
<file path=[Content_Types].xml><?xml version="1.0" encoding="utf-8"?>
<Types xmlns="http://schemas.openxmlformats.org/package/2006/content-types">
  <Default Extension="emf" ContentType="image/x-emf"/>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JulesWalkden\Public First Dropbox\Policy and Research Team\Polling\Client Tables\Sky Women In Sport\"/>
    </mc:Choice>
  </mc:AlternateContent>
  <xr:revisionPtr revIDLastSave="0" documentId="13_ncr:1_{65017DE4-FA40-4302-AA4A-F348B0E5A959}"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state="hidden"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 name="Table 219" sheetId="222" r:id="rId222"/>
    <sheet name="Table 220" sheetId="223" r:id="rId223"/>
    <sheet name="Table 221" sheetId="224" r:id="rId224"/>
    <sheet name="Table 222" sheetId="225" r:id="rId225"/>
    <sheet name="Table 223" sheetId="226" r:id="rId226"/>
    <sheet name="Table 224" sheetId="227" r:id="rId227"/>
    <sheet name="Table 225" sheetId="228" r:id="rId228"/>
    <sheet name="Table 226" sheetId="229" r:id="rId229"/>
    <sheet name="Table 227" sheetId="230" r:id="rId230"/>
    <sheet name="Table 228" sheetId="231" r:id="rId231"/>
    <sheet name="Table 229" sheetId="232" r:id="rId232"/>
    <sheet name="Table 230" sheetId="233" r:id="rId233"/>
    <sheet name="Table 231" sheetId="234" r:id="rId234"/>
    <sheet name="Table 232" sheetId="235" r:id="rId235"/>
    <sheet name="Table 233" sheetId="236" r:id="rId2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236" l="1"/>
  <c r="B28" i="235"/>
  <c r="B16" i="234"/>
  <c r="B16" i="233"/>
  <c r="B16" i="232"/>
  <c r="B16" i="231"/>
  <c r="B16" i="230"/>
  <c r="B16" i="229"/>
  <c r="B16" i="228"/>
  <c r="B16" i="227"/>
  <c r="B24" i="226"/>
  <c r="B18" i="225"/>
  <c r="B18" i="224"/>
  <c r="B18" i="223"/>
  <c r="B18" i="222"/>
  <c r="B18" i="221"/>
  <c r="B18" i="220"/>
  <c r="B18" i="219"/>
  <c r="B18" i="218"/>
  <c r="B18" i="217"/>
  <c r="B18" i="216"/>
  <c r="B18" i="215"/>
  <c r="B18" i="214"/>
  <c r="B18" i="213"/>
  <c r="B18" i="212"/>
  <c r="B21" i="211"/>
  <c r="B21" i="210"/>
  <c r="B21" i="209"/>
  <c r="B21" i="208"/>
  <c r="B21" i="207"/>
  <c r="B21" i="206"/>
  <c r="B21" i="205"/>
  <c r="B21" i="204"/>
  <c r="B21" i="203"/>
  <c r="B21" i="202"/>
  <c r="B21" i="201"/>
  <c r="B21" i="200"/>
  <c r="B21" i="199"/>
  <c r="B21" i="198"/>
  <c r="B21" i="197"/>
  <c r="B21" i="196"/>
  <c r="B21" i="195"/>
  <c r="B21" i="194"/>
  <c r="B21" i="193"/>
  <c r="B21" i="192"/>
  <c r="B19" i="191"/>
  <c r="B19" i="190"/>
  <c r="B19" i="189"/>
  <c r="B19" i="188"/>
  <c r="B19" i="187"/>
  <c r="B19" i="186"/>
  <c r="B19" i="185"/>
  <c r="B19" i="184"/>
  <c r="B19" i="183"/>
  <c r="B19" i="182"/>
  <c r="B20" i="181"/>
  <c r="B20" i="180"/>
  <c r="B20" i="179"/>
  <c r="B20" i="178"/>
  <c r="B20" i="177"/>
  <c r="B20" i="176"/>
  <c r="B20" i="175"/>
  <c r="B20" i="174"/>
  <c r="B20" i="173"/>
  <c r="B20" i="172"/>
  <c r="B21" i="171"/>
  <c r="B21" i="170"/>
  <c r="B21" i="169"/>
  <c r="B21" i="168"/>
  <c r="B21" i="167"/>
  <c r="B20" i="166"/>
  <c r="B20" i="165"/>
  <c r="B20" i="164"/>
  <c r="B20" i="163"/>
  <c r="B20" i="162"/>
  <c r="B18" i="161"/>
  <c r="B18" i="160"/>
  <c r="B18" i="159"/>
  <c r="B18" i="158"/>
  <c r="B18" i="157"/>
  <c r="B18" i="156"/>
  <c r="B18" i="155"/>
  <c r="B18" i="154"/>
  <c r="B18" i="153"/>
  <c r="B18" i="152"/>
  <c r="B18" i="151"/>
  <c r="B18" i="150"/>
  <c r="B18" i="149"/>
  <c r="B18" i="148"/>
  <c r="B18" i="147"/>
  <c r="B18" i="146"/>
  <c r="B18" i="145"/>
  <c r="B19" i="144"/>
  <c r="B19" i="143"/>
  <c r="B19" i="142"/>
  <c r="B19" i="141"/>
  <c r="B19" i="140"/>
  <c r="B19" i="139"/>
  <c r="B19" i="138"/>
  <c r="B19" i="137"/>
  <c r="B19" i="136"/>
  <c r="B19" i="135"/>
  <c r="B19" i="134"/>
  <c r="B19" i="133"/>
  <c r="B19" i="132"/>
  <c r="B19" i="131"/>
  <c r="B19" i="130"/>
  <c r="B19" i="129"/>
  <c r="B18" i="128"/>
  <c r="B18" i="127"/>
  <c r="B18" i="126"/>
  <c r="B18" i="125"/>
  <c r="B18" i="124"/>
  <c r="B18" i="123"/>
  <c r="B18" i="122"/>
  <c r="B19" i="121"/>
  <c r="B19" i="120"/>
  <c r="B19" i="119"/>
  <c r="B19" i="118"/>
  <c r="B19" i="117"/>
  <c r="B19" i="116"/>
  <c r="B19" i="115"/>
  <c r="B19" i="114"/>
  <c r="B19" i="113"/>
  <c r="B19" i="112"/>
  <c r="B19" i="111"/>
  <c r="B19" i="110"/>
  <c r="B19" i="109"/>
  <c r="B19" i="108"/>
  <c r="B19" i="107"/>
  <c r="B19" i="106"/>
  <c r="B19" i="105"/>
  <c r="B30" i="104"/>
  <c r="B17" i="103"/>
  <c r="B17" i="102"/>
  <c r="B17" i="101"/>
  <c r="B17" i="100"/>
  <c r="B17" i="99"/>
  <c r="B17" i="98"/>
  <c r="B20" i="97"/>
  <c r="B19" i="96"/>
  <c r="B32" i="95"/>
  <c r="B20" i="94"/>
  <c r="B24" i="93"/>
  <c r="B24" i="92"/>
  <c r="B22" i="91"/>
  <c r="B20" i="90"/>
  <c r="B17" i="89"/>
  <c r="B16" i="88"/>
  <c r="B22" i="87"/>
  <c r="B22" i="86"/>
  <c r="B22" i="85"/>
  <c r="B22" i="84"/>
  <c r="B22" i="83"/>
  <c r="B22" i="82"/>
  <c r="B22" i="81"/>
  <c r="B22" i="80"/>
  <c r="B22" i="79"/>
  <c r="B22" i="78"/>
  <c r="B22" i="77"/>
  <c r="B22" i="76"/>
  <c r="B22" i="75"/>
  <c r="B22" i="74"/>
  <c r="B22" i="73"/>
  <c r="B22" i="72"/>
  <c r="B22" i="71"/>
  <c r="B22" i="70"/>
  <c r="B22" i="69"/>
  <c r="B22" i="68"/>
  <c r="B22" i="67"/>
  <c r="B22" i="66"/>
  <c r="B22" i="65"/>
  <c r="B22" i="64"/>
  <c r="B22" i="63"/>
  <c r="B22" i="62"/>
  <c r="B22" i="61"/>
  <c r="B22" i="60"/>
  <c r="B22" i="59"/>
  <c r="B22" i="58"/>
  <c r="B22" i="57"/>
  <c r="B22" i="56"/>
  <c r="B22" i="55"/>
  <c r="B22" i="54"/>
  <c r="B22" i="53"/>
  <c r="B22" i="52"/>
  <c r="B31" i="51"/>
  <c r="B27" i="50"/>
  <c r="B24" i="49"/>
  <c r="B21" i="48"/>
  <c r="B19" i="47"/>
  <c r="B19" i="46"/>
  <c r="B19" i="45"/>
  <c r="B21" i="44"/>
  <c r="B21" i="43"/>
  <c r="B21" i="42"/>
  <c r="B21" i="41"/>
  <c r="B21" i="40"/>
  <c r="B21" i="39"/>
  <c r="B21" i="38"/>
  <c r="B21" i="37"/>
  <c r="B21" i="36"/>
  <c r="B18" i="35"/>
  <c r="B18" i="34"/>
  <c r="B18" i="33"/>
  <c r="B18" i="32"/>
  <c r="B18" i="31"/>
  <c r="B18" i="30"/>
  <c r="B18" i="29"/>
  <c r="B18" i="28"/>
  <c r="B18" i="27"/>
  <c r="B18" i="26"/>
  <c r="B18" i="25"/>
  <c r="B18" i="24"/>
  <c r="B18" i="23"/>
  <c r="B18" i="22"/>
  <c r="B18" i="21"/>
  <c r="B18" i="20"/>
  <c r="B18" i="19"/>
  <c r="B18" i="18"/>
  <c r="B18" i="17"/>
  <c r="B18" i="16"/>
  <c r="B18" i="15"/>
  <c r="B19" i="14"/>
  <c r="B22" i="13"/>
  <c r="B22" i="12"/>
  <c r="B22" i="11"/>
  <c r="B22" i="10"/>
  <c r="B22" i="9"/>
  <c r="B22" i="8"/>
  <c r="B22" i="7"/>
  <c r="B22" i="6"/>
  <c r="B15" i="5"/>
  <c r="B28" i="4"/>
  <c r="E241" i="2"/>
  <c r="D241" i="2"/>
  <c r="E240" i="2"/>
  <c r="D240" i="2"/>
  <c r="E239" i="2"/>
  <c r="D239" i="2"/>
  <c r="E238" i="2"/>
  <c r="D238" i="2"/>
  <c r="E237" i="2"/>
  <c r="D237" i="2"/>
  <c r="E236" i="2"/>
  <c r="D236" i="2"/>
  <c r="E235" i="2"/>
  <c r="D235" i="2"/>
  <c r="E234" i="2"/>
  <c r="D234" i="2"/>
  <c r="E233" i="2"/>
  <c r="D233" i="2"/>
  <c r="E232" i="2"/>
  <c r="D232" i="2"/>
  <c r="E231" i="2"/>
  <c r="D231" i="2"/>
  <c r="E230" i="2"/>
  <c r="D230" i="2"/>
  <c r="E229" i="2"/>
  <c r="D229" i="2"/>
  <c r="E228" i="2"/>
  <c r="D228" i="2"/>
  <c r="E227" i="2"/>
  <c r="D227" i="2"/>
  <c r="E226" i="2"/>
  <c r="D226" i="2"/>
  <c r="E225" i="2"/>
  <c r="D225" i="2"/>
  <c r="E224" i="2"/>
  <c r="D224" i="2"/>
  <c r="E223" i="2"/>
  <c r="D223" i="2"/>
  <c r="E222" i="2"/>
  <c r="D222" i="2"/>
  <c r="E221" i="2"/>
  <c r="D221" i="2"/>
  <c r="E220" i="2"/>
  <c r="D220" i="2"/>
  <c r="E219" i="2"/>
  <c r="D219" i="2"/>
  <c r="E218" i="2"/>
  <c r="D218" i="2"/>
  <c r="D217" i="2"/>
  <c r="E216" i="2"/>
  <c r="D216" i="2"/>
  <c r="E215" i="2"/>
  <c r="D215" i="2"/>
  <c r="E214" i="2"/>
  <c r="D214" i="2"/>
  <c r="E213" i="2"/>
  <c r="D213" i="2"/>
  <c r="E212" i="2"/>
  <c r="D212" i="2"/>
  <c r="E211" i="2"/>
  <c r="D211" i="2"/>
  <c r="D210" i="2"/>
  <c r="E209" i="2"/>
  <c r="D209" i="2"/>
  <c r="E208" i="2"/>
  <c r="D208" i="2"/>
  <c r="E207" i="2"/>
  <c r="D207" i="2"/>
  <c r="E206" i="2"/>
  <c r="D206" i="2"/>
  <c r="E205" i="2"/>
  <c r="D205" i="2"/>
  <c r="E204" i="2"/>
  <c r="D204" i="2"/>
  <c r="E203" i="2"/>
  <c r="D203" i="2"/>
  <c r="D202" i="2"/>
  <c r="E201" i="2"/>
  <c r="D201" i="2"/>
  <c r="E200" i="2"/>
  <c r="D200" i="2"/>
  <c r="E199" i="2"/>
  <c r="D199" i="2"/>
  <c r="E198" i="2"/>
  <c r="D198" i="2"/>
  <c r="D197" i="2"/>
  <c r="E196" i="2"/>
  <c r="D196" i="2"/>
  <c r="E195" i="2"/>
  <c r="D195" i="2"/>
  <c r="E194" i="2"/>
  <c r="D194" i="2"/>
  <c r="E193" i="2"/>
  <c r="D193" i="2"/>
  <c r="E192" i="2"/>
  <c r="D192" i="2"/>
  <c r="E191" i="2"/>
  <c r="D191" i="2"/>
  <c r="E190" i="2"/>
  <c r="D190" i="2"/>
  <c r="E189" i="2"/>
  <c r="D189" i="2"/>
  <c r="E188" i="2"/>
  <c r="D188" i="2"/>
  <c r="D187" i="2"/>
  <c r="E186" i="2"/>
  <c r="D186" i="2"/>
  <c r="E185" i="2"/>
  <c r="D185" i="2"/>
  <c r="E184" i="2"/>
  <c r="D184" i="2"/>
  <c r="E183" i="2"/>
  <c r="D183" i="2"/>
  <c r="E182" i="2"/>
  <c r="D182" i="2"/>
  <c r="E181" i="2"/>
  <c r="D181" i="2"/>
  <c r="E180" i="2"/>
  <c r="D180" i="2"/>
  <c r="E179" i="2"/>
  <c r="D179" i="2"/>
  <c r="E178" i="2"/>
  <c r="D178" i="2"/>
  <c r="D177" i="2"/>
  <c r="E176" i="2"/>
  <c r="D176" i="2"/>
  <c r="E175" i="2"/>
  <c r="D175" i="2"/>
  <c r="E174" i="2"/>
  <c r="D174" i="2"/>
  <c r="E173" i="2"/>
  <c r="D173"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D150" i="2"/>
  <c r="E149" i="2"/>
  <c r="D149" i="2"/>
  <c r="E148" i="2"/>
  <c r="D148" i="2"/>
  <c r="E147" i="2"/>
  <c r="D147" i="2"/>
  <c r="E146" i="2"/>
  <c r="D146" i="2"/>
  <c r="E145" i="2"/>
  <c r="D145" i="2"/>
  <c r="E144" i="2"/>
  <c r="D144" i="2"/>
  <c r="E143" i="2"/>
  <c r="D143" i="2"/>
  <c r="D142" i="2"/>
  <c r="E141" i="2"/>
  <c r="D141" i="2"/>
  <c r="E140" i="2"/>
  <c r="D140" i="2"/>
  <c r="E139" i="2"/>
  <c r="D139" i="2"/>
  <c r="E138" i="2"/>
  <c r="D138" i="2"/>
  <c r="E137" i="2"/>
  <c r="D137" i="2"/>
  <c r="E136" i="2"/>
  <c r="D136" i="2"/>
  <c r="E135" i="2"/>
  <c r="D135" i="2"/>
  <c r="D134" i="2"/>
  <c r="E133" i="2"/>
  <c r="D133" i="2"/>
  <c r="E132" i="2"/>
  <c r="D132" i="2"/>
  <c r="E131" i="2"/>
  <c r="D131" i="2"/>
  <c r="E130" i="2"/>
  <c r="D130" i="2"/>
  <c r="E129" i="2"/>
  <c r="D129" i="2"/>
  <c r="E128" i="2"/>
  <c r="D128" i="2"/>
  <c r="D127" i="2"/>
  <c r="E126" i="2"/>
  <c r="D126" i="2"/>
  <c r="E125" i="2"/>
  <c r="D125" i="2"/>
  <c r="E124" i="2"/>
  <c r="D124" i="2"/>
  <c r="E123" i="2"/>
  <c r="D123" i="2"/>
  <c r="E122" i="2"/>
  <c r="D122" i="2"/>
  <c r="E121" i="2"/>
  <c r="D121" i="2"/>
  <c r="D120" i="2"/>
  <c r="E119" i="2"/>
  <c r="D119" i="2"/>
  <c r="E118" i="2"/>
  <c r="D118" i="2"/>
  <c r="E117" i="2"/>
  <c r="D117" i="2"/>
  <c r="E116" i="2"/>
  <c r="D116" i="2"/>
  <c r="E115" i="2"/>
  <c r="D115" i="2"/>
  <c r="E114" i="2"/>
  <c r="D114"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D34" i="2"/>
  <c r="E33" i="2"/>
  <c r="D33" i="2"/>
  <c r="E32" i="2"/>
  <c r="D32" i="2"/>
  <c r="E31" i="2"/>
  <c r="D31" i="2"/>
  <c r="E30" i="2"/>
  <c r="D30" i="2"/>
  <c r="E29" i="2"/>
  <c r="D29" i="2"/>
  <c r="E28" i="2"/>
  <c r="D28" i="2"/>
  <c r="E27" i="2"/>
  <c r="D27" i="2"/>
  <c r="D26" i="2"/>
  <c r="E25" i="2"/>
  <c r="D25" i="2"/>
  <c r="E24" i="2"/>
  <c r="D24" i="2"/>
  <c r="E23" i="2"/>
  <c r="D23" i="2"/>
  <c r="E22" i="2"/>
  <c r="D22" i="2"/>
  <c r="E21" i="2"/>
  <c r="D21"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<sst xmlns="http://schemas.openxmlformats.org/spreadsheetml/2006/main" count="16660" uniqueCount="677">
  <si>
    <t>Public First Poll for Sky Women in Sport</t>
  </si>
  <si>
    <t>Fieldwork:</t>
  </si>
  <si>
    <t>13th Mar - 2nd Apr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</si>
  <si>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</si>
  <si>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</si>
  <si>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</si>
  <si>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</si>
  <si>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</si>
  <si>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</si>
  <si>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</si>
  <si>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</si>
  <si>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</si>
  <si>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</si>
  <si>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</si>
  <si>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</si>
  <si>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</si>
  <si>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</si>
  <si>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</si>
  <si>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</si>
  <si>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</si>
  <si>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</si>
  <si>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</si>
  <si>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</si>
  <si>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</si>
  <si>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</si>
  <si>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</si>
  <si>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</si>
  <si>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</si>
  <si>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</si>
  <si>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</si>
  <si>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</si>
  <si>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</si>
  <si>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</si>
  <si>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</si>
  <si>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</si>
  <si>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</si>
  <si>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</si>
  <si>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</si>
  <si>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</si>
  <si>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</si>
  <si>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</si>
  <si>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</si>
  <si>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</si>
  <si>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GCSE or equivalent (Scottish National/O Level)</t>
  </si>
  <si>
    <t>A Level or equivalent (GCE/Higher/Advanced Higher)</t>
  </si>
  <si>
    <t>University Undergraduate Degree (BA/BSc)</t>
  </si>
  <si>
    <t>University Postgraduate Degree (MA/MSc/MPhil)</t>
  </si>
  <si>
    <t>Doctorate (PhD/DPHil)</t>
  </si>
  <si>
    <t>Urban/City Centre</t>
  </si>
  <si>
    <t>Suburbs</t>
  </si>
  <si>
    <t>Large Town</t>
  </si>
  <si>
    <t>Small Town</t>
  </si>
  <si>
    <t>Village</t>
  </si>
  <si>
    <t>Rural Area</t>
  </si>
  <si>
    <t>Yes</t>
  </si>
  <si>
    <t>No</t>
  </si>
  <si>
    <t>Gender</t>
  </si>
  <si>
    <t>Age</t>
  </si>
  <si>
    <t>Social Grade</t>
  </si>
  <si>
    <t>Region</t>
  </si>
  <si>
    <t>Education</t>
  </si>
  <si>
    <t>Area</t>
  </si>
  <si>
    <t>Parent?</t>
  </si>
  <si>
    <t>Parent of girl?</t>
  </si>
  <si>
    <t>Listening to music</t>
  </si>
  <si>
    <t>Reading</t>
  </si>
  <si>
    <t>Travelling</t>
  </si>
  <si>
    <t>Film and cinema</t>
  </si>
  <si>
    <t>Sports</t>
  </si>
  <si>
    <t>Health and fitness</t>
  </si>
  <si>
    <t>Video games</t>
  </si>
  <si>
    <t>History</t>
  </si>
  <si>
    <t>Politics</t>
  </si>
  <si>
    <t>Fashion</t>
  </si>
  <si>
    <t>Art</t>
  </si>
  <si>
    <t>Sciences</t>
  </si>
  <si>
    <t>Playing an instrument</t>
  </si>
  <si>
    <t>Don’t Know</t>
  </si>
  <si>
    <t>None of the above</t>
  </si>
  <si>
    <t>Which of the following would you consider to be hobbies or interests you have? Select any which apply</t>
  </si>
  <si>
    <t>BASE: All Respondents</t>
  </si>
  <si>
    <t>Fieldwork:  13th Mar - 2nd Apr 2025</t>
  </si>
  <si>
    <t>Data weighted by interlocking age &amp; gender, region and social grade to Nationally Representative Proportions</t>
  </si>
  <si>
    <t>Yes, I have read the definition of exercise and sport</t>
  </si>
  <si>
    <t>Option 2</t>
  </si>
  <si>
    <t xml:space="preserve"> Throughout this survey we will refer to exercise and sport. "Exercise" refers to any planned physical activity done to improve or maintain physical fitness, such as jogging or yoga. "Sport" is a specific type of organised physical activity that often involves competition, rules, and specialised skills, usually played with others as a team, such as football, or individually against an opponent, such as tennis. Sport can refer to recreational or more formal competition and participation.  Please confirm you have read this.</t>
  </si>
  <si>
    <t xml:space="preserve"> Browsing social media</t>
  </si>
  <si>
    <t xml:space="preserve"> Playing video games</t>
  </si>
  <si>
    <t xml:space="preserve"> Playing sports</t>
  </si>
  <si>
    <t xml:space="preserve"> Watching TV and films</t>
  </si>
  <si>
    <t xml:space="preserve"> Watching sports</t>
  </si>
  <si>
    <t xml:space="preserve"> Reading books</t>
  </si>
  <si>
    <t xml:space="preserve"> Exercising</t>
  </si>
  <si>
    <t>25 or more hours a week</t>
  </si>
  <si>
    <t>20-25 hours a week</t>
  </si>
  <si>
    <t>15-20 hours a week</t>
  </si>
  <si>
    <t>10-15 hours a week</t>
  </si>
  <si>
    <t>5-10 hours a week</t>
  </si>
  <si>
    <t>1-5 hours a week</t>
  </si>
  <si>
    <t>Less than an hour a week, but some time</t>
  </si>
  <si>
    <t>I never do this</t>
  </si>
  <si>
    <t>Grid Summary: In an average week, how long would you say that you spend doing the following?</t>
  </si>
  <si>
    <t>In an average week, how long would you say that you spend doing the following?: Browsing social media</t>
  </si>
  <si>
    <t>In an average week, how long would you say that you spend doing the following?: Playing video games</t>
  </si>
  <si>
    <t>In an average week, how long would you say that you spend doing the following?: Playing sports</t>
  </si>
  <si>
    <t>In an average week, how long would you say that you spend doing the following?: Watching TV and films</t>
  </si>
  <si>
    <t>In an average week, how long would you say that you spend doing the following?: Watching sports</t>
  </si>
  <si>
    <t>In an average week, how long would you say that you spend doing the following?: Reading books</t>
  </si>
  <si>
    <t>In an average week, how long would you say that you spend doing the following?: Exercising</t>
  </si>
  <si>
    <t>Excellent</t>
  </si>
  <si>
    <t>Very good</t>
  </si>
  <si>
    <t>Good</t>
  </si>
  <si>
    <t>Fair</t>
  </si>
  <si>
    <t>Poor</t>
  </si>
  <si>
    <t>Prefer not to say</t>
  </si>
  <si>
    <t xml:space="preserve"> In general, would you say your health is:</t>
  </si>
  <si>
    <t xml:space="preserve"> I felt depressed</t>
  </si>
  <si>
    <t xml:space="preserve"> I felt hopeful about the future </t>
  </si>
  <si>
    <t xml:space="preserve"> I was happy</t>
  </si>
  <si>
    <t xml:space="preserve"> I felt lonely</t>
  </si>
  <si>
    <t xml:space="preserve"> I felt sad</t>
  </si>
  <si>
    <t>Rarely or none of the time (less than 1 day)</t>
  </si>
  <si>
    <t>Some or a little time (1-2 days)</t>
  </si>
  <si>
    <t>Occasionally or a moderate amount of time (3-4 days)</t>
  </si>
  <si>
    <t>Most or all of the time (5-7 days)</t>
  </si>
  <si>
    <t>Grid Summary: In the past week, how often have you felt the following?</t>
  </si>
  <si>
    <t>In the past week, how often have you felt the following?: I felt depressed</t>
  </si>
  <si>
    <t xml:space="preserve">In the past week, how often have you felt the following?: I felt hopeful about the future </t>
  </si>
  <si>
    <t>In the past week, how often have you felt the following?: I was happy</t>
  </si>
  <si>
    <t>In the past week, how often have you felt the following?: I felt lonely</t>
  </si>
  <si>
    <t>In the past week, how often have you felt the following?: I felt sad</t>
  </si>
  <si>
    <t xml:space="preserve"> I believe I have the ability to be a leader.</t>
  </si>
  <si>
    <t xml:space="preserve"> I know how to be a leader</t>
  </si>
  <si>
    <t xml:space="preserve"> I see myself as a leader.</t>
  </si>
  <si>
    <t xml:space="preserve"> I know how I can help make my world a better place.</t>
  </si>
  <si>
    <t xml:space="preserve"> I can handle a lot of pressure</t>
  </si>
  <si>
    <t xml:space="preserve"> I enjoy trying new things</t>
  </si>
  <si>
    <t xml:space="preserve"> I’m a good team player</t>
  </si>
  <si>
    <t>This definitely describes me</t>
  </si>
  <si>
    <t>The somewhat describes me</t>
  </si>
  <si>
    <t>This does not really describe me</t>
  </si>
  <si>
    <t>This does not at all describe me</t>
  </si>
  <si>
    <t>Don’t know</t>
  </si>
  <si>
    <t>Grid Summary: To what extent do you think these attributes describe you?</t>
  </si>
  <si>
    <t>To what extent do you think these attributes describe you?: I believe I have the ability to be a leader.</t>
  </si>
  <si>
    <t>To what extent do you think these attributes describe you?: I know how to be a leader</t>
  </si>
  <si>
    <t>To what extent do you think these attributes describe you?: I see myself as a leader.</t>
  </si>
  <si>
    <t>To what extent do you think these attributes describe you?: I know how I can help make my world a better place.</t>
  </si>
  <si>
    <t>To what extent do you think these attributes describe you?: I can handle a lot of pressure</t>
  </si>
  <si>
    <t>To what extent do you think these attributes describe you?: I enjoy trying new things</t>
  </si>
  <si>
    <t>To what extent do you think these attributes describe you?: I’m a good team player</t>
  </si>
  <si>
    <t xml:space="preserve"> I’m a supportive friend</t>
  </si>
  <si>
    <t xml:space="preserve"> I feel good about who I am</t>
  </si>
  <si>
    <t xml:space="preserve"> I have a lot to be proud of</t>
  </si>
  <si>
    <t xml:space="preserve"> Nothing I do ever seems to turn out right</t>
  </si>
  <si>
    <t xml:space="preserve"> I am adventurous</t>
  </si>
  <si>
    <t xml:space="preserve"> I often doubt myself</t>
  </si>
  <si>
    <t>To what extent do you think these attributes describe you?: I’m a supportive friend</t>
  </si>
  <si>
    <t>To what extent do you think these attributes describe you?: I feel good about who I am</t>
  </si>
  <si>
    <t>To what extent do you think these attributes describe you?: I have a lot to be proud of</t>
  </si>
  <si>
    <t>To what extent do you think these attributes describe you?: Nothing I do ever seems to turn out right</t>
  </si>
  <si>
    <t>To what extent do you think these attributes describe you?: I am adventurous</t>
  </si>
  <si>
    <t>To what extent do you think these attributes describe you?: I often doubt myself</t>
  </si>
  <si>
    <t xml:space="preserve"> I tend to bounce back quickly after hard times </t>
  </si>
  <si>
    <t xml:space="preserve"> I can communicate my thoughts clearly with others</t>
  </si>
  <si>
    <t xml:space="preserve"> It does not take me long to recover from a stressful event</t>
  </si>
  <si>
    <t xml:space="preserve"> I usually come through difficult times with little trouble</t>
  </si>
  <si>
    <t xml:space="preserve"> I have a hard time making it through stressful events </t>
  </si>
  <si>
    <t xml:space="preserve"> It is hard for me to snap back when something bad happens</t>
  </si>
  <si>
    <t xml:space="preserve"> I tend to take a long time to get over set-backs in my life</t>
  </si>
  <si>
    <t xml:space="preserve"> I would rather not try than try and fail</t>
  </si>
  <si>
    <t>Strongly agree</t>
  </si>
  <si>
    <t>Agree</t>
  </si>
  <si>
    <t>Neither agree nor disagree</t>
  </si>
  <si>
    <t>Disagree</t>
  </si>
  <si>
    <t>Strongly disagree</t>
  </si>
  <si>
    <t>Don't know</t>
  </si>
  <si>
    <t>Total Agree:</t>
  </si>
  <si>
    <t>Total Disagree:</t>
  </si>
  <si>
    <t>Grid Summary: To what extent do you agree or disagree with the following statements?</t>
  </si>
  <si>
    <t xml:space="preserve">To what extent do you agree or disagree with the following statements?: I tend to bounce back quickly after hard times </t>
  </si>
  <si>
    <t xml:space="preserve">To what extent do you agree or disagree with the following statements?: I have a hard time making it through stressful events </t>
  </si>
  <si>
    <t>To what extent do you agree or disagree with the following statements?: It does not take me long to recover from a stressful event</t>
  </si>
  <si>
    <t>To what extent do you agree or disagree with the following statements?: It is hard for me to snap back when something bad happens</t>
  </si>
  <si>
    <t>To what extent do you agree or disagree with the following statements?: I usually come through difficult times with little trouble</t>
  </si>
  <si>
    <t>To what extent do you agree or disagree with the following statements?: I tend to take a long time to get over set-backs in my life</t>
  </si>
  <si>
    <t>To what extent do you agree or disagree with the following statements?: I can communicate my thoughts clearly with others</t>
  </si>
  <si>
    <t>To what extent do you agree or disagree with the following statements?: I would rather not try than try and fail</t>
  </si>
  <si>
    <t>Very dissatisfied</t>
  </si>
  <si>
    <t>Dissatisfied</t>
  </si>
  <si>
    <t>Neither satisfied nor dissatisfied</t>
  </si>
  <si>
    <t>Satisfied</t>
  </si>
  <si>
    <t>Very satisfied</t>
  </si>
  <si>
    <t xml:space="preserve"> Thinking about your relationships and free time, how satisfied or dissatisfied are you with your personal life?</t>
  </si>
  <si>
    <t xml:space="preserve"> Thinking about your career or study, how satisfied or dissatisfied are you with your work life?</t>
  </si>
  <si>
    <t>Very pessimistic</t>
  </si>
  <si>
    <t>Pessimistic</t>
  </si>
  <si>
    <t>Neither optimistic nor pessimistic</t>
  </si>
  <si>
    <t>Optimistic</t>
  </si>
  <si>
    <t>Very optimistic</t>
  </si>
  <si>
    <t xml:space="preserve"> Are you optimistic or pessimistic about your future?</t>
  </si>
  <si>
    <t>Strongly Agree</t>
  </si>
  <si>
    <t>Strong Disagree</t>
  </si>
  <si>
    <t xml:space="preserve"> To what extent do agree with the following statement: “I enjoy watching professional athletes playing sports (e.g. on the TV or at live events).”</t>
  </si>
  <si>
    <t>Live TV broadcast</t>
  </si>
  <si>
    <t>Social media</t>
  </si>
  <si>
    <t>Streaming Services</t>
  </si>
  <si>
    <t>Sports news websites or apps</t>
  </si>
  <si>
    <t>Catch Up TV services</t>
  </si>
  <si>
    <t>Radio</t>
  </si>
  <si>
    <t>In-person at sports venues</t>
  </si>
  <si>
    <t>NA - I never watch sports-related content</t>
  </si>
  <si>
    <t>Documentaries</t>
  </si>
  <si>
    <t>Podcasts</t>
  </si>
  <si>
    <t>Other (please specify)</t>
  </si>
  <si>
    <t>Which platforms do you use to watch or consume sports-related content? Please select all that apply.</t>
  </si>
  <si>
    <t>Live sport</t>
  </si>
  <si>
    <t>Final scores and key stats</t>
  </si>
  <si>
    <t>Highlight reels</t>
  </si>
  <si>
    <t>Documentaries about sports and athletes</t>
  </si>
  <si>
    <t>Interviews with athletes</t>
  </si>
  <si>
    <t>Analysis by experts/pundits</t>
  </si>
  <si>
    <t>Fitness and workout advice</t>
  </si>
  <si>
    <t>Behind the scenes footage</t>
  </si>
  <si>
    <t>Athletes’ social media content</t>
  </si>
  <si>
    <t>Accounts of historic matches</t>
  </si>
  <si>
    <t>Fantasy leagues</t>
  </si>
  <si>
    <t>Online fan forums</t>
  </si>
  <si>
    <t>Video diaries by athletes</t>
  </si>
  <si>
    <t>What type of sports-related content do you enjoy consuming? Please select all that apply. </t>
  </si>
  <si>
    <t>Football</t>
  </si>
  <si>
    <t>Tennis</t>
  </si>
  <si>
    <t>Rugby</t>
  </si>
  <si>
    <t>Athletics</t>
  </si>
  <si>
    <t>Boxing</t>
  </si>
  <si>
    <t>NA - I have not watched any of these sports</t>
  </si>
  <si>
    <t>Motorsport</t>
  </si>
  <si>
    <t>Cricket</t>
  </si>
  <si>
    <t>Golf</t>
  </si>
  <si>
    <t>Swimming</t>
  </si>
  <si>
    <t>Basketball</t>
  </si>
  <si>
    <t>Gymnastics</t>
  </si>
  <si>
    <t>Martial arts</t>
  </si>
  <si>
    <t>Badminton</t>
  </si>
  <si>
    <t>Hockey</t>
  </si>
  <si>
    <t>Water sports</t>
  </si>
  <si>
    <t>Netball</t>
  </si>
  <si>
    <t>Squash</t>
  </si>
  <si>
    <t>Have you watched coverage of any of the following sports in the past 6 months (e.g. on the TV or your phone)?</t>
  </si>
  <si>
    <t xml:space="preserve"> Athletics</t>
  </si>
  <si>
    <t xml:space="preserve"> Football</t>
  </si>
  <si>
    <t xml:space="preserve"> Netball</t>
  </si>
  <si>
    <t xml:space="preserve"> Gymnastics</t>
  </si>
  <si>
    <t xml:space="preserve"> Swimming</t>
  </si>
  <si>
    <t xml:space="preserve"> Basketball</t>
  </si>
  <si>
    <t xml:space="preserve"> Hockey</t>
  </si>
  <si>
    <t xml:space="preserve"> Rugby</t>
  </si>
  <si>
    <t xml:space="preserve"> Cricket</t>
  </si>
  <si>
    <t xml:space="preserve"> Tennis</t>
  </si>
  <si>
    <t xml:space="preserve"> Badminton</t>
  </si>
  <si>
    <t xml:space="preserve"> Golf</t>
  </si>
  <si>
    <t xml:space="preserve"> Martial arts</t>
  </si>
  <si>
    <t xml:space="preserve"> Squash</t>
  </si>
  <si>
    <t xml:space="preserve"> Water sports</t>
  </si>
  <si>
    <t xml:space="preserve"> Motorsport</t>
  </si>
  <si>
    <t xml:space="preserve"> Boxing</t>
  </si>
  <si>
    <t>Daily</t>
  </si>
  <si>
    <t>Multiple times a week</t>
  </si>
  <si>
    <t>Weekly</t>
  </si>
  <si>
    <t>Multiple times a month</t>
  </si>
  <si>
    <t>Monthly</t>
  </si>
  <si>
    <t>Multiple times a year</t>
  </si>
  <si>
    <t>Once a year</t>
  </si>
  <si>
    <t>Less than once a year but still occasionally</t>
  </si>
  <si>
    <t>N/A - I never watch the men's version of this sport</t>
  </si>
  <si>
    <t>Grid Summary: You said you have watched coverage of the following sports in the past 6 months, how often do you watch the men's version of those sports?</t>
  </si>
  <si>
    <t>BASE: Question randomly assigned to respondents</t>
  </si>
  <si>
    <t>You said you have watched coverage of the following sports in the past 6 months, how often do you watch the men's version of those sports?: Athletics</t>
  </si>
  <si>
    <t>You said you have watched coverage of the following sports in the past 6 months, how often do you watch the men's version of those sports?: Football</t>
  </si>
  <si>
    <t>0</t>
  </si>
  <si>
    <t>*</t>
  </si>
  <si>
    <t>You said you have watched coverage of the following sports in the past 6 months, how often do you watch the men's version of those sports?: Netball</t>
  </si>
  <si>
    <t>You said you have watched coverage of the following sports in the past 6 months, how often do you watch the men's version of those sports?: Gymnastics</t>
  </si>
  <si>
    <t>You said you have watched coverage of the following sports in the past 6 months, how often do you watch the men's version of those sports?: Swimming</t>
  </si>
  <si>
    <t>You said you have watched coverage of the following sports in the past 6 months, how often do you watch the men's version of those sports?: Basketball</t>
  </si>
  <si>
    <t>You said you have watched coverage of the following sports in the past 6 months, how often do you watch the men's version of those sports?: Hockey</t>
  </si>
  <si>
    <t>You said you have watched coverage of the following sports in the past 6 months, how often do you watch the men's version of those sports?: Rugby</t>
  </si>
  <si>
    <t>You said you have watched coverage of the following sports in the past 6 months, how often do you watch the men's version of those sports?: Cricket</t>
  </si>
  <si>
    <t>You said you have watched coverage of the following sports in the past 6 months, how often do you watch the men's version of those sports?: Tennis</t>
  </si>
  <si>
    <t>You said you have watched coverage of the following sports in the past 6 months, how often do you watch the men's version of those sports?: Badminton</t>
  </si>
  <si>
    <t>You said you have watched coverage of the following sports in the past 6 months, how often do you watch the men's version of those sports?: Golf</t>
  </si>
  <si>
    <t>You said you have watched coverage of the following sports in the past 6 months, how often do you watch the men's version of those sports?: Martial arts</t>
  </si>
  <si>
    <t>You said you have watched coverage of the following sports in the past 6 months, how often do you watch the men's version of those sports?: Squash</t>
  </si>
  <si>
    <t>You said you have watched coverage of the following sports in the past 6 months, how often do you watch the men's version of those sports?: Water sports</t>
  </si>
  <si>
    <t>You said you have watched coverage of the following sports in the past 6 months, how often do you watch the men's version of those sports?: Motorsport</t>
  </si>
  <si>
    <t>You said you have watched coverage of the following sports in the past 6 months, how often do you watch the men's version of those sports?: Boxing</t>
  </si>
  <si>
    <t>N/A - I never watch the women's version of this sport</t>
  </si>
  <si>
    <t>Grid Summary: And how often do you watch the women's version of those sports?</t>
  </si>
  <si>
    <t>And how often do you watch the women's version of those sports?: Athletics</t>
  </si>
  <si>
    <t>And how often do you watch the women's version of those sports?: Football</t>
  </si>
  <si>
    <t>And how often do you watch the women's version of those sports?: Netball</t>
  </si>
  <si>
    <t>And how often do you watch the women's version of those sports?: Gymnastics</t>
  </si>
  <si>
    <t>And how often do you watch the women's version of those sports?: Swimming</t>
  </si>
  <si>
    <t>And how often do you watch the women's version of those sports?: Basketball</t>
  </si>
  <si>
    <t>And how often do you watch the women's version of those sports?: Hockey</t>
  </si>
  <si>
    <t>And how often do you watch the women's version of those sports?: Rugby</t>
  </si>
  <si>
    <t>And how often do you watch the women's version of those sports?: Cricket</t>
  </si>
  <si>
    <t>And how often do you watch the women's version of those sports?: Tennis</t>
  </si>
  <si>
    <t>And how often do you watch the women's version of those sports?: Badminton</t>
  </si>
  <si>
    <t>And how often do you watch the women's version of those sports?: Golf</t>
  </si>
  <si>
    <t>And how often do you watch the women's version of those sports?: Martial arts</t>
  </si>
  <si>
    <t>And how often do you watch the women's version of those sports?: Squash</t>
  </si>
  <si>
    <t>And how often do you watch the women's version of those sports?: Water sports</t>
  </si>
  <si>
    <t>And how often do you watch the women's version of those sports?: Motorsport</t>
  </si>
  <si>
    <t>And how often do you watch the women's version of those sports?: Boxing</t>
  </si>
  <si>
    <t xml:space="preserve"> Do you currently consider yourself to be ‘sporty’?</t>
  </si>
  <si>
    <t>No - I consider myself to be MORE 'sporty' now</t>
  </si>
  <si>
    <t>No - I consider myself to be LESS 'sporty' now</t>
  </si>
  <si>
    <t xml:space="preserve"> And did you consider yourself as ‘sporty’ when you were 11? This is the age you would begin year 7 if you attended a school in the UK.</t>
  </si>
  <si>
    <t>I exercise independently at least once (e.g. weights at the gym)</t>
  </si>
  <si>
    <t>I exercise in a group (e.g. a yoga class)</t>
  </si>
  <si>
    <t>I play casual sport in a group (e.g. pick-up football match)</t>
  </si>
  <si>
    <t>I play casual sport on my own (e.g. singles tennis)</t>
  </si>
  <si>
    <t>I play competitive sport in a group (e.g. a football league)</t>
  </si>
  <si>
    <t>I play competitive sport on my own (e.g. athletics races)</t>
  </si>
  <si>
    <t>In a typical month, which of these statements are true for you now? Select all that apply.</t>
  </si>
  <si>
    <t>I played team sports outside of mandatory lessons</t>
  </si>
  <si>
    <t>I mostly played team sports, but also played some individual sports outside of mandatory lessons</t>
  </si>
  <si>
    <t>I played an equal amount of team and individual sports outside of mandatory lessons</t>
  </si>
  <si>
    <t>I mostly played individual sports outside of mandatory lessons</t>
  </si>
  <si>
    <t>I only played individual sports outside of mandatory lessons</t>
  </si>
  <si>
    <t>I didn’t play sports at all outside of mandatory lessons, but I wanted to</t>
  </si>
  <si>
    <t>I didn’t play sports at all outside of mandatory lessons, and I didn’t want to</t>
  </si>
  <si>
    <t xml:space="preserve"> Outside of any mandatory sports lessons you participated in at school, which of the following was true for you when you were 11?</t>
  </si>
  <si>
    <t>2-5 hours a week</t>
  </si>
  <si>
    <t>1-2 hours a week</t>
  </si>
  <si>
    <t>30 minutes - 1 hour a week</t>
  </si>
  <si>
    <t>Less than 30 minutes a week, but some time</t>
  </si>
  <si>
    <t>I never played sport when I was 11</t>
  </si>
  <si>
    <t xml:space="preserve"> Beyond your mandatory lessons at school, how many hours of sport would you estimate that you played in an average week when you were 11? Your best estimate will do.</t>
  </si>
  <si>
    <t xml:space="preserve"> Beyond your mandatory lessons at school, how many hours would you estimate that you spent exercising independently in an average week when you were 11? Your best estimate will do.</t>
  </si>
  <si>
    <t>I only play team sports</t>
  </si>
  <si>
    <t>I mostly play team sports, but also play some individual sports</t>
  </si>
  <si>
    <t>I play an equal amount of team and individual sports</t>
  </si>
  <si>
    <t>I mostly play individual sports</t>
  </si>
  <si>
    <t>I only play individual sports</t>
  </si>
  <si>
    <t>I don’t play sport at all</t>
  </si>
  <si>
    <t xml:space="preserve"> Which of the following is true for you now?</t>
  </si>
  <si>
    <t>Climbing</t>
  </si>
  <si>
    <t>You said you play some sport now, which of the following sports do you primarily play? Select up to three</t>
  </si>
  <si>
    <t>BASE: PLay sports now</t>
  </si>
  <si>
    <t>Yes, I played much less sport</t>
  </si>
  <si>
    <t>Yes, I played slightly less sport</t>
  </si>
  <si>
    <t>No, I played about the same amount</t>
  </si>
  <si>
    <t>No, I played more sport</t>
  </si>
  <si>
    <t>I didn’t play sports at any point in secondary school</t>
  </si>
  <si>
    <t>Can't remember</t>
  </si>
  <si>
    <t xml:space="preserve"> Compared to when you first started secondary school (ages 11-12), did you play less sport in your later years (ages 15-16)?</t>
  </si>
  <si>
    <t>Yes, I played less sport</t>
  </si>
  <si>
    <t>No, I played much more sport</t>
  </si>
  <si>
    <t xml:space="preserve"> Oldest child</t>
  </si>
  <si>
    <t xml:space="preserve"> Second oldest child</t>
  </si>
  <si>
    <t xml:space="preserve"> Third oldest child</t>
  </si>
  <si>
    <t xml:space="preserve"> Fourth oldest child</t>
  </si>
  <si>
    <t xml:space="preserve"> Fifth oldest child</t>
  </si>
  <si>
    <t>Decreased</t>
  </si>
  <si>
    <t>Stayed about the same</t>
  </si>
  <si>
    <t>Increased</t>
  </si>
  <si>
    <t>Grid Summary: How has your child/children’s sports participation changed in recent years?</t>
  </si>
  <si>
    <t>BASE: Parents</t>
  </si>
  <si>
    <t>How has your child/children’s sports participation changed in recent years?: Oldest child</t>
  </si>
  <si>
    <t>How has your child/children’s sports participation changed in recent years?: Second oldest child</t>
  </si>
  <si>
    <t>How has your child/children’s sports participation changed in recent years?: Third oldest child</t>
  </si>
  <si>
    <t>How has your child/children’s sports participation changed in recent years?: Fourth oldest child</t>
  </si>
  <si>
    <t>How has your child/children’s sports participation changed in recent years?: Fifth oldest child</t>
  </si>
  <si>
    <t>They stopped enjoying it</t>
  </si>
  <si>
    <t>The sports took up too much of their time</t>
  </si>
  <si>
    <t>Their friends stopped playing</t>
  </si>
  <si>
    <t>Schoolwork became too demanding</t>
  </si>
  <si>
    <t>They started to feel self conscious about their appearance</t>
  </si>
  <si>
    <t>The sports took up too much of my time</t>
  </si>
  <si>
    <t>They were injured</t>
  </si>
  <si>
    <t>The sports became too expensive to play</t>
  </si>
  <si>
    <t>Their preferred sports were no longer available locally</t>
  </si>
  <si>
    <t>The sports became too competitive</t>
  </si>
  <si>
    <t>Skill requirements became too high</t>
  </si>
  <si>
    <t>They didn’t like the other people involved</t>
  </si>
  <si>
    <t>The general facilities weren’t very nice</t>
  </si>
  <si>
    <t>The changing facilities weren’t very nice</t>
  </si>
  <si>
    <t>You said one or more of your children began to play less sport as they got older, which of the following explain why that is? Select any that apply</t>
  </si>
  <si>
    <t>BASE: Child plays less sport now</t>
  </si>
  <si>
    <t>1 - For people like me</t>
  </si>
  <si>
    <t>2</t>
  </si>
  <si>
    <t>3</t>
  </si>
  <si>
    <t>4</t>
  </si>
  <si>
    <t>5 - Not for people like me</t>
  </si>
  <si>
    <t xml:space="preserve"> Thinking about participating in sport, how would you rank it on the following scale?</t>
  </si>
  <si>
    <t>1 - Accessible</t>
  </si>
  <si>
    <t>5 - Inaccessible</t>
  </si>
  <si>
    <t>1 - Rewarding</t>
  </si>
  <si>
    <t>5 - Unrewarding</t>
  </si>
  <si>
    <t xml:space="preserve"> Mother</t>
  </si>
  <si>
    <t xml:space="preserve"> Father</t>
  </si>
  <si>
    <t xml:space="preserve"> Other adults in my family</t>
  </si>
  <si>
    <t xml:space="preserve"> Siblings</t>
  </si>
  <si>
    <t xml:space="preserve"> Teachers</t>
  </si>
  <si>
    <t xml:space="preserve"> Friends</t>
  </si>
  <si>
    <t>1 - Not at all</t>
  </si>
  <si>
    <t>5 - Very much</t>
  </si>
  <si>
    <t>Not applicable</t>
  </si>
  <si>
    <t>Grid Summary: To what extent did these different people in your life encourage your participation in your sport at any point in your childhood?</t>
  </si>
  <si>
    <t>To what extent did these different people in your life encourage your participation in your sport at any point in your childhood?: Mother</t>
  </si>
  <si>
    <t>To what extent did these different people in your life encourage your participation in your sport at any point in your childhood?: Father</t>
  </si>
  <si>
    <t>To what extent did these different people in your life encourage your participation in your sport at any point in your childhood?: Other adults in my family</t>
  </si>
  <si>
    <t>To what extent did these different people in your life encourage your participation in your sport at any point in your childhood?: Siblings</t>
  </si>
  <si>
    <t>To what extent did these different people in your life encourage your participation in your sport at any point in your childhood?: Teachers</t>
  </si>
  <si>
    <t>To what extent did these different people in your life encourage your participation in your sport at any point in your childhood?: Friends</t>
  </si>
  <si>
    <t>Grid Summary: To what extent did these different people in your life practice or participate in sport with you? in your sport at any point in your childhood?</t>
  </si>
  <si>
    <t>To what extent did these different people in your life practice or participate in sport with you? in your sport at any point in your childhood?: Mother</t>
  </si>
  <si>
    <t>To what extent did these different people in your life practice or participate in sport with you? in your sport at any point in your childhood?: Father</t>
  </si>
  <si>
    <t>To what extent did these different people in your life practice or participate in sport with you? in your sport at any point in your childhood?: Other adults in my family</t>
  </si>
  <si>
    <t>To what extent did these different people in your life practice or participate in sport with you? in your sport at any point in your childhood?: Siblings</t>
  </si>
  <si>
    <t>To what extent did these different people in your life practice or participate in sport with you? in your sport at any point in your childhood?: Teachers</t>
  </si>
  <si>
    <t>To what extent did these different people in your life practice or participate in sport with you? in your sport at any point in your childhood?: Friends</t>
  </si>
  <si>
    <t xml:space="preserve"> Other adults in their family</t>
  </si>
  <si>
    <t>Grid Summary: To what extent do you think these different kinds of people are responsible for encouraging and supporting children to try out and participate in sport?</t>
  </si>
  <si>
    <t>To what extent do you think these different kinds of people are responsible for encouraging and supporting children to try out and participate in sport?: Mother</t>
  </si>
  <si>
    <t>To what extent do you think these different kinds of people are responsible for encouraging and supporting children to try out and participate in sport?: Father</t>
  </si>
  <si>
    <t>To what extent do you think these different kinds of people are responsible for encouraging and supporting children to try out and participate in sport?: Other adults in their family</t>
  </si>
  <si>
    <t>To what extent do you think these different kinds of people are responsible for encouraging and supporting children to try out and participate in sport?: Siblings</t>
  </si>
  <si>
    <t>To what extent do you think these different kinds of people are responsible for encouraging and supporting children to try out and participate in sport?: Teachers</t>
  </si>
  <si>
    <t>To what extent do you think these different kinds of people are responsible for encouraging and supporting children to try out and participate in sport?: Friends</t>
  </si>
  <si>
    <t xml:space="preserve"> Playing sports was a big part of my routine</t>
  </si>
  <si>
    <t xml:space="preserve"> It was one of the best ways for me to grow as a person</t>
  </si>
  <si>
    <t xml:space="preserve"> Playing sports was an important part of my life</t>
  </si>
  <si>
    <t xml:space="preserve"> I enjoyed winning</t>
  </si>
  <si>
    <t xml:space="preserve"> It helped me develop qualities in myself that I valued</t>
  </si>
  <si>
    <t xml:space="preserve"> I enjoyed learning new skills and improving my performance</t>
  </si>
  <si>
    <t xml:space="preserve"> I liked playing sports with my friends</t>
  </si>
  <si>
    <t>Very important</t>
  </si>
  <si>
    <t>Important</t>
  </si>
  <si>
    <t>Not very important</t>
  </si>
  <si>
    <t>Not important at all</t>
  </si>
  <si>
    <t>Total Important:</t>
  </si>
  <si>
    <t>Grid Summary: You said you used to play sport but no longer do. How important were the following factors for why you previously participated in sport?</t>
  </si>
  <si>
    <t>BASE: Question displayed when the Question "Which of the following is true for you now?" is one of the following answers ("I donâ€™t play sport at all") AND Question "Outside of any mandatory sports lessons you participated in at school, which of the following was true for you when you were 11?" is one of the following answers ("I played team sports outside of mandatory lessons","I mostly played team sports, but also played some individual sports outside of mandatory lessons","I played an equal amount of team and individual sports outside of mandatory lessons","I mostly played individual sports outside of mandatory lessons","I only played individual sports outside of mandatory lessons")</t>
  </si>
  <si>
    <t>You said you used to play sport but no longer do. How important were the following factors for why you previously participated in sport?: I enjoyed learning new skills and improving my performance</t>
  </si>
  <si>
    <t>You said you used to play sport but no longer do. How important were the following factors for why you previously participated in sport?: Playing sports was an important part of my life</t>
  </si>
  <si>
    <t>You said you used to play sport but no longer do. How important were the following factors for why you previously participated in sport?: Playing sports was a big part of my routine</t>
  </si>
  <si>
    <t>You said you used to play sport but no longer do. How important were the following factors for why you previously participated in sport?: It helped me develop qualities in myself that I valued</t>
  </si>
  <si>
    <t>You said you used to play sport but no longer do. How important were the following factors for why you previously participated in sport?: It was one of the best ways for me to grow as a person</t>
  </si>
  <si>
    <t>You said you used to play sport but no longer do. How important were the following factors for why you previously participated in sport?: I liked playing sports with my friends</t>
  </si>
  <si>
    <t>You said you used to play sport but no longer do. How important were the following factors for why you previously participated in sport?: I enjoyed winning</t>
  </si>
  <si>
    <t xml:space="preserve"> I felt pressure from others (e.g., family, coaches, teachers) to keep playing</t>
  </si>
  <si>
    <t xml:space="preserve"> People around me appreciated me more when I played</t>
  </si>
  <si>
    <t xml:space="preserve"> I would have felt bad about myself if I didn’t take the time to do it</t>
  </si>
  <si>
    <t xml:space="preserve"> I enjoyed the reputation associated with doing sport</t>
  </si>
  <si>
    <t xml:space="preserve"> It was a way to maintain my physical appearance</t>
  </si>
  <si>
    <t xml:space="preserve"> It helped me feel better mentally</t>
  </si>
  <si>
    <t xml:space="preserve"> It was a way to stay physically healthy</t>
  </si>
  <si>
    <t>You said you used to play sport but no longer do. How important were the following factors for why you previously participated in sport?: I enjoyed the reputation associated with doing sport</t>
  </si>
  <si>
    <t>You said you used to play sport but no longer do. How important were the following factors for why you previously participated in sport?: People around me appreciated me more when I played</t>
  </si>
  <si>
    <t>You said you used to play sport but no longer do. How important were the following factors for why you previously participated in sport?: I felt pressure from others (e.g., family, coaches, teachers) to keep playing</t>
  </si>
  <si>
    <t>You said you used to play sport but no longer do. How important were the following factors for why you previously participated in sport?: It was a way to stay physically healthy</t>
  </si>
  <si>
    <t>You said you used to play sport but no longer do. How important were the following factors for why you previously participated in sport?: It helped me feel better mentally</t>
  </si>
  <si>
    <t>You said you used to play sport but no longer do. How important were the following factors for why you previously participated in sport?: It was a way to maintain my physical appearance</t>
  </si>
  <si>
    <t>You said you used to play sport but no longer do. How important were the following factors for why you previously participated in sport?: I would have felt bad about myself if I didn’t take the time to do it</t>
  </si>
  <si>
    <t xml:space="preserve"> I enjoy learning new skills</t>
  </si>
  <si>
    <t xml:space="preserve"> I enjoy improving my performance</t>
  </si>
  <si>
    <t xml:space="preserve"> Playing sport is a part of who I am</t>
  </si>
  <si>
    <t xml:space="preserve"> Playing sports is a big part of my routine</t>
  </si>
  <si>
    <t xml:space="preserve"> It helps me develop qualities in myself that I value</t>
  </si>
  <si>
    <t xml:space="preserve"> It helps me to grow as a person</t>
  </si>
  <si>
    <t xml:space="preserve"> I like playing sports with my friends</t>
  </si>
  <si>
    <t xml:space="preserve"> I enjoy winning</t>
  </si>
  <si>
    <t>Grid Summary: How important are the following factors for why you currently participate in sport?</t>
  </si>
  <si>
    <t>How important are the following factors for why you currently participate in sport?: I enjoy learning new skills</t>
  </si>
  <si>
    <t>How important are the following factors for why you currently participate in sport?: I enjoy improving my performance</t>
  </si>
  <si>
    <t>How important are the following factors for why you currently participate in sport?: Playing sport is a part of who I am</t>
  </si>
  <si>
    <t>How important are the following factors for why you currently participate in sport?: Playing sports is a big part of my routine</t>
  </si>
  <si>
    <t>How important are the following factors for why you currently participate in sport?: It helps me develop qualities in myself that I value</t>
  </si>
  <si>
    <t>How important are the following factors for why you currently participate in sport?: It helps me to grow as a person</t>
  </si>
  <si>
    <t>How important are the following factors for why you currently participate in sport?: I like playing sports with my friends</t>
  </si>
  <si>
    <t>How important are the following factors for why you currently participate in sport?: I enjoy winning</t>
  </si>
  <si>
    <t xml:space="preserve"> I enjoy the respect associated with doing sport </t>
  </si>
  <si>
    <t xml:space="preserve"> People around me appreciate me more when I play</t>
  </si>
  <si>
    <t xml:space="preserve"> I feel pressure from others (e.g., family, coaches, teachers) to keep playing</t>
  </si>
  <si>
    <t xml:space="preserve"> It’s a way to look after my physical health</t>
  </si>
  <si>
    <t xml:space="preserve"> It’s a way to look after my mental health</t>
  </si>
  <si>
    <t xml:space="preserve"> It’s a way to look after my physical appearance</t>
  </si>
  <si>
    <t xml:space="preserve"> I’d feel bad about myself if I didn’t make the time to do it</t>
  </si>
  <si>
    <t xml:space="preserve">How important are the following factors for why you currently participate in sport?: I enjoy the respect associated with doing sport </t>
  </si>
  <si>
    <t>How important are the following factors for why you currently participate in sport?: People around me appreciate me more when I play</t>
  </si>
  <si>
    <t>How important are the following factors for why you currently participate in sport?: I feel pressure from others (e.g., family, coaches, teachers) to keep playing</t>
  </si>
  <si>
    <t>How important are the following factors for why you currently participate in sport?: It’s a way to look after my physical health</t>
  </si>
  <si>
    <t>How important are the following factors for why you currently participate in sport?: It’s a way to look after my mental health</t>
  </si>
  <si>
    <t>How important are the following factors for why you currently participate in sport?: It’s a way to look after my physical appearance</t>
  </si>
  <si>
    <t>How important are the following factors for why you currently participate in sport?: I’d feel bad about myself if I didn’t make the time to do it</t>
  </si>
  <si>
    <t>1 - Very difficult</t>
  </si>
  <si>
    <t>5</t>
  </si>
  <si>
    <t>6</t>
  </si>
  <si>
    <t>7 - Very easy</t>
  </si>
  <si>
    <t xml:space="preserve"> How easy did you find it to pick up new sports while you were at secondary school?</t>
  </si>
  <si>
    <t>1 - Not useful at all</t>
  </si>
  <si>
    <t>7 - Very useful</t>
  </si>
  <si>
    <t xml:space="preserve"> How useful were the things you learnt from playing sports while at secondary school?</t>
  </si>
  <si>
    <t>1 - Not important at all</t>
  </si>
  <si>
    <t>7 - Very important</t>
  </si>
  <si>
    <t xml:space="preserve"> Compared to the other activities and interests you had while at secondary school, how important was it for you to be good at sports?</t>
  </si>
  <si>
    <t xml:space="preserve"> Compared to the other activities and interests you had while at secondary school, how important was it for you to get good grades?</t>
  </si>
  <si>
    <t>1 - Very unenjoyable</t>
  </si>
  <si>
    <t>7 - Very enjoyable</t>
  </si>
  <si>
    <t xml:space="preserve"> And, in general, how did you find playing sports while you were at secondary school?</t>
  </si>
  <si>
    <t xml:space="preserve"> I was put off playing sport by my experiences at secondary school</t>
  </si>
  <si>
    <t xml:space="preserve"> I found it hard to balance playing sport with taking part in my other hobbies and interests while at secondary school</t>
  </si>
  <si>
    <t xml:space="preserve"> I found it hard to balance playing sport with studying while I was at secondary school</t>
  </si>
  <si>
    <t xml:space="preserve"> I found it hard to balance playing sport with maintaining relationships with friends and family while I was at secondary school</t>
  </si>
  <si>
    <t>Grid Summary: To what extent do you agree with the following statements regarding your experiences with sports at secondary school?</t>
  </si>
  <si>
    <t>To what extent do you agree with the following statements regarding your experiences with sports at secondary school?: I found it hard to balance playing sport with studying while I was at secondary school</t>
  </si>
  <si>
    <t>To what extent do you agree with the following statements regarding your experiences with sports at secondary school?: I found it hard to balance playing sport with maintaining relationships with friends and family while I was at secondary school</t>
  </si>
  <si>
    <t>To what extent do you agree with the following statements regarding your experiences with sports at secondary school?: I found it hard to balance playing sport with taking part in my other hobbies and interests while at secondary school</t>
  </si>
  <si>
    <t>To what extent do you agree with the following statements regarding your experiences with sports at secondary school?: I was put off playing sport by my experiences at secondary school</t>
  </si>
  <si>
    <t xml:space="preserve"> I didn’t feel comfortable in the kit</t>
  </si>
  <si>
    <t xml:space="preserve"> The facilities weren’t very nice</t>
  </si>
  <si>
    <t xml:space="preserve"> I didn’t feel confident in my appearance</t>
  </si>
  <si>
    <t xml:space="preserve"> My preferred sports were no longer available locally</t>
  </si>
  <si>
    <t xml:space="preserve"> My teachers/coaches weren’t very supportive</t>
  </si>
  <si>
    <t xml:space="preserve"> I was scared of hurting myself</t>
  </si>
  <si>
    <t xml:space="preserve"> My family weren’t very supportive</t>
  </si>
  <si>
    <t xml:space="preserve"> I had an injury</t>
  </si>
  <si>
    <t xml:space="preserve"> I didn’t feel safe at practices</t>
  </si>
  <si>
    <t>Not applicable to me</t>
  </si>
  <si>
    <t>Total Not :</t>
  </si>
  <si>
    <t>Grid Summary: You said you played less sport in your later years at secondary school, how important were the following reasons for this?</t>
  </si>
  <si>
    <t>BASE: Used to play sport but not anymore</t>
  </si>
  <si>
    <t>You said you played less sport in your later years at secondary school, how important were the following reasons for this?: I had an injury</t>
  </si>
  <si>
    <t>You said you played less sport in your later years at secondary school, how important were the following reasons for this?: I was scared of hurting myself</t>
  </si>
  <si>
    <t>You said you played less sport in your later years at secondary school, how important were the following reasons for this?: The facilities weren’t very nice</t>
  </si>
  <si>
    <t>You said you played less sport in your later years at secondary school, how important were the following reasons for this?: I didn’t feel comfortable in the kit</t>
  </si>
  <si>
    <t>You said you played less sport in your later years at secondary school, how important were the following reasons for this?: I didn’t feel confident in my appearance</t>
  </si>
  <si>
    <t>You said you played less sport in your later years at secondary school, how important were the following reasons for this?: My preferred sports were no longer available locally</t>
  </si>
  <si>
    <t>You said you played less sport in your later years at secondary school, how important were the following reasons for this?: My family weren’t very supportive</t>
  </si>
  <si>
    <t>You said you played less sport in your later years at secondary school, how important were the following reasons for this?: My teachers/coaches weren’t very supportive</t>
  </si>
  <si>
    <t>You said you played less sport in your later years at secondary school, how important were the following reasons for this?: I didn’t feel safe at practices</t>
  </si>
  <si>
    <t xml:space="preserve"> I didn’t think I was good enough</t>
  </si>
  <si>
    <t xml:space="preserve"> It became less fun</t>
  </si>
  <si>
    <t xml:space="preserve"> Schoolwork became too demanding</t>
  </si>
  <si>
    <t xml:space="preserve"> The sports became too competitive</t>
  </si>
  <si>
    <t xml:space="preserve"> My friends stopped playing</t>
  </si>
  <si>
    <t xml:space="preserve"> The sports took up too much of my time</t>
  </si>
  <si>
    <t xml:space="preserve"> I didn’t like the other people involved</t>
  </si>
  <si>
    <t xml:space="preserve"> The sports became too tiring</t>
  </si>
  <si>
    <t xml:space="preserve"> The sports became too expensive to play</t>
  </si>
  <si>
    <t>You said you played less sport in your later years at secondary school, how important were the following reasons for this?: I didn’t think I was good enough</t>
  </si>
  <si>
    <t>You said you played less sport in your later years at secondary school, how important were the following reasons for this?: The sports became too competitive</t>
  </si>
  <si>
    <t>You said you played less sport in your later years at secondary school, how important were the following reasons for this?: The sports became too expensive to play</t>
  </si>
  <si>
    <t>You said you played less sport in your later years at secondary school, how important were the following reasons for this?: Schoolwork became too demanding</t>
  </si>
  <si>
    <t>You said you played less sport in your later years at secondary school, how important were the following reasons for this?: The sports took up too much of my time</t>
  </si>
  <si>
    <t>You said you played less sport in your later years at secondary school, how important were the following reasons for this?: I didn’t like the other people involved</t>
  </si>
  <si>
    <t>You said you played less sport in your later years at secondary school, how important were the following reasons for this?: My friends stopped playing</t>
  </si>
  <si>
    <t>You said you played less sport in your later years at secondary school, how important were the following reasons for this?: The sports became too tiring</t>
  </si>
  <si>
    <t>You said you played less sport in your later years at secondary school, how important were the following reasons for this?: It became less fun</t>
  </si>
  <si>
    <t xml:space="preserve"> In the area I live in, there are playgrounds</t>
  </si>
  <si>
    <t xml:space="preserve"> In the area I live in, there are commercial sport providers (e.g., fitness clubs)</t>
  </si>
  <si>
    <t xml:space="preserve"> In the area I live in, there are sports clubs</t>
  </si>
  <si>
    <t xml:space="preserve"> In the area I live in, there are sports facilities that are always accessible (e.g. football pitches, basketball courts, etc)</t>
  </si>
  <si>
    <t>Grid Summary: The next set of questions are about your local area. To what extent do the following statements describe where you live?</t>
  </si>
  <si>
    <t>The next set of questions are about your local area. To what extent do the following statements describe where you live?: In the area I live in, there are sports facilities that are always accessible (e.g. football pitches, basketball courts, etc)</t>
  </si>
  <si>
    <t>The next set of questions are about your local area. To what extent do the following statements describe where you live?: In the area I live in, there are playgrounds</t>
  </si>
  <si>
    <t>The next set of questions are about your local area. To what extent do the following statements describe where you live?: In the area I live in, there are sports clubs</t>
  </si>
  <si>
    <t>The next set of questions are about your local area. To what extent do the following statements describe where you live?: In the area I live in, there are commercial sport providers (e.g., fitness clubs)</t>
  </si>
  <si>
    <t xml:space="preserve"> When I was growing up, the adults in my life thought it was normal for girls to play sport</t>
  </si>
  <si>
    <t xml:space="preserve"> I remember being aware of professional female athletes as a child</t>
  </si>
  <si>
    <t xml:space="preserve"> The adults in my family did not encourage the girls to participate in sport</t>
  </si>
  <si>
    <t xml:space="preserve"> Adult women in my family participated in sports while I was growing up</t>
  </si>
  <si>
    <t xml:space="preserve"> People like me are not meant to play sport</t>
  </si>
  <si>
    <t xml:space="preserve"> I was taught that sport wasn’t for girls</t>
  </si>
  <si>
    <t xml:space="preserve"> My family’s customs or religion made it difficult for girls to participate in sport</t>
  </si>
  <si>
    <t>To what extent do you agree or disagree with the following statements?: When I was growing up, the adults in my life thought it was normal for girls to play sport</t>
  </si>
  <si>
    <t>To what extent do you agree or disagree with the following statements?: I remember being aware of professional female athletes as a child</t>
  </si>
  <si>
    <t>To what extent do you agree or disagree with the following statements?: Adult women in my family participated in sports while I was growing up</t>
  </si>
  <si>
    <t>To what extent do you agree or disagree with the following statements?: My family’s customs or religion made it difficult for girls to participate in sport</t>
  </si>
  <si>
    <t>To what extent do you agree or disagree with the following statements?: The adults in my family did not encourage the girls to participate in sport</t>
  </si>
  <si>
    <t>To what extent do you agree or disagree with the following statements?: I was taught that sport wasn’t for girls</t>
  </si>
  <si>
    <t>To what extent do you agree or disagree with the following statements?: People like me are not meant to play sport</t>
  </si>
  <si>
    <t xml:space="preserve"> Social media makes me feel more self conscious about my appearance</t>
  </si>
  <si>
    <t xml:space="preserve"> I enjoy following professional athletes on social media</t>
  </si>
  <si>
    <t xml:space="preserve"> Social media has introduced me to new athletes and sports</t>
  </si>
  <si>
    <t xml:space="preserve"> Social media has inspired me to do more exercise</t>
  </si>
  <si>
    <t xml:space="preserve"> Social media makes me feel like I’m not good enough</t>
  </si>
  <si>
    <t xml:space="preserve"> I worry about people making fun of me on social media</t>
  </si>
  <si>
    <t>To what extent do you agree or disagree with the following statements?: Social media has inspired me to do more exercise</t>
  </si>
  <si>
    <t>To what extent do you agree or disagree with the following statements?: Social media makes me feel more self conscious about my appearance</t>
  </si>
  <si>
    <t>To what extent do you agree or disagree with the following statements?: I enjoy following professional athletes on social media</t>
  </si>
  <si>
    <t>To what extent do you agree or disagree with the following statements?: Social media has introduced me to new athletes and sports</t>
  </si>
  <si>
    <t>To what extent do you agree or disagree with the following statements?: I worry about people making fun of me on social media</t>
  </si>
  <si>
    <t>To what extent do you agree or disagree with the following statements?: Social media makes me feel like I’m not good enough</t>
  </si>
  <si>
    <t xml:space="preserve"> If I was more confident in my abilities</t>
  </si>
  <si>
    <t xml:space="preserve"> If there was a greater variety of sports available for me to play</t>
  </si>
  <si>
    <t xml:space="preserve"> If there were single-sex sessions or spaces</t>
  </si>
  <si>
    <t xml:space="preserve"> If I was assured to not get injured</t>
  </si>
  <si>
    <t xml:space="preserve"> If my friends played more often</t>
  </si>
  <si>
    <t xml:space="preserve"> If the sport facilities were better quality</t>
  </si>
  <si>
    <t xml:space="preserve"> Lower cost options for team membership or facility usage</t>
  </si>
  <si>
    <t xml:space="preserve"> Having easier access to facilities</t>
  </si>
  <si>
    <t xml:space="preserve"> If I saw more female role models</t>
  </si>
  <si>
    <t xml:space="preserve"> If there were more options for me to play sport as a career</t>
  </si>
  <si>
    <t xml:space="preserve"> If the training and coaching were more supportive and inclusive</t>
  </si>
  <si>
    <t xml:space="preserve"> If sports kit was more comfortable</t>
  </si>
  <si>
    <t xml:space="preserve"> If sports kit came in a wider range of sizes</t>
  </si>
  <si>
    <t>Much more likely</t>
  </si>
  <si>
    <t>More likely</t>
  </si>
  <si>
    <t>Neither more or less likely</t>
  </si>
  <si>
    <t>Less likely</t>
  </si>
  <si>
    <t>Grid Summary: Would the following factors make you more or less likely to consider playing sports more often?</t>
  </si>
  <si>
    <t>Would the following factors make you more or less likely to consider playing sports more often?: If I was more confident in my abilities</t>
  </si>
  <si>
    <t>Would the following factors make you more or less likely to consider playing sports more often?: If there was a greater variety of sports available for me to play</t>
  </si>
  <si>
    <t>Would the following factors make you more or less likely to consider playing sports more often?: If there were single-sex sessions or spaces</t>
  </si>
  <si>
    <t>Would the following factors make you more or less likely to consider playing sports more often?: If I was assured to not get injured</t>
  </si>
  <si>
    <t>Would the following factors make you more or less likely to consider playing sports more often?: If my friends played more often</t>
  </si>
  <si>
    <t>Would the following factors make you more or less likely to consider playing sports more often?: If the sport facilities were better quality</t>
  </si>
  <si>
    <t>Would the following factors make you more or less likely to consider playing sports more often?: Lower cost options for team membership or facility usage</t>
  </si>
  <si>
    <t>Would the following factors make you more or less likely to consider playing sports more often?: Having easier access to facilities</t>
  </si>
  <si>
    <t>Would the following factors make you more or less likely to consider playing sports more often?: If I saw more female role models</t>
  </si>
  <si>
    <t>Would the following factors make you more or less likely to consider playing sports more often?: If there were more options for me to play sport as a career</t>
  </si>
  <si>
    <t>Would the following factors make you more or less likely to consider playing sports more often?: If the training and coaching were more supportive and inclusive</t>
  </si>
  <si>
    <t>Would the following factors make you more or less likely to consider playing sports more often?: If sports kit was more comfortable</t>
  </si>
  <si>
    <t>Would the following factors make you more or less likely to consider playing sports more often?: If sports kit came in a wider range of sizes</t>
  </si>
  <si>
    <t>Improved school facilities for girls’ sports (e.g., better changing rooms, dedicated practice areas)</t>
  </si>
  <si>
    <t>More after-school sports programmes for girls</t>
  </si>
  <si>
    <t>More hours of PE within the school curriculum</t>
  </si>
  <si>
    <t>Increased funding for girls’ sports teams</t>
  </si>
  <si>
    <t>Additional sports made available for girls to play</t>
  </si>
  <si>
    <t>More encouragement from teachers and coaches to participate</t>
  </si>
  <si>
    <t>More comfortable or flexible sports uniforms for girls</t>
  </si>
  <si>
    <t>Opportunities to meet professional female athletes or coaches</t>
  </si>
  <si>
    <t>More non-competitive sports options for girls</t>
  </si>
  <si>
    <t>Which of the following would you like to see more of in your child or children’s school(s)?</t>
  </si>
  <si>
    <t>BASE: Played less sport towards end of secondary school</t>
  </si>
  <si>
    <t>Yes, I would be willing to pay this amount for a monthly subscription</t>
  </si>
  <si>
    <t>No, I would not be willing to pay this amount for a monthly subscription</t>
  </si>
  <si>
    <t xml:space="preserve"> £1 a month for a subscription to access this service?</t>
  </si>
  <si>
    <t xml:space="preserve"> £3 a month for a subscription to access this service?</t>
  </si>
  <si>
    <t xml:space="preserve"> £7 a month for a subscription to access this service?</t>
  </si>
  <si>
    <t xml:space="preserve"> £15 a month for a subscription to access this service?</t>
  </si>
  <si>
    <t xml:space="preserve"> £30 a month for a subscription to access this service?</t>
  </si>
  <si>
    <t xml:space="preserve"> £50 a month for a subscription to access this service?</t>
  </si>
  <si>
    <t xml:space="preserve"> £100 a month for a subscription to access this service?</t>
  </si>
  <si>
    <t xml:space="preserve"> £200 a month for a subscription to access this service?</t>
  </si>
  <si>
    <t>None of these / I am not interested in watching more sports</t>
  </si>
  <si>
    <t>More coverage of the sports I enjoy watching</t>
  </si>
  <si>
    <t>Easier access (e.g., more streaming options, free-to-air coverage, fewer paywalls)</t>
  </si>
  <si>
    <t>Better knowledge of when and where the sport will be on</t>
  </si>
  <si>
    <t>If more of my friends or family watched sports with me</t>
  </si>
  <si>
    <t>If I better understood the rules of the sport</t>
  </si>
  <si>
    <t>Higher quality production (e.g., better camera angles, analysis, graphics)</t>
  </si>
  <si>
    <t>More relatable or engaging commentators and pundits</t>
  </si>
  <si>
    <t>More time away from my other commitments</t>
  </si>
  <si>
    <t>Shorter, more engaging match formats (e.g., highlights, condensed games)</t>
  </si>
  <si>
    <t>More engaging social media content to build excitement before games</t>
  </si>
  <si>
    <t>More behind-the-scenes content and storytelling about the athletes</t>
  </si>
  <si>
    <t>More diverse representation in sports coverage (e.g., gender, ethnicity, perspectives)</t>
  </si>
  <si>
    <t>More opportunities to interact with or influence the broadcast (e.g., live polls, fan engagement features)</t>
  </si>
  <si>
    <t>What would make you more likely to watch coverage of sports more often?</t>
  </si>
  <si>
    <t>None of these / I am not interested in watching more women’s sports</t>
  </si>
  <si>
    <t>More coverage of women’s sports across TV and digital platforms</t>
  </si>
  <si>
    <t>More investment in women’s sports to improve the level of play</t>
  </si>
  <si>
    <t>If more of my friends or family watched women’s sports</t>
  </si>
  <si>
    <t>More competitive and evenly matched teams</t>
  </si>
  <si>
    <t>More opportunities to attend women’s sporting events in person</t>
  </si>
  <si>
    <t>Stronger marketing and branding to promote women’s sports</t>
  </si>
  <si>
    <t>More relatable or engaging female commentators and pundits</t>
  </si>
  <si>
    <t>More crossover events featuring both men’s and women’s teams</t>
  </si>
  <si>
    <t>More storytelling and behind-the-scenes content about female athletes</t>
  </si>
  <si>
    <t>What would make you more likely to watch coverage of women’s sports more often? Select all that apply</t>
  </si>
  <si>
    <t>Full Results</t>
  </si>
  <si>
    <t>BASE: No longer play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</si>
</sst>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
      <sz val="11"/>
      <name val="Calibri"/>
      <family val="2"/>
    </font>
    <font>
      <sz val="11"/>
      <name val="Calibri"/>
      <family val="2"/>
      <scheme val="minor"/>
    </font>
    <font>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0" fontId="7" fillId="0" borderId="0" xfId="0" applyFont="1" applyAlignment="1">
      <alignment horizontal="center" wrapText="1"/>
    </xf>
    <xf numFmtId="0" fontId="11" fillId="0" borderId="0" xfId="0" applyFont="1"/>
    <xf numFmtId="0" fontId="12" fillId="0" borderId="1" xfId="0" applyFont="1" applyBorder="1" applyAlignment="1">
      <alignment horizontal="center" vertical="center" wrapText="1"/>
    </xf>
    <xf numFmtId="0" fontId="13" fillId="0" borderId="0" xfId="0" applyFont="1"/>
    <xf numFmtId="0" fontId="14"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theme" Target="theme/theme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styles" Target="styles.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sharedStrings" Target="sharedStrings.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calcChain" Target="calcChain.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6" Type="http://schemas.openxmlformats.org/officeDocument/2006/relationships/worksheet" Target="worksheets/sheet26.xml"/><Relationship Id="rId231" Type="http://schemas.openxmlformats.org/officeDocument/2006/relationships/worksheet" Target="worksheets/sheet23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6.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_rels/sheet226.xml.rels><?xml version="1.0" encoding="UTF-8" standalone="yes"?>
<Relationships xmlns="http://schemas.openxmlformats.org/package/2006/relationships"><Relationship Id="rId1" Type="http://schemas.openxmlformats.org/officeDocument/2006/relationships/drawing" Target="../drawings/drawing226.xml"/></Relationships>
</file>

<file path=xl/worksheets/_rels/sheet227.xml.rels><?xml version="1.0" encoding="UTF-8" standalone="yes"?>
<Relationships xmlns="http://schemas.openxmlformats.org/package/2006/relationships"><Relationship Id="rId1" Type="http://schemas.openxmlformats.org/officeDocument/2006/relationships/drawing" Target="../drawings/drawing227.xml"/></Relationships>
</file>

<file path=xl/worksheets/_rels/sheet228.xml.rels><?xml version="1.0" encoding="UTF-8" standalone="yes"?>
<Relationships xmlns="http://schemas.openxmlformats.org/package/2006/relationships"><Relationship Id="rId1" Type="http://schemas.openxmlformats.org/officeDocument/2006/relationships/drawing" Target="../drawings/drawing228.xml"/></Relationships>
</file>

<file path=xl/worksheets/_rels/sheet229.xml.rels><?xml version="1.0" encoding="UTF-8" standalone="yes"?>
<Relationships xmlns="http://schemas.openxmlformats.org/package/2006/relationships"><Relationship Id="rId1" Type="http://schemas.openxmlformats.org/officeDocument/2006/relationships/drawing" Target="../drawings/drawing229.xml"/></Relationships>
</file>

<file path=xl/worksheets/_rels/sheet230.xml.rels><?xml version="1.0" encoding="UTF-8" standalone="yes"?>
<Relationships xmlns="http://schemas.openxmlformats.org/package/2006/relationships"><Relationship Id="rId1" Type="http://schemas.openxmlformats.org/officeDocument/2006/relationships/drawing" Target="../drawings/drawing230.xml"/></Relationships>
</file>

<file path=xl/worksheets/_rels/sheet231.xml.rels><?xml version="1.0" encoding="UTF-8" standalone="yes"?>
<Relationships xmlns="http://schemas.openxmlformats.org/package/2006/relationships"><Relationship Id="rId1" Type="http://schemas.openxmlformats.org/officeDocument/2006/relationships/drawing" Target="../drawings/drawing231.xml"/></Relationships>
</file>

<file path=xl/worksheets/_rels/sheet232.xml.rels><?xml version="1.0" encoding="UTF-8" standalone="yes"?>
<Relationships xmlns="http://schemas.openxmlformats.org/package/2006/relationships"><Relationship Id="rId1" Type="http://schemas.openxmlformats.org/officeDocument/2006/relationships/drawing" Target="../drawings/drawing232.xml"/></Relationships>
</file>

<file path=xl/worksheets/_rels/sheet233.xml.rels><?xml version="1.0" encoding="UTF-8" standalone="yes"?>
<Relationships xmlns="http://schemas.openxmlformats.org/package/2006/relationships"><Relationship Id="rId1" Type="http://schemas.openxmlformats.org/officeDocument/2006/relationships/drawing" Target="../drawings/drawing233.xml"/></Relationships>
</file>

<file path=xl/worksheets/_rels/sheet234.xml.rels><?xml version="1.0" encoding="UTF-8" standalone="yes"?>
<Relationships xmlns="http://schemas.openxmlformats.org/package/2006/relationships"><Relationship Id="rId1" Type="http://schemas.openxmlformats.org/officeDocument/2006/relationships/drawing" Target="../drawings/drawing234.xml"/></Relationships>
</file>

<file path=xl/worksheets/_rels/sheet235.xml.rels><?xml version="1.0" encoding="UTF-8" standalone="yes"?>
<Relationships xmlns="http://schemas.openxmlformats.org/package/2006/relationships"><Relationship Id="rId1" Type="http://schemas.openxmlformats.org/officeDocument/2006/relationships/drawing" Target="../drawings/drawing235.xml"/></Relationships>
</file>

<file path=xl/worksheets/_rels/sheet236.xml.rels><?xml version="1.0" encoding="UTF-8" standalone="yes"?>
<Relationships xmlns="http://schemas.openxmlformats.org/package/2006/relationships"><Relationship Id="rId1" Type="http://schemas.openxmlformats.org/officeDocument/2006/relationships/drawing" Target="../drawings/drawing2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7" t="s">
        <v>0</v>
      </c>
      <c r="G7" s="28"/>
      <c r="H7" s="28"/>
      <c r="I7" s="28"/>
      <c r="J7" s="28"/>
      <c r="K7" s="28"/>
      <c r="L7" s="28"/>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2202</v>
      </c>
    </row>
    <row r="14" spans="6:12" ht="18" x14ac:dyDescent="0.35">
      <c r="F14" s="2"/>
    </row>
    <row r="15" spans="6:12" ht="18" x14ac:dyDescent="0.35">
      <c r="F15" s="2"/>
    </row>
    <row r="16" spans="6:12" ht="18" x14ac:dyDescent="0.35">
      <c r="F16" s="2" t="s">
        <v>8</v>
      </c>
    </row>
    <row r="17" spans="6:13" ht="49.95" customHeight="1" x14ac:dyDescent="0.3">
      <c r="F17" s="29" t="s">
        <v>9</v>
      </c>
      <c r="G17" s="28"/>
      <c r="H17" s="28"/>
      <c r="I17" s="28"/>
      <c r="J17" s="28"/>
      <c r="K17" s="28"/>
      <c r="L17" s="28"/>
      <c r="M17" s="28"/>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41"/>
  <sheetViews>
    <sheetView showGridLines="0" workbookViewId="0"/>
  </sheetViews>
  <sheetFormatPr defaultColWidth="11.5546875" defaultRowHeight="14.4" x14ac:dyDescent="0.3"/>
  <cols>
    <col min="4" max="4" width="121.7773437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"Which of the following would you consider to be hobbies or interests you have? Select any which apply")</f>
        <v>Which of the following would you consider to be hobbies or interests you have? Select any which apply</v>
      </c>
      <c r="E9" s="14" t="str">
        <f>HYPERLINK("#'Full Results'!A11", "11")</f>
        <v>11</v>
      </c>
      <c r="F9" t="s">
        <v>80</v>
      </c>
    </row>
    <row r="10" spans="3:6" hidden="1" x14ac:dyDescent="0.3">
      <c r="C10">
        <v>2</v>
      </c>
      <c r="D10" s="8" t="str">
        <f>HYPERLINK("#'Table 2'!A1", " Throughout this survey we will refer to exercise and sport. ""Exercise"" refers to any planned physical activity done to improve or maintain physical fitness, such as jogging or yoga. ""Sport"" is a specific type of organised physical activity t...")</f>
        <v xml:space="preserve"> Throughout this survey we will refer to exercise and sport. "Exercise" refers to any planned physical activity done to improve or maintain physical fitness, such as jogging or yoga. "Sport" is a specific type of organised physical activity t...</v>
      </c>
      <c r="E10" s="14" t="str">
        <f>HYPERLINK("#'Full Results'!A29", "29")</f>
        <v>29</v>
      </c>
      <c r="F10" t="s">
        <v>80</v>
      </c>
    </row>
    <row r="11" spans="3:6" x14ac:dyDescent="0.3">
      <c r="C11">
        <v>3</v>
      </c>
      <c r="D11" s="8" t="str">
        <f>HYPERLINK("#'Table 3'!A1", "Grid Summary: In an average week, how long would you say that you spend doing the following?")</f>
        <v>Grid Summary: In an average week, how long would you say that you spend doing the following?</v>
      </c>
      <c r="E11" s="7"/>
      <c r="F11" t="s">
        <v>80</v>
      </c>
    </row>
    <row r="12" spans="3:6" x14ac:dyDescent="0.3">
      <c r="C12">
        <v>4</v>
      </c>
      <c r="D12" s="8" t="str">
        <f>HYPERLINK("#'Table 4'!A1", "In an average week, how long would you say that you spend doing the following?: Browsing social media")</f>
        <v>In an average week, how long would you say that you spend doing the following?: Browsing social media</v>
      </c>
      <c r="E12" s="14" t="str">
        <f>HYPERLINK("#'Full Results'!A34", "34")</f>
        <v>34</v>
      </c>
      <c r="F12" t="s">
        <v>80</v>
      </c>
    </row>
    <row r="13" spans="3:6" x14ac:dyDescent="0.3">
      <c r="C13">
        <v>5</v>
      </c>
      <c r="D13" s="8" t="str">
        <f>HYPERLINK("#'Table 5'!A1", "In an average week, how long would you say that you spend doing the following?: Playing video games")</f>
        <v>In an average week, how long would you say that you spend doing the following?: Playing video games</v>
      </c>
      <c r="E13" s="14" t="str">
        <f>HYPERLINK("#'Full Results'!A46", "46")</f>
        <v>46</v>
      </c>
      <c r="F13" t="s">
        <v>80</v>
      </c>
    </row>
    <row r="14" spans="3:6" x14ac:dyDescent="0.3">
      <c r="C14">
        <v>6</v>
      </c>
      <c r="D14" s="8" t="str">
        <f>HYPERLINK("#'Table 6'!A1", "In an average week, how long would you say that you spend doing the following?: Playing sports")</f>
        <v>In an average week, how long would you say that you spend doing the following?: Playing sports</v>
      </c>
      <c r="E14" s="14" t="str">
        <f>HYPERLINK("#'Full Results'!A58", "58")</f>
        <v>58</v>
      </c>
      <c r="F14" t="s">
        <v>80</v>
      </c>
    </row>
    <row r="15" spans="3:6" x14ac:dyDescent="0.3">
      <c r="C15">
        <v>7</v>
      </c>
      <c r="D15" s="8" t="str">
        <f>HYPERLINK("#'Table 7'!A1", "In an average week, how long would you say that you spend doing the following?: Watching TV and films")</f>
        <v>In an average week, how long would you say that you spend doing the following?: Watching TV and films</v>
      </c>
      <c r="E15" s="14" t="str">
        <f>HYPERLINK("#'Full Results'!A70", "70")</f>
        <v>70</v>
      </c>
      <c r="F15" t="s">
        <v>80</v>
      </c>
    </row>
    <row r="16" spans="3:6" x14ac:dyDescent="0.3">
      <c r="C16">
        <v>8</v>
      </c>
      <c r="D16" s="8" t="str">
        <f>HYPERLINK("#'Table 8'!A1", "In an average week, how long would you say that you spend doing the following?: Watching sports")</f>
        <v>In an average week, how long would you say that you spend doing the following?: Watching sports</v>
      </c>
      <c r="E16" s="14" t="str">
        <f>HYPERLINK("#'Full Results'!A82", "82")</f>
        <v>82</v>
      </c>
      <c r="F16" t="s">
        <v>80</v>
      </c>
    </row>
    <row r="17" spans="3:6" x14ac:dyDescent="0.3">
      <c r="C17">
        <v>9</v>
      </c>
      <c r="D17" s="8" t="str">
        <f>HYPERLINK("#'Table 9'!A1", "In an average week, how long would you say that you spend doing the following?: Reading books")</f>
        <v>In an average week, how long would you say that you spend doing the following?: Reading books</v>
      </c>
      <c r="E17" s="14" t="str">
        <f>HYPERLINK("#'Full Results'!A94", "94")</f>
        <v>94</v>
      </c>
      <c r="F17" t="s">
        <v>80</v>
      </c>
    </row>
    <row r="18" spans="3:6" x14ac:dyDescent="0.3">
      <c r="C18">
        <v>10</v>
      </c>
      <c r="D18" s="8" t="str">
        <f>HYPERLINK("#'Table 10'!A1", "In an average week, how long would you say that you spend doing the following?: Exercising")</f>
        <v>In an average week, how long would you say that you spend doing the following?: Exercising</v>
      </c>
      <c r="E18" s="14" t="str">
        <f>HYPERLINK("#'Full Results'!A106", "106")</f>
        <v>106</v>
      </c>
      <c r="F18" t="s">
        <v>80</v>
      </c>
    </row>
    <row r="19" spans="3:6" x14ac:dyDescent="0.3">
      <c r="C19">
        <v>11</v>
      </c>
      <c r="D19" s="8" t="str">
        <f>HYPERLINK("#'Table 11'!A1", " In general, would you say your health is:")</f>
        <v xml:space="preserve"> In general, would you say your health is:</v>
      </c>
      <c r="E19" s="14" t="str">
        <f>HYPERLINK("#'Full Results'!A118", "118")</f>
        <v>118</v>
      </c>
      <c r="F19" t="s">
        <v>80</v>
      </c>
    </row>
    <row r="20" spans="3:6" x14ac:dyDescent="0.3">
      <c r="C20">
        <v>12</v>
      </c>
      <c r="D20" s="8" t="str">
        <f>HYPERLINK("#'Table 12'!A1", "Grid Summary: In the past week, how often have you felt the following?")</f>
        <v>Grid Summary: In the past week, how often have you felt the following?</v>
      </c>
      <c r="E20" s="7"/>
      <c r="F20" t="s">
        <v>80</v>
      </c>
    </row>
    <row r="21" spans="3:6" x14ac:dyDescent="0.3">
      <c r="C21">
        <v>13</v>
      </c>
      <c r="D21" s="8" t="str">
        <f>HYPERLINK("#'Table 13'!A1", "In the past week, how often have you felt the following?: I felt depressed")</f>
        <v>In the past week, how often have you felt the following?: I felt depressed</v>
      </c>
      <c r="E21" s="14" t="str">
        <f>HYPERLINK("#'Full Results'!A127", "127")</f>
        <v>127</v>
      </c>
      <c r="F21" t="s">
        <v>80</v>
      </c>
    </row>
    <row r="22" spans="3:6" x14ac:dyDescent="0.3">
      <c r="C22">
        <v>14</v>
      </c>
      <c r="D22" s="8" t="str">
        <f>HYPERLINK("#'Table 14'!A1", "In the past week, how often have you felt the following?: I felt hopeful about the future ")</f>
        <v xml:space="preserve">In the past week, how often have you felt the following?: I felt hopeful about the future </v>
      </c>
      <c r="E22" s="14" t="str">
        <f>HYPERLINK("#'Full Results'!A135", "135")</f>
        <v>135</v>
      </c>
      <c r="F22" t="s">
        <v>80</v>
      </c>
    </row>
    <row r="23" spans="3:6" x14ac:dyDescent="0.3">
      <c r="C23">
        <v>15</v>
      </c>
      <c r="D23" s="8" t="str">
        <f>HYPERLINK("#'Table 15'!A1", "In the past week, how often have you felt the following?: I was happy")</f>
        <v>In the past week, how often have you felt the following?: I was happy</v>
      </c>
      <c r="E23" s="14" t="str">
        <f>HYPERLINK("#'Full Results'!A143", "143")</f>
        <v>143</v>
      </c>
      <c r="F23" t="s">
        <v>80</v>
      </c>
    </row>
    <row r="24" spans="3:6" x14ac:dyDescent="0.3">
      <c r="C24">
        <v>16</v>
      </c>
      <c r="D24" s="8" t="str">
        <f>HYPERLINK("#'Table 16'!A1", "In the past week, how often have you felt the following?: I felt lonely")</f>
        <v>In the past week, how often have you felt the following?: I felt lonely</v>
      </c>
      <c r="E24" s="14" t="str">
        <f>HYPERLINK("#'Full Results'!A151", "151")</f>
        <v>151</v>
      </c>
      <c r="F24" t="s">
        <v>80</v>
      </c>
    </row>
    <row r="25" spans="3:6" x14ac:dyDescent="0.3">
      <c r="C25">
        <v>17</v>
      </c>
      <c r="D25" s="8" t="str">
        <f>HYPERLINK("#'Table 17'!A1", "In the past week, how often have you felt the following?: I felt sad")</f>
        <v>In the past week, how often have you felt the following?: I felt sad</v>
      </c>
      <c r="E25" s="14" t="str">
        <f>HYPERLINK("#'Full Results'!A159", "159")</f>
        <v>159</v>
      </c>
      <c r="F25" t="s">
        <v>80</v>
      </c>
    </row>
    <row r="26" spans="3:6" x14ac:dyDescent="0.3">
      <c r="C26">
        <v>18</v>
      </c>
      <c r="D26" s="8" t="str">
        <f>HYPERLINK("#'Table 18'!A1", "Grid Summary: To what extent do you think these attributes describe you?")</f>
        <v>Grid Summary: To what extent do you think these attributes describe you?</v>
      </c>
      <c r="E26" s="7"/>
      <c r="F26" t="s">
        <v>80</v>
      </c>
    </row>
    <row r="27" spans="3:6" x14ac:dyDescent="0.3">
      <c r="C27">
        <v>19</v>
      </c>
      <c r="D27" s="8" t="str">
        <f>HYPERLINK("#'Table 19'!A1", "To what extent do you think these attributes describe you?: I believe I have the ability to be a leader.")</f>
        <v>To what extent do you think these attributes describe you?: I believe I have the ability to be a leader.</v>
      </c>
      <c r="E27" s="14" t="str">
        <f>HYPERLINK("#'Full Results'!A167", "167")</f>
        <v>167</v>
      </c>
      <c r="F27" t="s">
        <v>80</v>
      </c>
    </row>
    <row r="28" spans="3:6" x14ac:dyDescent="0.3">
      <c r="C28">
        <v>20</v>
      </c>
      <c r="D28" s="8" t="str">
        <f>HYPERLINK("#'Table 20'!A1", "To what extent do you think these attributes describe you?: I know how to be a leader")</f>
        <v>To what extent do you think these attributes describe you?: I know how to be a leader</v>
      </c>
      <c r="E28" s="14" t="str">
        <f>HYPERLINK("#'Full Results'!A175", "175")</f>
        <v>175</v>
      </c>
      <c r="F28" t="s">
        <v>80</v>
      </c>
    </row>
    <row r="29" spans="3:6" x14ac:dyDescent="0.3">
      <c r="C29">
        <v>21</v>
      </c>
      <c r="D29" s="8" t="str">
        <f>HYPERLINK("#'Table 21'!A1", "To what extent do you think these attributes describe you?: I see myself as a leader.")</f>
        <v>To what extent do you think these attributes describe you?: I see myself as a leader.</v>
      </c>
      <c r="E29" s="14" t="str">
        <f>HYPERLINK("#'Full Results'!A183", "183")</f>
        <v>183</v>
      </c>
      <c r="F29" t="s">
        <v>80</v>
      </c>
    </row>
    <row r="30" spans="3:6" x14ac:dyDescent="0.3">
      <c r="C30">
        <v>22</v>
      </c>
      <c r="D30" s="8" t="str">
        <f>HYPERLINK("#'Table 22'!A1", "To what extent do you think these attributes describe you?: I know how I can help make my world a better place.")</f>
        <v>To what extent do you think these attributes describe you?: I know how I can help make my world a better place.</v>
      </c>
      <c r="E30" s="14" t="str">
        <f>HYPERLINK("#'Full Results'!A191", "191")</f>
        <v>191</v>
      </c>
      <c r="F30" t="s">
        <v>80</v>
      </c>
    </row>
    <row r="31" spans="3:6" x14ac:dyDescent="0.3">
      <c r="C31">
        <v>23</v>
      </c>
      <c r="D31" s="8" t="str">
        <f>HYPERLINK("#'Table 23'!A1", "To what extent do you think these attributes describe you?: I can handle a lot of pressure")</f>
        <v>To what extent do you think these attributes describe you?: I can handle a lot of pressure</v>
      </c>
      <c r="E31" s="14" t="str">
        <f>HYPERLINK("#'Full Results'!A199", "199")</f>
        <v>199</v>
      </c>
      <c r="F31" t="s">
        <v>80</v>
      </c>
    </row>
    <row r="32" spans="3:6" x14ac:dyDescent="0.3">
      <c r="C32">
        <v>24</v>
      </c>
      <c r="D32" s="8" t="str">
        <f>HYPERLINK("#'Table 24'!A1", "To what extent do you think these attributes describe you?: I enjoy trying new things")</f>
        <v>To what extent do you think these attributes describe you?: I enjoy trying new things</v>
      </c>
      <c r="E32" s="14" t="str">
        <f>HYPERLINK("#'Full Results'!A207", "207")</f>
        <v>207</v>
      </c>
      <c r="F32" t="s">
        <v>80</v>
      </c>
    </row>
    <row r="33" spans="3:6" x14ac:dyDescent="0.3">
      <c r="C33">
        <v>25</v>
      </c>
      <c r="D33" s="8" t="str">
        <f>HYPERLINK("#'Table 25'!A1", "To what extent do you think these attributes describe you?: I’m a good team player")</f>
        <v>To what extent do you think these attributes describe you?: I’m a good team player</v>
      </c>
      <c r="E33" s="14" t="str">
        <f>HYPERLINK("#'Full Results'!A215", "215")</f>
        <v>215</v>
      </c>
      <c r="F33" t="s">
        <v>80</v>
      </c>
    </row>
    <row r="34" spans="3:6" x14ac:dyDescent="0.3">
      <c r="C34">
        <v>26</v>
      </c>
      <c r="D34" s="8" t="str">
        <f>HYPERLINK("#'Table 26'!A1", "Grid Summary: To what extent do you think these attributes describe you?")</f>
        <v>Grid Summary: To what extent do you think these attributes describe you?</v>
      </c>
      <c r="E34" s="7"/>
      <c r="F34" t="s">
        <v>80</v>
      </c>
    </row>
    <row r="35" spans="3:6" x14ac:dyDescent="0.3">
      <c r="C35">
        <v>27</v>
      </c>
      <c r="D35" s="8" t="str">
        <f>HYPERLINK("#'Table 27'!A1", "To what extent do you think these attributes describe you?: I’m a supportive friend")</f>
        <v>To what extent do you think these attributes describe you?: I’m a supportive friend</v>
      </c>
      <c r="E35" s="14" t="str">
        <f>HYPERLINK("#'Full Results'!A223", "223")</f>
        <v>223</v>
      </c>
      <c r="F35" t="s">
        <v>80</v>
      </c>
    </row>
    <row r="36" spans="3:6" x14ac:dyDescent="0.3">
      <c r="C36">
        <v>28</v>
      </c>
      <c r="D36" s="8" t="str">
        <f>HYPERLINK("#'Table 28'!A1", "To what extent do you think these attributes describe you?: I feel good about who I am")</f>
        <v>To what extent do you think these attributes describe you?: I feel good about who I am</v>
      </c>
      <c r="E36" s="14" t="str">
        <f>HYPERLINK("#'Full Results'!A231", "231")</f>
        <v>231</v>
      </c>
      <c r="F36" t="s">
        <v>80</v>
      </c>
    </row>
    <row r="37" spans="3:6" x14ac:dyDescent="0.3">
      <c r="C37">
        <v>29</v>
      </c>
      <c r="D37" s="8" t="str">
        <f>HYPERLINK("#'Table 29'!A1", "To what extent do you think these attributes describe you?: I have a lot to be proud of")</f>
        <v>To what extent do you think these attributes describe you?: I have a lot to be proud of</v>
      </c>
      <c r="E37" s="14" t="str">
        <f>HYPERLINK("#'Full Results'!A239", "239")</f>
        <v>239</v>
      </c>
      <c r="F37" t="s">
        <v>80</v>
      </c>
    </row>
    <row r="38" spans="3:6" x14ac:dyDescent="0.3">
      <c r="C38">
        <v>30</v>
      </c>
      <c r="D38" s="8" t="str">
        <f>HYPERLINK("#'Table 30'!A1", "To what extent do you think these attributes describe you?: Nothing I do ever seems to turn out right")</f>
        <v>To what extent do you think these attributes describe you?: Nothing I do ever seems to turn out right</v>
      </c>
      <c r="E38" s="14" t="str">
        <f>HYPERLINK("#'Full Results'!A247", "247")</f>
        <v>247</v>
      </c>
      <c r="F38" t="s">
        <v>80</v>
      </c>
    </row>
    <row r="39" spans="3:6" x14ac:dyDescent="0.3">
      <c r="C39">
        <v>31</v>
      </c>
      <c r="D39" s="8" t="str">
        <f>HYPERLINK("#'Table 31'!A1", "To what extent do you think these attributes describe you?: I am adventurous")</f>
        <v>To what extent do you think these attributes describe you?: I am adventurous</v>
      </c>
      <c r="E39" s="14" t="str">
        <f>HYPERLINK("#'Full Results'!A255", "255")</f>
        <v>255</v>
      </c>
      <c r="F39" t="s">
        <v>80</v>
      </c>
    </row>
    <row r="40" spans="3:6" x14ac:dyDescent="0.3">
      <c r="C40">
        <v>32</v>
      </c>
      <c r="D40" s="8" t="str">
        <f>HYPERLINK("#'Table 32'!A1", "To what extent do you think these attributes describe you?: I often doubt myself")</f>
        <v>To what extent do you think these attributes describe you?: I often doubt myself</v>
      </c>
      <c r="E40" s="14" t="str">
        <f>HYPERLINK("#'Full Results'!A263", "263")</f>
        <v>263</v>
      </c>
      <c r="F40" t="s">
        <v>80</v>
      </c>
    </row>
    <row r="41" spans="3:6" x14ac:dyDescent="0.3">
      <c r="C41">
        <v>33</v>
      </c>
      <c r="D41" s="8" t="str">
        <f>HYPERLINK("#'Table 33'!A1", "Grid Summary: To what extent do you agree or disagree with the following statements?")</f>
        <v>Grid Summary: To what extent do you agree or disagree with the following statements?</v>
      </c>
      <c r="E41" s="7"/>
      <c r="F41" t="s">
        <v>80</v>
      </c>
    </row>
    <row r="42" spans="3:6" x14ac:dyDescent="0.3">
      <c r="C42">
        <v>34</v>
      </c>
      <c r="D42" s="8" t="str">
        <f>HYPERLINK("#'Table 34'!A1", "To what extent do you agree or disagree with the following statements?: I tend to bounce back quickly after hard times ")</f>
        <v xml:space="preserve">To what extent do you agree or disagree with the following statements?: I tend to bounce back quickly after hard times </v>
      </c>
      <c r="E42" s="14" t="str">
        <f>HYPERLINK("#'Full Results'!A271", "271")</f>
        <v>271</v>
      </c>
      <c r="F42" t="s">
        <v>80</v>
      </c>
    </row>
    <row r="43" spans="3:6" x14ac:dyDescent="0.3">
      <c r="C43">
        <v>35</v>
      </c>
      <c r="D43" s="8" t="str">
        <f>HYPERLINK("#'Table 35'!A1", "To what extent do you agree or disagree with the following statements?: I have a hard time making it through stressful events ")</f>
        <v xml:space="preserve">To what extent do you agree or disagree with the following statements?: I have a hard time making it through stressful events </v>
      </c>
      <c r="E43" s="14" t="str">
        <f>HYPERLINK("#'Full Results'!A283", "283")</f>
        <v>283</v>
      </c>
      <c r="F43" t="s">
        <v>80</v>
      </c>
    </row>
    <row r="44" spans="3:6" x14ac:dyDescent="0.3">
      <c r="C44">
        <v>36</v>
      </c>
      <c r="D44" s="8" t="str">
        <f>HYPERLINK("#'Table 36'!A1", "To what extent do you agree or disagree with the following statements?: It does not take me long to recover from a stressful event")</f>
        <v>To what extent do you agree or disagree with the following statements?: It does not take me long to recover from a stressful event</v>
      </c>
      <c r="E44" s="14" t="str">
        <f>HYPERLINK("#'Full Results'!A295", "295")</f>
        <v>295</v>
      </c>
      <c r="F44" t="s">
        <v>80</v>
      </c>
    </row>
    <row r="45" spans="3:6" x14ac:dyDescent="0.3">
      <c r="C45">
        <v>37</v>
      </c>
      <c r="D45" s="8" t="str">
        <f>HYPERLINK("#'Table 37'!A1", "To what extent do you agree or disagree with the following statements?: It is hard for me to snap back when something bad happens")</f>
        <v>To what extent do you agree or disagree with the following statements?: It is hard for me to snap back when something bad happens</v>
      </c>
      <c r="E45" s="14" t="str">
        <f>HYPERLINK("#'Full Results'!A307", "307")</f>
        <v>307</v>
      </c>
      <c r="F45" t="s">
        <v>80</v>
      </c>
    </row>
    <row r="46" spans="3:6" x14ac:dyDescent="0.3">
      <c r="C46">
        <v>38</v>
      </c>
      <c r="D46" s="8" t="str">
        <f>HYPERLINK("#'Table 38'!A1", "To what extent do you agree or disagree with the following statements?: I usually come through difficult times with little trouble")</f>
        <v>To what extent do you agree or disagree with the following statements?: I usually come through difficult times with little trouble</v>
      </c>
      <c r="E46" s="14" t="str">
        <f>HYPERLINK("#'Full Results'!A319", "319")</f>
        <v>319</v>
      </c>
      <c r="F46" t="s">
        <v>80</v>
      </c>
    </row>
    <row r="47" spans="3:6" x14ac:dyDescent="0.3">
      <c r="C47">
        <v>39</v>
      </c>
      <c r="D47" s="8" t="str">
        <f>HYPERLINK("#'Table 39'!A1", "To what extent do you agree or disagree with the following statements?: I tend to take a long time to get over set-backs in my life")</f>
        <v>To what extent do you agree or disagree with the following statements?: I tend to take a long time to get over set-backs in my life</v>
      </c>
      <c r="E47" s="14" t="str">
        <f>HYPERLINK("#'Full Results'!A331", "331")</f>
        <v>331</v>
      </c>
      <c r="F47" t="s">
        <v>80</v>
      </c>
    </row>
    <row r="48" spans="3:6" x14ac:dyDescent="0.3">
      <c r="C48">
        <v>40</v>
      </c>
      <c r="D48" s="8" t="str">
        <f>HYPERLINK("#'Table 40'!A1", "To what extent do you agree or disagree with the following statements?: I can communicate my thoughts clearly with others")</f>
        <v>To what extent do you agree or disagree with the following statements?: I can communicate my thoughts clearly with others</v>
      </c>
      <c r="E48" s="14" t="str">
        <f>HYPERLINK("#'Full Results'!A343", "343")</f>
        <v>343</v>
      </c>
      <c r="F48" t="s">
        <v>80</v>
      </c>
    </row>
    <row r="49" spans="3:6" x14ac:dyDescent="0.3">
      <c r="C49">
        <v>41</v>
      </c>
      <c r="D49" s="8" t="str">
        <f>HYPERLINK("#'Table 41'!A1", "To what extent do you agree or disagree with the following statements?: I would rather not try than try and fail")</f>
        <v>To what extent do you agree or disagree with the following statements?: I would rather not try than try and fail</v>
      </c>
      <c r="E49" s="14" t="str">
        <f>HYPERLINK("#'Full Results'!A355", "355")</f>
        <v>355</v>
      </c>
      <c r="F49" t="s">
        <v>80</v>
      </c>
    </row>
    <row r="50" spans="3:6" x14ac:dyDescent="0.3">
      <c r="C50">
        <v>42</v>
      </c>
      <c r="D50" s="8" t="str">
        <f>HYPERLINK("#'Table 42'!A1", " Thinking about your relationships and free time, how satisfied or dissatisfied are you with your personal life?")</f>
        <v xml:space="preserve"> Thinking about your relationships and free time, how satisfied or dissatisfied are you with your personal life?</v>
      </c>
      <c r="E50" s="14" t="str">
        <f>HYPERLINK("#'Full Results'!A367", "367")</f>
        <v>367</v>
      </c>
      <c r="F50" t="s">
        <v>80</v>
      </c>
    </row>
    <row r="51" spans="3:6" x14ac:dyDescent="0.3">
      <c r="C51">
        <v>43</v>
      </c>
      <c r="D51" s="8" t="str">
        <f>HYPERLINK("#'Table 43'!A1", " Thinking about your career or study, how satisfied or dissatisfied are you with your work life?")</f>
        <v xml:space="preserve"> Thinking about your career or study, how satisfied or dissatisfied are you with your work life?</v>
      </c>
      <c r="E51" s="14" t="str">
        <f>HYPERLINK("#'Full Results'!A376", "376")</f>
        <v>376</v>
      </c>
      <c r="F51" t="s">
        <v>80</v>
      </c>
    </row>
    <row r="52" spans="3:6" x14ac:dyDescent="0.3">
      <c r="C52">
        <v>44</v>
      </c>
      <c r="D52" s="8" t="str">
        <f>HYPERLINK("#'Table 44'!A1", " Are you optimistic or pessimistic about your future?")</f>
        <v xml:space="preserve"> Are you optimistic or pessimistic about your future?</v>
      </c>
      <c r="E52" s="14" t="str">
        <f>HYPERLINK("#'Full Results'!A385", "385")</f>
        <v>385</v>
      </c>
      <c r="F52" t="s">
        <v>80</v>
      </c>
    </row>
    <row r="53" spans="3:6" x14ac:dyDescent="0.3">
      <c r="C53">
        <v>45</v>
      </c>
      <c r="D53" s="8" t="str">
        <f>HYPERLINK("#'Table 45'!A1", " To what extent do agree with the following statement: “I enjoy watching professional athletes playing sports (e.g. on the TV or at live events).”")</f>
        <v xml:space="preserve"> To what extent do agree with the following statement: “I enjoy watching professional athletes playing sports (e.g. on the TV or at live events).”</v>
      </c>
      <c r="E53" s="14" t="str">
        <f>HYPERLINK("#'Full Results'!A394", "394")</f>
        <v>394</v>
      </c>
      <c r="F53" t="s">
        <v>80</v>
      </c>
    </row>
    <row r="54" spans="3:6" x14ac:dyDescent="0.3">
      <c r="C54">
        <v>46</v>
      </c>
      <c r="D54" s="8" t="str">
        <f>HYPERLINK("#'Table 46'!A1", "Which platforms do you use to watch or consume sports-related content? Please select all that apply.")</f>
        <v>Which platforms do you use to watch or consume sports-related content? Please select all that apply.</v>
      </c>
      <c r="E54" s="14" t="str">
        <f>HYPERLINK("#'Full Results'!A406", "406")</f>
        <v>406</v>
      </c>
      <c r="F54" t="s">
        <v>80</v>
      </c>
    </row>
    <row r="55" spans="3:6" x14ac:dyDescent="0.3">
      <c r="C55">
        <v>47</v>
      </c>
      <c r="D55" s="8" t="str">
        <f>HYPERLINK("#'Table 47'!A1", "What type of sports-related content do you enjoy consuming? Please select all that apply. ")</f>
        <v>What type of sports-related content do you enjoy consuming? Please select all that apply. </v>
      </c>
      <c r="E55" s="14" t="str">
        <f>HYPERLINK("#'Full Results'!A420", "420")</f>
        <v>420</v>
      </c>
      <c r="F55" t="s">
        <v>80</v>
      </c>
    </row>
    <row r="56" spans="3:6" x14ac:dyDescent="0.3">
      <c r="C56">
        <v>48</v>
      </c>
      <c r="D56" s="8" t="str">
        <f>HYPERLINK("#'Table 48'!A1", "Have you watched coverage of any of the following sports in the past 6 months (e.g. on the TV or your phone)?")</f>
        <v>Have you watched coverage of any of the following sports in the past 6 months (e.g. on the TV or your phone)?</v>
      </c>
      <c r="E56" s="14" t="str">
        <f>HYPERLINK("#'Full Results'!A437", "437")</f>
        <v>437</v>
      </c>
      <c r="F56" t="s">
        <v>80</v>
      </c>
    </row>
    <row r="57" spans="3:6" x14ac:dyDescent="0.3">
      <c r="C57">
        <v>49</v>
      </c>
      <c r="D57" s="8" t="str">
        <f>HYPERLINK("#'Table 49'!A1", "Grid Summary: You said you have watched coverage of the following sports in the past 6 months, how often do you watch the men's version of those sports?")</f>
        <v>Grid Summary: You said you have watched coverage of the following sports in the past 6 months, how often do you watch the men's version of those sports?</v>
      </c>
      <c r="E57" s="7"/>
      <c r="F57" t="s">
        <v>276</v>
      </c>
    </row>
    <row r="58" spans="3:6" x14ac:dyDescent="0.3">
      <c r="C58">
        <v>50</v>
      </c>
      <c r="D58" s="8" t="str">
        <f>HYPERLINK("#'Table 50'!A1", "You said you have watched coverage of the following sports in the past 6 months, how often do you watch the men's version of those sports?: Athletics")</f>
        <v>You said you have watched coverage of the following sports in the past 6 months, how often do you watch the men's version of those sports?: Athletics</v>
      </c>
      <c r="E58" s="14" t="str">
        <f>HYPERLINK("#'Full Results'!A458", "458")</f>
        <v>458</v>
      </c>
      <c r="F58" t="s">
        <v>276</v>
      </c>
    </row>
    <row r="59" spans="3:6" x14ac:dyDescent="0.3">
      <c r="C59">
        <v>51</v>
      </c>
      <c r="D59" s="8" t="str">
        <f>HYPERLINK("#'Table 51'!A1", "You said you have watched coverage of the following sports in the past 6 months, how often do you watch the men's version of those sports?: Football")</f>
        <v>You said you have watched coverage of the following sports in the past 6 months, how often do you watch the men's version of those sports?: Football</v>
      </c>
      <c r="E59" s="14" t="str">
        <f>HYPERLINK("#'Full Results'!A470", "470")</f>
        <v>470</v>
      </c>
      <c r="F59" t="s">
        <v>276</v>
      </c>
    </row>
    <row r="60" spans="3:6" x14ac:dyDescent="0.3">
      <c r="C60">
        <v>52</v>
      </c>
      <c r="D60" s="8" t="str">
        <f>HYPERLINK("#'Table 52'!A1", "You said you have watched coverage of the following sports in the past 6 months, how often do you watch the men's version of those sports?: Netball")</f>
        <v>You said you have watched coverage of the following sports in the past 6 months, how often do you watch the men's version of those sports?: Netball</v>
      </c>
      <c r="E60" s="14" t="str">
        <f>HYPERLINK("#'Full Results'!A482", "482")</f>
        <v>482</v>
      </c>
      <c r="F60" t="s">
        <v>276</v>
      </c>
    </row>
    <row r="61" spans="3:6" x14ac:dyDescent="0.3">
      <c r="C61">
        <v>53</v>
      </c>
      <c r="D61" s="8" t="str">
        <f>HYPERLINK("#'Table 53'!A1", "You said you have watched coverage of the following sports in the past 6 months, how often do you watch the men's version of those sports?: Gymnastics")</f>
        <v>You said you have watched coverage of the following sports in the past 6 months, how often do you watch the men's version of those sports?: Gymnastics</v>
      </c>
      <c r="E61" s="14" t="str">
        <f>HYPERLINK("#'Full Results'!A494", "494")</f>
        <v>494</v>
      </c>
      <c r="F61" t="s">
        <v>276</v>
      </c>
    </row>
    <row r="62" spans="3:6" x14ac:dyDescent="0.3">
      <c r="C62">
        <v>54</v>
      </c>
      <c r="D62" s="8" t="str">
        <f>HYPERLINK("#'Table 54'!A1", "You said you have watched coverage of the following sports in the past 6 months, how often do you watch the men's version of those sports?: Swimming")</f>
        <v>You said you have watched coverage of the following sports in the past 6 months, how often do you watch the men's version of those sports?: Swimming</v>
      </c>
      <c r="E62" s="14" t="str">
        <f>HYPERLINK("#'Full Results'!A506", "506")</f>
        <v>506</v>
      </c>
      <c r="F62" t="s">
        <v>276</v>
      </c>
    </row>
    <row r="63" spans="3:6" x14ac:dyDescent="0.3">
      <c r="C63">
        <v>55</v>
      </c>
      <c r="D63" s="8" t="str">
        <f>HYPERLINK("#'Table 55'!A1", "You said you have watched coverage of the following sports in the past 6 months, how often do you watch the men's version of those sports?: Basketball")</f>
        <v>You said you have watched coverage of the following sports in the past 6 months, how often do you watch the men's version of those sports?: Basketball</v>
      </c>
      <c r="E63" s="14" t="str">
        <f>HYPERLINK("#'Full Results'!A518", "518")</f>
        <v>518</v>
      </c>
      <c r="F63" t="s">
        <v>276</v>
      </c>
    </row>
    <row r="64" spans="3:6" x14ac:dyDescent="0.3">
      <c r="C64">
        <v>56</v>
      </c>
      <c r="D64" s="8" t="str">
        <f>HYPERLINK("#'Table 56'!A1", "You said you have watched coverage of the following sports in the past 6 months, how often do you watch the men's version of those sports?: Hockey")</f>
        <v>You said you have watched coverage of the following sports in the past 6 months, how often do you watch the men's version of those sports?: Hockey</v>
      </c>
      <c r="E64" s="14" t="str">
        <f>HYPERLINK("#'Full Results'!A530", "530")</f>
        <v>530</v>
      </c>
      <c r="F64" t="s">
        <v>276</v>
      </c>
    </row>
    <row r="65" spans="3:6" x14ac:dyDescent="0.3">
      <c r="C65">
        <v>57</v>
      </c>
      <c r="D65" s="8" t="str">
        <f>HYPERLINK("#'Table 57'!A1", "You said you have watched coverage of the following sports in the past 6 months, how often do you watch the men's version of those sports?: Rugby")</f>
        <v>You said you have watched coverage of the following sports in the past 6 months, how often do you watch the men's version of those sports?: Rugby</v>
      </c>
      <c r="E65" s="14" t="str">
        <f>HYPERLINK("#'Full Results'!A542", "542")</f>
        <v>542</v>
      </c>
      <c r="F65" t="s">
        <v>276</v>
      </c>
    </row>
    <row r="66" spans="3:6" x14ac:dyDescent="0.3">
      <c r="C66">
        <v>58</v>
      </c>
      <c r="D66" s="8" t="str">
        <f>HYPERLINK("#'Table 58'!A1", "You said you have watched coverage of the following sports in the past 6 months, how often do you watch the men's version of those sports?: Cricket")</f>
        <v>You said you have watched coverage of the following sports in the past 6 months, how often do you watch the men's version of those sports?: Cricket</v>
      </c>
      <c r="E66" s="14" t="str">
        <f>HYPERLINK("#'Full Results'!A554", "554")</f>
        <v>554</v>
      </c>
      <c r="F66" t="s">
        <v>276</v>
      </c>
    </row>
    <row r="67" spans="3:6" x14ac:dyDescent="0.3">
      <c r="C67">
        <v>59</v>
      </c>
      <c r="D67" s="8" t="str">
        <f>HYPERLINK("#'Table 59'!A1", "You said you have watched coverage of the following sports in the past 6 months, how often do you watch the men's version of those sports?: Tennis")</f>
        <v>You said you have watched coverage of the following sports in the past 6 months, how often do you watch the men's version of those sports?: Tennis</v>
      </c>
      <c r="E67" s="14" t="str">
        <f>HYPERLINK("#'Full Results'!A566", "566")</f>
        <v>566</v>
      </c>
      <c r="F67" t="s">
        <v>276</v>
      </c>
    </row>
    <row r="68" spans="3:6" x14ac:dyDescent="0.3">
      <c r="C68">
        <v>60</v>
      </c>
      <c r="D68" s="8" t="str">
        <f>HYPERLINK("#'Table 60'!A1", "You said you have watched coverage of the following sports in the past 6 months, how often do you watch the men's version of those sports?: Badminton")</f>
        <v>You said you have watched coverage of the following sports in the past 6 months, how often do you watch the men's version of those sports?: Badminton</v>
      </c>
      <c r="E68" s="14" t="str">
        <f>HYPERLINK("#'Full Results'!A578", "578")</f>
        <v>578</v>
      </c>
      <c r="F68" t="s">
        <v>276</v>
      </c>
    </row>
    <row r="69" spans="3:6" x14ac:dyDescent="0.3">
      <c r="C69">
        <v>61</v>
      </c>
      <c r="D69" s="8" t="str">
        <f>HYPERLINK("#'Table 61'!A1", "You said you have watched coverage of the following sports in the past 6 months, how often do you watch the men's version of those sports?: Golf")</f>
        <v>You said you have watched coverage of the following sports in the past 6 months, how often do you watch the men's version of those sports?: Golf</v>
      </c>
      <c r="E69" s="14" t="str">
        <f>HYPERLINK("#'Full Results'!A590", "590")</f>
        <v>590</v>
      </c>
      <c r="F69" t="s">
        <v>276</v>
      </c>
    </row>
    <row r="70" spans="3:6" x14ac:dyDescent="0.3">
      <c r="C70">
        <v>62</v>
      </c>
      <c r="D70" s="8" t="str">
        <f>HYPERLINK("#'Table 62'!A1", "You said you have watched coverage of the following sports in the past 6 months, how often do you watch the men's version of those sports?: Martial arts")</f>
        <v>You said you have watched coverage of the following sports in the past 6 months, how often do you watch the men's version of those sports?: Martial arts</v>
      </c>
      <c r="E70" s="14" t="str">
        <f>HYPERLINK("#'Full Results'!A602", "602")</f>
        <v>602</v>
      </c>
      <c r="F70" t="s">
        <v>276</v>
      </c>
    </row>
    <row r="71" spans="3:6" x14ac:dyDescent="0.3">
      <c r="C71">
        <v>63</v>
      </c>
      <c r="D71" s="8" t="str">
        <f>HYPERLINK("#'Table 63'!A1", "You said you have watched coverage of the following sports in the past 6 months, how often do you watch the men's version of those sports?: Squash")</f>
        <v>You said you have watched coverage of the following sports in the past 6 months, how often do you watch the men's version of those sports?: Squash</v>
      </c>
      <c r="E71" s="14" t="str">
        <f>HYPERLINK("#'Full Results'!A614", "614")</f>
        <v>614</v>
      </c>
      <c r="F71" t="s">
        <v>276</v>
      </c>
    </row>
    <row r="72" spans="3:6" x14ac:dyDescent="0.3">
      <c r="C72">
        <v>64</v>
      </c>
      <c r="D72" s="8" t="str">
        <f>HYPERLINK("#'Table 64'!A1", "You said you have watched coverage of the following sports in the past 6 months, how often do you watch the men's version of those sports?: Water sports")</f>
        <v>You said you have watched coverage of the following sports in the past 6 months, how often do you watch the men's version of those sports?: Water sports</v>
      </c>
      <c r="E72" s="14" t="str">
        <f>HYPERLINK("#'Full Results'!A626", "626")</f>
        <v>626</v>
      </c>
      <c r="F72" t="s">
        <v>276</v>
      </c>
    </row>
    <row r="73" spans="3:6" x14ac:dyDescent="0.3">
      <c r="C73">
        <v>65</v>
      </c>
      <c r="D73" s="8" t="str">
        <f>HYPERLINK("#'Table 65'!A1", "You said you have watched coverage of the following sports in the past 6 months, how often do you watch the men's version of those sports?: Motorsport")</f>
        <v>You said you have watched coverage of the following sports in the past 6 months, how often do you watch the men's version of those sports?: Motorsport</v>
      </c>
      <c r="E73" s="14" t="str">
        <f>HYPERLINK("#'Full Results'!A638", "638")</f>
        <v>638</v>
      </c>
      <c r="F73" t="s">
        <v>276</v>
      </c>
    </row>
    <row r="74" spans="3:6" x14ac:dyDescent="0.3">
      <c r="C74">
        <v>66</v>
      </c>
      <c r="D74" s="8" t="str">
        <f>HYPERLINK("#'Table 66'!A1", "You said you have watched coverage of the following sports in the past 6 months, how often do you watch the men's version of those sports?: Boxing")</f>
        <v>You said you have watched coverage of the following sports in the past 6 months, how often do you watch the men's version of those sports?: Boxing</v>
      </c>
      <c r="E74" s="14" t="str">
        <f>HYPERLINK("#'Full Results'!A650", "650")</f>
        <v>650</v>
      </c>
      <c r="F74" t="s">
        <v>276</v>
      </c>
    </row>
    <row r="75" spans="3:6" x14ac:dyDescent="0.3">
      <c r="C75">
        <v>67</v>
      </c>
      <c r="D75" s="8" t="str">
        <f>HYPERLINK("#'Table 67'!A1", "Grid Summary: And how often do you watch the women's version of those sports?")</f>
        <v>Grid Summary: And how often do you watch the women's version of those sports?</v>
      </c>
      <c r="E75" s="7"/>
      <c r="F75" t="s">
        <v>276</v>
      </c>
    </row>
    <row r="76" spans="3:6" x14ac:dyDescent="0.3">
      <c r="C76">
        <v>68</v>
      </c>
      <c r="D76" s="8" t="str">
        <f>HYPERLINK("#'Table 68'!A1", "And how often do you watch the women's version of those sports?: Athletics")</f>
        <v>And how often do you watch the women's version of those sports?: Athletics</v>
      </c>
      <c r="E76" s="14" t="str">
        <f>HYPERLINK("#'Full Results'!A662", "662")</f>
        <v>662</v>
      </c>
      <c r="F76" t="s">
        <v>276</v>
      </c>
    </row>
    <row r="77" spans="3:6" x14ac:dyDescent="0.3">
      <c r="C77">
        <v>69</v>
      </c>
      <c r="D77" s="8" t="str">
        <f>HYPERLINK("#'Table 69'!A1", "And how often do you watch the women's version of those sports?: Football")</f>
        <v>And how often do you watch the women's version of those sports?: Football</v>
      </c>
      <c r="E77" s="14" t="str">
        <f>HYPERLINK("#'Full Results'!A674", "674")</f>
        <v>674</v>
      </c>
      <c r="F77" t="s">
        <v>276</v>
      </c>
    </row>
    <row r="78" spans="3:6" x14ac:dyDescent="0.3">
      <c r="C78">
        <v>70</v>
      </c>
      <c r="D78" s="8" t="str">
        <f>HYPERLINK("#'Table 70'!A1", "And how often do you watch the women's version of those sports?: Netball")</f>
        <v>And how often do you watch the women's version of those sports?: Netball</v>
      </c>
      <c r="E78" s="14" t="str">
        <f>HYPERLINK("#'Full Results'!A686", "686")</f>
        <v>686</v>
      </c>
      <c r="F78" t="s">
        <v>276</v>
      </c>
    </row>
    <row r="79" spans="3:6" x14ac:dyDescent="0.3">
      <c r="C79">
        <v>71</v>
      </c>
      <c r="D79" s="8" t="str">
        <f>HYPERLINK("#'Table 71'!A1", "And how often do you watch the women's version of those sports?: Gymnastics")</f>
        <v>And how often do you watch the women's version of those sports?: Gymnastics</v>
      </c>
      <c r="E79" s="14" t="str">
        <f>HYPERLINK("#'Full Results'!A698", "698")</f>
        <v>698</v>
      </c>
      <c r="F79" t="s">
        <v>276</v>
      </c>
    </row>
    <row r="80" spans="3:6" x14ac:dyDescent="0.3">
      <c r="C80">
        <v>72</v>
      </c>
      <c r="D80" s="8" t="str">
        <f>HYPERLINK("#'Table 72'!A1", "And how often do you watch the women's version of those sports?: Swimming")</f>
        <v>And how often do you watch the women's version of those sports?: Swimming</v>
      </c>
      <c r="E80" s="14" t="str">
        <f>HYPERLINK("#'Full Results'!A710", "710")</f>
        <v>710</v>
      </c>
      <c r="F80" t="s">
        <v>276</v>
      </c>
    </row>
    <row r="81" spans="3:6" x14ac:dyDescent="0.3">
      <c r="C81">
        <v>73</v>
      </c>
      <c r="D81" s="8" t="str">
        <f>HYPERLINK("#'Table 73'!A1", "And how often do you watch the women's version of those sports?: Basketball")</f>
        <v>And how often do you watch the women's version of those sports?: Basketball</v>
      </c>
      <c r="E81" s="14" t="str">
        <f>HYPERLINK("#'Full Results'!A722", "722")</f>
        <v>722</v>
      </c>
      <c r="F81" t="s">
        <v>276</v>
      </c>
    </row>
    <row r="82" spans="3:6" x14ac:dyDescent="0.3">
      <c r="C82">
        <v>74</v>
      </c>
      <c r="D82" s="8" t="str">
        <f>HYPERLINK("#'Table 74'!A1", "And how often do you watch the women's version of those sports?: Hockey")</f>
        <v>And how often do you watch the women's version of those sports?: Hockey</v>
      </c>
      <c r="E82" s="14" t="str">
        <f>HYPERLINK("#'Full Results'!A734", "734")</f>
        <v>734</v>
      </c>
      <c r="F82" t="s">
        <v>276</v>
      </c>
    </row>
    <row r="83" spans="3:6" x14ac:dyDescent="0.3">
      <c r="C83">
        <v>75</v>
      </c>
      <c r="D83" s="8" t="str">
        <f>HYPERLINK("#'Table 75'!A1", "And how often do you watch the women's version of those sports?: Rugby")</f>
        <v>And how often do you watch the women's version of those sports?: Rugby</v>
      </c>
      <c r="E83" s="14" t="str">
        <f>HYPERLINK("#'Full Results'!A746", "746")</f>
        <v>746</v>
      </c>
      <c r="F83" t="s">
        <v>276</v>
      </c>
    </row>
    <row r="84" spans="3:6" x14ac:dyDescent="0.3">
      <c r="C84">
        <v>76</v>
      </c>
      <c r="D84" s="8" t="str">
        <f>HYPERLINK("#'Table 76'!A1", "And how often do you watch the women's version of those sports?: Cricket")</f>
        <v>And how often do you watch the women's version of those sports?: Cricket</v>
      </c>
      <c r="E84" s="14" t="str">
        <f>HYPERLINK("#'Full Results'!A758", "758")</f>
        <v>758</v>
      </c>
      <c r="F84" t="s">
        <v>276</v>
      </c>
    </row>
    <row r="85" spans="3:6" x14ac:dyDescent="0.3">
      <c r="C85">
        <v>77</v>
      </c>
      <c r="D85" s="8" t="str">
        <f>HYPERLINK("#'Table 77'!A1", "And how often do you watch the women's version of those sports?: Tennis")</f>
        <v>And how often do you watch the women's version of those sports?: Tennis</v>
      </c>
      <c r="E85" s="14" t="str">
        <f>HYPERLINK("#'Full Results'!A770", "770")</f>
        <v>770</v>
      </c>
      <c r="F85" t="s">
        <v>276</v>
      </c>
    </row>
    <row r="86" spans="3:6" x14ac:dyDescent="0.3">
      <c r="C86">
        <v>78</v>
      </c>
      <c r="D86" s="8" t="str">
        <f>HYPERLINK("#'Table 78'!A1", "And how often do you watch the women's version of those sports?: Badminton")</f>
        <v>And how often do you watch the women's version of those sports?: Badminton</v>
      </c>
      <c r="E86" s="14" t="str">
        <f>HYPERLINK("#'Full Results'!A782", "782")</f>
        <v>782</v>
      </c>
      <c r="F86" t="s">
        <v>276</v>
      </c>
    </row>
    <row r="87" spans="3:6" x14ac:dyDescent="0.3">
      <c r="C87">
        <v>79</v>
      </c>
      <c r="D87" s="8" t="str">
        <f>HYPERLINK("#'Table 79'!A1", "And how often do you watch the women's version of those sports?: Golf")</f>
        <v>And how often do you watch the women's version of those sports?: Golf</v>
      </c>
      <c r="E87" s="14" t="str">
        <f>HYPERLINK("#'Full Results'!A794", "794")</f>
        <v>794</v>
      </c>
      <c r="F87" t="s">
        <v>276</v>
      </c>
    </row>
    <row r="88" spans="3:6" x14ac:dyDescent="0.3">
      <c r="C88">
        <v>80</v>
      </c>
      <c r="D88" s="8" t="str">
        <f>HYPERLINK("#'Table 80'!A1", "And how often do you watch the women's version of those sports?: Martial arts")</f>
        <v>And how often do you watch the women's version of those sports?: Martial arts</v>
      </c>
      <c r="E88" s="14" t="str">
        <f>HYPERLINK("#'Full Results'!A806", "806")</f>
        <v>806</v>
      </c>
      <c r="F88" t="s">
        <v>276</v>
      </c>
    </row>
    <row r="89" spans="3:6" x14ac:dyDescent="0.3">
      <c r="C89">
        <v>81</v>
      </c>
      <c r="D89" s="8" t="str">
        <f>HYPERLINK("#'Table 81'!A1", "And how often do you watch the women's version of those sports?: Squash")</f>
        <v>And how often do you watch the women's version of those sports?: Squash</v>
      </c>
      <c r="E89" s="14" t="str">
        <f>HYPERLINK("#'Full Results'!A818", "818")</f>
        <v>818</v>
      </c>
      <c r="F89" t="s">
        <v>276</v>
      </c>
    </row>
    <row r="90" spans="3:6" x14ac:dyDescent="0.3">
      <c r="C90">
        <v>82</v>
      </c>
      <c r="D90" s="8" t="str">
        <f>HYPERLINK("#'Table 82'!A1", "And how often do you watch the women's version of those sports?: Water sports")</f>
        <v>And how often do you watch the women's version of those sports?: Water sports</v>
      </c>
      <c r="E90" s="14" t="str">
        <f>HYPERLINK("#'Full Results'!A830", "830")</f>
        <v>830</v>
      </c>
      <c r="F90" t="s">
        <v>276</v>
      </c>
    </row>
    <row r="91" spans="3:6" x14ac:dyDescent="0.3">
      <c r="C91">
        <v>83</v>
      </c>
      <c r="D91" s="8" t="str">
        <f>HYPERLINK("#'Table 83'!A1", "And how often do you watch the women's version of those sports?: Motorsport")</f>
        <v>And how often do you watch the women's version of those sports?: Motorsport</v>
      </c>
      <c r="E91" s="14" t="str">
        <f>HYPERLINK("#'Full Results'!A842", "842")</f>
        <v>842</v>
      </c>
      <c r="F91" t="s">
        <v>276</v>
      </c>
    </row>
    <row r="92" spans="3:6" x14ac:dyDescent="0.3">
      <c r="C92">
        <v>84</v>
      </c>
      <c r="D92" s="8" t="str">
        <f>HYPERLINK("#'Table 84'!A1", "And how often do you watch the women's version of those sports?: Boxing")</f>
        <v>And how often do you watch the women's version of those sports?: Boxing</v>
      </c>
      <c r="E92" s="14" t="str">
        <f>HYPERLINK("#'Full Results'!A854", "854")</f>
        <v>854</v>
      </c>
      <c r="F92" t="s">
        <v>276</v>
      </c>
    </row>
    <row r="93" spans="3:6" x14ac:dyDescent="0.3">
      <c r="C93">
        <v>85</v>
      </c>
      <c r="D93" s="8" t="str">
        <f>HYPERLINK("#'Table 85'!A1", " Do you currently consider yourself to be ‘sporty’?")</f>
        <v xml:space="preserve"> Do you currently consider yourself to be ‘sporty’?</v>
      </c>
      <c r="E93" s="14" t="str">
        <f>HYPERLINK("#'Full Results'!A866", "866")</f>
        <v>866</v>
      </c>
      <c r="F93" t="s">
        <v>80</v>
      </c>
    </row>
    <row r="94" spans="3:6" x14ac:dyDescent="0.3">
      <c r="C94">
        <v>86</v>
      </c>
      <c r="D94" s="8" t="str">
        <f>HYPERLINK("#'Table 86'!A1", " And did you consider yourself as ‘sporty’ when you were 11? This is the age you would begin year 7 if you attended a school in the UK.")</f>
        <v xml:space="preserve"> And did you consider yourself as ‘sporty’ when you were 11? This is the age you would begin year 7 if you attended a school in the UK.</v>
      </c>
      <c r="E94" s="14" t="str">
        <f>HYPERLINK("#'Full Results'!A872", "872")</f>
        <v>872</v>
      </c>
      <c r="F94" t="s">
        <v>80</v>
      </c>
    </row>
    <row r="95" spans="3:6" x14ac:dyDescent="0.3">
      <c r="C95">
        <v>87</v>
      </c>
      <c r="D95" s="8" t="str">
        <f>HYPERLINK("#'Table 87'!A1", "In a typical month, which of these statements are true for you now? Select all that apply.")</f>
        <v>In a typical month, which of these statements are true for you now? Select all that apply.</v>
      </c>
      <c r="E95" s="14" t="str">
        <f>HYPERLINK("#'Full Results'!A879", "879")</f>
        <v>879</v>
      </c>
      <c r="F95" t="s">
        <v>80</v>
      </c>
    </row>
    <row r="96" spans="3:6" x14ac:dyDescent="0.3">
      <c r="C96">
        <v>88</v>
      </c>
      <c r="D96" s="8" t="str">
        <f>HYPERLINK("#'Table 88'!A1", " Outside of any mandatory sports lessons you participated in at school, which of the following was true for you when you were 11?")</f>
        <v xml:space="preserve"> Outside of any mandatory sports lessons you participated in at school, which of the following was true for you when you were 11?</v>
      </c>
      <c r="E96" s="14" t="str">
        <f>HYPERLINK("#'Full Results'!A889", "889")</f>
        <v>889</v>
      </c>
      <c r="F96" t="s">
        <v>80</v>
      </c>
    </row>
    <row r="97" spans="3:6" x14ac:dyDescent="0.3">
      <c r="C97">
        <v>89</v>
      </c>
      <c r="D97" s="8" t="str">
        <f>HYPERLINK("#'Table 89'!A1", " Beyond your mandatory lessons at school, how many hours of sport would you estimate that you played in an average week when you were 11? Your best estimate will do.")</f>
        <v xml:space="preserve"> Beyond your mandatory lessons at school, how many hours of sport would you estimate that you played in an average week when you were 11? Your best estimate will do.</v>
      </c>
      <c r="E97" s="14" t="str">
        <f>HYPERLINK("#'Full Results'!A901", "901")</f>
        <v>901</v>
      </c>
      <c r="F97" t="s">
        <v>80</v>
      </c>
    </row>
    <row r="98" spans="3:6" x14ac:dyDescent="0.3">
      <c r="C98">
        <v>90</v>
      </c>
      <c r="D98" s="8" t="str">
        <f>HYPERLINK("#'Table 90'!A1", " Beyond your mandatory lessons at school, how many hours would you estimate that you spent exercising independently in an average week when you were 11? Your best estimate will do.")</f>
        <v xml:space="preserve"> Beyond your mandatory lessons at school, how many hours would you estimate that you spent exercising independently in an average week when you were 11? Your best estimate will do.</v>
      </c>
      <c r="E98" s="14" t="str">
        <f>HYPERLINK("#'Full Results'!A915", "915")</f>
        <v>915</v>
      </c>
      <c r="F98" t="s">
        <v>80</v>
      </c>
    </row>
    <row r="99" spans="3:6" x14ac:dyDescent="0.3">
      <c r="C99">
        <v>91</v>
      </c>
      <c r="D99" s="8" t="str">
        <f>HYPERLINK("#'Table 91'!A1", " Which of the following is true for you now?")</f>
        <v xml:space="preserve"> Which of the following is true for you now?</v>
      </c>
      <c r="E99" s="14" t="str">
        <f>HYPERLINK("#'Full Results'!A929", "929")</f>
        <v>929</v>
      </c>
      <c r="F99" t="s">
        <v>80</v>
      </c>
    </row>
    <row r="100" spans="3:6" x14ac:dyDescent="0.3">
      <c r="C100">
        <v>92</v>
      </c>
      <c r="D100" s="8" t="str">
        <f>HYPERLINK("#'Table 92'!A1", "You said you play some sport now, which of the following sports do you primarily play? Select up to three")</f>
        <v>You said you play some sport now, which of the following sports do you primarily play? Select up to three</v>
      </c>
      <c r="E100" s="14" t="str">
        <f>HYPERLINK("#'Full Results'!A939", "939")</f>
        <v>939</v>
      </c>
      <c r="F100" t="s">
        <v>350</v>
      </c>
    </row>
    <row r="101" spans="3:6" x14ac:dyDescent="0.3">
      <c r="C101">
        <v>93</v>
      </c>
      <c r="D101" s="8" t="str">
        <f>HYPERLINK("#'Table 93'!A1", " Compared to when you first started secondary school (ages 11-12), did you play less sport in your later years (ages 15-16)?")</f>
        <v xml:space="preserve"> Compared to when you first started secondary school (ages 11-12), did you play less sport in your later years (ages 15-16)?</v>
      </c>
      <c r="E101" s="14" t="str">
        <f>HYPERLINK("#'Full Results'!A961", "961")</f>
        <v>961</v>
      </c>
      <c r="F101" t="s">
        <v>276</v>
      </c>
    </row>
    <row r="102" spans="3:6" x14ac:dyDescent="0.3">
      <c r="C102">
        <v>94</v>
      </c>
      <c r="D102" s="8" t="str">
        <f>HYPERLINK("#'Table 94'!A1", " Compared to when you first started secondary school (ages 11-12), did you play less sport in your later years (ages 15-16)?")</f>
        <v xml:space="preserve"> Compared to when you first started secondary school (ages 11-12), did you play less sport in your later years (ages 15-16)?</v>
      </c>
      <c r="E102" s="14" t="str">
        <f>HYPERLINK("#'Full Results'!A970", "970")</f>
        <v>970</v>
      </c>
      <c r="F102" t="s">
        <v>276</v>
      </c>
    </row>
    <row r="103" spans="3:6" x14ac:dyDescent="0.3">
      <c r="C103">
        <v>95</v>
      </c>
      <c r="D103" s="8" t="str">
        <f>HYPERLINK("#'Table 95'!A1", "Grid Summary: How has your child/children’s sports participation changed in recent years?")</f>
        <v>Grid Summary: How has your child/children’s sports participation changed in recent years?</v>
      </c>
      <c r="E103" s="7"/>
      <c r="F103" t="s">
        <v>369</v>
      </c>
    </row>
    <row r="104" spans="3:6" x14ac:dyDescent="0.3">
      <c r="C104">
        <v>96</v>
      </c>
      <c r="D104" s="8" t="str">
        <f>HYPERLINK("#'Table 96'!A1", "How has your child/children’s sports participation changed in recent years?: Oldest child")</f>
        <v>How has your child/children’s sports participation changed in recent years?: Oldest child</v>
      </c>
      <c r="E104" s="14" t="str">
        <f>HYPERLINK("#'Full Results'!A980", "980")</f>
        <v>980</v>
      </c>
      <c r="F104" t="s">
        <v>369</v>
      </c>
    </row>
    <row r="105" spans="3:6" x14ac:dyDescent="0.3">
      <c r="C105">
        <v>97</v>
      </c>
      <c r="D105" s="8" t="str">
        <f>HYPERLINK("#'Table 97'!A1", "How has your child/children’s sports participation changed in recent years?: Second oldest child")</f>
        <v>How has your child/children’s sports participation changed in recent years?: Second oldest child</v>
      </c>
      <c r="E105" s="14" t="str">
        <f>HYPERLINK("#'Full Results'!A987", "987")</f>
        <v>987</v>
      </c>
      <c r="F105" t="s">
        <v>369</v>
      </c>
    </row>
    <row r="106" spans="3:6" x14ac:dyDescent="0.3">
      <c r="C106">
        <v>98</v>
      </c>
      <c r="D106" s="8" t="str">
        <f>HYPERLINK("#'Table 98'!A1", "How has your child/children’s sports participation changed in recent years?: Third oldest child")</f>
        <v>How has your child/children’s sports participation changed in recent years?: Third oldest child</v>
      </c>
      <c r="E106" s="14" t="str">
        <f>HYPERLINK("#'Full Results'!A994", "994")</f>
        <v>994</v>
      </c>
      <c r="F106" t="s">
        <v>369</v>
      </c>
    </row>
    <row r="107" spans="3:6" x14ac:dyDescent="0.3">
      <c r="C107">
        <v>99</v>
      </c>
      <c r="D107" s="8" t="str">
        <f>HYPERLINK("#'Table 99'!A1", "How has your child/children’s sports participation changed in recent years?: Fourth oldest child")</f>
        <v>How has your child/children’s sports participation changed in recent years?: Fourth oldest child</v>
      </c>
      <c r="E107" s="14" t="str">
        <f>HYPERLINK("#'Full Results'!A1001", "1001")</f>
        <v>1001</v>
      </c>
      <c r="F107" t="s">
        <v>369</v>
      </c>
    </row>
    <row r="108" spans="3:6" x14ac:dyDescent="0.3">
      <c r="C108">
        <v>100</v>
      </c>
      <c r="D108" s="8" t="str">
        <f>HYPERLINK("#'Table 100'!A1", "How has your child/children’s sports participation changed in recent years?: Fifth oldest child")</f>
        <v>How has your child/children’s sports participation changed in recent years?: Fifth oldest child</v>
      </c>
      <c r="E108" s="14" t="str">
        <f>HYPERLINK("#'Full Results'!A1008", "1008")</f>
        <v>1008</v>
      </c>
      <c r="F108" t="s">
        <v>369</v>
      </c>
    </row>
    <row r="109" spans="3:6" x14ac:dyDescent="0.3">
      <c r="C109">
        <v>101</v>
      </c>
      <c r="D109" s="8" t="str">
        <f>HYPERLINK("#'Table 101'!A1", "You said one or more of your children began to play less sport as they got older, which of the following explain why that is? Select any that apply")</f>
        <v>You said one or more of your children began to play less sport as they got older, which of the following explain why that is? Select any that apply</v>
      </c>
      <c r="E109" s="14" t="str">
        <f>HYPERLINK("#'Full Results'!A1015", "1015")</f>
        <v>1015</v>
      </c>
      <c r="F109" t="s">
        <v>390</v>
      </c>
    </row>
    <row r="110" spans="3:6" x14ac:dyDescent="0.3">
      <c r="C110">
        <v>102</v>
      </c>
      <c r="D110" s="8" t="str">
        <f>HYPERLINK("#'Table 102'!A1", " Thinking about participating in sport, how would you rank it on the following scale?")</f>
        <v xml:space="preserve"> Thinking about participating in sport, how would you rank it on the following scale?</v>
      </c>
      <c r="E110" s="14" t="str">
        <f>HYPERLINK("#'Full Results'!A1035", "1035")</f>
        <v>1035</v>
      </c>
      <c r="F110" t="s">
        <v>80</v>
      </c>
    </row>
    <row r="111" spans="3:6" x14ac:dyDescent="0.3">
      <c r="C111">
        <v>103</v>
      </c>
      <c r="D111" s="8" t="str">
        <f>HYPERLINK("#'Table 103'!A1", " Thinking about participating in sport, how would you rank it on the following scale?")</f>
        <v xml:space="preserve"> Thinking about participating in sport, how would you rank it on the following scale?</v>
      </c>
      <c r="E111" s="14" t="str">
        <f>HYPERLINK("#'Full Results'!A1044", "1044")</f>
        <v>1044</v>
      </c>
      <c r="F111" t="s">
        <v>276</v>
      </c>
    </row>
    <row r="112" spans="3:6" x14ac:dyDescent="0.3">
      <c r="C112">
        <v>104</v>
      </c>
      <c r="D112" s="8" t="str">
        <f>HYPERLINK("#'Table 104'!A1", " Thinking about participating in sport, how would you rank it on the following scale?")</f>
        <v xml:space="preserve"> Thinking about participating in sport, how would you rank it on the following scale?</v>
      </c>
      <c r="E112" s="14" t="str">
        <f>HYPERLINK("#'Full Results'!A1053", "1053")</f>
        <v>1053</v>
      </c>
      <c r="F112" t="s">
        <v>80</v>
      </c>
    </row>
    <row r="113" spans="3:6" x14ac:dyDescent="0.3">
      <c r="C113">
        <v>105</v>
      </c>
      <c r="D113" s="8" t="str">
        <f>HYPERLINK("#'Table 105'!A1", "Grid Summary: To what extent did these different people in your life encourage your participation in your sport at any point in your childhood?")</f>
        <v>Grid Summary: To what extent did these different people in your life encourage your participation in your sport at any point in your childhood?</v>
      </c>
      <c r="E113" s="7"/>
      <c r="F113" t="s">
        <v>276</v>
      </c>
    </row>
    <row r="114" spans="3:6" x14ac:dyDescent="0.3">
      <c r="C114">
        <v>106</v>
      </c>
      <c r="D114" s="8" t="str">
        <f>HYPERLINK("#'Table 106'!A1", "To what extent did these different people in your life encourage your participation in your sport at any point in your childhood?: Mother")</f>
        <v>To what extent did these different people in your life encourage your participation in your sport at any point in your childhood?: Mother</v>
      </c>
      <c r="E114" s="14" t="str">
        <f>HYPERLINK("#'Full Results'!A1062", "1062")</f>
        <v>1062</v>
      </c>
      <c r="F114" t="s">
        <v>276</v>
      </c>
    </row>
    <row r="115" spans="3:6" x14ac:dyDescent="0.3">
      <c r="C115">
        <v>107</v>
      </c>
      <c r="D115" s="8" t="str">
        <f>HYPERLINK("#'Table 107'!A1", "To what extent did these different people in your life encourage your participation in your sport at any point in your childhood?: Father")</f>
        <v>To what extent did these different people in your life encourage your participation in your sport at any point in your childhood?: Father</v>
      </c>
      <c r="E115" s="14" t="str">
        <f>HYPERLINK("#'Full Results'!A1071", "1071")</f>
        <v>1071</v>
      </c>
      <c r="F115" t="s">
        <v>276</v>
      </c>
    </row>
    <row r="116" spans="3:6" x14ac:dyDescent="0.3">
      <c r="C116">
        <v>108</v>
      </c>
      <c r="D116" s="8" t="str">
        <f>HYPERLINK("#'Table 108'!A1", "To what extent did these different people in your life encourage your participation in your sport at any point in your childhood?: Other adults in my family")</f>
        <v>To what extent did these different people in your life encourage your participation in your sport at any point in your childhood?: Other adults in my family</v>
      </c>
      <c r="E116" s="14" t="str">
        <f>HYPERLINK("#'Full Results'!A1080", "1080")</f>
        <v>1080</v>
      </c>
      <c r="F116" t="s">
        <v>276</v>
      </c>
    </row>
    <row r="117" spans="3:6" x14ac:dyDescent="0.3">
      <c r="C117">
        <v>109</v>
      </c>
      <c r="D117" s="8" t="str">
        <f>HYPERLINK("#'Table 109'!A1", "To what extent did these different people in your life encourage your participation in your sport at any point in your childhood?: Siblings")</f>
        <v>To what extent did these different people in your life encourage your participation in your sport at any point in your childhood?: Siblings</v>
      </c>
      <c r="E117" s="14" t="str">
        <f>HYPERLINK("#'Full Results'!A1089", "1089")</f>
        <v>1089</v>
      </c>
      <c r="F117" t="s">
        <v>276</v>
      </c>
    </row>
    <row r="118" spans="3:6" x14ac:dyDescent="0.3">
      <c r="C118">
        <v>110</v>
      </c>
      <c r="D118" s="8" t="str">
        <f>HYPERLINK("#'Table 110'!A1", "To what extent did these different people in your life encourage your participation in your sport at any point in your childhood?: Teachers")</f>
        <v>To what extent did these different people in your life encourage your participation in your sport at any point in your childhood?: Teachers</v>
      </c>
      <c r="E118" s="14" t="str">
        <f>HYPERLINK("#'Full Results'!A1098", "1098")</f>
        <v>1098</v>
      </c>
      <c r="F118" t="s">
        <v>276</v>
      </c>
    </row>
    <row r="119" spans="3:6" x14ac:dyDescent="0.3">
      <c r="C119">
        <v>111</v>
      </c>
      <c r="D119" s="8" t="str">
        <f>HYPERLINK("#'Table 111'!A1", "To what extent did these different people in your life encourage your participation in your sport at any point in your childhood?: Friends")</f>
        <v>To what extent did these different people in your life encourage your participation in your sport at any point in your childhood?: Friends</v>
      </c>
      <c r="E119" s="14" t="str">
        <f>HYPERLINK("#'Full Results'!A1107", "1107")</f>
        <v>1107</v>
      </c>
      <c r="F119" t="s">
        <v>276</v>
      </c>
    </row>
    <row r="120" spans="3:6" x14ac:dyDescent="0.3">
      <c r="C120">
        <v>112</v>
      </c>
      <c r="D120" s="8" t="str">
        <f>HYPERLINK("#'Table 112'!A1", "Grid Summary: To what extent did these different people in your life practice or participate in sport with you? in your sport at any point in your childhood?")</f>
        <v>Grid Summary: To what extent did these different people in your life practice or participate in sport with you? in your sport at any point in your childhood?</v>
      </c>
      <c r="E120" s="7"/>
      <c r="F120" t="s">
        <v>80</v>
      </c>
    </row>
    <row r="121" spans="3:6" x14ac:dyDescent="0.3">
      <c r="C121">
        <v>113</v>
      </c>
      <c r="D121" s="8" t="str">
        <f>HYPERLINK("#'Table 113'!A1", "To what extent did these different people in your life practice or participate in sport with you? in your sport at any point in your childhood?: Mother")</f>
        <v>To what extent did these different people in your life practice or participate in sport with you? in your sport at any point in your childhood?: Mother</v>
      </c>
      <c r="E121" s="14" t="str">
        <f>HYPERLINK("#'Full Results'!A1116", "1116")</f>
        <v>1116</v>
      </c>
      <c r="F121" t="s">
        <v>80</v>
      </c>
    </row>
    <row r="122" spans="3:6" x14ac:dyDescent="0.3">
      <c r="C122">
        <v>114</v>
      </c>
      <c r="D122" s="8" t="str">
        <f>HYPERLINK("#'Table 114'!A1", "To what extent did these different people in your life practice or participate in sport with you? in your sport at any point in your childhood?: Father")</f>
        <v>To what extent did these different people in your life practice or participate in sport with you? in your sport at any point in your childhood?: Father</v>
      </c>
      <c r="E122" s="14" t="str">
        <f>HYPERLINK("#'Full Results'!A1125", "1125")</f>
        <v>1125</v>
      </c>
      <c r="F122" t="s">
        <v>80</v>
      </c>
    </row>
    <row r="123" spans="3:6" x14ac:dyDescent="0.3">
      <c r="C123">
        <v>115</v>
      </c>
      <c r="D123" s="8" t="str">
        <f>HYPERLINK("#'Table 115'!A1", "To what extent did these different people in your life practice or participate in sport with you? in your sport at any point in your childhood?: Other adults in my family")</f>
        <v>To what extent did these different people in your life practice or participate in sport with you? in your sport at any point in your childhood?: Other adults in my family</v>
      </c>
      <c r="E123" s="14" t="str">
        <f>HYPERLINK("#'Full Results'!A1134", "1134")</f>
        <v>1134</v>
      </c>
      <c r="F123" t="s">
        <v>80</v>
      </c>
    </row>
    <row r="124" spans="3:6" x14ac:dyDescent="0.3">
      <c r="C124">
        <v>116</v>
      </c>
      <c r="D124" s="8" t="str">
        <f>HYPERLINK("#'Table 116'!A1", "To what extent did these different people in your life practice or participate in sport with you? in your sport at any point in your childhood?: Siblings")</f>
        <v>To what extent did these different people in your life practice or participate in sport with you? in your sport at any point in your childhood?: Siblings</v>
      </c>
      <c r="E124" s="14" t="str">
        <f>HYPERLINK("#'Full Results'!A1143", "1143")</f>
        <v>1143</v>
      </c>
      <c r="F124" t="s">
        <v>80</v>
      </c>
    </row>
    <row r="125" spans="3:6" x14ac:dyDescent="0.3">
      <c r="C125">
        <v>117</v>
      </c>
      <c r="D125" s="8" t="str">
        <f>HYPERLINK("#'Table 117'!A1", "To what extent did these different people in your life practice or participate in sport with you? in your sport at any point in your childhood?: Teachers")</f>
        <v>To what extent did these different people in your life practice or participate in sport with you? in your sport at any point in your childhood?: Teachers</v>
      </c>
      <c r="E125" s="14" t="str">
        <f>HYPERLINK("#'Full Results'!A1152", "1152")</f>
        <v>1152</v>
      </c>
      <c r="F125" t="s">
        <v>80</v>
      </c>
    </row>
    <row r="126" spans="3:6" x14ac:dyDescent="0.3">
      <c r="C126">
        <v>118</v>
      </c>
      <c r="D126" s="8" t="str">
        <f>HYPERLINK("#'Table 118'!A1", "To what extent did these different people in your life practice or participate in sport with you? in your sport at any point in your childhood?: Friends")</f>
        <v>To what extent did these different people in your life practice or participate in sport with you? in your sport at any point in your childhood?: Friends</v>
      </c>
      <c r="E126" s="14" t="str">
        <f>HYPERLINK("#'Full Results'!A1161", "1161")</f>
        <v>1161</v>
      </c>
      <c r="F126" t="s">
        <v>80</v>
      </c>
    </row>
    <row r="127" spans="3:6" x14ac:dyDescent="0.3">
      <c r="C127">
        <v>119</v>
      </c>
      <c r="D127" s="8" t="str">
        <f>HYPERLINK("#'Table 119'!A1", "Grid Summary: To what extent do you think these different kinds of people are responsible for encouraging and supporting children to try out and participate in sport?")</f>
        <v>Grid Summary: To what extent do you think these different kinds of people are responsible for encouraging and supporting children to try out and participate in sport?</v>
      </c>
      <c r="E127" s="7"/>
      <c r="F127" t="s">
        <v>80</v>
      </c>
    </row>
    <row r="128" spans="3:6" x14ac:dyDescent="0.3">
      <c r="C128">
        <v>120</v>
      </c>
      <c r="D128" s="8" t="str">
        <f>HYPERLINK("#'Table 120'!A1", "To what extent do you think these different kinds of people are responsible for encouraging and supporting children to try out and participate in sport?: Mother")</f>
        <v>To what extent do you think these different kinds of people are responsible for encouraging and supporting children to try out and participate in sport?: Mother</v>
      </c>
      <c r="E128" s="14" t="str">
        <f>HYPERLINK("#'Full Results'!A1170", "1170")</f>
        <v>1170</v>
      </c>
      <c r="F128" t="s">
        <v>80</v>
      </c>
    </row>
    <row r="129" spans="3:6" x14ac:dyDescent="0.3">
      <c r="C129">
        <v>121</v>
      </c>
      <c r="D129" s="8" t="str">
        <f>HYPERLINK("#'Table 121'!A1", "To what extent do you think these different kinds of people are responsible for encouraging and supporting children to try out and participate in sport?: Father")</f>
        <v>To what extent do you think these different kinds of people are responsible for encouraging and supporting children to try out and participate in sport?: Father</v>
      </c>
      <c r="E129" s="14" t="str">
        <f>HYPERLINK("#'Full Results'!A1178", "1178")</f>
        <v>1178</v>
      </c>
      <c r="F129" t="s">
        <v>80</v>
      </c>
    </row>
    <row r="130" spans="3:6" x14ac:dyDescent="0.3">
      <c r="C130">
        <v>122</v>
      </c>
      <c r="D130" s="8" t="str">
        <f>HYPERLINK("#'Table 122'!A1", "To what extent do you think these different kinds of people are responsible for encouraging and supporting children to try out and participate in sport?: Other adults in their family")</f>
        <v>To what extent do you think these different kinds of people are responsible for encouraging and supporting children to try out and participate in sport?: Other adults in their family</v>
      </c>
      <c r="E130" s="14" t="str">
        <f>HYPERLINK("#'Full Results'!A1186", "1186")</f>
        <v>1186</v>
      </c>
      <c r="F130" t="s">
        <v>80</v>
      </c>
    </row>
    <row r="131" spans="3:6" x14ac:dyDescent="0.3">
      <c r="C131">
        <v>123</v>
      </c>
      <c r="D131" s="8" t="str">
        <f>HYPERLINK("#'Table 123'!A1", "To what extent do you think these different kinds of people are responsible for encouraging and supporting children to try out and participate in sport?: Siblings")</f>
        <v>To what extent do you think these different kinds of people are responsible for encouraging and supporting children to try out and participate in sport?: Siblings</v>
      </c>
      <c r="E131" s="14" t="str">
        <f>HYPERLINK("#'Full Results'!A1194", "1194")</f>
        <v>1194</v>
      </c>
      <c r="F131" t="s">
        <v>80</v>
      </c>
    </row>
    <row r="132" spans="3:6" x14ac:dyDescent="0.3">
      <c r="C132">
        <v>124</v>
      </c>
      <c r="D132" s="8" t="str">
        <f>HYPERLINK("#'Table 124'!A1", "To what extent do you think these different kinds of people are responsible for encouraging and supporting children to try out and participate in sport?: Teachers")</f>
        <v>To what extent do you think these different kinds of people are responsible for encouraging and supporting children to try out and participate in sport?: Teachers</v>
      </c>
      <c r="E132" s="14" t="str">
        <f>HYPERLINK("#'Full Results'!A1202", "1202")</f>
        <v>1202</v>
      </c>
      <c r="F132" t="s">
        <v>80</v>
      </c>
    </row>
    <row r="133" spans="3:6" x14ac:dyDescent="0.3">
      <c r="C133">
        <v>125</v>
      </c>
      <c r="D133" s="8" t="str">
        <f>HYPERLINK("#'Table 125'!A1", "To what extent do you think these different kinds of people are responsible for encouraging and supporting children to try out and participate in sport?: Friends")</f>
        <v>To what extent do you think these different kinds of people are responsible for encouraging and supporting children to try out and participate in sport?: Friends</v>
      </c>
      <c r="E133" s="14" t="str">
        <f>HYPERLINK("#'Full Results'!A1210", "1210")</f>
        <v>1210</v>
      </c>
      <c r="F133" t="s">
        <v>80</v>
      </c>
    </row>
    <row r="134" spans="3:6" x14ac:dyDescent="0.3">
      <c r="C134">
        <v>126</v>
      </c>
      <c r="D134" s="8" t="str">
        <f>HYPERLINK("#'Table 126'!A1", "Grid Summary: You said you used to play sport but no longer do. How important were the following factors for why you previously participated in sport?")</f>
        <v>Grid Summary: You said you used to play sport but no longer do. How important were the following factors for why you previously participated in sport?</v>
      </c>
      <c r="E134" s="7"/>
      <c r="F134" t="s">
        <v>445</v>
      </c>
    </row>
    <row r="135" spans="3:6" x14ac:dyDescent="0.3">
      <c r="C135">
        <v>127</v>
      </c>
      <c r="D135" s="8" t="str">
        <f>HYPERLINK("#'Table 127'!A1", "You said you used to play sport but no longer do. How important were the following factors for why you previously participated in sport?: I enjoyed learning new skills and improving my performance")</f>
        <v>You said you used to play sport but no longer do. How important were the following factors for why you previously participated in sport?: I enjoyed learning new skills and improving my performance</v>
      </c>
      <c r="E135" s="14" t="str">
        <f>HYPERLINK("#'Full Results'!A1218", "1218")</f>
        <v>1218</v>
      </c>
      <c r="F135" t="s">
        <v>445</v>
      </c>
    </row>
    <row r="136" spans="3:6" x14ac:dyDescent="0.3">
      <c r="C136">
        <v>128</v>
      </c>
      <c r="D136" s="8" t="str">
        <f>HYPERLINK("#'Table 128'!A1", "You said you used to play sport but no longer do. How important were the following factors for why you previously participated in sport?: Playing sports was an important part of my life")</f>
        <v>You said you used to play sport but no longer do. How important were the following factors for why you previously participated in sport?: Playing sports was an important part of my life</v>
      </c>
      <c r="E136" s="14" t="str">
        <f>HYPERLINK("#'Full Results'!A1228", "1228")</f>
        <v>1228</v>
      </c>
      <c r="F136" t="s">
        <v>445</v>
      </c>
    </row>
    <row r="137" spans="3:6" x14ac:dyDescent="0.3">
      <c r="C137">
        <v>129</v>
      </c>
      <c r="D137" s="8" t="str">
        <f>HYPERLINK("#'Table 129'!A1", "You said you used to play sport but no longer do. How important were the following factors for why you previously participated in sport?: Playing sports was a big part of my routine")</f>
        <v>You said you used to play sport but no longer do. How important were the following factors for why you previously participated in sport?: Playing sports was a big part of my routine</v>
      </c>
      <c r="E137" s="14" t="str">
        <f>HYPERLINK("#'Full Results'!A1238", "1238")</f>
        <v>1238</v>
      </c>
      <c r="F137" t="s">
        <v>445</v>
      </c>
    </row>
    <row r="138" spans="3:6" x14ac:dyDescent="0.3">
      <c r="C138">
        <v>130</v>
      </c>
      <c r="D138" s="8" t="str">
        <f>HYPERLINK("#'Table 130'!A1", "You said you used to play sport but no longer do. How important were the following factors for why you previously participated in sport?: It helped me develop qualities in myself that I valued")</f>
        <v>You said you used to play sport but no longer do. How important were the following factors for why you previously participated in sport?: It helped me develop qualities in myself that I valued</v>
      </c>
      <c r="E138" s="14" t="str">
        <f>HYPERLINK("#'Full Results'!A1248", "1248")</f>
        <v>1248</v>
      </c>
      <c r="F138" t="s">
        <v>445</v>
      </c>
    </row>
    <row r="139" spans="3:6" x14ac:dyDescent="0.3">
      <c r="C139">
        <v>131</v>
      </c>
      <c r="D139" s="8" t="str">
        <f>HYPERLINK("#'Table 131'!A1", "You said you used to play sport but no longer do. How important were the following factors for why you previously participated in sport?: It was one of the best ways for me to grow as a person")</f>
        <v>You said you used to play sport but no longer do. How important were the following factors for why you previously participated in sport?: It was one of the best ways for me to grow as a person</v>
      </c>
      <c r="E139" s="14" t="str">
        <f>HYPERLINK("#'Full Results'!A1258", "1258")</f>
        <v>1258</v>
      </c>
      <c r="F139" t="s">
        <v>445</v>
      </c>
    </row>
    <row r="140" spans="3:6" x14ac:dyDescent="0.3">
      <c r="C140">
        <v>132</v>
      </c>
      <c r="D140" s="8" t="str">
        <f>HYPERLINK("#'Table 132'!A1", "You said you used to play sport but no longer do. How important were the following factors for why you previously participated in sport?: I liked playing sports with my friends")</f>
        <v>You said you used to play sport but no longer do. How important were the following factors for why you previously participated in sport?: I liked playing sports with my friends</v>
      </c>
      <c r="E140" s="14" t="str">
        <f>HYPERLINK("#'Full Results'!A1268", "1268")</f>
        <v>1268</v>
      </c>
      <c r="F140" t="s">
        <v>445</v>
      </c>
    </row>
    <row r="141" spans="3:6" x14ac:dyDescent="0.3">
      <c r="C141">
        <v>133</v>
      </c>
      <c r="D141" s="8" t="str">
        <f>HYPERLINK("#'Table 133'!A1", "You said you used to play sport but no longer do. How important were the following factors for why you previously participated in sport?: I enjoyed winning")</f>
        <v>You said you used to play sport but no longer do. How important were the following factors for why you previously participated in sport?: I enjoyed winning</v>
      </c>
      <c r="E141" s="14" t="str">
        <f>HYPERLINK("#'Full Results'!A1278", "1278")</f>
        <v>1278</v>
      </c>
      <c r="F141" t="s">
        <v>445</v>
      </c>
    </row>
    <row r="142" spans="3:6" x14ac:dyDescent="0.3">
      <c r="C142">
        <v>134</v>
      </c>
      <c r="D142" s="8" t="str">
        <f>HYPERLINK("#'Table 134'!A1", "Grid Summary: You said you used to play sport but no longer do. How important were the following factors for why you previously participated in sport?")</f>
        <v>Grid Summary: You said you used to play sport but no longer do. How important were the following factors for why you previously participated in sport?</v>
      </c>
      <c r="E142" s="7"/>
      <c r="F142" t="s">
        <v>445</v>
      </c>
    </row>
    <row r="143" spans="3:6" x14ac:dyDescent="0.3">
      <c r="C143">
        <v>135</v>
      </c>
      <c r="D143" s="8" t="str">
        <f>HYPERLINK("#'Table 135'!A1", "You said you used to play sport but no longer do. How important were the following factors for why you previously participated in sport?: I enjoyed the reputation associated with doing sport")</f>
        <v>You said you used to play sport but no longer do. How important were the following factors for why you previously participated in sport?: I enjoyed the reputation associated with doing sport</v>
      </c>
      <c r="E143" s="14" t="str">
        <f>HYPERLINK("#'Full Results'!A1288", "1288")</f>
        <v>1288</v>
      </c>
      <c r="F143" t="s">
        <v>445</v>
      </c>
    </row>
    <row r="144" spans="3:6" x14ac:dyDescent="0.3">
      <c r="C144">
        <v>136</v>
      </c>
      <c r="D144" s="8" t="str">
        <f>HYPERLINK("#'Table 136'!A1", "You said you used to play sport but no longer do. How important were the following factors for why you previously participated in sport?: People around me appreciated me more when I played")</f>
        <v>You said you used to play sport but no longer do. How important were the following factors for why you previously participated in sport?: People around me appreciated me more when I played</v>
      </c>
      <c r="E144" s="14" t="str">
        <f>HYPERLINK("#'Full Results'!A1298", "1298")</f>
        <v>1298</v>
      </c>
      <c r="F144" t="s">
        <v>445</v>
      </c>
    </row>
    <row r="145" spans="3:6" x14ac:dyDescent="0.3">
      <c r="C145">
        <v>137</v>
      </c>
      <c r="D145" s="8" t="str">
        <f>HYPERLINK("#'Table 137'!A1", "You said you used to play sport but no longer do. How important were the following factors for why you previously participated in sport?: I felt pressure from others (e.g., family, coaches, teachers) to keep playing")</f>
        <v>You said you used to play sport but no longer do. How important were the following factors for why you previously participated in sport?: I felt pressure from others (e.g., family, coaches, teachers) to keep playing</v>
      </c>
      <c r="E145" s="14" t="str">
        <f>HYPERLINK("#'Full Results'!A1308", "1308")</f>
        <v>1308</v>
      </c>
      <c r="F145" t="s">
        <v>445</v>
      </c>
    </row>
    <row r="146" spans="3:6" x14ac:dyDescent="0.3">
      <c r="C146">
        <v>138</v>
      </c>
      <c r="D146" s="8" t="str">
        <f>HYPERLINK("#'Table 138'!A1", "You said you used to play sport but no longer do. How important were the following factors for why you previously participated in sport?: It was a way to stay physically healthy")</f>
        <v>You said you used to play sport but no longer do. How important were the following factors for why you previously participated in sport?: It was a way to stay physically healthy</v>
      </c>
      <c r="E146" s="14" t="str">
        <f>HYPERLINK("#'Full Results'!A1318", "1318")</f>
        <v>1318</v>
      </c>
      <c r="F146" t="s">
        <v>445</v>
      </c>
    </row>
    <row r="147" spans="3:6" x14ac:dyDescent="0.3">
      <c r="C147">
        <v>139</v>
      </c>
      <c r="D147" s="8" t="str">
        <f>HYPERLINK("#'Table 139'!A1", "You said you used to play sport but no longer do. How important were the following factors for why you previously participated in sport?: It helped me feel better mentally")</f>
        <v>You said you used to play sport but no longer do. How important were the following factors for why you previously participated in sport?: It helped me feel better mentally</v>
      </c>
      <c r="E147" s="14" t="str">
        <f>HYPERLINK("#'Full Results'!A1328", "1328")</f>
        <v>1328</v>
      </c>
      <c r="F147" t="s">
        <v>445</v>
      </c>
    </row>
    <row r="148" spans="3:6" x14ac:dyDescent="0.3">
      <c r="C148">
        <v>140</v>
      </c>
      <c r="D148" s="8" t="str">
        <f>HYPERLINK("#'Table 140'!A1", "You said you used to play sport but no longer do. How important were the following factors for why you previously participated in sport?: It was a way to maintain my physical appearance")</f>
        <v>You said you used to play sport but no longer do. How important were the following factors for why you previously participated in sport?: It was a way to maintain my physical appearance</v>
      </c>
      <c r="E148" s="14" t="str">
        <f>HYPERLINK("#'Full Results'!A1338", "1338")</f>
        <v>1338</v>
      </c>
      <c r="F148" t="s">
        <v>445</v>
      </c>
    </row>
    <row r="149" spans="3:6" x14ac:dyDescent="0.3">
      <c r="C149">
        <v>141</v>
      </c>
      <c r="D149" s="8" t="str">
        <f>HYPERLINK("#'Table 141'!A1", "You said you used to play sport but no longer do. How important were the following factors for why you previously participated in sport?: I would have felt bad about myself if I didn’t take the time to do it")</f>
        <v>You said you used to play sport but no longer do. How important were the following factors for why you previously participated in sport?: I would have felt bad about myself if I didn’t take the time to do it</v>
      </c>
      <c r="E149" s="14" t="str">
        <f>HYPERLINK("#'Full Results'!A1348", "1348")</f>
        <v>1348</v>
      </c>
      <c r="F149" t="s">
        <v>445</v>
      </c>
    </row>
    <row r="150" spans="3:6" x14ac:dyDescent="0.3">
      <c r="C150">
        <v>142</v>
      </c>
      <c r="D150" s="8" t="str">
        <f>HYPERLINK("#'Table 142'!A1", "Grid Summary: How important are the following factors for why you currently participate in sport?")</f>
        <v>Grid Summary: How important are the following factors for why you currently participate in sport?</v>
      </c>
      <c r="E150" s="7"/>
      <c r="F150" t="s">
        <v>350</v>
      </c>
    </row>
    <row r="151" spans="3:6" x14ac:dyDescent="0.3">
      <c r="C151">
        <v>143</v>
      </c>
      <c r="D151" s="8" t="str">
        <f>HYPERLINK("#'Table 143'!A1", "How important are the following factors for why you currently participate in sport?: I enjoy learning new skills")</f>
        <v>How important are the following factors for why you currently participate in sport?: I enjoy learning new skills</v>
      </c>
      <c r="E151" s="14" t="str">
        <f>HYPERLINK("#'Full Results'!A1358", "1358")</f>
        <v>1358</v>
      </c>
      <c r="F151" t="s">
        <v>350</v>
      </c>
    </row>
    <row r="152" spans="3:6" x14ac:dyDescent="0.3">
      <c r="C152">
        <v>144</v>
      </c>
      <c r="D152" s="8" t="str">
        <f>HYPERLINK("#'Table 144'!A1", "How important are the following factors for why you currently participate in sport?: I enjoy improving my performance")</f>
        <v>How important are the following factors for why you currently participate in sport?: I enjoy improving my performance</v>
      </c>
      <c r="E152" s="14" t="str">
        <f>HYPERLINK("#'Full Results'!A1381", "1381")</f>
        <v>1381</v>
      </c>
      <c r="F152" t="s">
        <v>350</v>
      </c>
    </row>
    <row r="153" spans="3:6" x14ac:dyDescent="0.3">
      <c r="C153">
        <v>145</v>
      </c>
      <c r="D153" s="8" t="str">
        <f>HYPERLINK("#'Table 145'!A1", "How important are the following factors for why you currently participate in sport?: Playing sport is a part of who I am")</f>
        <v>How important are the following factors for why you currently participate in sport?: Playing sport is a part of who I am</v>
      </c>
      <c r="E153" s="14" t="str">
        <f>HYPERLINK("#'Full Results'!A1404", "1404")</f>
        <v>1404</v>
      </c>
      <c r="F153" t="s">
        <v>350</v>
      </c>
    </row>
    <row r="154" spans="3:6" x14ac:dyDescent="0.3">
      <c r="C154">
        <v>146</v>
      </c>
      <c r="D154" s="8" t="str">
        <f>HYPERLINK("#'Table 146'!A1", "How important are the following factors for why you currently participate in sport?: Playing sports is a big part of my routine")</f>
        <v>How important are the following factors for why you currently participate in sport?: Playing sports is a big part of my routine</v>
      </c>
      <c r="E154" s="14" t="str">
        <f>HYPERLINK("#'Full Results'!A1427", "1427")</f>
        <v>1427</v>
      </c>
      <c r="F154" t="s">
        <v>350</v>
      </c>
    </row>
    <row r="155" spans="3:6" x14ac:dyDescent="0.3">
      <c r="C155">
        <v>147</v>
      </c>
      <c r="D155" s="8" t="str">
        <f>HYPERLINK("#'Table 147'!A1", "How important are the following factors for why you currently participate in sport?: It helps me develop qualities in myself that I value")</f>
        <v>How important are the following factors for why you currently participate in sport?: It helps me develop qualities in myself that I value</v>
      </c>
      <c r="E155" s="14" t="str">
        <f>HYPERLINK("#'Full Results'!A1450", "1450")</f>
        <v>1450</v>
      </c>
      <c r="F155" t="s">
        <v>350</v>
      </c>
    </row>
    <row r="156" spans="3:6" x14ac:dyDescent="0.3">
      <c r="C156">
        <v>148</v>
      </c>
      <c r="D156" s="8" t="str">
        <f>HYPERLINK("#'Table 148'!A1", "How important are the following factors for why you currently participate in sport?: It helps me to grow as a person")</f>
        <v>How important are the following factors for why you currently participate in sport?: It helps me to grow as a person</v>
      </c>
      <c r="E156" s="14" t="str">
        <f>HYPERLINK("#'Full Results'!A1473", "1473")</f>
        <v>1473</v>
      </c>
      <c r="F156" t="s">
        <v>350</v>
      </c>
    </row>
    <row r="157" spans="3:6" x14ac:dyDescent="0.3">
      <c r="C157">
        <v>149</v>
      </c>
      <c r="D157" s="8" t="str">
        <f>HYPERLINK("#'Table 149'!A1", "How important are the following factors for why you currently participate in sport?: I like playing sports with my friends")</f>
        <v>How important are the following factors for why you currently participate in sport?: I like playing sports with my friends</v>
      </c>
      <c r="E157" s="14" t="str">
        <f>HYPERLINK("#'Full Results'!A1496", "1496")</f>
        <v>1496</v>
      </c>
      <c r="F157" t="s">
        <v>350</v>
      </c>
    </row>
    <row r="158" spans="3:6" x14ac:dyDescent="0.3">
      <c r="C158">
        <v>150</v>
      </c>
      <c r="D158" s="8" t="str">
        <f>HYPERLINK("#'Table 150'!A1", "How important are the following factors for why you currently participate in sport?: I enjoy winning")</f>
        <v>How important are the following factors for why you currently participate in sport?: I enjoy winning</v>
      </c>
      <c r="E158" s="14" t="str">
        <f>HYPERLINK("#'Full Results'!A1519", "1519")</f>
        <v>1519</v>
      </c>
      <c r="F158" t="s">
        <v>350</v>
      </c>
    </row>
    <row r="159" spans="3:6" x14ac:dyDescent="0.3">
      <c r="C159">
        <v>151</v>
      </c>
      <c r="D159" s="8" t="str">
        <f>HYPERLINK("#'Table 151'!A1", "Grid Summary: How important are the following factors for why you currently participate in sport?")</f>
        <v>Grid Summary: How important are the following factors for why you currently participate in sport?</v>
      </c>
      <c r="E159" s="7"/>
      <c r="F159" t="s">
        <v>350</v>
      </c>
    </row>
    <row r="160" spans="3:6" x14ac:dyDescent="0.3">
      <c r="C160">
        <v>152</v>
      </c>
      <c r="D160" s="8" t="str">
        <f>HYPERLINK("#'Table 152'!A1", "How important are the following factors for why you currently participate in sport?: I enjoy the respect associated with doing sport ")</f>
        <v xml:space="preserve">How important are the following factors for why you currently participate in sport?: I enjoy the respect associated with doing sport </v>
      </c>
      <c r="E160" s="14" t="str">
        <f>HYPERLINK("#'Full Results'!A1542", "1542")</f>
        <v>1542</v>
      </c>
      <c r="F160" t="s">
        <v>350</v>
      </c>
    </row>
    <row r="161" spans="3:6" x14ac:dyDescent="0.3">
      <c r="C161">
        <v>153</v>
      </c>
      <c r="D161" s="8" t="str">
        <f>HYPERLINK("#'Table 153'!A1", "How important are the following factors for why you currently participate in sport?: People around me appreciate me more when I play")</f>
        <v>How important are the following factors for why you currently participate in sport?: People around me appreciate me more when I play</v>
      </c>
      <c r="E161" s="14" t="str">
        <f>HYPERLINK("#'Full Results'!A1565", "1565")</f>
        <v>1565</v>
      </c>
      <c r="F161" t="s">
        <v>350</v>
      </c>
    </row>
    <row r="162" spans="3:6" x14ac:dyDescent="0.3">
      <c r="C162">
        <v>154</v>
      </c>
      <c r="D162" s="8" t="str">
        <f>HYPERLINK("#'Table 154'!A1", "How important are the following factors for why you currently participate in sport?: I feel pressure from others (e.g., family, coaches, teachers) to keep playing")</f>
        <v>How important are the following factors for why you currently participate in sport?: I feel pressure from others (e.g., family, coaches, teachers) to keep playing</v>
      </c>
      <c r="E162" s="14" t="str">
        <f>HYPERLINK("#'Full Results'!A1588", "1588")</f>
        <v>1588</v>
      </c>
      <c r="F162" t="s">
        <v>350</v>
      </c>
    </row>
    <row r="163" spans="3:6" x14ac:dyDescent="0.3">
      <c r="C163">
        <v>155</v>
      </c>
      <c r="D163" s="8" t="str">
        <f>HYPERLINK("#'Table 155'!A1", "How important are the following factors for why you currently participate in sport?: It’s a way to look after my physical health")</f>
        <v>How important are the following factors for why you currently participate in sport?: It’s a way to look after my physical health</v>
      </c>
      <c r="E163" s="14" t="str">
        <f>HYPERLINK("#'Full Results'!A1611", "1611")</f>
        <v>1611</v>
      </c>
      <c r="F163" t="s">
        <v>350</v>
      </c>
    </row>
    <row r="164" spans="3:6" x14ac:dyDescent="0.3">
      <c r="C164">
        <v>156</v>
      </c>
      <c r="D164" s="8" t="str">
        <f>HYPERLINK("#'Table 156'!A1", "How important are the following factors for why you currently participate in sport?: It’s a way to look after my mental health")</f>
        <v>How important are the following factors for why you currently participate in sport?: It’s a way to look after my mental health</v>
      </c>
      <c r="E164" s="14" t="str">
        <f>HYPERLINK("#'Full Results'!A1634", "1634")</f>
        <v>1634</v>
      </c>
      <c r="F164" t="s">
        <v>350</v>
      </c>
    </row>
    <row r="165" spans="3:6" x14ac:dyDescent="0.3">
      <c r="C165">
        <v>157</v>
      </c>
      <c r="D165" s="8" t="str">
        <f>HYPERLINK("#'Table 157'!A1", "How important are the following factors for why you currently participate in sport?: It’s a way to look after my physical appearance")</f>
        <v>How important are the following factors for why you currently participate in sport?: It’s a way to look after my physical appearance</v>
      </c>
      <c r="E165" s="14" t="str">
        <f>HYPERLINK("#'Full Results'!A1657", "1657")</f>
        <v>1657</v>
      </c>
      <c r="F165" t="s">
        <v>350</v>
      </c>
    </row>
    <row r="166" spans="3:6" x14ac:dyDescent="0.3">
      <c r="C166">
        <v>158</v>
      </c>
      <c r="D166" s="8" t="str">
        <f>HYPERLINK("#'Table 158'!A1", "How important are the following factors for why you currently participate in sport?: I’d feel bad about myself if I didn’t make the time to do it")</f>
        <v>How important are the following factors for why you currently participate in sport?: I’d feel bad about myself if I didn’t make the time to do it</v>
      </c>
      <c r="E166" s="14" t="str">
        <f>HYPERLINK("#'Full Results'!A1680", "1680")</f>
        <v>1680</v>
      </c>
      <c r="F166" t="s">
        <v>350</v>
      </c>
    </row>
    <row r="167" spans="3:6" x14ac:dyDescent="0.3">
      <c r="C167">
        <v>159</v>
      </c>
      <c r="D167" s="8" t="str">
        <f>HYPERLINK("#'Table 159'!A1", " How easy did you find it to pick up new sports while you were at secondary school?")</f>
        <v xml:space="preserve"> How easy did you find it to pick up new sports while you were at secondary school?</v>
      </c>
      <c r="E167" s="14" t="str">
        <f>HYPERLINK("#'Full Results'!A1703", "1703")</f>
        <v>1703</v>
      </c>
      <c r="F167" t="s">
        <v>276</v>
      </c>
    </row>
    <row r="168" spans="3:6" x14ac:dyDescent="0.3">
      <c r="C168">
        <v>160</v>
      </c>
      <c r="D168" s="8" t="str">
        <f>HYPERLINK("#'Table 160'!A1", " How useful were the things you learnt from playing sports while at secondary school?")</f>
        <v xml:space="preserve"> How useful were the things you learnt from playing sports while at secondary school?</v>
      </c>
      <c r="E168" s="14" t="str">
        <f>HYPERLINK("#'Full Results'!A1713", "1713")</f>
        <v>1713</v>
      </c>
      <c r="F168" t="s">
        <v>80</v>
      </c>
    </row>
    <row r="169" spans="3:6" x14ac:dyDescent="0.3">
      <c r="C169">
        <v>161</v>
      </c>
      <c r="D169" s="8" t="str">
        <f>HYPERLINK("#'Table 161'!A1", " Compared to the other activities and interests you had while at secondary school, how important was it for you to be good at sports?")</f>
        <v xml:space="preserve"> Compared to the other activities and interests you had while at secondary school, how important was it for you to be good at sports?</v>
      </c>
      <c r="E169" s="14" t="str">
        <f>HYPERLINK("#'Full Results'!A1723", "1723")</f>
        <v>1723</v>
      </c>
      <c r="F169" t="s">
        <v>80</v>
      </c>
    </row>
    <row r="170" spans="3:6" x14ac:dyDescent="0.3">
      <c r="C170">
        <v>162</v>
      </c>
      <c r="D170" s="8" t="str">
        <f>HYPERLINK("#'Table 162'!A1", " Compared to the other activities and interests you had while at secondary school, how important was it for you to get good grades?")</f>
        <v xml:space="preserve"> Compared to the other activities and interests you had while at secondary school, how important was it for you to get good grades?</v>
      </c>
      <c r="E170" s="14" t="str">
        <f>HYPERLINK("#'Full Results'!A1733", "1733")</f>
        <v>1733</v>
      </c>
      <c r="F170" t="s">
        <v>80</v>
      </c>
    </row>
    <row r="171" spans="3:6" x14ac:dyDescent="0.3">
      <c r="C171">
        <v>163</v>
      </c>
      <c r="D171" s="8" t="str">
        <f>HYPERLINK("#'Table 163'!A1", " And, in general, how did you find playing sports while you were at secondary school?")</f>
        <v xml:space="preserve"> And, in general, how did you find playing sports while you were at secondary school?</v>
      </c>
      <c r="E171" s="14" t="str">
        <f>HYPERLINK("#'Full Results'!A1743", "1743")</f>
        <v>1743</v>
      </c>
      <c r="F171" t="s">
        <v>80</v>
      </c>
    </row>
    <row r="172" spans="3:6" x14ac:dyDescent="0.3">
      <c r="C172">
        <v>164</v>
      </c>
      <c r="D172" s="8" t="str">
        <f>HYPERLINK("#'Table 164'!A1", "Grid Summary: To what extent do you agree with the following statements regarding your experiences with sports at secondary school?")</f>
        <v>Grid Summary: To what extent do you agree with the following statements regarding your experiences with sports at secondary school?</v>
      </c>
      <c r="E172" s="7"/>
      <c r="F172" t="s">
        <v>80</v>
      </c>
    </row>
    <row r="173" spans="3:6" x14ac:dyDescent="0.3">
      <c r="C173">
        <v>165</v>
      </c>
      <c r="D173" s="8" t="str">
        <f>HYPERLINK("#'Table 165'!A1", "To what extent do you agree with the following statements regarding your experiences with sports at secondary school?: I found it hard to balance playing sport with studying while I was at secondary school")</f>
        <v>To what extent do you agree with the following statements regarding your experiences with sports at secondary school?: I found it hard to balance playing sport with studying while I was at secondary school</v>
      </c>
      <c r="E173" s="14" t="str">
        <f>HYPERLINK("#'Full Results'!A1753", "1753")</f>
        <v>1753</v>
      </c>
      <c r="F173" t="s">
        <v>80</v>
      </c>
    </row>
    <row r="174" spans="3:6" x14ac:dyDescent="0.3">
      <c r="C174">
        <v>166</v>
      </c>
      <c r="D174" s="8" t="str">
        <f>HYPERLINK("#'Table 166'!A1", "To what extent do you agree with the following statements regarding your experiences with sports at secondary school?: I found it hard to balance playing sport with maintaining relationships with friends and family while I was at secondary school")</f>
        <v>To what extent do you agree with the following statements regarding your experiences with sports at secondary school?: I found it hard to balance playing sport with maintaining relationships with friends and family while I was at secondary school</v>
      </c>
      <c r="E174" s="14" t="str">
        <f>HYPERLINK("#'Full Results'!A1765", "1765")</f>
        <v>1765</v>
      </c>
      <c r="F174" t="s">
        <v>80</v>
      </c>
    </row>
    <row r="175" spans="3:6" x14ac:dyDescent="0.3">
      <c r="C175">
        <v>167</v>
      </c>
      <c r="D175" s="8" t="str">
        <f>HYPERLINK("#'Table 167'!A1", "To what extent do you agree with the following statements regarding your experiences with sports at secondary school?: I found it hard to balance playing sport with taking part in my other hobbies and interests while at secondary school")</f>
        <v>To what extent do you agree with the following statements regarding your experiences with sports at secondary school?: I found it hard to balance playing sport with taking part in my other hobbies and interests while at secondary school</v>
      </c>
      <c r="E175" s="14" t="str">
        <f>HYPERLINK("#'Full Results'!A1777", "1777")</f>
        <v>1777</v>
      </c>
      <c r="F175" t="s">
        <v>80</v>
      </c>
    </row>
    <row r="176" spans="3:6" x14ac:dyDescent="0.3">
      <c r="C176">
        <v>168</v>
      </c>
      <c r="D176" s="8" t="str">
        <f>HYPERLINK("#'Table 168'!A1", "To what extent do you agree with the following statements regarding your experiences with sports at secondary school?: I was put off playing sport by my experiences at secondary school")</f>
        <v>To what extent do you agree with the following statements regarding your experiences with sports at secondary school?: I was put off playing sport by my experiences at secondary school</v>
      </c>
      <c r="E176" s="14" t="str">
        <f>HYPERLINK("#'Full Results'!A1789", "1789")</f>
        <v>1789</v>
      </c>
      <c r="F176" t="s">
        <v>80</v>
      </c>
    </row>
    <row r="177" spans="3:6" x14ac:dyDescent="0.3">
      <c r="C177">
        <v>169</v>
      </c>
      <c r="D177" s="8" t="str">
        <f>HYPERLINK("#'Table 169'!A1", "Grid Summary: You said you played less sport in your later years at secondary school, how important were the following reasons for this?")</f>
        <v>Grid Summary: You said you played less sport in your later years at secondary school, how important were the following reasons for this?</v>
      </c>
      <c r="E177" s="7"/>
      <c r="F177" t="s">
        <v>534</v>
      </c>
    </row>
    <row r="178" spans="3:6" x14ac:dyDescent="0.3">
      <c r="C178">
        <v>170</v>
      </c>
      <c r="D178" s="8" t="str">
        <f>HYPERLINK("#'Table 170'!A1", "You said you played less sport in your later years at secondary school, how important were the following reasons for this?: I had an injury")</f>
        <v>You said you played less sport in your later years at secondary school, how important were the following reasons for this?: I had an injury</v>
      </c>
      <c r="E178" s="14" t="str">
        <f>HYPERLINK("#'Full Results'!A1801", "1801")</f>
        <v>1801</v>
      </c>
      <c r="F178" t="s">
        <v>534</v>
      </c>
    </row>
    <row r="179" spans="3:6" x14ac:dyDescent="0.3">
      <c r="C179">
        <v>171</v>
      </c>
      <c r="D179" s="8" t="str">
        <f>HYPERLINK("#'Table 171'!A1", "You said you played less sport in your later years at secondary school, how important were the following reasons for this?: I was scared of hurting myself")</f>
        <v>You said you played less sport in your later years at secondary school, how important were the following reasons for this?: I was scared of hurting myself</v>
      </c>
      <c r="E179" s="14" t="str">
        <f>HYPERLINK("#'Full Results'!A1812", "1812")</f>
        <v>1812</v>
      </c>
      <c r="F179" t="s">
        <v>534</v>
      </c>
    </row>
    <row r="180" spans="3:6" x14ac:dyDescent="0.3">
      <c r="C180">
        <v>172</v>
      </c>
      <c r="D180" s="8" t="str">
        <f>HYPERLINK("#'Table 172'!A1", "You said you played less sport in your later years at secondary school, how important were the following reasons for this?: The facilities weren’t very nice")</f>
        <v>You said you played less sport in your later years at secondary school, how important were the following reasons for this?: The facilities weren’t very nice</v>
      </c>
      <c r="E180" s="14" t="str">
        <f>HYPERLINK("#'Full Results'!A1823", "1823")</f>
        <v>1823</v>
      </c>
      <c r="F180" t="s">
        <v>534</v>
      </c>
    </row>
    <row r="181" spans="3:6" x14ac:dyDescent="0.3">
      <c r="C181">
        <v>173</v>
      </c>
      <c r="D181" s="8" t="str">
        <f>HYPERLINK("#'Table 173'!A1", "You said you played less sport in your later years at secondary school, how important were the following reasons for this?: I didn’t feel comfortable in the kit")</f>
        <v>You said you played less sport in your later years at secondary school, how important were the following reasons for this?: I didn’t feel comfortable in the kit</v>
      </c>
      <c r="E181" s="14" t="str">
        <f>HYPERLINK("#'Full Results'!A1834", "1834")</f>
        <v>1834</v>
      </c>
      <c r="F181" t="s">
        <v>534</v>
      </c>
    </row>
    <row r="182" spans="3:6" x14ac:dyDescent="0.3">
      <c r="C182">
        <v>174</v>
      </c>
      <c r="D182" s="8" t="str">
        <f>HYPERLINK("#'Table 174'!A1", "You said you played less sport in your later years at secondary school, how important were the following reasons for this?: I didn’t feel confident in my appearance")</f>
        <v>You said you played less sport in your later years at secondary school, how important were the following reasons for this?: I didn’t feel confident in my appearance</v>
      </c>
      <c r="E182" s="14" t="str">
        <f>HYPERLINK("#'Full Results'!A1845", "1845")</f>
        <v>1845</v>
      </c>
      <c r="F182" t="s">
        <v>534</v>
      </c>
    </row>
    <row r="183" spans="3:6" x14ac:dyDescent="0.3">
      <c r="C183">
        <v>175</v>
      </c>
      <c r="D183" s="8" t="str">
        <f>HYPERLINK("#'Table 175'!A1", "You said you played less sport in your later years at secondary school, how important were the following reasons for this?: My preferred sports were no longer available locally")</f>
        <v>You said you played less sport in your later years at secondary school, how important were the following reasons for this?: My preferred sports were no longer available locally</v>
      </c>
      <c r="E183" s="14" t="str">
        <f>HYPERLINK("#'Full Results'!A1856", "1856")</f>
        <v>1856</v>
      </c>
      <c r="F183" t="s">
        <v>534</v>
      </c>
    </row>
    <row r="184" spans="3:6" x14ac:dyDescent="0.3">
      <c r="C184">
        <v>176</v>
      </c>
      <c r="D184" s="8" t="str">
        <f>HYPERLINK("#'Table 176'!A1", "You said you played less sport in your later years at secondary school, how important were the following reasons for this?: My family weren’t very supportive")</f>
        <v>You said you played less sport in your later years at secondary school, how important were the following reasons for this?: My family weren’t very supportive</v>
      </c>
      <c r="E184" s="14" t="str">
        <f>HYPERLINK("#'Full Results'!A1867", "1867")</f>
        <v>1867</v>
      </c>
      <c r="F184" t="s">
        <v>534</v>
      </c>
    </row>
    <row r="185" spans="3:6" x14ac:dyDescent="0.3">
      <c r="C185">
        <v>177</v>
      </c>
      <c r="D185" s="8" t="str">
        <f>HYPERLINK("#'Table 177'!A1", "You said you played less sport in your later years at secondary school, how important were the following reasons for this?: My teachers/coaches weren’t very supportive")</f>
        <v>You said you played less sport in your later years at secondary school, how important were the following reasons for this?: My teachers/coaches weren’t very supportive</v>
      </c>
      <c r="E185" s="14" t="str">
        <f>HYPERLINK("#'Full Results'!A1878", "1878")</f>
        <v>1878</v>
      </c>
      <c r="F185" t="s">
        <v>534</v>
      </c>
    </row>
    <row r="186" spans="3:6" x14ac:dyDescent="0.3">
      <c r="C186">
        <v>178</v>
      </c>
      <c r="D186" s="8" t="str">
        <f>HYPERLINK("#'Table 178'!A1", "You said you played less sport in your later years at secondary school, how important were the following reasons for this?: I didn’t feel safe at practices")</f>
        <v>You said you played less sport in your later years at secondary school, how important were the following reasons for this?: I didn’t feel safe at practices</v>
      </c>
      <c r="E186" s="14" t="str">
        <f>HYPERLINK("#'Full Results'!A1889", "1889")</f>
        <v>1889</v>
      </c>
      <c r="F186" t="s">
        <v>534</v>
      </c>
    </row>
    <row r="187" spans="3:6" x14ac:dyDescent="0.3">
      <c r="C187">
        <v>179</v>
      </c>
      <c r="D187" s="8" t="str">
        <f>HYPERLINK("#'Table 179'!A1", "Grid Summary: You said you played less sport in your later years at secondary school, how important were the following reasons for this?")</f>
        <v>Grid Summary: You said you played less sport in your later years at secondary school, how important were the following reasons for this?</v>
      </c>
      <c r="E187" s="7"/>
      <c r="F187" t="s">
        <v>534</v>
      </c>
    </row>
    <row r="188" spans="3:6" x14ac:dyDescent="0.3">
      <c r="C188">
        <v>180</v>
      </c>
      <c r="D188" s="8" t="str">
        <f>HYPERLINK("#'Table 180'!A1", "You said you played less sport in your later years at secondary school, how important were the following reasons for this?: I didn’t think I was good enough")</f>
        <v>You said you played less sport in your later years at secondary school, how important were the following reasons for this?: I didn’t think I was good enough</v>
      </c>
      <c r="E188" s="14" t="str">
        <f>HYPERLINK("#'Full Results'!A1900", "1900")</f>
        <v>1900</v>
      </c>
      <c r="F188" t="s">
        <v>534</v>
      </c>
    </row>
    <row r="189" spans="3:6" x14ac:dyDescent="0.3">
      <c r="C189">
        <v>181</v>
      </c>
      <c r="D189" s="8" t="str">
        <f>HYPERLINK("#'Table 181'!A1", "You said you played less sport in your later years at secondary school, how important were the following reasons for this?: The sports became too competitive")</f>
        <v>You said you played less sport in your later years at secondary school, how important were the following reasons for this?: The sports became too competitive</v>
      </c>
      <c r="E189" s="14" t="str">
        <f>HYPERLINK("#'Full Results'!A1911", "1911")</f>
        <v>1911</v>
      </c>
      <c r="F189" t="s">
        <v>534</v>
      </c>
    </row>
    <row r="190" spans="3:6" x14ac:dyDescent="0.3">
      <c r="C190">
        <v>182</v>
      </c>
      <c r="D190" s="8" t="str">
        <f>HYPERLINK("#'Table 182'!A1", "You said you played less sport in your later years at secondary school, how important were the following reasons for this?: The sports became too expensive to play")</f>
        <v>You said you played less sport in your later years at secondary school, how important were the following reasons for this?: The sports became too expensive to play</v>
      </c>
      <c r="E190" s="14" t="str">
        <f>HYPERLINK("#'Full Results'!A1922", "1922")</f>
        <v>1922</v>
      </c>
      <c r="F190" t="s">
        <v>534</v>
      </c>
    </row>
    <row r="191" spans="3:6" x14ac:dyDescent="0.3">
      <c r="C191">
        <v>183</v>
      </c>
      <c r="D191" s="8" t="str">
        <f>HYPERLINK("#'Table 183'!A1", "You said you played less sport in your later years at secondary school, how important were the following reasons for this?: Schoolwork became too demanding")</f>
        <v>You said you played less sport in your later years at secondary school, how important were the following reasons for this?: Schoolwork became too demanding</v>
      </c>
      <c r="E191" s="14" t="str">
        <f>HYPERLINK("#'Full Results'!A1933", "1933")</f>
        <v>1933</v>
      </c>
      <c r="F191" t="s">
        <v>534</v>
      </c>
    </row>
    <row r="192" spans="3:6" x14ac:dyDescent="0.3">
      <c r="C192">
        <v>184</v>
      </c>
      <c r="D192" s="8" t="str">
        <f>HYPERLINK("#'Table 184'!A1", "You said you played less sport in your later years at secondary school, how important were the following reasons for this?: The sports took up too much of my time")</f>
        <v>You said you played less sport in your later years at secondary school, how important were the following reasons for this?: The sports took up too much of my time</v>
      </c>
      <c r="E192" s="14" t="str">
        <f>HYPERLINK("#'Full Results'!A1944", "1944")</f>
        <v>1944</v>
      </c>
      <c r="F192" t="s">
        <v>534</v>
      </c>
    </row>
    <row r="193" spans="3:6" x14ac:dyDescent="0.3">
      <c r="C193">
        <v>185</v>
      </c>
      <c r="D193" s="8" t="str">
        <f>HYPERLINK("#'Table 185'!A1", "You said you played less sport in your later years at secondary school, how important were the following reasons for this?: I didn’t like the other people involved")</f>
        <v>You said you played less sport in your later years at secondary school, how important were the following reasons for this?: I didn’t like the other people involved</v>
      </c>
      <c r="E193" s="14" t="str">
        <f>HYPERLINK("#'Full Results'!A1955", "1955")</f>
        <v>1955</v>
      </c>
      <c r="F193" t="s">
        <v>534</v>
      </c>
    </row>
    <row r="194" spans="3:6" x14ac:dyDescent="0.3">
      <c r="C194">
        <v>186</v>
      </c>
      <c r="D194" s="8" t="str">
        <f>HYPERLINK("#'Table 186'!A1", "You said you played less sport in your later years at secondary school, how important were the following reasons for this?: My friends stopped playing")</f>
        <v>You said you played less sport in your later years at secondary school, how important were the following reasons for this?: My friends stopped playing</v>
      </c>
      <c r="E194" s="14" t="str">
        <f>HYPERLINK("#'Full Results'!A1966", "1966")</f>
        <v>1966</v>
      </c>
      <c r="F194" t="s">
        <v>534</v>
      </c>
    </row>
    <row r="195" spans="3:6" x14ac:dyDescent="0.3">
      <c r="C195">
        <v>187</v>
      </c>
      <c r="D195" s="8" t="str">
        <f>HYPERLINK("#'Table 187'!A1", "You said you played less sport in your later years at secondary school, how important were the following reasons for this?: The sports became too tiring")</f>
        <v>You said you played less sport in your later years at secondary school, how important were the following reasons for this?: The sports became too tiring</v>
      </c>
      <c r="E195" s="14" t="str">
        <f>HYPERLINK("#'Full Results'!A1977", "1977")</f>
        <v>1977</v>
      </c>
      <c r="F195" t="s">
        <v>534</v>
      </c>
    </row>
    <row r="196" spans="3:6" x14ac:dyDescent="0.3">
      <c r="C196">
        <v>188</v>
      </c>
      <c r="D196" s="8" t="str">
        <f>HYPERLINK("#'Table 188'!A1", "You said you played less sport in your later years at secondary school, how important were the following reasons for this?: It became less fun")</f>
        <v>You said you played less sport in your later years at secondary school, how important were the following reasons for this?: It became less fun</v>
      </c>
      <c r="E196" s="14" t="str">
        <f>HYPERLINK("#'Full Results'!A1988", "1988")</f>
        <v>1988</v>
      </c>
      <c r="F196" t="s">
        <v>534</v>
      </c>
    </row>
    <row r="197" spans="3:6" x14ac:dyDescent="0.3">
      <c r="C197">
        <v>189</v>
      </c>
      <c r="D197" s="8" t="str">
        <f>HYPERLINK("#'Table 189'!A1", "Grid Summary: The next set of questions are about your local area. To what extent do the following statements describe where you live?")</f>
        <v>Grid Summary: The next set of questions are about your local area. To what extent do the following statements describe where you live?</v>
      </c>
      <c r="E197" s="7"/>
      <c r="F197" t="s">
        <v>80</v>
      </c>
    </row>
    <row r="198" spans="3:6" x14ac:dyDescent="0.3">
      <c r="C198">
        <v>190</v>
      </c>
      <c r="D198" s="8" t="str">
        <f>HYPERLINK("#'Table 190'!A1", "The next set of questions are about your local area. To what extent do the following statements describe where you live?: In the area I live in, there are sports facilities that are always accessible (e.g. football pitches, basketball courts, etc)")</f>
        <v>The next set of questions are about your local area. To what extent do the following statements describe where you live?: In the area I live in, there are sports facilities that are always accessible (e.g. football pitches, basketball courts, etc)</v>
      </c>
      <c r="E198" s="14" t="str">
        <f>HYPERLINK("#'Full Results'!A1999", "1999")</f>
        <v>1999</v>
      </c>
      <c r="F198" t="s">
        <v>80</v>
      </c>
    </row>
    <row r="199" spans="3:6" x14ac:dyDescent="0.3">
      <c r="C199">
        <v>191</v>
      </c>
      <c r="D199" s="8" t="str">
        <f>HYPERLINK("#'Table 191'!A1", "The next set of questions are about your local area. To what extent do the following statements describe where you live?: In the area I live in, there are playgrounds")</f>
        <v>The next set of questions are about your local area. To what extent do the following statements describe where you live?: In the area I live in, there are playgrounds</v>
      </c>
      <c r="E199" s="14" t="str">
        <f>HYPERLINK("#'Full Results'!A2011", "2011")</f>
        <v>2011</v>
      </c>
      <c r="F199" t="s">
        <v>80</v>
      </c>
    </row>
    <row r="200" spans="3:6" x14ac:dyDescent="0.3">
      <c r="C200">
        <v>192</v>
      </c>
      <c r="D200" s="8" t="str">
        <f>HYPERLINK("#'Table 192'!A1", "The next set of questions are about your local area. To what extent do the following statements describe where you live?: In the area I live in, there are sports clubs")</f>
        <v>The next set of questions are about your local area. To what extent do the following statements describe where you live?: In the area I live in, there are sports clubs</v>
      </c>
      <c r="E200" s="14" t="str">
        <f>HYPERLINK("#'Full Results'!A2023", "2023")</f>
        <v>2023</v>
      </c>
      <c r="F200" t="s">
        <v>80</v>
      </c>
    </row>
    <row r="201" spans="3:6" x14ac:dyDescent="0.3">
      <c r="C201">
        <v>193</v>
      </c>
      <c r="D201" s="8" t="str">
        <f>HYPERLINK("#'Table 193'!A1", "The next set of questions are about your local area. To what extent do the following statements describe where you live?: In the area I live in, there are commercial sport providers (e.g., fitness clubs)")</f>
        <v>The next set of questions are about your local area. To what extent do the following statements describe where you live?: In the area I live in, there are commercial sport providers (e.g., fitness clubs)</v>
      </c>
      <c r="E201" s="14" t="str">
        <f>HYPERLINK("#'Full Results'!A2035", "2035")</f>
        <v>2035</v>
      </c>
      <c r="F201" t="s">
        <v>80</v>
      </c>
    </row>
    <row r="202" spans="3:6" x14ac:dyDescent="0.3">
      <c r="C202">
        <v>194</v>
      </c>
      <c r="D202" s="8" t="str">
        <f>HYPERLINK("#'Table 194'!A1", "Grid Summary: To what extent do you agree or disagree with the following statements?")</f>
        <v>Grid Summary: To what extent do you agree or disagree with the following statements?</v>
      </c>
      <c r="E202" s="7"/>
      <c r="F202" t="s">
        <v>80</v>
      </c>
    </row>
    <row r="203" spans="3:6" x14ac:dyDescent="0.3">
      <c r="C203">
        <v>195</v>
      </c>
      <c r="D203" s="8" t="str">
        <f>HYPERLINK("#'Table 195'!A1", "To what extent do you agree or disagree with the following statements?: When I was growing up, the adults in my life thought it was normal for girls to play sport")</f>
        <v>To what extent do you agree or disagree with the following statements?: When I was growing up, the adults in my life thought it was normal for girls to play sport</v>
      </c>
      <c r="E203" s="14" t="str">
        <f>HYPERLINK("#'Full Results'!A2047", "2047")</f>
        <v>2047</v>
      </c>
      <c r="F203" t="s">
        <v>80</v>
      </c>
    </row>
    <row r="204" spans="3:6" x14ac:dyDescent="0.3">
      <c r="C204">
        <v>196</v>
      </c>
      <c r="D204" s="8" t="str">
        <f>HYPERLINK("#'Table 196'!A1", "To what extent do you agree or disagree with the following statements?: I remember being aware of professional female athletes as a child")</f>
        <v>To what extent do you agree or disagree with the following statements?: I remember being aware of professional female athletes as a child</v>
      </c>
      <c r="E204" s="14" t="str">
        <f>HYPERLINK("#'Full Results'!A2059", "2059")</f>
        <v>2059</v>
      </c>
      <c r="F204" t="s">
        <v>80</v>
      </c>
    </row>
    <row r="205" spans="3:6" x14ac:dyDescent="0.3">
      <c r="C205">
        <v>197</v>
      </c>
      <c r="D205" s="8" t="str">
        <f>HYPERLINK("#'Table 197'!A1", "To what extent do you agree or disagree with the following statements?: Adult women in my family participated in sports while I was growing up")</f>
        <v>To what extent do you agree or disagree with the following statements?: Adult women in my family participated in sports while I was growing up</v>
      </c>
      <c r="E205" s="14" t="str">
        <f>HYPERLINK("#'Full Results'!A2071", "2071")</f>
        <v>2071</v>
      </c>
      <c r="F205" t="s">
        <v>80</v>
      </c>
    </row>
    <row r="206" spans="3:6" x14ac:dyDescent="0.3">
      <c r="C206">
        <v>198</v>
      </c>
      <c r="D206" s="8" t="str">
        <f>HYPERLINK("#'Table 198'!A1", "To what extent do you agree or disagree with the following statements?: My family’s customs or religion made it difficult for girls to participate in sport")</f>
        <v>To what extent do you agree or disagree with the following statements?: My family’s customs or religion made it difficult for girls to participate in sport</v>
      </c>
      <c r="E206" s="14" t="str">
        <f>HYPERLINK("#'Full Results'!A2083", "2083")</f>
        <v>2083</v>
      </c>
      <c r="F206" t="s">
        <v>80</v>
      </c>
    </row>
    <row r="207" spans="3:6" x14ac:dyDescent="0.3">
      <c r="C207">
        <v>199</v>
      </c>
      <c r="D207" s="8" t="str">
        <f>HYPERLINK("#'Table 199'!A1", "To what extent do you agree or disagree with the following statements?: The adults in my family did not encourage the girls to participate in sport")</f>
        <v>To what extent do you agree or disagree with the following statements?: The adults in my family did not encourage the girls to participate in sport</v>
      </c>
      <c r="E207" s="14" t="str">
        <f>HYPERLINK("#'Full Results'!A2095", "2095")</f>
        <v>2095</v>
      </c>
      <c r="F207" t="s">
        <v>80</v>
      </c>
    </row>
    <row r="208" spans="3:6" x14ac:dyDescent="0.3">
      <c r="C208">
        <v>200</v>
      </c>
      <c r="D208" s="8" t="str">
        <f>HYPERLINK("#'Table 200'!A1", "To what extent do you agree or disagree with the following statements?: I was taught that sport wasn’t for girls")</f>
        <v>To what extent do you agree or disagree with the following statements?: I was taught that sport wasn’t for girls</v>
      </c>
      <c r="E208" s="14" t="str">
        <f>HYPERLINK("#'Full Results'!A2107", "2107")</f>
        <v>2107</v>
      </c>
      <c r="F208" t="s">
        <v>80</v>
      </c>
    </row>
    <row r="209" spans="3:6" x14ac:dyDescent="0.3">
      <c r="C209">
        <v>201</v>
      </c>
      <c r="D209" s="8" t="str">
        <f>HYPERLINK("#'Table 201'!A1", "To what extent do you agree or disagree with the following statements?: People like me are not meant to play sport")</f>
        <v>To what extent do you agree or disagree with the following statements?: People like me are not meant to play sport</v>
      </c>
      <c r="E209" s="14" t="str">
        <f>HYPERLINK("#'Full Results'!A2119", "2119")</f>
        <v>2119</v>
      </c>
      <c r="F209" t="s">
        <v>80</v>
      </c>
    </row>
    <row r="210" spans="3:6" x14ac:dyDescent="0.3">
      <c r="C210">
        <v>202</v>
      </c>
      <c r="D210" s="8" t="str">
        <f>HYPERLINK("#'Table 202'!A1", "Grid Summary: To what extent do you agree or disagree with the following statements?")</f>
        <v>Grid Summary: To what extent do you agree or disagree with the following statements?</v>
      </c>
      <c r="E210" s="7"/>
      <c r="F210" t="s">
        <v>80</v>
      </c>
    </row>
    <row r="211" spans="3:6" x14ac:dyDescent="0.3">
      <c r="C211">
        <v>203</v>
      </c>
      <c r="D211" s="8" t="str">
        <f>HYPERLINK("#'Table 203'!A1", "To what extent do you agree or disagree with the following statements?: Social media has inspired me to do more exercise")</f>
        <v>To what extent do you agree or disagree with the following statements?: Social media has inspired me to do more exercise</v>
      </c>
      <c r="E211" s="14" t="str">
        <f>HYPERLINK("#'Full Results'!A2131", "2131")</f>
        <v>2131</v>
      </c>
      <c r="F211" t="s">
        <v>80</v>
      </c>
    </row>
    <row r="212" spans="3:6" x14ac:dyDescent="0.3">
      <c r="C212">
        <v>204</v>
      </c>
      <c r="D212" s="8" t="str">
        <f>HYPERLINK("#'Table 204'!A1", "To what extent do you agree or disagree with the following statements?: Social media makes me feel more self conscious about my appearance")</f>
        <v>To what extent do you agree or disagree with the following statements?: Social media makes me feel more self conscious about my appearance</v>
      </c>
      <c r="E212" s="14" t="str">
        <f>HYPERLINK("#'Full Results'!A2143", "2143")</f>
        <v>2143</v>
      </c>
      <c r="F212" t="s">
        <v>80</v>
      </c>
    </row>
    <row r="213" spans="3:6" x14ac:dyDescent="0.3">
      <c r="C213">
        <v>205</v>
      </c>
      <c r="D213" s="8" t="str">
        <f>HYPERLINK("#'Table 205'!A1", "To what extent do you agree or disagree with the following statements?: I enjoy following professional athletes on social media")</f>
        <v>To what extent do you agree or disagree with the following statements?: I enjoy following professional athletes on social media</v>
      </c>
      <c r="E213" s="14" t="str">
        <f>HYPERLINK("#'Full Results'!A2155", "2155")</f>
        <v>2155</v>
      </c>
      <c r="F213" t="s">
        <v>80</v>
      </c>
    </row>
    <row r="214" spans="3:6" x14ac:dyDescent="0.3">
      <c r="C214">
        <v>206</v>
      </c>
      <c r="D214" s="8" t="str">
        <f>HYPERLINK("#'Table 206'!A1", "To what extent do you agree or disagree with the following statements?: Social media has introduced me to new athletes and sports")</f>
        <v>To what extent do you agree or disagree with the following statements?: Social media has introduced me to new athletes and sports</v>
      </c>
      <c r="E214" s="14" t="str">
        <f>HYPERLINK("#'Full Results'!A2167", "2167")</f>
        <v>2167</v>
      </c>
      <c r="F214" t="s">
        <v>80</v>
      </c>
    </row>
    <row r="215" spans="3:6" x14ac:dyDescent="0.3">
      <c r="C215">
        <v>207</v>
      </c>
      <c r="D215" s="8" t="str">
        <f>HYPERLINK("#'Table 207'!A1", "To what extent do you agree or disagree with the following statements?: I worry about people making fun of me on social media")</f>
        <v>To what extent do you agree or disagree with the following statements?: I worry about people making fun of me on social media</v>
      </c>
      <c r="E215" s="14" t="str">
        <f>HYPERLINK("#'Full Results'!A2179", "2179")</f>
        <v>2179</v>
      </c>
      <c r="F215" t="s">
        <v>80</v>
      </c>
    </row>
    <row r="216" spans="3:6" x14ac:dyDescent="0.3">
      <c r="C216">
        <v>208</v>
      </c>
      <c r="D216" s="8" t="str">
        <f>HYPERLINK("#'Table 208'!A1", "To what extent do you agree or disagree with the following statements?: Social media makes me feel like I’m not good enough")</f>
        <v>To what extent do you agree or disagree with the following statements?: Social media makes me feel like I’m not good enough</v>
      </c>
      <c r="E216" s="14" t="str">
        <f>HYPERLINK("#'Full Results'!A2191", "2191")</f>
        <v>2191</v>
      </c>
      <c r="F216" t="s">
        <v>80</v>
      </c>
    </row>
    <row r="217" spans="3:6" x14ac:dyDescent="0.3">
      <c r="C217">
        <v>209</v>
      </c>
      <c r="D217" s="8" t="str">
        <f>HYPERLINK("#'Table 209'!A1", "Grid Summary: Would the following factors make you more or less likely to consider playing sports more often?")</f>
        <v>Grid Summary: Would the following factors make you more or less likely to consider playing sports more often?</v>
      </c>
      <c r="E217" s="7"/>
      <c r="F217" t="s">
        <v>80</v>
      </c>
    </row>
    <row r="218" spans="3:6" x14ac:dyDescent="0.3">
      <c r="C218">
        <v>210</v>
      </c>
      <c r="D218" s="8" t="str">
        <f>HYPERLINK("#'Table 210'!A1", "Would the following factors make you more or less likely to consider playing sports more often?: If I was more confident in my abilities")</f>
        <v>Would the following factors make you more or less likely to consider playing sports more often?: If I was more confident in my abilities</v>
      </c>
      <c r="E218" s="14" t="str">
        <f>HYPERLINK("#'Full Results'!A2203", "2203")</f>
        <v>2203</v>
      </c>
      <c r="F218" t="s">
        <v>80</v>
      </c>
    </row>
    <row r="219" spans="3:6" x14ac:dyDescent="0.3">
      <c r="C219">
        <v>211</v>
      </c>
      <c r="D219" s="8" t="str">
        <f>HYPERLINK("#'Table 211'!A1", "Would the following factors make you more or less likely to consider playing sports more often?: If there was a greater variety of sports available for me to play")</f>
        <v>Would the following factors make you more or less likely to consider playing sports more often?: If there was a greater variety of sports available for me to play</v>
      </c>
      <c r="E219" s="14" t="str">
        <f>HYPERLINK("#'Full Results'!A2211", "2211")</f>
        <v>2211</v>
      </c>
      <c r="F219" t="s">
        <v>80</v>
      </c>
    </row>
    <row r="220" spans="3:6" x14ac:dyDescent="0.3">
      <c r="C220">
        <v>212</v>
      </c>
      <c r="D220" s="8" t="str">
        <f>HYPERLINK("#'Table 212'!A1", "Would the following factors make you more or less likely to consider playing sports more often?: If there were single-sex sessions or spaces")</f>
        <v>Would the following factors make you more or less likely to consider playing sports more often?: If there were single-sex sessions or spaces</v>
      </c>
      <c r="E220" s="14" t="str">
        <f>HYPERLINK("#'Full Results'!A2219", "2219")</f>
        <v>2219</v>
      </c>
      <c r="F220" t="s">
        <v>80</v>
      </c>
    </row>
    <row r="221" spans="3:6" x14ac:dyDescent="0.3">
      <c r="C221">
        <v>213</v>
      </c>
      <c r="D221" s="8" t="str">
        <f>HYPERLINK("#'Table 213'!A1", "Would the following factors make you more or less likely to consider playing sports more often?: If I was assured to not get injured")</f>
        <v>Would the following factors make you more or less likely to consider playing sports more often?: If I was assured to not get injured</v>
      </c>
      <c r="E221" s="14" t="str">
        <f>HYPERLINK("#'Full Results'!A2227", "2227")</f>
        <v>2227</v>
      </c>
      <c r="F221" t="s">
        <v>80</v>
      </c>
    </row>
    <row r="222" spans="3:6" x14ac:dyDescent="0.3">
      <c r="C222">
        <v>214</v>
      </c>
      <c r="D222" s="8" t="str">
        <f>HYPERLINK("#'Table 214'!A1", "Would the following factors make you more or less likely to consider playing sports more often?: If my friends played more often")</f>
        <v>Would the following factors make you more or less likely to consider playing sports more often?: If my friends played more often</v>
      </c>
      <c r="E222" s="14" t="str">
        <f>HYPERLINK("#'Full Results'!A2235", "2235")</f>
        <v>2235</v>
      </c>
      <c r="F222" t="s">
        <v>80</v>
      </c>
    </row>
    <row r="223" spans="3:6" x14ac:dyDescent="0.3">
      <c r="C223">
        <v>215</v>
      </c>
      <c r="D223" s="8" t="str">
        <f>HYPERLINK("#'Table 215'!A1", "Would the following factors make you more or less likely to consider playing sports more often?: If the sport facilities were better quality")</f>
        <v>Would the following factors make you more or less likely to consider playing sports more often?: If the sport facilities were better quality</v>
      </c>
      <c r="E223" s="14" t="str">
        <f>HYPERLINK("#'Full Results'!A2243", "2243")</f>
        <v>2243</v>
      </c>
      <c r="F223" t="s">
        <v>80</v>
      </c>
    </row>
    <row r="224" spans="3:6" x14ac:dyDescent="0.3">
      <c r="C224">
        <v>216</v>
      </c>
      <c r="D224" s="8" t="str">
        <f>HYPERLINK("#'Table 216'!A1", "Would the following factors make you more or less likely to consider playing sports more often?: Lower cost options for team membership or facility usage")</f>
        <v>Would the following factors make you more or less likely to consider playing sports more often?: Lower cost options for team membership or facility usage</v>
      </c>
      <c r="E224" s="14" t="str">
        <f>HYPERLINK("#'Full Results'!A2251", "2251")</f>
        <v>2251</v>
      </c>
      <c r="F224" t="s">
        <v>80</v>
      </c>
    </row>
    <row r="225" spans="3:6" x14ac:dyDescent="0.3">
      <c r="C225">
        <v>217</v>
      </c>
      <c r="D225" s="8" t="str">
        <f>HYPERLINK("#'Table 217'!A1", "Would the following factors make you more or less likely to consider playing sports more often?: Having easier access to facilities")</f>
        <v>Would the following factors make you more or less likely to consider playing sports more often?: Having easier access to facilities</v>
      </c>
      <c r="E225" s="14" t="str">
        <f>HYPERLINK("#'Full Results'!A2259", "2259")</f>
        <v>2259</v>
      </c>
      <c r="F225" t="s">
        <v>80</v>
      </c>
    </row>
    <row r="226" spans="3:6" x14ac:dyDescent="0.3">
      <c r="C226">
        <v>218</v>
      </c>
      <c r="D226" s="8" t="str">
        <f>HYPERLINK("#'Table 218'!A1", "Would the following factors make you more or less likely to consider playing sports more often?: If I saw more female role models")</f>
        <v>Would the following factors make you more or less likely to consider playing sports more often?: If I saw more female role models</v>
      </c>
      <c r="E226" s="14" t="str">
        <f>HYPERLINK("#'Full Results'!A2267", "2267")</f>
        <v>2267</v>
      </c>
      <c r="F226" t="s">
        <v>80</v>
      </c>
    </row>
    <row r="227" spans="3:6" x14ac:dyDescent="0.3">
      <c r="C227">
        <v>219</v>
      </c>
      <c r="D227" s="8" t="str">
        <f>HYPERLINK("#'Table 219'!A1", "Would the following factors make you more or less likely to consider playing sports more often?: If there were more options for me to play sport as a career")</f>
        <v>Would the following factors make you more or less likely to consider playing sports more often?: If there were more options for me to play sport as a career</v>
      </c>
      <c r="E227" s="14" t="str">
        <f>HYPERLINK("#'Full Results'!A2275", "2275")</f>
        <v>2275</v>
      </c>
      <c r="F227" t="s">
        <v>80</v>
      </c>
    </row>
    <row r="228" spans="3:6" x14ac:dyDescent="0.3">
      <c r="C228">
        <v>220</v>
      </c>
      <c r="D228" s="8" t="str">
        <f>HYPERLINK("#'Table 220'!A1", "Would the following factors make you more or less likely to consider playing sports more often?: If the training and coaching were more supportive and inclusive")</f>
        <v>Would the following factors make you more or less likely to consider playing sports more often?: If the training and coaching were more supportive and inclusive</v>
      </c>
      <c r="E228" s="14" t="str">
        <f>HYPERLINK("#'Full Results'!A2283", "2283")</f>
        <v>2283</v>
      </c>
      <c r="F228" t="s">
        <v>80</v>
      </c>
    </row>
    <row r="229" spans="3:6" x14ac:dyDescent="0.3">
      <c r="C229">
        <v>221</v>
      </c>
      <c r="D229" s="8" t="str">
        <f>HYPERLINK("#'Table 221'!A1", "Would the following factors make you more or less likely to consider playing sports more often?: If sports kit was more comfortable")</f>
        <v>Would the following factors make you more or less likely to consider playing sports more often?: If sports kit was more comfortable</v>
      </c>
      <c r="E229" s="14" t="str">
        <f>HYPERLINK("#'Full Results'!A2291", "2291")</f>
        <v>2291</v>
      </c>
      <c r="F229" t="s">
        <v>80</v>
      </c>
    </row>
    <row r="230" spans="3:6" x14ac:dyDescent="0.3">
      <c r="C230">
        <v>222</v>
      </c>
      <c r="D230" s="8" t="str">
        <f>HYPERLINK("#'Table 222'!A1", "Would the following factors make you more or less likely to consider playing sports more often?: If sports kit came in a wider range of sizes")</f>
        <v>Would the following factors make you more or less likely to consider playing sports more often?: If sports kit came in a wider range of sizes</v>
      </c>
      <c r="E230" s="14" t="str">
        <f>HYPERLINK("#'Full Results'!A2299", "2299")</f>
        <v>2299</v>
      </c>
      <c r="F230" t="s">
        <v>80</v>
      </c>
    </row>
    <row r="231" spans="3:6" x14ac:dyDescent="0.3">
      <c r="C231">
        <v>223</v>
      </c>
      <c r="D231" s="8" t="str">
        <f>HYPERLINK("#'Table 223'!A1", "Which of the following would you like to see more of in your child or children’s school(s)?")</f>
        <v>Which of the following would you like to see more of in your child or children’s school(s)?</v>
      </c>
      <c r="E231" s="14" t="str">
        <f>HYPERLINK("#'Full Results'!A2307", "2307")</f>
        <v>2307</v>
      </c>
      <c r="F231" t="s">
        <v>638</v>
      </c>
    </row>
    <row r="232" spans="3:6" x14ac:dyDescent="0.3">
      <c r="C232">
        <v>224</v>
      </c>
      <c r="D232" s="8" t="str">
        <f>HYPERLINK("#'Table 224'!A1", " £1 a month for a subscription to access this service?")</f>
        <v xml:space="preserve"> £1 a month for a subscription to access this service?</v>
      </c>
      <c r="E232" s="14" t="str">
        <f>HYPERLINK("#'Full Results'!A2321", "2321")</f>
        <v>2321</v>
      </c>
      <c r="F232" t="s">
        <v>276</v>
      </c>
    </row>
    <row r="233" spans="3:6" x14ac:dyDescent="0.3">
      <c r="C233">
        <v>225</v>
      </c>
      <c r="D233" s="8" t="str">
        <f>HYPERLINK("#'Table 225'!A1", " £3 a month for a subscription to access this service?")</f>
        <v xml:space="preserve"> £3 a month for a subscription to access this service?</v>
      </c>
      <c r="E233" s="14" t="str">
        <f>HYPERLINK("#'Full Results'!A2327", "2327")</f>
        <v>2327</v>
      </c>
      <c r="F233" t="s">
        <v>276</v>
      </c>
    </row>
    <row r="234" spans="3:6" x14ac:dyDescent="0.3">
      <c r="C234">
        <v>226</v>
      </c>
      <c r="D234" s="8" t="str">
        <f>HYPERLINK("#'Table 226'!A1", " £7 a month for a subscription to access this service?")</f>
        <v xml:space="preserve"> £7 a month for a subscription to access this service?</v>
      </c>
      <c r="E234" s="14" t="str">
        <f>HYPERLINK("#'Full Results'!A2333", "2333")</f>
        <v>2333</v>
      </c>
      <c r="F234" t="s">
        <v>276</v>
      </c>
    </row>
    <row r="235" spans="3:6" x14ac:dyDescent="0.3">
      <c r="C235">
        <v>227</v>
      </c>
      <c r="D235" s="8" t="str">
        <f>HYPERLINK("#'Table 227'!A1", " £15 a month for a subscription to access this service?")</f>
        <v xml:space="preserve"> £15 a month for a subscription to access this service?</v>
      </c>
      <c r="E235" s="14" t="str">
        <f>HYPERLINK("#'Full Results'!A2339", "2339")</f>
        <v>2339</v>
      </c>
      <c r="F235" t="s">
        <v>276</v>
      </c>
    </row>
    <row r="236" spans="3:6" x14ac:dyDescent="0.3">
      <c r="C236">
        <v>228</v>
      </c>
      <c r="D236" s="8" t="str">
        <f>HYPERLINK("#'Table 228'!A1", " £30 a month for a subscription to access this service?")</f>
        <v xml:space="preserve"> £30 a month for a subscription to access this service?</v>
      </c>
      <c r="E236" s="14" t="str">
        <f>HYPERLINK("#'Full Results'!A2345", "2345")</f>
        <v>2345</v>
      </c>
      <c r="F236" t="s">
        <v>276</v>
      </c>
    </row>
    <row r="237" spans="3:6" x14ac:dyDescent="0.3">
      <c r="C237">
        <v>229</v>
      </c>
      <c r="D237" s="8" t="str">
        <f>HYPERLINK("#'Table 229'!A1", " £50 a month for a subscription to access this service?")</f>
        <v xml:space="preserve"> £50 a month for a subscription to access this service?</v>
      </c>
      <c r="E237" s="14" t="str">
        <f>HYPERLINK("#'Full Results'!A2351", "2351")</f>
        <v>2351</v>
      </c>
      <c r="F237" t="s">
        <v>276</v>
      </c>
    </row>
    <row r="238" spans="3:6" x14ac:dyDescent="0.3">
      <c r="C238">
        <v>230</v>
      </c>
      <c r="D238" s="8" t="str">
        <f>HYPERLINK("#'Table 230'!A1", " £100 a month for a subscription to access this service?")</f>
        <v xml:space="preserve"> £100 a month for a subscription to access this service?</v>
      </c>
      <c r="E238" s="14" t="str">
        <f>HYPERLINK("#'Full Results'!A2357", "2357")</f>
        <v>2357</v>
      </c>
      <c r="F238" t="s">
        <v>276</v>
      </c>
    </row>
    <row r="239" spans="3:6" x14ac:dyDescent="0.3">
      <c r="C239">
        <v>231</v>
      </c>
      <c r="D239" s="8" t="str">
        <f>HYPERLINK("#'Table 231'!A1", " £200 a month for a subscription to access this service?")</f>
        <v xml:space="preserve"> £200 a month for a subscription to access this service?</v>
      </c>
      <c r="E239" s="14" t="str">
        <f>HYPERLINK("#'Full Results'!A2363", "2363")</f>
        <v>2363</v>
      </c>
      <c r="F239" t="s">
        <v>276</v>
      </c>
    </row>
    <row r="240" spans="3:6" x14ac:dyDescent="0.3">
      <c r="C240">
        <v>232</v>
      </c>
      <c r="D240" s="8" t="str">
        <f>HYPERLINK("#'Table 232'!A1", "What would make you more likely to watch coverage of sports more often?")</f>
        <v>What would make you more likely to watch coverage of sports more often?</v>
      </c>
      <c r="E240" s="14" t="str">
        <f>HYPERLINK("#'Full Results'!A2369", "2369")</f>
        <v>2369</v>
      </c>
      <c r="F240" t="s">
        <v>80</v>
      </c>
    </row>
    <row r="241" spans="3:6" x14ac:dyDescent="0.3">
      <c r="C241">
        <v>233</v>
      </c>
      <c r="D241" s="8" t="str">
        <f>HYPERLINK("#'Table 233'!A1", "What would make you more likely to watch coverage of women’s sports more often? Select all that apply")</f>
        <v>What would make you more likely to watch coverage of women’s sports more often? Select all that apply</v>
      </c>
      <c r="E241" s="14" t="str">
        <f>HYPERLINK("#'Full Results'!A2387", "2387")</f>
        <v>2387</v>
      </c>
      <c r="F241" t="s">
        <v>80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W2108"/>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19.2" customHeight="1" x14ac:dyDescent="0.3">
      <c r="D2" s="27" t="s">
        <v>675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3"/>
      <c r="C5" s="13"/>
      <c r="D5" s="30" t="s">
        <v>56</v>
      </c>
      <c r="E5" s="30"/>
      <c r="F5" s="13"/>
      <c r="G5" s="30" t="s">
        <v>57</v>
      </c>
      <c r="H5" s="30"/>
      <c r="I5" s="30"/>
      <c r="J5" s="30"/>
      <c r="K5" s="30"/>
      <c r="L5" s="30"/>
      <c r="M5" s="13"/>
      <c r="N5" s="30" t="s">
        <v>58</v>
      </c>
      <c r="O5" s="30"/>
      <c r="P5" s="30"/>
      <c r="Q5" s="30"/>
      <c r="R5" s="13"/>
      <c r="S5" s="30" t="s">
        <v>59</v>
      </c>
      <c r="T5" s="30"/>
      <c r="U5" s="30"/>
      <c r="V5" s="30"/>
      <c r="W5" s="30"/>
      <c r="X5" s="30"/>
      <c r="Y5" s="30"/>
      <c r="Z5" s="30"/>
      <c r="AA5" s="30"/>
      <c r="AB5" s="30"/>
      <c r="AC5" s="30"/>
      <c r="AD5" s="30"/>
      <c r="AE5" s="13"/>
      <c r="AF5" s="30" t="s">
        <v>60</v>
      </c>
      <c r="AG5" s="30"/>
      <c r="AH5" s="30"/>
      <c r="AI5" s="30"/>
      <c r="AJ5" s="30"/>
      <c r="AK5" s="13"/>
      <c r="AL5" s="30" t="s">
        <v>61</v>
      </c>
      <c r="AM5" s="30"/>
      <c r="AN5" s="30"/>
      <c r="AO5" s="30"/>
      <c r="AP5" s="30"/>
      <c r="AQ5" s="30"/>
      <c r="AR5" s="13"/>
      <c r="AS5" s="30" t="s">
        <v>62</v>
      </c>
      <c r="AT5" s="30"/>
      <c r="AU5" s="13"/>
      <c r="AV5" s="30" t="s">
        <v>63</v>
      </c>
      <c r="AW5" s="30"/>
    </row>
    <row r="6" spans="2:49" ht="22.8" customHeight="1" x14ac:dyDescent="0.3">
      <c r="B6" t="s">
        <v>15</v>
      </c>
      <c r="C6" s="9" t="s">
        <v>16</v>
      </c>
      <c r="D6" s="24" t="s">
        <v>17</v>
      </c>
      <c r="E6" s="24" t="s">
        <v>18</v>
      </c>
      <c r="G6" s="24" t="s">
        <v>21</v>
      </c>
      <c r="H6" s="24" t="s">
        <v>22</v>
      </c>
      <c r="I6" s="24" t="s">
        <v>23</v>
      </c>
      <c r="J6" s="24" t="s">
        <v>24</v>
      </c>
      <c r="K6" s="24" t="s">
        <v>25</v>
      </c>
      <c r="L6" s="24" t="s">
        <v>26</v>
      </c>
      <c r="M6" s="25"/>
      <c r="N6" s="24" t="s">
        <v>27</v>
      </c>
      <c r="O6" s="24" t="s">
        <v>28</v>
      </c>
      <c r="P6" s="24" t="s">
        <v>29</v>
      </c>
      <c r="Q6" s="24" t="s">
        <v>30</v>
      </c>
      <c r="R6" s="25"/>
      <c r="S6" s="24" t="s">
        <v>31</v>
      </c>
      <c r="T6" s="24" t="s">
        <v>32</v>
      </c>
      <c r="U6" s="24" t="s">
        <v>33</v>
      </c>
      <c r="V6" s="24" t="s">
        <v>34</v>
      </c>
      <c r="W6" s="24" t="s">
        <v>35</v>
      </c>
      <c r="X6" s="24" t="s">
        <v>36</v>
      </c>
      <c r="Y6" s="24" t="s">
        <v>37</v>
      </c>
      <c r="Z6" s="24" t="s">
        <v>38</v>
      </c>
      <c r="AA6" s="24" t="s">
        <v>39</v>
      </c>
      <c r="AB6" s="24" t="s">
        <v>40</v>
      </c>
      <c r="AC6" s="24" t="s">
        <v>41</v>
      </c>
      <c r="AD6" s="24" t="s">
        <v>42</v>
      </c>
      <c r="AE6" s="25"/>
      <c r="AF6" s="24" t="s">
        <v>43</v>
      </c>
      <c r="AG6" s="24" t="s">
        <v>44</v>
      </c>
      <c r="AH6" s="24" t="s">
        <v>45</v>
      </c>
      <c r="AI6" s="24" t="s">
        <v>46</v>
      </c>
      <c r="AJ6" s="24" t="s">
        <v>47</v>
      </c>
      <c r="AK6" s="25"/>
      <c r="AL6" s="24" t="s">
        <v>48</v>
      </c>
      <c r="AM6" s="24" t="s">
        <v>49</v>
      </c>
      <c r="AN6" s="24" t="s">
        <v>50</v>
      </c>
      <c r="AO6" s="24" t="s">
        <v>51</v>
      </c>
      <c r="AP6" s="24" t="s">
        <v>52</v>
      </c>
      <c r="AQ6" s="24" t="s">
        <v>53</v>
      </c>
      <c r="AR6" s="25"/>
      <c r="AS6" s="24" t="s">
        <v>54</v>
      </c>
      <c r="AT6" s="24" t="s">
        <v>55</v>
      </c>
      <c r="AU6" s="25"/>
      <c r="AV6" s="24" t="s">
        <v>54</v>
      </c>
      <c r="AW6" s="24" t="s">
        <v>55</v>
      </c>
    </row>
    <row r="7" spans="2:49" ht="19.95"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19.95"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11" spans="2:49" x14ac:dyDescent="0.3">
      <c r="B11" s="6" t="s">
        <v>79</v>
      </c>
    </row>
    <row r="12" spans="2:49" x14ac:dyDescent="0.3">
      <c r="B12" s="23" t="s">
        <v>80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row>
    <row r="13" spans="2:49" x14ac:dyDescent="0.3">
      <c r="B13" t="s">
        <v>64</v>
      </c>
      <c r="C13" s="17">
        <v>0.67166077107828603</v>
      </c>
      <c r="D13" s="17">
        <v>0.67858410383151002</v>
      </c>
      <c r="E13" s="17">
        <v>0.66421855758620796</v>
      </c>
      <c r="F13" s="17"/>
      <c r="G13" s="17">
        <v>0.76328620983193896</v>
      </c>
      <c r="H13" s="17">
        <v>0.69132986766981597</v>
      </c>
      <c r="I13" s="17">
        <v>0.68668005405912003</v>
      </c>
      <c r="J13" s="17">
        <v>0.67874959755327802</v>
      </c>
      <c r="K13" s="17">
        <v>0.70664962871914505</v>
      </c>
      <c r="L13" s="17">
        <v>0.55281371856172201</v>
      </c>
      <c r="M13" s="17"/>
      <c r="N13" s="17">
        <v>0.71127309162861596</v>
      </c>
      <c r="O13" s="17">
        <v>0.65929254022486805</v>
      </c>
      <c r="P13" s="17">
        <v>0.65364898448280095</v>
      </c>
      <c r="Q13" s="17">
        <v>0.65753400045780797</v>
      </c>
      <c r="R13" s="17"/>
      <c r="S13" s="17">
        <v>0.68711328063801203</v>
      </c>
      <c r="T13" s="17">
        <v>0.64049893186524398</v>
      </c>
      <c r="U13" s="17">
        <v>0.64006501791145898</v>
      </c>
      <c r="V13" s="17">
        <v>0.60915898092072795</v>
      </c>
      <c r="W13" s="17">
        <v>0.71712464684616595</v>
      </c>
      <c r="X13" s="17">
        <v>0.68459926437388097</v>
      </c>
      <c r="Y13" s="17">
        <v>0.68050917637330799</v>
      </c>
      <c r="Z13" s="17">
        <v>0.65924047484881698</v>
      </c>
      <c r="AA13" s="17">
        <v>0.66663904327419699</v>
      </c>
      <c r="AB13" s="17">
        <v>0.72000019932917703</v>
      </c>
      <c r="AC13" s="17">
        <v>0.65754177585463702</v>
      </c>
      <c r="AD13" s="17">
        <v>0.751660902404924</v>
      </c>
      <c r="AE13" s="17"/>
      <c r="AF13" s="17">
        <v>0.64229404365532505</v>
      </c>
      <c r="AG13" s="17">
        <v>0.70285691999593802</v>
      </c>
      <c r="AH13" s="17">
        <v>0.65023971231283595</v>
      </c>
      <c r="AI13" s="17">
        <v>0.67994354469053497</v>
      </c>
      <c r="AJ13" s="17">
        <v>0.63646373083625196</v>
      </c>
      <c r="AK13" s="17"/>
      <c r="AL13" s="17">
        <v>0.73174791706642095</v>
      </c>
      <c r="AM13" s="17">
        <v>0.66771765783487302</v>
      </c>
      <c r="AN13" s="17">
        <v>0.66350440777823405</v>
      </c>
      <c r="AO13" s="17">
        <v>0.60834055727148995</v>
      </c>
      <c r="AP13" s="17">
        <v>0.60903666315042704</v>
      </c>
      <c r="AQ13" s="17">
        <v>0.74788055455563096</v>
      </c>
      <c r="AR13" s="17"/>
      <c r="AS13" s="17">
        <v>0.662936263518493</v>
      </c>
      <c r="AT13" s="17">
        <v>0.68205037126791201</v>
      </c>
      <c r="AU13" s="17"/>
      <c r="AV13" s="17">
        <v>0.67457002796985999</v>
      </c>
      <c r="AW13" s="17">
        <v>0.63584315030663596</v>
      </c>
    </row>
    <row r="14" spans="2:49" x14ac:dyDescent="0.3">
      <c r="B14" t="s">
        <v>65</v>
      </c>
      <c r="C14" s="17">
        <v>0.60583363222000697</v>
      </c>
      <c r="D14" s="17">
        <v>0.52429518079481896</v>
      </c>
      <c r="E14" s="17">
        <v>0.68346538186991002</v>
      </c>
      <c r="F14" s="17"/>
      <c r="G14" s="17">
        <v>0.49290219657857998</v>
      </c>
      <c r="H14" s="17">
        <v>0.59713787786930905</v>
      </c>
      <c r="I14" s="17">
        <v>0.54870367879270199</v>
      </c>
      <c r="J14" s="17">
        <v>0.59325748203432305</v>
      </c>
      <c r="K14" s="17">
        <v>0.68486598073956195</v>
      </c>
      <c r="L14" s="17">
        <v>0.69236346644618896</v>
      </c>
      <c r="M14" s="17"/>
      <c r="N14" s="17">
        <v>0.67477421643098001</v>
      </c>
      <c r="O14" s="17">
        <v>0.60854099004947204</v>
      </c>
      <c r="P14" s="17">
        <v>0.57491022791729496</v>
      </c>
      <c r="Q14" s="17">
        <v>0.55334833591862298</v>
      </c>
      <c r="R14" s="17"/>
      <c r="S14" s="17">
        <v>0.57246120631097697</v>
      </c>
      <c r="T14" s="17">
        <v>0.639277287008024</v>
      </c>
      <c r="U14" s="17">
        <v>0.56431581581833401</v>
      </c>
      <c r="V14" s="17">
        <v>0.56318090510723096</v>
      </c>
      <c r="W14" s="17">
        <v>0.54129690166736599</v>
      </c>
      <c r="X14" s="17">
        <v>0.58267315493099403</v>
      </c>
      <c r="Y14" s="17">
        <v>0.65748384858681996</v>
      </c>
      <c r="Z14" s="17">
        <v>0.62001149983146897</v>
      </c>
      <c r="AA14" s="17">
        <v>0.63417393424995805</v>
      </c>
      <c r="AB14" s="17">
        <v>0.658712251376389</v>
      </c>
      <c r="AC14" s="17">
        <v>0.60294696918379198</v>
      </c>
      <c r="AD14" s="17">
        <v>0.660936216662392</v>
      </c>
      <c r="AE14" s="17"/>
      <c r="AF14" s="17">
        <v>0.55118701431305805</v>
      </c>
      <c r="AG14" s="17">
        <v>0.589582311819843</v>
      </c>
      <c r="AH14" s="17">
        <v>0.62970125420147005</v>
      </c>
      <c r="AI14" s="17">
        <v>0.70486774522612805</v>
      </c>
      <c r="AJ14" s="17">
        <v>0.66585672769594295</v>
      </c>
      <c r="AK14" s="17"/>
      <c r="AL14" s="17">
        <v>0.59714358706813098</v>
      </c>
      <c r="AM14" s="17">
        <v>0.62395591183292798</v>
      </c>
      <c r="AN14" s="17">
        <v>0.55789634112860698</v>
      </c>
      <c r="AO14" s="17">
        <v>0.58964883982862903</v>
      </c>
      <c r="AP14" s="17">
        <v>0.61264181305656595</v>
      </c>
      <c r="AQ14" s="17">
        <v>0.701170076374941</v>
      </c>
      <c r="AR14" s="17"/>
      <c r="AS14" s="17">
        <v>0.619825844265391</v>
      </c>
      <c r="AT14" s="17">
        <v>0.58917097384947004</v>
      </c>
      <c r="AU14" s="17"/>
      <c r="AV14" s="17">
        <v>0.63540226748603301</v>
      </c>
      <c r="AW14" s="17">
        <v>0.58355093088573595</v>
      </c>
    </row>
    <row r="15" spans="2:49" x14ac:dyDescent="0.3">
      <c r="B15" t="s">
        <v>66</v>
      </c>
      <c r="C15" s="17">
        <v>0.560179444865059</v>
      </c>
      <c r="D15" s="17">
        <v>0.54758243556357999</v>
      </c>
      <c r="E15" s="17">
        <v>0.57185851565290602</v>
      </c>
      <c r="F15" s="17"/>
      <c r="G15" s="17">
        <v>0.50635976950885597</v>
      </c>
      <c r="H15" s="17">
        <v>0.56533136963721697</v>
      </c>
      <c r="I15" s="17">
        <v>0.57287596029793397</v>
      </c>
      <c r="J15" s="17">
        <v>0.529846977833483</v>
      </c>
      <c r="K15" s="17">
        <v>0.571771860180462</v>
      </c>
      <c r="L15" s="17">
        <v>0.59851349347106597</v>
      </c>
      <c r="M15" s="17"/>
      <c r="N15" s="17">
        <v>0.66944675092237704</v>
      </c>
      <c r="O15" s="17">
        <v>0.56678417044395202</v>
      </c>
      <c r="P15" s="17">
        <v>0.56008766906190799</v>
      </c>
      <c r="Q15" s="17">
        <v>0.43615399968232899</v>
      </c>
      <c r="R15" s="17"/>
      <c r="S15" s="17">
        <v>0.61340364172070305</v>
      </c>
      <c r="T15" s="17">
        <v>0.57205512638428102</v>
      </c>
      <c r="U15" s="17">
        <v>0.53267811399425902</v>
      </c>
      <c r="V15" s="17">
        <v>0.50843403361010397</v>
      </c>
      <c r="W15" s="17">
        <v>0.53532786447107195</v>
      </c>
      <c r="X15" s="17">
        <v>0.53212277324023105</v>
      </c>
      <c r="Y15" s="17">
        <v>0.54933941418821597</v>
      </c>
      <c r="Z15" s="17">
        <v>0.590232383093233</v>
      </c>
      <c r="AA15" s="17">
        <v>0.56622068716359197</v>
      </c>
      <c r="AB15" s="17">
        <v>0.56156251331734597</v>
      </c>
      <c r="AC15" s="17">
        <v>0.54930539934269995</v>
      </c>
      <c r="AD15" s="17">
        <v>0.61100631701473695</v>
      </c>
      <c r="AE15" s="17"/>
      <c r="AF15" s="17">
        <v>0.474727767651692</v>
      </c>
      <c r="AG15" s="17">
        <v>0.52496394414217495</v>
      </c>
      <c r="AH15" s="17">
        <v>0.58470694504120502</v>
      </c>
      <c r="AI15" s="17">
        <v>0.65147494796642302</v>
      </c>
      <c r="AJ15" s="17">
        <v>0.67500214092981403</v>
      </c>
      <c r="AK15" s="17"/>
      <c r="AL15" s="17">
        <v>0.58727730098542097</v>
      </c>
      <c r="AM15" s="17">
        <v>0.573571320825076</v>
      </c>
      <c r="AN15" s="17">
        <v>0.48681784221386198</v>
      </c>
      <c r="AO15" s="17">
        <v>0.53635297924702297</v>
      </c>
      <c r="AP15" s="17">
        <v>0.52927531785283399</v>
      </c>
      <c r="AQ15" s="17">
        <v>0.65188260719817104</v>
      </c>
      <c r="AR15" s="17"/>
      <c r="AS15" s="17">
        <v>0.57492703309576598</v>
      </c>
      <c r="AT15" s="17">
        <v>0.54261724500126596</v>
      </c>
      <c r="AU15" s="17"/>
      <c r="AV15" s="17">
        <v>0.58594030278956599</v>
      </c>
      <c r="AW15" s="17">
        <v>0.54927894954600998</v>
      </c>
    </row>
    <row r="16" spans="2:49" x14ac:dyDescent="0.3">
      <c r="B16" t="s">
        <v>67</v>
      </c>
      <c r="C16" s="17">
        <v>0.51264809343154105</v>
      </c>
      <c r="D16" s="17">
        <v>0.51930378483841799</v>
      </c>
      <c r="E16" s="17">
        <v>0.50519237841940301</v>
      </c>
      <c r="F16" s="17"/>
      <c r="G16" s="17">
        <v>0.50812487553765995</v>
      </c>
      <c r="H16" s="17">
        <v>0.57453272785555098</v>
      </c>
      <c r="I16" s="17">
        <v>0.60050529413117504</v>
      </c>
      <c r="J16" s="17">
        <v>0.60341059898466298</v>
      </c>
      <c r="K16" s="17">
        <v>0.52531242158699998</v>
      </c>
      <c r="L16" s="17">
        <v>0.31129846497036701</v>
      </c>
      <c r="M16" s="17"/>
      <c r="N16" s="17">
        <v>0.53572700024416797</v>
      </c>
      <c r="O16" s="17">
        <v>0.50214228499709301</v>
      </c>
      <c r="P16" s="17">
        <v>0.50155664048528403</v>
      </c>
      <c r="Q16" s="17">
        <v>0.50841247995195504</v>
      </c>
      <c r="R16" s="17"/>
      <c r="S16" s="17">
        <v>0.52814906903532999</v>
      </c>
      <c r="T16" s="17">
        <v>0.50731889016723397</v>
      </c>
      <c r="U16" s="17">
        <v>0.45986587284090902</v>
      </c>
      <c r="V16" s="17">
        <v>0.51247182078147002</v>
      </c>
      <c r="W16" s="17">
        <v>0.51591329864338897</v>
      </c>
      <c r="X16" s="17">
        <v>0.450256063144231</v>
      </c>
      <c r="Y16" s="17">
        <v>0.49666600926858601</v>
      </c>
      <c r="Z16" s="17">
        <v>0.50367566780048301</v>
      </c>
      <c r="AA16" s="17">
        <v>0.52110829948250403</v>
      </c>
      <c r="AB16" s="17">
        <v>0.58030839208579799</v>
      </c>
      <c r="AC16" s="17">
        <v>0.46355918559416698</v>
      </c>
      <c r="AD16" s="17">
        <v>0.68666999103739801</v>
      </c>
      <c r="AE16" s="17"/>
      <c r="AF16" s="17">
        <v>0.509894482436136</v>
      </c>
      <c r="AG16" s="17">
        <v>0.51810480119088798</v>
      </c>
      <c r="AH16" s="17">
        <v>0.556798500570171</v>
      </c>
      <c r="AI16" s="17">
        <v>0.49439898809388999</v>
      </c>
      <c r="AJ16" s="17">
        <v>0.48651533689773502</v>
      </c>
      <c r="AK16" s="17"/>
      <c r="AL16" s="17">
        <v>0.59994630604427601</v>
      </c>
      <c r="AM16" s="17">
        <v>0.51151961111899502</v>
      </c>
      <c r="AN16" s="17">
        <v>0.48002148338494099</v>
      </c>
      <c r="AO16" s="17">
        <v>0.46123270522488002</v>
      </c>
      <c r="AP16" s="17">
        <v>0.40178432023319499</v>
      </c>
      <c r="AQ16" s="17">
        <v>0.54249681314054399</v>
      </c>
      <c r="AR16" s="17"/>
      <c r="AS16" s="17">
        <v>0.497474497107953</v>
      </c>
      <c r="AT16" s="17">
        <v>0.53071760602699802</v>
      </c>
      <c r="AU16" s="17"/>
      <c r="AV16" s="17">
        <v>0.491021423127325</v>
      </c>
      <c r="AW16" s="17">
        <v>0.51250263908663096</v>
      </c>
    </row>
    <row r="17" spans="2:49" x14ac:dyDescent="0.3">
      <c r="B17" t="s">
        <v>68</v>
      </c>
      <c r="C17" s="17">
        <v>0.40209137136559098</v>
      </c>
      <c r="D17" s="17">
        <v>0.57560885731232403</v>
      </c>
      <c r="E17" s="17">
        <v>0.233938111450367</v>
      </c>
      <c r="F17" s="17"/>
      <c r="G17" s="17">
        <v>0.45045947757226501</v>
      </c>
      <c r="H17" s="17">
        <v>0.48024728276289402</v>
      </c>
      <c r="I17" s="17">
        <v>0.39683407017980199</v>
      </c>
      <c r="J17" s="17">
        <v>0.389704535338814</v>
      </c>
      <c r="K17" s="17">
        <v>0.374781147338971</v>
      </c>
      <c r="L17" s="17">
        <v>0.33893426170021401</v>
      </c>
      <c r="M17" s="17"/>
      <c r="N17" s="17">
        <v>0.48766794146148701</v>
      </c>
      <c r="O17" s="17">
        <v>0.35919449751191501</v>
      </c>
      <c r="P17" s="17">
        <v>0.38230880456659699</v>
      </c>
      <c r="Q17" s="17">
        <v>0.372414675465357</v>
      </c>
      <c r="R17" s="17"/>
      <c r="S17" s="17">
        <v>0.46451201762809302</v>
      </c>
      <c r="T17" s="17">
        <v>0.40415682730910601</v>
      </c>
      <c r="U17" s="17">
        <v>0.38223587443752699</v>
      </c>
      <c r="V17" s="17">
        <v>0.37262634335402101</v>
      </c>
      <c r="W17" s="17">
        <v>0.39470262091777603</v>
      </c>
      <c r="X17" s="17">
        <v>0.357879105341671</v>
      </c>
      <c r="Y17" s="17">
        <v>0.36703063551556597</v>
      </c>
      <c r="Z17" s="17">
        <v>0.43626215598859902</v>
      </c>
      <c r="AA17" s="17">
        <v>0.38336296728888097</v>
      </c>
      <c r="AB17" s="17">
        <v>0.42771131467685403</v>
      </c>
      <c r="AC17" s="17">
        <v>0.391562254556024</v>
      </c>
      <c r="AD17" s="17">
        <v>0.44966391014284601</v>
      </c>
      <c r="AE17" s="17"/>
      <c r="AF17" s="17">
        <v>0.375326068961014</v>
      </c>
      <c r="AG17" s="17">
        <v>0.39005899975318797</v>
      </c>
      <c r="AH17" s="17">
        <v>0.41729997636516503</v>
      </c>
      <c r="AI17" s="17">
        <v>0.46185277191088497</v>
      </c>
      <c r="AJ17" s="17">
        <v>0.69881074558691503</v>
      </c>
      <c r="AK17" s="17"/>
      <c r="AL17" s="17">
        <v>0.48031670134788501</v>
      </c>
      <c r="AM17" s="17">
        <v>0.38574967890388201</v>
      </c>
      <c r="AN17" s="17">
        <v>0.4284632009405</v>
      </c>
      <c r="AO17" s="17">
        <v>0.33006649699180801</v>
      </c>
      <c r="AP17" s="17">
        <v>0.31328176545953201</v>
      </c>
      <c r="AQ17" s="17">
        <v>0.46656855189163798</v>
      </c>
      <c r="AR17" s="17"/>
      <c r="AS17" s="17">
        <v>0.40920181488999802</v>
      </c>
      <c r="AT17" s="17">
        <v>0.39362388309955498</v>
      </c>
      <c r="AU17" s="17"/>
      <c r="AV17" s="17">
        <v>0.398568212294383</v>
      </c>
      <c r="AW17" s="17">
        <v>0.43396571656406402</v>
      </c>
    </row>
    <row r="18" spans="2:49" x14ac:dyDescent="0.3">
      <c r="B18" t="s">
        <v>69</v>
      </c>
      <c r="C18" s="17">
        <v>0.383641937909459</v>
      </c>
      <c r="D18" s="17">
        <v>0.33695304698294898</v>
      </c>
      <c r="E18" s="17">
        <v>0.42828804602547199</v>
      </c>
      <c r="F18" s="17"/>
      <c r="G18" s="17">
        <v>0.45172920216720902</v>
      </c>
      <c r="H18" s="17">
        <v>0.533252110343583</v>
      </c>
      <c r="I18" s="17">
        <v>0.44839756882387299</v>
      </c>
      <c r="J18" s="17">
        <v>0.37487550589750801</v>
      </c>
      <c r="K18" s="17">
        <v>0.30834523642871697</v>
      </c>
      <c r="L18" s="17">
        <v>0.221278409629066</v>
      </c>
      <c r="M18" s="17"/>
      <c r="N18" s="17">
        <v>0.46916389308028</v>
      </c>
      <c r="O18" s="17">
        <v>0.397414717190053</v>
      </c>
      <c r="P18" s="17">
        <v>0.34948030580738698</v>
      </c>
      <c r="Q18" s="17">
        <v>0.30384591754068901</v>
      </c>
      <c r="R18" s="17"/>
      <c r="S18" s="17">
        <v>0.48866354847001903</v>
      </c>
      <c r="T18" s="17">
        <v>0.38071312425946602</v>
      </c>
      <c r="U18" s="17">
        <v>0.388807558121122</v>
      </c>
      <c r="V18" s="17">
        <v>0.328902993619824</v>
      </c>
      <c r="W18" s="17">
        <v>0.32307751421364</v>
      </c>
      <c r="X18" s="17">
        <v>0.35397188933208101</v>
      </c>
      <c r="Y18" s="17">
        <v>0.38833752437171998</v>
      </c>
      <c r="Z18" s="17">
        <v>0.43230104018437698</v>
      </c>
      <c r="AA18" s="17">
        <v>0.39569580109156799</v>
      </c>
      <c r="AB18" s="17">
        <v>0.343297773256801</v>
      </c>
      <c r="AC18" s="17">
        <v>0.34412268338456198</v>
      </c>
      <c r="AD18" s="17">
        <v>0.35115155045387703</v>
      </c>
      <c r="AE18" s="17"/>
      <c r="AF18" s="17">
        <v>0.26743593772274499</v>
      </c>
      <c r="AG18" s="17">
        <v>0.36345407926053602</v>
      </c>
      <c r="AH18" s="17">
        <v>0.45071925096583099</v>
      </c>
      <c r="AI18" s="17">
        <v>0.55214689961706498</v>
      </c>
      <c r="AJ18" s="17">
        <v>0.57582099106753004</v>
      </c>
      <c r="AK18" s="17"/>
      <c r="AL18" s="17">
        <v>0.48954372670368701</v>
      </c>
      <c r="AM18" s="17">
        <v>0.35447014858552101</v>
      </c>
      <c r="AN18" s="17">
        <v>0.38100241407707103</v>
      </c>
      <c r="AO18" s="17">
        <v>0.33764090846718298</v>
      </c>
      <c r="AP18" s="17">
        <v>0.29335209606871698</v>
      </c>
      <c r="AQ18" s="17">
        <v>0.34226892169919498</v>
      </c>
      <c r="AR18" s="17"/>
      <c r="AS18" s="17">
        <v>0.37709548649701502</v>
      </c>
      <c r="AT18" s="17">
        <v>0.391437794852669</v>
      </c>
      <c r="AU18" s="17"/>
      <c r="AV18" s="17">
        <v>0.40259594250293901</v>
      </c>
      <c r="AW18" s="17">
        <v>0.31770914217049701</v>
      </c>
    </row>
    <row r="19" spans="2:49" x14ac:dyDescent="0.3">
      <c r="B19" t="s">
        <v>70</v>
      </c>
      <c r="C19" s="17">
        <v>0.31510478178611101</v>
      </c>
      <c r="D19" s="17">
        <v>0.426669266850282</v>
      </c>
      <c r="E19" s="17">
        <v>0.20488813083253199</v>
      </c>
      <c r="F19" s="17"/>
      <c r="G19" s="17">
        <v>0.55239860821035702</v>
      </c>
      <c r="H19" s="17">
        <v>0.52098008057185996</v>
      </c>
      <c r="I19" s="17">
        <v>0.39918338592775299</v>
      </c>
      <c r="J19" s="17">
        <v>0.31101026548883398</v>
      </c>
      <c r="K19" s="17">
        <v>0.10996208511769</v>
      </c>
      <c r="L19" s="17">
        <v>6.13558485612846E-2</v>
      </c>
      <c r="M19" s="17"/>
      <c r="N19" s="17">
        <v>0.358916820873801</v>
      </c>
      <c r="O19" s="17">
        <v>0.304729267992985</v>
      </c>
      <c r="P19" s="17">
        <v>0.28573348649275099</v>
      </c>
      <c r="Q19" s="17">
        <v>0.30420059338786598</v>
      </c>
      <c r="R19" s="17"/>
      <c r="S19" s="17">
        <v>0.35549584923949701</v>
      </c>
      <c r="T19" s="17">
        <v>0.28817065801323899</v>
      </c>
      <c r="U19" s="17">
        <v>0.24345731159475301</v>
      </c>
      <c r="V19" s="17">
        <v>0.33150751494859598</v>
      </c>
      <c r="W19" s="17">
        <v>0.31101779020461401</v>
      </c>
      <c r="X19" s="17">
        <v>0.29218405281182402</v>
      </c>
      <c r="Y19" s="17">
        <v>0.25499693098837201</v>
      </c>
      <c r="Z19" s="17">
        <v>0.34888508382778699</v>
      </c>
      <c r="AA19" s="17">
        <v>0.38578516319823802</v>
      </c>
      <c r="AB19" s="17">
        <v>0.30214367075489101</v>
      </c>
      <c r="AC19" s="17">
        <v>0.31360666559046302</v>
      </c>
      <c r="AD19" s="17">
        <v>0.36107633648746601</v>
      </c>
      <c r="AE19" s="17"/>
      <c r="AF19" s="17">
        <v>0.27686635232388801</v>
      </c>
      <c r="AG19" s="17">
        <v>0.33567918297256899</v>
      </c>
      <c r="AH19" s="17">
        <v>0.37043253639541901</v>
      </c>
      <c r="AI19" s="17">
        <v>0.32466612885177398</v>
      </c>
      <c r="AJ19" s="17">
        <v>0.49801821943119401</v>
      </c>
      <c r="AK19" s="17"/>
      <c r="AL19" s="17">
        <v>0.45814324903597597</v>
      </c>
      <c r="AM19" s="17">
        <v>0.29052372609247901</v>
      </c>
      <c r="AN19" s="17">
        <v>0.27758053003293098</v>
      </c>
      <c r="AO19" s="17">
        <v>0.236273253987659</v>
      </c>
      <c r="AP19" s="17">
        <v>0.21630817429284299</v>
      </c>
      <c r="AQ19" s="17">
        <v>0.26104945742063401</v>
      </c>
      <c r="AR19" s="17"/>
      <c r="AS19" s="17">
        <v>0.28259931200056598</v>
      </c>
      <c r="AT19" s="17">
        <v>0.353813996344434</v>
      </c>
      <c r="AU19" s="17"/>
      <c r="AV19" s="17">
        <v>0.28344729685303399</v>
      </c>
      <c r="AW19" s="17">
        <v>0.28062449553373098</v>
      </c>
    </row>
    <row r="20" spans="2:49" x14ac:dyDescent="0.3">
      <c r="B20" t="s">
        <v>71</v>
      </c>
      <c r="C20" s="17">
        <v>0.29285168091931002</v>
      </c>
      <c r="D20" s="17">
        <v>0.32351192054029099</v>
      </c>
      <c r="E20" s="17">
        <v>0.26149939231325198</v>
      </c>
      <c r="F20" s="17"/>
      <c r="G20" s="17">
        <v>0.15947647700867101</v>
      </c>
      <c r="H20" s="17">
        <v>0.207056482006829</v>
      </c>
      <c r="I20" s="17">
        <v>0.258229792913441</v>
      </c>
      <c r="J20" s="17">
        <v>0.33517585914517301</v>
      </c>
      <c r="K20" s="17">
        <v>0.35511585124351602</v>
      </c>
      <c r="L20" s="17">
        <v>0.40392222574622699</v>
      </c>
      <c r="M20" s="17"/>
      <c r="N20" s="17">
        <v>0.28663079943567599</v>
      </c>
      <c r="O20" s="17">
        <v>0.27332792618701401</v>
      </c>
      <c r="P20" s="17">
        <v>0.29862654178798798</v>
      </c>
      <c r="Q20" s="17">
        <v>0.310747337918864</v>
      </c>
      <c r="R20" s="17"/>
      <c r="S20" s="17">
        <v>0.27309494934009299</v>
      </c>
      <c r="T20" s="17">
        <v>0.32812943872848499</v>
      </c>
      <c r="U20" s="17">
        <v>0.27139942976229797</v>
      </c>
      <c r="V20" s="17">
        <v>0.286484781890744</v>
      </c>
      <c r="W20" s="17">
        <v>0.34457739615002603</v>
      </c>
      <c r="X20" s="17">
        <v>0.26458580473085702</v>
      </c>
      <c r="Y20" s="17">
        <v>0.31105861661630801</v>
      </c>
      <c r="Z20" s="17">
        <v>0.24294585608727301</v>
      </c>
      <c r="AA20" s="17">
        <v>0.22492670627868599</v>
      </c>
      <c r="AB20" s="17">
        <v>0.32268523950018702</v>
      </c>
      <c r="AC20" s="17">
        <v>0.35902615169408197</v>
      </c>
      <c r="AD20" s="17">
        <v>0.33950829492255302</v>
      </c>
      <c r="AE20" s="17"/>
      <c r="AF20" s="17">
        <v>0.27645342511271498</v>
      </c>
      <c r="AG20" s="17">
        <v>0.29247056893742601</v>
      </c>
      <c r="AH20" s="17">
        <v>0.28124150508962498</v>
      </c>
      <c r="AI20" s="17">
        <v>0.304281714726436</v>
      </c>
      <c r="AJ20" s="17">
        <v>0.22584040730247501</v>
      </c>
      <c r="AK20" s="17"/>
      <c r="AL20" s="17">
        <v>0.27948902705579598</v>
      </c>
      <c r="AM20" s="17">
        <v>0.29490815302037898</v>
      </c>
      <c r="AN20" s="17">
        <v>0.28583836160855303</v>
      </c>
      <c r="AO20" s="17">
        <v>0.27787320563538098</v>
      </c>
      <c r="AP20" s="17">
        <v>0.33121097067079702</v>
      </c>
      <c r="AQ20" s="17">
        <v>0.34009726174405902</v>
      </c>
      <c r="AR20" s="17"/>
      <c r="AS20" s="17">
        <v>0.30451464346907797</v>
      </c>
      <c r="AT20" s="17">
        <v>0.27896281474684098</v>
      </c>
      <c r="AU20" s="17"/>
      <c r="AV20" s="17">
        <v>0.302554548667542</v>
      </c>
      <c r="AW20" s="17">
        <v>0.309079380067104</v>
      </c>
    </row>
    <row r="21" spans="2:49" x14ac:dyDescent="0.3">
      <c r="B21" t="s">
        <v>72</v>
      </c>
      <c r="C21" s="17">
        <v>0.26357272576121199</v>
      </c>
      <c r="D21" s="17">
        <v>0.348392181891436</v>
      </c>
      <c r="E21" s="17">
        <v>0.18273354888531201</v>
      </c>
      <c r="F21" s="17"/>
      <c r="G21" s="17">
        <v>0.186378055286784</v>
      </c>
      <c r="H21" s="17">
        <v>0.26092604045985202</v>
      </c>
      <c r="I21" s="17">
        <v>0.24099238054396799</v>
      </c>
      <c r="J21" s="17">
        <v>0.30001341732550102</v>
      </c>
      <c r="K21" s="17">
        <v>0.29643680559687902</v>
      </c>
      <c r="L21" s="17">
        <v>0.28417429520985399</v>
      </c>
      <c r="M21" s="17"/>
      <c r="N21" s="17">
        <v>0.34239763376750998</v>
      </c>
      <c r="O21" s="17">
        <v>0.22788451197767101</v>
      </c>
      <c r="P21" s="17">
        <v>0.23525019118777099</v>
      </c>
      <c r="Q21" s="17">
        <v>0.23789295937626201</v>
      </c>
      <c r="R21" s="17"/>
      <c r="S21" s="17">
        <v>0.27773415475910701</v>
      </c>
      <c r="T21" s="17">
        <v>0.26285935487857598</v>
      </c>
      <c r="U21" s="17">
        <v>0.210999154964219</v>
      </c>
      <c r="V21" s="17">
        <v>0.26737459462527202</v>
      </c>
      <c r="W21" s="17">
        <v>0.28221502336135201</v>
      </c>
      <c r="X21" s="17">
        <v>0.21892200231084</v>
      </c>
      <c r="Y21" s="17">
        <v>0.27637364842414802</v>
      </c>
      <c r="Z21" s="17">
        <v>0.20487671313355801</v>
      </c>
      <c r="AA21" s="17">
        <v>0.23968593695221699</v>
      </c>
      <c r="AB21" s="17">
        <v>0.34273035794854001</v>
      </c>
      <c r="AC21" s="17">
        <v>0.25331824194533697</v>
      </c>
      <c r="AD21" s="17">
        <v>0.33105134330420599</v>
      </c>
      <c r="AE21" s="17"/>
      <c r="AF21" s="17">
        <v>0.21838760024255199</v>
      </c>
      <c r="AG21" s="17">
        <v>0.25150017043417</v>
      </c>
      <c r="AH21" s="17">
        <v>0.28422356412143501</v>
      </c>
      <c r="AI21" s="17">
        <v>0.32284202039410798</v>
      </c>
      <c r="AJ21" s="17">
        <v>0.40681352552374</v>
      </c>
      <c r="AK21" s="17"/>
      <c r="AL21" s="17">
        <v>0.30419338535952301</v>
      </c>
      <c r="AM21" s="17">
        <v>0.27122269624867001</v>
      </c>
      <c r="AN21" s="17">
        <v>0.28124586997822998</v>
      </c>
      <c r="AO21" s="17">
        <v>0.19056323716977</v>
      </c>
      <c r="AP21" s="17">
        <v>0.20897098197897601</v>
      </c>
      <c r="AQ21" s="17">
        <v>0.34365875449711702</v>
      </c>
      <c r="AR21" s="17"/>
      <c r="AS21" s="17">
        <v>0.28074185941304702</v>
      </c>
      <c r="AT21" s="17">
        <v>0.24312682288104501</v>
      </c>
      <c r="AU21" s="17"/>
      <c r="AV21" s="17">
        <v>0.27897925702837001</v>
      </c>
      <c r="AW21" s="17">
        <v>0.28484666883695903</v>
      </c>
    </row>
    <row r="22" spans="2:49" x14ac:dyDescent="0.3">
      <c r="B22" t="s">
        <v>73</v>
      </c>
      <c r="C22" s="17">
        <v>0.236484906385419</v>
      </c>
      <c r="D22" s="17">
        <v>0.14156445213339999</v>
      </c>
      <c r="E22" s="17">
        <v>0.32886391126742498</v>
      </c>
      <c r="F22" s="17"/>
      <c r="G22" s="17">
        <v>0.33180740321132202</v>
      </c>
      <c r="H22" s="17">
        <v>0.377758050345681</v>
      </c>
      <c r="I22" s="17">
        <v>0.27671231645909999</v>
      </c>
      <c r="J22" s="17">
        <v>0.17269216724876099</v>
      </c>
      <c r="K22" s="17">
        <v>0.168786590926636</v>
      </c>
      <c r="L22" s="17">
        <v>0.122341322387478</v>
      </c>
      <c r="M22" s="17"/>
      <c r="N22" s="17">
        <v>0.28364137385153798</v>
      </c>
      <c r="O22" s="17">
        <v>0.23171293826192699</v>
      </c>
      <c r="P22" s="17">
        <v>0.26442685313073699</v>
      </c>
      <c r="Q22" s="17">
        <v>0.16484270345664301</v>
      </c>
      <c r="R22" s="17"/>
      <c r="S22" s="17">
        <v>0.36059974078942297</v>
      </c>
      <c r="T22" s="17">
        <v>0.232935080762046</v>
      </c>
      <c r="U22" s="17">
        <v>0.16916194368946999</v>
      </c>
      <c r="V22" s="17">
        <v>0.17874285714507501</v>
      </c>
      <c r="W22" s="17">
        <v>0.20463463005764501</v>
      </c>
      <c r="X22" s="17">
        <v>0.239464944635296</v>
      </c>
      <c r="Y22" s="17">
        <v>0.24696047694290801</v>
      </c>
      <c r="Z22" s="17">
        <v>0.27252956552730701</v>
      </c>
      <c r="AA22" s="17">
        <v>0.27084170592312901</v>
      </c>
      <c r="AB22" s="17">
        <v>0.14600565046570699</v>
      </c>
      <c r="AC22" s="17">
        <v>0.19027097851254399</v>
      </c>
      <c r="AD22" s="17">
        <v>0.236050305078954</v>
      </c>
      <c r="AE22" s="17"/>
      <c r="AF22" s="17">
        <v>0.173666692862918</v>
      </c>
      <c r="AG22" s="17">
        <v>0.21603776427110799</v>
      </c>
      <c r="AH22" s="17">
        <v>0.27601030143248101</v>
      </c>
      <c r="AI22" s="17">
        <v>0.34292211037827303</v>
      </c>
      <c r="AJ22" s="17">
        <v>0.41159575762575001</v>
      </c>
      <c r="AK22" s="17"/>
      <c r="AL22" s="17">
        <v>0.35369758099667198</v>
      </c>
      <c r="AM22" s="17">
        <v>0.188049025953445</v>
      </c>
      <c r="AN22" s="17">
        <v>0.22090920439694101</v>
      </c>
      <c r="AO22" s="17">
        <v>0.19839049913777601</v>
      </c>
      <c r="AP22" s="17">
        <v>0.178416226369772</v>
      </c>
      <c r="AQ22" s="17">
        <v>0.178744115609096</v>
      </c>
      <c r="AR22" s="17"/>
      <c r="AS22" s="17">
        <v>0.23214332909782301</v>
      </c>
      <c r="AT22" s="17">
        <v>0.241655083831118</v>
      </c>
      <c r="AU22" s="17"/>
      <c r="AV22" s="17">
        <v>0.24717372923283401</v>
      </c>
      <c r="AW22" s="17">
        <v>0.19714001317375701</v>
      </c>
    </row>
    <row r="23" spans="2:49" x14ac:dyDescent="0.3">
      <c r="B23" t="s">
        <v>74</v>
      </c>
      <c r="C23" s="17">
        <v>0.18682182561698699</v>
      </c>
      <c r="D23" s="17">
        <v>0.153659945425068</v>
      </c>
      <c r="E23" s="17">
        <v>0.21771119400710201</v>
      </c>
      <c r="F23" s="17"/>
      <c r="G23" s="17">
        <v>0.25301385066780402</v>
      </c>
      <c r="H23" s="17">
        <v>0.19687989825414401</v>
      </c>
      <c r="I23" s="17">
        <v>0.19568022197559101</v>
      </c>
      <c r="J23" s="17">
        <v>0.18216226081124501</v>
      </c>
      <c r="K23" s="17">
        <v>0.15850699652460101</v>
      </c>
      <c r="L23" s="17">
        <v>0.14989791985288101</v>
      </c>
      <c r="M23" s="17"/>
      <c r="N23" s="17">
        <v>0.20176302161610901</v>
      </c>
      <c r="O23" s="17">
        <v>0.19680031580326099</v>
      </c>
      <c r="P23" s="17">
        <v>0.19691413048367001</v>
      </c>
      <c r="Q23" s="17">
        <v>0.153467546162073</v>
      </c>
      <c r="R23" s="17"/>
      <c r="S23" s="17">
        <v>0.29890622360462399</v>
      </c>
      <c r="T23" s="17">
        <v>0.17013270560650601</v>
      </c>
      <c r="U23" s="17">
        <v>0.150655215704838</v>
      </c>
      <c r="V23" s="17">
        <v>0.13470464401443699</v>
      </c>
      <c r="W23" s="17">
        <v>0.174445869464083</v>
      </c>
      <c r="X23" s="17">
        <v>0.138536842343642</v>
      </c>
      <c r="Y23" s="17">
        <v>0.17347469115068101</v>
      </c>
      <c r="Z23" s="17">
        <v>0.17473901557455301</v>
      </c>
      <c r="AA23" s="17">
        <v>0.19997489947483699</v>
      </c>
      <c r="AB23" s="17">
        <v>0.188185982580515</v>
      </c>
      <c r="AC23" s="17">
        <v>0.192363542971973</v>
      </c>
      <c r="AD23" s="17">
        <v>0.15177392013226901</v>
      </c>
      <c r="AE23" s="17"/>
      <c r="AF23" s="17">
        <v>0.105959985992599</v>
      </c>
      <c r="AG23" s="17">
        <v>0.18954065718718599</v>
      </c>
      <c r="AH23" s="17">
        <v>0.23356116834280499</v>
      </c>
      <c r="AI23" s="17">
        <v>0.28108677670089299</v>
      </c>
      <c r="AJ23" s="17">
        <v>0.119230213228481</v>
      </c>
      <c r="AK23" s="17"/>
      <c r="AL23" s="17">
        <v>0.24300212217123801</v>
      </c>
      <c r="AM23" s="17">
        <v>0.19517661796031699</v>
      </c>
      <c r="AN23" s="17">
        <v>0.164957539740235</v>
      </c>
      <c r="AO23" s="17">
        <v>0.123342784426498</v>
      </c>
      <c r="AP23" s="17">
        <v>0.130960312894189</v>
      </c>
      <c r="AQ23" s="17">
        <v>0.23383074180687899</v>
      </c>
      <c r="AR23" s="17"/>
      <c r="AS23" s="17">
        <v>0.165081166323995</v>
      </c>
      <c r="AT23" s="17">
        <v>0.21271174047636501</v>
      </c>
      <c r="AU23" s="17"/>
      <c r="AV23" s="17">
        <v>0.17688516649275701</v>
      </c>
      <c r="AW23" s="17">
        <v>0.137591602282884</v>
      </c>
    </row>
    <row r="24" spans="2:49" x14ac:dyDescent="0.3">
      <c r="B24" t="s">
        <v>75</v>
      </c>
      <c r="C24" s="17">
        <v>0.185970752867261</v>
      </c>
      <c r="D24" s="17">
        <v>0.245269182548815</v>
      </c>
      <c r="E24" s="17">
        <v>0.12767282166250199</v>
      </c>
      <c r="F24" s="17"/>
      <c r="G24" s="17">
        <v>0.19511555233689201</v>
      </c>
      <c r="H24" s="17">
        <v>0.21611193489484201</v>
      </c>
      <c r="I24" s="17">
        <v>0.17947292009455501</v>
      </c>
      <c r="J24" s="17">
        <v>0.173718472211016</v>
      </c>
      <c r="K24" s="17">
        <v>0.17868771500830999</v>
      </c>
      <c r="L24" s="17">
        <v>0.175528639196675</v>
      </c>
      <c r="M24" s="17"/>
      <c r="N24" s="17">
        <v>0.22219620952300601</v>
      </c>
      <c r="O24" s="17">
        <v>0.17223894039388499</v>
      </c>
      <c r="P24" s="17">
        <v>0.164415775992693</v>
      </c>
      <c r="Q24" s="17">
        <v>0.178331170016851</v>
      </c>
      <c r="R24" s="17"/>
      <c r="S24" s="17">
        <v>0.20245649777963501</v>
      </c>
      <c r="T24" s="17">
        <v>0.17902833327050099</v>
      </c>
      <c r="U24" s="17">
        <v>0.20408218071492401</v>
      </c>
      <c r="V24" s="17">
        <v>0.179780077316436</v>
      </c>
      <c r="W24" s="17">
        <v>0.169461353172565</v>
      </c>
      <c r="X24" s="17">
        <v>0.206963862583914</v>
      </c>
      <c r="Y24" s="17">
        <v>0.14085506627655101</v>
      </c>
      <c r="Z24" s="17">
        <v>0.18070322431536801</v>
      </c>
      <c r="AA24" s="17">
        <v>0.17191951448828599</v>
      </c>
      <c r="AB24" s="17">
        <v>0.21301233372103701</v>
      </c>
      <c r="AC24" s="17">
        <v>0.214396761967905</v>
      </c>
      <c r="AD24" s="17">
        <v>0.13520579976622399</v>
      </c>
      <c r="AE24" s="17"/>
      <c r="AF24" s="17">
        <v>0.110985450241793</v>
      </c>
      <c r="AG24" s="17">
        <v>0.177573083274083</v>
      </c>
      <c r="AH24" s="17">
        <v>0.224321810619422</v>
      </c>
      <c r="AI24" s="17">
        <v>0.23813708809464901</v>
      </c>
      <c r="AJ24" s="17">
        <v>0.40555063344210601</v>
      </c>
      <c r="AK24" s="17"/>
      <c r="AL24" s="17">
        <v>0.24279178317987199</v>
      </c>
      <c r="AM24" s="17">
        <v>0.17313589193798401</v>
      </c>
      <c r="AN24" s="17">
        <v>0.18774083429445501</v>
      </c>
      <c r="AO24" s="17">
        <v>0.15147470192340601</v>
      </c>
      <c r="AP24" s="17">
        <v>0.14037197168985399</v>
      </c>
      <c r="AQ24" s="17">
        <v>0.17012369508531</v>
      </c>
      <c r="AR24" s="17"/>
      <c r="AS24" s="17">
        <v>0.18089798978785099</v>
      </c>
      <c r="AT24" s="17">
        <v>0.192011664619649</v>
      </c>
      <c r="AU24" s="17"/>
      <c r="AV24" s="17">
        <v>0.18971924206424901</v>
      </c>
      <c r="AW24" s="17">
        <v>0.16035475224905599</v>
      </c>
    </row>
    <row r="25" spans="2:49" x14ac:dyDescent="0.3">
      <c r="B25" t="s">
        <v>76</v>
      </c>
      <c r="C25" s="17">
        <v>9.6834520240580396E-2</v>
      </c>
      <c r="D25" s="17">
        <v>0.122152160931189</v>
      </c>
      <c r="E25" s="17">
        <v>7.1043845418020696E-2</v>
      </c>
      <c r="F25" s="17"/>
      <c r="G25" s="17">
        <v>0.155825479170182</v>
      </c>
      <c r="H25" s="17">
        <v>0.10648935460593301</v>
      </c>
      <c r="I25" s="17">
        <v>0.101584798631951</v>
      </c>
      <c r="J25" s="17">
        <v>0.106437787886732</v>
      </c>
      <c r="K25" s="17">
        <v>7.6085942472708404E-2</v>
      </c>
      <c r="L25" s="17">
        <v>5.1744084292896501E-2</v>
      </c>
      <c r="M25" s="17"/>
      <c r="N25" s="17">
        <v>0.11845592860655001</v>
      </c>
      <c r="O25" s="17">
        <v>0.10403022183553499</v>
      </c>
      <c r="P25" s="17">
        <v>8.5796527503645997E-2</v>
      </c>
      <c r="Q25" s="17">
        <v>7.6765516309148796E-2</v>
      </c>
      <c r="R25" s="17"/>
      <c r="S25" s="17">
        <v>0.11852283725164101</v>
      </c>
      <c r="T25" s="17">
        <v>7.4698563377424601E-2</v>
      </c>
      <c r="U25" s="17">
        <v>6.8965980169256702E-2</v>
      </c>
      <c r="V25" s="17">
        <v>0.113530412997639</v>
      </c>
      <c r="W25" s="17">
        <v>7.5484675801659698E-2</v>
      </c>
      <c r="X25" s="17">
        <v>6.7339968013856194E-2</v>
      </c>
      <c r="Y25" s="17">
        <v>8.6427830500889702E-2</v>
      </c>
      <c r="Z25" s="17">
        <v>7.4148083236423495E-2</v>
      </c>
      <c r="AA25" s="17">
        <v>0.13302726999311101</v>
      </c>
      <c r="AB25" s="17">
        <v>0.104680102110463</v>
      </c>
      <c r="AC25" s="17">
        <v>0.11257706939140499</v>
      </c>
      <c r="AD25" s="17">
        <v>0.12975705480031899</v>
      </c>
      <c r="AE25" s="17"/>
      <c r="AF25" s="17">
        <v>5.3323552080134902E-2</v>
      </c>
      <c r="AG25" s="17">
        <v>9.1864722867469606E-2</v>
      </c>
      <c r="AH25" s="17">
        <v>0.118331875253053</v>
      </c>
      <c r="AI25" s="17">
        <v>0.151858753783182</v>
      </c>
      <c r="AJ25" s="17">
        <v>0.112626138141139</v>
      </c>
      <c r="AK25" s="17"/>
      <c r="AL25" s="17">
        <v>0.119754352538481</v>
      </c>
      <c r="AM25" s="17">
        <v>9.9485053332194998E-2</v>
      </c>
      <c r="AN25" s="17">
        <v>0.102445228548632</v>
      </c>
      <c r="AO25" s="17">
        <v>7.8325823529883307E-2</v>
      </c>
      <c r="AP25" s="17">
        <v>5.0331306242753303E-2</v>
      </c>
      <c r="AQ25" s="17">
        <v>0.109076646694372</v>
      </c>
      <c r="AR25" s="17"/>
      <c r="AS25" s="17">
        <v>7.9875569077339101E-2</v>
      </c>
      <c r="AT25" s="17">
        <v>0.117030126813662</v>
      </c>
      <c r="AU25" s="17"/>
      <c r="AV25" s="17">
        <v>8.4335476404842499E-2</v>
      </c>
      <c r="AW25" s="17">
        <v>6.9489182569036995E-2</v>
      </c>
    </row>
    <row r="26" spans="2:49" x14ac:dyDescent="0.3">
      <c r="B26" t="s">
        <v>77</v>
      </c>
      <c r="C26" s="17">
        <v>3.6424570279739998E-3</v>
      </c>
      <c r="D26" s="17">
        <v>5.5210734205459102E-3</v>
      </c>
      <c r="E26" s="17">
        <v>1.8362054614635399E-3</v>
      </c>
      <c r="F26" s="17"/>
      <c r="G26" s="17">
        <v>3.12813724078158E-3</v>
      </c>
      <c r="H26" s="17">
        <v>2.8305724361126399E-3</v>
      </c>
      <c r="I26" s="17">
        <v>1.3280469237094901E-2</v>
      </c>
      <c r="J26" s="17">
        <v>0</v>
      </c>
      <c r="K26" s="17">
        <v>0</v>
      </c>
      <c r="L26" s="17">
        <v>2.1723343723274902E-3</v>
      </c>
      <c r="M26" s="17"/>
      <c r="N26" s="17">
        <v>1.62553717903951E-3</v>
      </c>
      <c r="O26" s="17">
        <v>4.5013204437974004E-3</v>
      </c>
      <c r="P26" s="17">
        <v>4.2615722600696298E-3</v>
      </c>
      <c r="Q26" s="17">
        <v>4.4228660353486E-3</v>
      </c>
      <c r="R26" s="17"/>
      <c r="S26" s="17">
        <v>3.2386437965689001E-3</v>
      </c>
      <c r="T26" s="17">
        <v>0</v>
      </c>
      <c r="U26" s="17">
        <v>1.35362004931828E-2</v>
      </c>
      <c r="V26" s="17">
        <v>1.1700042705061199E-2</v>
      </c>
      <c r="W26" s="17">
        <v>0</v>
      </c>
      <c r="X26" s="17">
        <v>5.3454396982112497E-3</v>
      </c>
      <c r="Y26" s="17">
        <v>0</v>
      </c>
      <c r="Z26" s="17">
        <v>0</v>
      </c>
      <c r="AA26" s="17">
        <v>0</v>
      </c>
      <c r="AB26" s="17">
        <v>0</v>
      </c>
      <c r="AC26" s="17">
        <v>1.14714408397023E-2</v>
      </c>
      <c r="AD26" s="17">
        <v>0</v>
      </c>
      <c r="AE26" s="17"/>
      <c r="AF26" s="17">
        <v>5.3940388062147402E-3</v>
      </c>
      <c r="AG26" s="17">
        <v>4.2002030267906101E-3</v>
      </c>
      <c r="AH26" s="17">
        <v>3.6378499019980499E-3</v>
      </c>
      <c r="AI26" s="17">
        <v>0</v>
      </c>
      <c r="AJ26" s="17">
        <v>0</v>
      </c>
      <c r="AK26" s="17"/>
      <c r="AL26" s="17">
        <v>0</v>
      </c>
      <c r="AM26" s="17">
        <v>3.25393548688828E-3</v>
      </c>
      <c r="AN26" s="17">
        <v>9.5650187302497598E-3</v>
      </c>
      <c r="AO26" s="17">
        <v>6.5728237586316803E-3</v>
      </c>
      <c r="AP26" s="17">
        <v>4.3070100439545102E-3</v>
      </c>
      <c r="AQ26" s="17">
        <v>0</v>
      </c>
      <c r="AR26" s="17"/>
      <c r="AS26" s="17">
        <v>1.7197086168315599E-3</v>
      </c>
      <c r="AT26" s="17">
        <v>5.9321664608672801E-3</v>
      </c>
      <c r="AU26" s="17"/>
      <c r="AV26" s="17">
        <v>2.4581503314016098E-3</v>
      </c>
      <c r="AW26" s="17">
        <v>0</v>
      </c>
    </row>
    <row r="27" spans="2:49" x14ac:dyDescent="0.3">
      <c r="B27" t="s">
        <v>78</v>
      </c>
      <c r="C27" s="17">
        <v>1.0442743103358101E-2</v>
      </c>
      <c r="D27" s="17">
        <v>9.43244998690582E-3</v>
      </c>
      <c r="E27" s="17">
        <v>1.1503332859508299E-2</v>
      </c>
      <c r="F27" s="17"/>
      <c r="G27" s="17">
        <v>6.4255845018037598E-3</v>
      </c>
      <c r="H27" s="17">
        <v>7.7234205240503499E-3</v>
      </c>
      <c r="I27" s="17">
        <v>0</v>
      </c>
      <c r="J27" s="17">
        <v>1.3887855032740599E-2</v>
      </c>
      <c r="K27" s="17">
        <v>1.21249948016542E-2</v>
      </c>
      <c r="L27" s="17">
        <v>1.99490847160636E-2</v>
      </c>
      <c r="M27" s="17"/>
      <c r="N27" s="17">
        <v>4.9934168559081704E-3</v>
      </c>
      <c r="O27" s="17">
        <v>7.9991950097130799E-3</v>
      </c>
      <c r="P27" s="17">
        <v>1.47651482114017E-2</v>
      </c>
      <c r="Q27" s="17">
        <v>1.5181634210177901E-2</v>
      </c>
      <c r="R27" s="17"/>
      <c r="S27" s="17">
        <v>6.94550039165618E-3</v>
      </c>
      <c r="T27" s="17">
        <v>1.9534896030215201E-2</v>
      </c>
      <c r="U27" s="17">
        <v>1.69669743077373E-2</v>
      </c>
      <c r="V27" s="17">
        <v>0</v>
      </c>
      <c r="W27" s="17">
        <v>1.82131173720715E-2</v>
      </c>
      <c r="X27" s="17">
        <v>9.35443045605437E-3</v>
      </c>
      <c r="Y27" s="17">
        <v>1.6618323898031501E-2</v>
      </c>
      <c r="Z27" s="17">
        <v>2.2220385280659598E-2</v>
      </c>
      <c r="AA27" s="17">
        <v>0</v>
      </c>
      <c r="AB27" s="17">
        <v>4.7980473680233199E-3</v>
      </c>
      <c r="AC27" s="17">
        <v>1.6055137277141099E-2</v>
      </c>
      <c r="AD27" s="17">
        <v>0</v>
      </c>
      <c r="AE27" s="17"/>
      <c r="AF27" s="17">
        <v>1.1885144913721699E-2</v>
      </c>
      <c r="AG27" s="17">
        <v>1.4932248089545699E-2</v>
      </c>
      <c r="AH27" s="17">
        <v>3.4063404295952599E-3</v>
      </c>
      <c r="AI27" s="17">
        <v>6.5836438025928899E-3</v>
      </c>
      <c r="AJ27" s="17">
        <v>0</v>
      </c>
      <c r="AK27" s="17"/>
      <c r="AL27" s="17">
        <v>6.5947485372106996E-3</v>
      </c>
      <c r="AM27" s="17">
        <v>1.6680311550070399E-2</v>
      </c>
      <c r="AN27" s="17">
        <v>1.23907761486882E-2</v>
      </c>
      <c r="AO27" s="17">
        <v>1.3571780227840301E-2</v>
      </c>
      <c r="AP27" s="17">
        <v>0</v>
      </c>
      <c r="AQ27" s="17">
        <v>0</v>
      </c>
      <c r="AR27" s="17"/>
      <c r="AS27" s="17">
        <v>1.25931346900686E-2</v>
      </c>
      <c r="AT27" s="17">
        <v>7.8819442635453003E-3</v>
      </c>
      <c r="AU27" s="17"/>
      <c r="AV27" s="17">
        <v>1.57462498928123E-2</v>
      </c>
      <c r="AW27" s="17">
        <v>5.2500509002014299E-3</v>
      </c>
    </row>
    <row r="28" spans="2:49" x14ac:dyDescent="0.3">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row>
    <row r="29" spans="2:49" x14ac:dyDescent="0.3">
      <c r="B29" s="6" t="s">
        <v>102</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row>
    <row r="30" spans="2:49" x14ac:dyDescent="0.3">
      <c r="B30" s="23" t="s">
        <v>80</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row>
    <row r="31" spans="2:49" x14ac:dyDescent="0.3">
      <c r="B31" t="s">
        <v>93</v>
      </c>
      <c r="C31" s="17">
        <v>7.2131500460745596E-2</v>
      </c>
      <c r="D31" s="17">
        <v>7.5281896853286803E-2</v>
      </c>
      <c r="E31" s="17">
        <v>6.8630654852687004E-2</v>
      </c>
      <c r="F31" s="17"/>
      <c r="G31" s="17">
        <v>0.14351310550240901</v>
      </c>
      <c r="H31" s="17">
        <v>0.125655737101209</v>
      </c>
      <c r="I31" s="17">
        <v>6.6054267588745302E-2</v>
      </c>
      <c r="J31" s="17">
        <v>4.7354610256041103E-2</v>
      </c>
      <c r="K31" s="17">
        <v>3.9578424776881699E-2</v>
      </c>
      <c r="L31" s="17">
        <v>2.7837429634433301E-2</v>
      </c>
      <c r="M31" s="17"/>
      <c r="N31" s="17">
        <v>7.9694498119274704E-2</v>
      </c>
      <c r="O31" s="17">
        <v>5.8775902251352798E-2</v>
      </c>
      <c r="P31" s="17">
        <v>7.0540469240074496E-2</v>
      </c>
      <c r="Q31" s="17">
        <v>8.0041238253831498E-2</v>
      </c>
      <c r="R31" s="17"/>
      <c r="S31" s="17">
        <v>8.1229134974979897E-2</v>
      </c>
      <c r="T31" s="17">
        <v>5.6479440517716799E-2</v>
      </c>
      <c r="U31" s="17">
        <v>6.8506125786580399E-2</v>
      </c>
      <c r="V31" s="17">
        <v>6.7006327752364397E-2</v>
      </c>
      <c r="W31" s="17">
        <v>4.1872434009627903E-2</v>
      </c>
      <c r="X31" s="17">
        <v>7.3058042470985393E-2</v>
      </c>
      <c r="Y31" s="17">
        <v>7.1752398167890294E-2</v>
      </c>
      <c r="Z31" s="17">
        <v>0.141024897304278</v>
      </c>
      <c r="AA31" s="17">
        <v>7.5556987291712605E-2</v>
      </c>
      <c r="AB31" s="17">
        <v>5.78575654728892E-2</v>
      </c>
      <c r="AC31" s="17">
        <v>0.11212955421248801</v>
      </c>
      <c r="AD31" s="17">
        <v>6.3251625567472394E-2</v>
      </c>
      <c r="AE31" s="17"/>
      <c r="AF31" s="17">
        <v>4.7725150643179198E-2</v>
      </c>
      <c r="AG31" s="17">
        <v>5.7168961944233203E-2</v>
      </c>
      <c r="AH31" s="17">
        <v>7.79165389524413E-2</v>
      </c>
      <c r="AI31" s="17">
        <v>9.4613196327624202E-2</v>
      </c>
      <c r="AJ31" s="17">
        <v>0.23828226695355301</v>
      </c>
      <c r="AK31" s="17"/>
      <c r="AL31" s="17">
        <v>0.114858405139113</v>
      </c>
      <c r="AM31" s="17">
        <v>6.1811839608750301E-2</v>
      </c>
      <c r="AN31" s="17">
        <v>6.1215040690789098E-2</v>
      </c>
      <c r="AO31" s="17">
        <v>5.4950293343053999E-2</v>
      </c>
      <c r="AP31" s="17">
        <v>3.9904573478726897E-2</v>
      </c>
      <c r="AQ31" s="17">
        <v>5.48091781167864E-2</v>
      </c>
      <c r="AR31" s="17"/>
      <c r="AS31" s="17">
        <v>6.7622633237006305E-2</v>
      </c>
      <c r="AT31" s="17">
        <v>7.7500895517338006E-2</v>
      </c>
      <c r="AU31" s="17"/>
      <c r="AV31" s="17">
        <v>6.7849940078559698E-2</v>
      </c>
      <c r="AW31" s="17">
        <v>6.7093273199008097E-2</v>
      </c>
    </row>
    <row r="32" spans="2:49" x14ac:dyDescent="0.3">
      <c r="B32" t="s">
        <v>94</v>
      </c>
      <c r="C32" s="17">
        <v>5.35181155322179E-2</v>
      </c>
      <c r="D32" s="17">
        <v>5.9004891323548803E-2</v>
      </c>
      <c r="E32" s="17">
        <v>4.7679157380143E-2</v>
      </c>
      <c r="F32" s="17"/>
      <c r="G32" s="17">
        <v>9.2282093299854803E-2</v>
      </c>
      <c r="H32" s="17">
        <v>8.8075391589534993E-2</v>
      </c>
      <c r="I32" s="17">
        <v>6.2750161971889401E-2</v>
      </c>
      <c r="J32" s="17">
        <v>3.2486303767953799E-2</v>
      </c>
      <c r="K32" s="17">
        <v>2.4693051399542299E-2</v>
      </c>
      <c r="L32" s="17">
        <v>2.8400529976385199E-2</v>
      </c>
      <c r="M32" s="17"/>
      <c r="N32" s="17">
        <v>4.6587904658058697E-2</v>
      </c>
      <c r="O32" s="17">
        <v>4.63538670808641E-2</v>
      </c>
      <c r="P32" s="17">
        <v>5.6693742618585799E-2</v>
      </c>
      <c r="Q32" s="17">
        <v>6.6246133245472794E-2</v>
      </c>
      <c r="R32" s="17"/>
      <c r="S32" s="17">
        <v>9.8735954625234795E-2</v>
      </c>
      <c r="T32" s="17">
        <v>2.92276251435751E-2</v>
      </c>
      <c r="U32" s="17">
        <v>3.5330603557093998E-2</v>
      </c>
      <c r="V32" s="17">
        <v>2.5410848292047102E-2</v>
      </c>
      <c r="W32" s="17">
        <v>7.4700911108276397E-2</v>
      </c>
      <c r="X32" s="17">
        <v>4.4839064323150303E-2</v>
      </c>
      <c r="Y32" s="17">
        <v>5.6094995586152399E-2</v>
      </c>
      <c r="Z32" s="17">
        <v>5.3643126132154398E-2</v>
      </c>
      <c r="AA32" s="17">
        <v>7.1243229563533197E-2</v>
      </c>
      <c r="AB32" s="17">
        <v>4.01573217587778E-2</v>
      </c>
      <c r="AC32" s="17">
        <v>3.6725844112428102E-2</v>
      </c>
      <c r="AD32" s="17">
        <v>5.3100013342403198E-2</v>
      </c>
      <c r="AE32" s="17"/>
      <c r="AF32" s="17">
        <v>4.4223393040397102E-2</v>
      </c>
      <c r="AG32" s="17">
        <v>5.1492501062037302E-2</v>
      </c>
      <c r="AH32" s="17">
        <v>5.4807531032801102E-2</v>
      </c>
      <c r="AI32" s="17">
        <v>8.3977449252015904E-2</v>
      </c>
      <c r="AJ32" s="17">
        <v>9.0558513218678902E-2</v>
      </c>
      <c r="AK32" s="17"/>
      <c r="AL32" s="17">
        <v>8.1356330214468905E-2</v>
      </c>
      <c r="AM32" s="17">
        <v>6.11909421263915E-2</v>
      </c>
      <c r="AN32" s="17">
        <v>3.9720325754236098E-2</v>
      </c>
      <c r="AO32" s="17">
        <v>2.6361946719631001E-2</v>
      </c>
      <c r="AP32" s="17">
        <v>2.61986095470698E-2</v>
      </c>
      <c r="AQ32" s="17">
        <v>4.4574164833487799E-2</v>
      </c>
      <c r="AR32" s="17"/>
      <c r="AS32" s="17">
        <v>4.8168601404422202E-2</v>
      </c>
      <c r="AT32" s="17">
        <v>5.98885969164836E-2</v>
      </c>
      <c r="AU32" s="17"/>
      <c r="AV32" s="17">
        <v>4.9157483255626799E-2</v>
      </c>
      <c r="AW32" s="17">
        <v>4.5865659131537402E-2</v>
      </c>
    </row>
    <row r="33" spans="2:49" x14ac:dyDescent="0.3">
      <c r="B33" t="s">
        <v>95</v>
      </c>
      <c r="C33" s="17">
        <v>9.8617782012809505E-2</v>
      </c>
      <c r="D33" s="17">
        <v>9.1711368801811702E-2</v>
      </c>
      <c r="E33" s="17">
        <v>0.105141490540805</v>
      </c>
      <c r="F33" s="17"/>
      <c r="G33" s="17">
        <v>0.184972869575944</v>
      </c>
      <c r="H33" s="17">
        <v>0.15288050036755099</v>
      </c>
      <c r="I33" s="17">
        <v>0.108099248221132</v>
      </c>
      <c r="J33" s="17">
        <v>8.5180365985092904E-2</v>
      </c>
      <c r="K33" s="17">
        <v>5.0175189669521301E-2</v>
      </c>
      <c r="L33" s="17">
        <v>3.24308742174182E-2</v>
      </c>
      <c r="M33" s="17"/>
      <c r="N33" s="17">
        <v>0.102806177841411</v>
      </c>
      <c r="O33" s="17">
        <v>9.8531874276075099E-2</v>
      </c>
      <c r="P33" s="17">
        <v>0.108911811967768</v>
      </c>
      <c r="Q33" s="17">
        <v>8.4446590550092598E-2</v>
      </c>
      <c r="R33" s="17"/>
      <c r="S33" s="17">
        <v>0.134872454961116</v>
      </c>
      <c r="T33" s="17">
        <v>9.61972100968609E-2</v>
      </c>
      <c r="U33" s="17">
        <v>9.3506231558682498E-2</v>
      </c>
      <c r="V33" s="17">
        <v>9.1801396096861096E-2</v>
      </c>
      <c r="W33" s="17">
        <v>0.11148033880498499</v>
      </c>
      <c r="X33" s="17">
        <v>8.4493917985242695E-2</v>
      </c>
      <c r="Y33" s="17">
        <v>8.8026437099830199E-2</v>
      </c>
      <c r="Z33" s="17">
        <v>6.4715243422323904E-2</v>
      </c>
      <c r="AA33" s="17">
        <v>0.133764414111744</v>
      </c>
      <c r="AB33" s="17">
        <v>6.03821482659593E-2</v>
      </c>
      <c r="AC33" s="17">
        <v>5.9950206424352198E-2</v>
      </c>
      <c r="AD33" s="17">
        <v>0.10975507013982</v>
      </c>
      <c r="AE33" s="17"/>
      <c r="AF33" s="17">
        <v>7.3683856262603695E-2</v>
      </c>
      <c r="AG33" s="17">
        <v>0.1152454121968</v>
      </c>
      <c r="AH33" s="17">
        <v>0.11097690999620199</v>
      </c>
      <c r="AI33" s="17">
        <v>0.106326788259805</v>
      </c>
      <c r="AJ33" s="17">
        <v>0.122522320511155</v>
      </c>
      <c r="AK33" s="17"/>
      <c r="AL33" s="17">
        <v>0.13562618643649799</v>
      </c>
      <c r="AM33" s="17">
        <v>6.3516611065171702E-2</v>
      </c>
      <c r="AN33" s="17">
        <v>0.101675733653721</v>
      </c>
      <c r="AO33" s="17">
        <v>0.11208669862229</v>
      </c>
      <c r="AP33" s="17">
        <v>8.0122710850608306E-2</v>
      </c>
      <c r="AQ33" s="17">
        <v>8.5960547733794301E-2</v>
      </c>
      <c r="AR33" s="17"/>
      <c r="AS33" s="17">
        <v>7.9072691206696605E-2</v>
      </c>
      <c r="AT33" s="17">
        <v>0.121893099015371</v>
      </c>
      <c r="AU33" s="17"/>
      <c r="AV33" s="17">
        <v>7.5110887417985495E-2</v>
      </c>
      <c r="AW33" s="17">
        <v>8.8299076958223893E-2</v>
      </c>
    </row>
    <row r="34" spans="2:49" x14ac:dyDescent="0.3">
      <c r="B34" t="s">
        <v>96</v>
      </c>
      <c r="C34" s="17">
        <v>0.115393390699163</v>
      </c>
      <c r="D34" s="17">
        <v>0.110473555258432</v>
      </c>
      <c r="E34" s="17">
        <v>0.120090032646033</v>
      </c>
      <c r="F34" s="17"/>
      <c r="G34" s="17">
        <v>0.189761965638928</v>
      </c>
      <c r="H34" s="17">
        <v>0.18026241358115999</v>
      </c>
      <c r="I34" s="17">
        <v>0.123029848734225</v>
      </c>
      <c r="J34" s="17">
        <v>9.4582305123824303E-2</v>
      </c>
      <c r="K34" s="17">
        <v>7.2660235190236497E-2</v>
      </c>
      <c r="L34" s="17">
        <v>5.2284065843736002E-2</v>
      </c>
      <c r="M34" s="17"/>
      <c r="N34" s="17">
        <v>0.12639865853236701</v>
      </c>
      <c r="O34" s="17">
        <v>0.115276876068639</v>
      </c>
      <c r="P34" s="17">
        <v>0.105449273069989</v>
      </c>
      <c r="Q34" s="17">
        <v>0.113637061351304</v>
      </c>
      <c r="R34" s="17"/>
      <c r="S34" s="17">
        <v>0.13991812815284799</v>
      </c>
      <c r="T34" s="17">
        <v>9.5840106606567305E-2</v>
      </c>
      <c r="U34" s="17">
        <v>0.103936032752416</v>
      </c>
      <c r="V34" s="17">
        <v>0.10871343666382199</v>
      </c>
      <c r="W34" s="17">
        <v>0.12826726373588099</v>
      </c>
      <c r="X34" s="17">
        <v>0.144126549943873</v>
      </c>
      <c r="Y34" s="17">
        <v>8.5645260826508807E-2</v>
      </c>
      <c r="Z34" s="17">
        <v>0.135307655605896</v>
      </c>
      <c r="AA34" s="17">
        <v>0.11132572975590301</v>
      </c>
      <c r="AB34" s="17">
        <v>0.13333562509021199</v>
      </c>
      <c r="AC34" s="17">
        <v>8.9069404015921894E-2</v>
      </c>
      <c r="AD34" s="17">
        <v>7.7803893658049503E-2</v>
      </c>
      <c r="AE34" s="17"/>
      <c r="AF34" s="17">
        <v>0.103680783918964</v>
      </c>
      <c r="AG34" s="17">
        <v>0.112294520783619</v>
      </c>
      <c r="AH34" s="17">
        <v>0.14320592755075601</v>
      </c>
      <c r="AI34" s="17">
        <v>0.14114807520855999</v>
      </c>
      <c r="AJ34" s="17">
        <v>0.14438993156726099</v>
      </c>
      <c r="AK34" s="17"/>
      <c r="AL34" s="17">
        <v>0.17043909127760901</v>
      </c>
      <c r="AM34" s="17">
        <v>0.10076396195793</v>
      </c>
      <c r="AN34" s="17">
        <v>9.9300072325020194E-2</v>
      </c>
      <c r="AO34" s="17">
        <v>0.10863914457603201</v>
      </c>
      <c r="AP34" s="17">
        <v>7.7779338304928794E-2</v>
      </c>
      <c r="AQ34" s="17">
        <v>3.9097769477048801E-2</v>
      </c>
      <c r="AR34" s="17"/>
      <c r="AS34" s="17">
        <v>0.10057450549944701</v>
      </c>
      <c r="AT34" s="17">
        <v>0.13304049472490101</v>
      </c>
      <c r="AU34" s="17"/>
      <c r="AV34" s="17">
        <v>0.10027315339970901</v>
      </c>
      <c r="AW34" s="17">
        <v>0.101276304696856</v>
      </c>
    </row>
    <row r="35" spans="2:49" x14ac:dyDescent="0.3">
      <c r="B35" t="s">
        <v>97</v>
      </c>
      <c r="C35" s="17">
        <v>0.19105384500221601</v>
      </c>
      <c r="D35" s="17">
        <v>0.18150900159886699</v>
      </c>
      <c r="E35" s="17">
        <v>0.20173853270612899</v>
      </c>
      <c r="F35" s="17"/>
      <c r="G35" s="17">
        <v>0.21376483957219999</v>
      </c>
      <c r="H35" s="17">
        <v>0.21709679458414</v>
      </c>
      <c r="I35" s="17">
        <v>0.240064220867065</v>
      </c>
      <c r="J35" s="17">
        <v>0.18956870941846499</v>
      </c>
      <c r="K35" s="17">
        <v>0.17438930115458601</v>
      </c>
      <c r="L35" s="17">
        <v>0.12702155850896801</v>
      </c>
      <c r="M35" s="17"/>
      <c r="N35" s="17">
        <v>0.20336049935995601</v>
      </c>
      <c r="O35" s="17">
        <v>0.20082796510950399</v>
      </c>
      <c r="P35" s="17">
        <v>0.19909365671055401</v>
      </c>
      <c r="Q35" s="17">
        <v>0.16071138850448299</v>
      </c>
      <c r="R35" s="17"/>
      <c r="S35" s="17">
        <v>0.18596438654164099</v>
      </c>
      <c r="T35" s="17">
        <v>0.192071724825357</v>
      </c>
      <c r="U35" s="17">
        <v>0.170506361009891</v>
      </c>
      <c r="V35" s="17">
        <v>0.171632190400412</v>
      </c>
      <c r="W35" s="17">
        <v>0.20212639559946699</v>
      </c>
      <c r="X35" s="17">
        <v>0.22471089270940001</v>
      </c>
      <c r="Y35" s="17">
        <v>0.19715063006150399</v>
      </c>
      <c r="Z35" s="17">
        <v>0.16060393190487299</v>
      </c>
      <c r="AA35" s="17">
        <v>0.17413739660010899</v>
      </c>
      <c r="AB35" s="17">
        <v>0.238988932539171</v>
      </c>
      <c r="AC35" s="17">
        <v>0.14467054968432999</v>
      </c>
      <c r="AD35" s="17">
        <v>0.21658598343340499</v>
      </c>
      <c r="AE35" s="17"/>
      <c r="AF35" s="17">
        <v>0.20554001904166</v>
      </c>
      <c r="AG35" s="17">
        <v>0.17262317388128601</v>
      </c>
      <c r="AH35" s="17">
        <v>0.199011563223122</v>
      </c>
      <c r="AI35" s="17">
        <v>0.203101640503037</v>
      </c>
      <c r="AJ35" s="17">
        <v>0.11290531213048099</v>
      </c>
      <c r="AK35" s="17"/>
      <c r="AL35" s="17">
        <v>0.18529948019679601</v>
      </c>
      <c r="AM35" s="17">
        <v>0.19852202535670399</v>
      </c>
      <c r="AN35" s="17">
        <v>0.16362327428974899</v>
      </c>
      <c r="AO35" s="17">
        <v>0.17864296539722199</v>
      </c>
      <c r="AP35" s="17">
        <v>0.21673075689641899</v>
      </c>
      <c r="AQ35" s="17">
        <v>0.23736035780547499</v>
      </c>
      <c r="AR35" s="17"/>
      <c r="AS35" s="17">
        <v>0.18261893108805799</v>
      </c>
      <c r="AT35" s="17">
        <v>0.20109858192305699</v>
      </c>
      <c r="AU35" s="17"/>
      <c r="AV35" s="17">
        <v>0.18108165429154899</v>
      </c>
      <c r="AW35" s="17">
        <v>0.18619899448541299</v>
      </c>
    </row>
    <row r="36" spans="2:49" x14ac:dyDescent="0.3">
      <c r="B36" t="s">
        <v>98</v>
      </c>
      <c r="C36" s="17">
        <v>0.24972998780613201</v>
      </c>
      <c r="D36" s="17">
        <v>0.23059790992319801</v>
      </c>
      <c r="E36" s="17">
        <v>0.26752706734648501</v>
      </c>
      <c r="F36" s="17"/>
      <c r="G36" s="17">
        <v>0.14618830023849599</v>
      </c>
      <c r="H36" s="17">
        <v>0.19449580620575399</v>
      </c>
      <c r="I36" s="17">
        <v>0.26019451509536801</v>
      </c>
      <c r="J36" s="17">
        <v>0.34146936253836702</v>
      </c>
      <c r="K36" s="17">
        <v>0.31480159549174802</v>
      </c>
      <c r="L36" s="17">
        <v>0.23709132442171399</v>
      </c>
      <c r="M36" s="17"/>
      <c r="N36" s="17">
        <v>0.25049591969940399</v>
      </c>
      <c r="O36" s="17">
        <v>0.25515605774876998</v>
      </c>
      <c r="P36" s="17">
        <v>0.239806725999303</v>
      </c>
      <c r="Q36" s="17">
        <v>0.24925154213522199</v>
      </c>
      <c r="R36" s="17"/>
      <c r="S36" s="17">
        <v>0.22421830133208301</v>
      </c>
      <c r="T36" s="17">
        <v>0.258773958216239</v>
      </c>
      <c r="U36" s="17">
        <v>0.28187253890354802</v>
      </c>
      <c r="V36" s="17">
        <v>0.31082976636687498</v>
      </c>
      <c r="W36" s="17">
        <v>0.23531031005906899</v>
      </c>
      <c r="X36" s="17">
        <v>0.22000051648017799</v>
      </c>
      <c r="Y36" s="17">
        <v>0.244533959519563</v>
      </c>
      <c r="Z36" s="17">
        <v>0.19574966608481001</v>
      </c>
      <c r="AA36" s="17">
        <v>0.21664762974996399</v>
      </c>
      <c r="AB36" s="17">
        <v>0.30002170661424299</v>
      </c>
      <c r="AC36" s="17">
        <v>0.24490864768043699</v>
      </c>
      <c r="AD36" s="17">
        <v>0.247818686241667</v>
      </c>
      <c r="AE36" s="17"/>
      <c r="AF36" s="17">
        <v>0.242073202213096</v>
      </c>
      <c r="AG36" s="17">
        <v>0.28046437095038701</v>
      </c>
      <c r="AH36" s="17">
        <v>0.21589838344333701</v>
      </c>
      <c r="AI36" s="17">
        <v>0.259828269310935</v>
      </c>
      <c r="AJ36" s="17">
        <v>0.116484920058222</v>
      </c>
      <c r="AK36" s="17"/>
      <c r="AL36" s="17">
        <v>0.21342173347853099</v>
      </c>
      <c r="AM36" s="17">
        <v>0.24622274557978399</v>
      </c>
      <c r="AN36" s="17">
        <v>0.27508285701256102</v>
      </c>
      <c r="AO36" s="17">
        <v>0.26721227865819203</v>
      </c>
      <c r="AP36" s="17">
        <v>0.27235715585401099</v>
      </c>
      <c r="AQ36" s="17">
        <v>0.29351821232312397</v>
      </c>
      <c r="AR36" s="17"/>
      <c r="AS36" s="17">
        <v>0.281933963523961</v>
      </c>
      <c r="AT36" s="17">
        <v>0.211379808162003</v>
      </c>
      <c r="AU36" s="17"/>
      <c r="AV36" s="17">
        <v>0.28602306499842101</v>
      </c>
      <c r="AW36" s="17">
        <v>0.27241112251704103</v>
      </c>
    </row>
    <row r="37" spans="2:49" x14ac:dyDescent="0.3">
      <c r="B37" t="s">
        <v>99</v>
      </c>
      <c r="C37" s="17">
        <v>0.105713362731267</v>
      </c>
      <c r="D37" s="17">
        <v>0.11404599964718801</v>
      </c>
      <c r="E37" s="17">
        <v>9.83459487040238E-2</v>
      </c>
      <c r="F37" s="17"/>
      <c r="G37" s="17">
        <v>1.6186242734082298E-2</v>
      </c>
      <c r="H37" s="17">
        <v>2.8499897734377E-2</v>
      </c>
      <c r="I37" s="17">
        <v>8.2619592622917806E-2</v>
      </c>
      <c r="J37" s="17">
        <v>0.128121655655036</v>
      </c>
      <c r="K37" s="17">
        <v>0.143392117375329</v>
      </c>
      <c r="L37" s="17">
        <v>0.20373059637183799</v>
      </c>
      <c r="M37" s="17"/>
      <c r="N37" s="17">
        <v>8.6106430231162795E-2</v>
      </c>
      <c r="O37" s="17">
        <v>0.12049199821262201</v>
      </c>
      <c r="P37" s="17">
        <v>0.110832238660218</v>
      </c>
      <c r="Q37" s="17">
        <v>0.106367123502196</v>
      </c>
      <c r="R37" s="17"/>
      <c r="S37" s="17">
        <v>6.11841037351189E-2</v>
      </c>
      <c r="T37" s="17">
        <v>0.13260344581570599</v>
      </c>
      <c r="U37" s="17">
        <v>0.120556070180069</v>
      </c>
      <c r="V37" s="17">
        <v>0.11092806509488699</v>
      </c>
      <c r="W37" s="17">
        <v>9.0669244118028305E-2</v>
      </c>
      <c r="X37" s="17">
        <v>0.11311330710982601</v>
      </c>
      <c r="Y37" s="17">
        <v>0.124137569862781</v>
      </c>
      <c r="Z37" s="17">
        <v>0.11807597456046399</v>
      </c>
      <c r="AA37" s="17">
        <v>0.110963841293097</v>
      </c>
      <c r="AB37" s="17">
        <v>7.3512805594445396E-2</v>
      </c>
      <c r="AC37" s="17">
        <v>0.15458556010151001</v>
      </c>
      <c r="AD37" s="17">
        <v>8.5021060224598599E-2</v>
      </c>
      <c r="AE37" s="17"/>
      <c r="AF37" s="17">
        <v>0.13345930827073299</v>
      </c>
      <c r="AG37" s="17">
        <v>9.8010852869726398E-2</v>
      </c>
      <c r="AH37" s="17">
        <v>0.10499067246666199</v>
      </c>
      <c r="AI37" s="17">
        <v>6.1447675336455898E-2</v>
      </c>
      <c r="AJ37" s="17">
        <v>0.111939630017153</v>
      </c>
      <c r="AK37" s="17"/>
      <c r="AL37" s="17">
        <v>5.2610081360538602E-2</v>
      </c>
      <c r="AM37" s="17">
        <v>0.120079761756418</v>
      </c>
      <c r="AN37" s="17">
        <v>0.134716666200039</v>
      </c>
      <c r="AO37" s="17">
        <v>0.138397318724998</v>
      </c>
      <c r="AP37" s="17">
        <v>0.10254450395848699</v>
      </c>
      <c r="AQ37" s="17">
        <v>0.13278415242906</v>
      </c>
      <c r="AR37" s="17"/>
      <c r="AS37" s="17">
        <v>0.116324745932205</v>
      </c>
      <c r="AT37" s="17">
        <v>9.3076772280622194E-2</v>
      </c>
      <c r="AU37" s="17"/>
      <c r="AV37" s="17">
        <v>0.115967075363113</v>
      </c>
      <c r="AW37" s="17">
        <v>0.11715770152980801</v>
      </c>
    </row>
    <row r="38" spans="2:49" x14ac:dyDescent="0.3">
      <c r="B38" t="s">
        <v>100</v>
      </c>
      <c r="C38" s="17">
        <v>0.107886666499298</v>
      </c>
      <c r="D38" s="17">
        <v>0.12802406993488899</v>
      </c>
      <c r="E38" s="17">
        <v>8.8161436205123803E-2</v>
      </c>
      <c r="F38" s="17"/>
      <c r="G38" s="17">
        <v>3.44903133378056E-3</v>
      </c>
      <c r="H38" s="17">
        <v>1.02028864001606E-2</v>
      </c>
      <c r="I38" s="17">
        <v>5.0825795665826901E-2</v>
      </c>
      <c r="J38" s="17">
        <v>7.5901899521392896E-2</v>
      </c>
      <c r="K38" s="17">
        <v>0.17413404889550901</v>
      </c>
      <c r="L38" s="17">
        <v>0.28531498476327399</v>
      </c>
      <c r="M38" s="17"/>
      <c r="N38" s="17">
        <v>0.101404701467569</v>
      </c>
      <c r="O38" s="17">
        <v>0.10071701293471499</v>
      </c>
      <c r="P38" s="17">
        <v>0.10225750946197799</v>
      </c>
      <c r="Q38" s="17">
        <v>0.128476612395861</v>
      </c>
      <c r="R38" s="17"/>
      <c r="S38" s="17">
        <v>6.6746913404995403E-2</v>
      </c>
      <c r="T38" s="17">
        <v>0.125690527540505</v>
      </c>
      <c r="U38" s="17">
        <v>0.112933619812252</v>
      </c>
      <c r="V38" s="17">
        <v>0.113677969332731</v>
      </c>
      <c r="W38" s="17">
        <v>0.11557310256466501</v>
      </c>
      <c r="X38" s="17">
        <v>8.5282604003971793E-2</v>
      </c>
      <c r="Y38" s="17">
        <v>0.12697766398944699</v>
      </c>
      <c r="Z38" s="17">
        <v>0.13087950498519901</v>
      </c>
      <c r="AA38" s="17">
        <v>0.10636077163393801</v>
      </c>
      <c r="AB38" s="17">
        <v>9.5743894664301804E-2</v>
      </c>
      <c r="AC38" s="17">
        <v>0.150274017889649</v>
      </c>
      <c r="AD38" s="17">
        <v>0.131744898537347</v>
      </c>
      <c r="AE38" s="17"/>
      <c r="AF38" s="17">
        <v>0.14552934008945001</v>
      </c>
      <c r="AG38" s="17">
        <v>0.102926525598778</v>
      </c>
      <c r="AH38" s="17">
        <v>8.82357287125205E-2</v>
      </c>
      <c r="AI38" s="17">
        <v>4.60162619224335E-2</v>
      </c>
      <c r="AJ38" s="17">
        <v>6.2917105543496193E-2</v>
      </c>
      <c r="AK38" s="17"/>
      <c r="AL38" s="17">
        <v>4.6388691896445101E-2</v>
      </c>
      <c r="AM38" s="17">
        <v>0.143238117533008</v>
      </c>
      <c r="AN38" s="17">
        <v>0.102562359564175</v>
      </c>
      <c r="AO38" s="17">
        <v>0.104079732430094</v>
      </c>
      <c r="AP38" s="17">
        <v>0.180584168220013</v>
      </c>
      <c r="AQ38" s="17">
        <v>0.11189561728122301</v>
      </c>
      <c r="AR38" s="17"/>
      <c r="AS38" s="17">
        <v>0.11636474746887</v>
      </c>
      <c r="AT38" s="17">
        <v>9.7790523989769298E-2</v>
      </c>
      <c r="AU38" s="17"/>
      <c r="AV38" s="17">
        <v>0.11622507529551</v>
      </c>
      <c r="AW38" s="17">
        <v>0.11669002085919999</v>
      </c>
    </row>
    <row r="39" spans="2:49" x14ac:dyDescent="0.3">
      <c r="B39" t="s">
        <v>77</v>
      </c>
      <c r="C39" s="17">
        <v>5.9553492561509004E-3</v>
      </c>
      <c r="D39" s="17">
        <v>9.3513066587782093E-3</v>
      </c>
      <c r="E39" s="17">
        <v>2.6856796185712102E-3</v>
      </c>
      <c r="F39" s="17"/>
      <c r="G39" s="17">
        <v>9.8815521043057394E-3</v>
      </c>
      <c r="H39" s="17">
        <v>2.8305724361126399E-3</v>
      </c>
      <c r="I39" s="17">
        <v>6.36234923283028E-3</v>
      </c>
      <c r="J39" s="17">
        <v>5.3347877338261402E-3</v>
      </c>
      <c r="K39" s="17">
        <v>6.1760360466465401E-3</v>
      </c>
      <c r="L39" s="17">
        <v>5.8886362622337001E-3</v>
      </c>
      <c r="M39" s="17"/>
      <c r="N39" s="17">
        <v>3.14521009079732E-3</v>
      </c>
      <c r="O39" s="17">
        <v>3.8684463174571198E-3</v>
      </c>
      <c r="P39" s="17">
        <v>6.4145722715301104E-3</v>
      </c>
      <c r="Q39" s="17">
        <v>1.0822310061538099E-2</v>
      </c>
      <c r="R39" s="17"/>
      <c r="S39" s="17">
        <v>7.13062227198368E-3</v>
      </c>
      <c r="T39" s="17">
        <v>1.31159612374735E-2</v>
      </c>
      <c r="U39" s="17">
        <v>1.28524164394668E-2</v>
      </c>
      <c r="V39" s="17">
        <v>0</v>
      </c>
      <c r="W39" s="17">
        <v>0</v>
      </c>
      <c r="X39" s="17">
        <v>1.03751049733738E-2</v>
      </c>
      <c r="Y39" s="17">
        <v>5.6810848863233102E-3</v>
      </c>
      <c r="Z39" s="17">
        <v>0</v>
      </c>
      <c r="AA39" s="17">
        <v>0</v>
      </c>
      <c r="AB39" s="17">
        <v>0</v>
      </c>
      <c r="AC39" s="17">
        <v>7.6862158788835898E-3</v>
      </c>
      <c r="AD39" s="17">
        <v>1.49187688552365E-2</v>
      </c>
      <c r="AE39" s="17"/>
      <c r="AF39" s="17">
        <v>4.0849465199167502E-3</v>
      </c>
      <c r="AG39" s="17">
        <v>9.7736807131331201E-3</v>
      </c>
      <c r="AH39" s="17">
        <v>4.9567446221581001E-3</v>
      </c>
      <c r="AI39" s="17">
        <v>3.5406438791335099E-3</v>
      </c>
      <c r="AJ39" s="17">
        <v>0</v>
      </c>
      <c r="AK39" s="17"/>
      <c r="AL39" s="17">
        <v>0</v>
      </c>
      <c r="AM39" s="17">
        <v>4.6539950158423597E-3</v>
      </c>
      <c r="AN39" s="17">
        <v>2.2103670509708798E-2</v>
      </c>
      <c r="AO39" s="17">
        <v>9.6296215284871894E-3</v>
      </c>
      <c r="AP39" s="17">
        <v>3.7781828897351499E-3</v>
      </c>
      <c r="AQ39" s="17">
        <v>0</v>
      </c>
      <c r="AR39" s="17"/>
      <c r="AS39" s="17">
        <v>7.3191806393332103E-3</v>
      </c>
      <c r="AT39" s="17">
        <v>4.3312274704551098E-3</v>
      </c>
      <c r="AU39" s="17"/>
      <c r="AV39" s="17">
        <v>8.3116658995248498E-3</v>
      </c>
      <c r="AW39" s="17">
        <v>5.0078466229123804E-3</v>
      </c>
    </row>
    <row r="40" spans="2:49" x14ac:dyDescent="0.3">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row>
    <row r="41" spans="2:49" x14ac:dyDescent="0.3">
      <c r="B41" s="6" t="s">
        <v>103</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row>
    <row r="42" spans="2:49" x14ac:dyDescent="0.3">
      <c r="B42" s="23" t="s">
        <v>80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row>
    <row r="43" spans="2:49" x14ac:dyDescent="0.3">
      <c r="B43" t="s">
        <v>93</v>
      </c>
      <c r="C43" s="17">
        <v>2.4091930629338398E-2</v>
      </c>
      <c r="D43" s="17">
        <v>3.9002963189636301E-2</v>
      </c>
      <c r="E43" s="17">
        <v>9.7206078091141099E-3</v>
      </c>
      <c r="F43" s="17"/>
      <c r="G43" s="17">
        <v>5.8938216118312299E-2</v>
      </c>
      <c r="H43" s="17">
        <v>4.1537250149551397E-2</v>
      </c>
      <c r="I43" s="17">
        <v>2.31803751605675E-2</v>
      </c>
      <c r="J43" s="17">
        <v>1.6022286885942601E-2</v>
      </c>
      <c r="K43" s="17">
        <v>6.0390590824434204E-3</v>
      </c>
      <c r="L43" s="17">
        <v>6.0209334245451499E-3</v>
      </c>
      <c r="M43" s="17"/>
      <c r="N43" s="17">
        <v>1.80098524730412E-2</v>
      </c>
      <c r="O43" s="17">
        <v>1.6608238180389499E-2</v>
      </c>
      <c r="P43" s="17">
        <v>2.67229295744962E-2</v>
      </c>
      <c r="Q43" s="17">
        <v>3.6393642520593301E-2</v>
      </c>
      <c r="R43" s="17"/>
      <c r="S43" s="17">
        <v>2.4820904804559701E-2</v>
      </c>
      <c r="T43" s="17">
        <v>1.7793117296016101E-2</v>
      </c>
      <c r="U43" s="17">
        <v>1.6625931264759201E-2</v>
      </c>
      <c r="V43" s="17">
        <v>2.5063294075867399E-2</v>
      </c>
      <c r="W43" s="17">
        <v>5.33894981325072E-2</v>
      </c>
      <c r="X43" s="17">
        <v>1.54629642298044E-2</v>
      </c>
      <c r="Y43" s="17">
        <v>3.3606535653509399E-2</v>
      </c>
      <c r="Z43" s="17">
        <v>2.2824572434971199E-2</v>
      </c>
      <c r="AA43" s="17">
        <v>3.0247674132464299E-2</v>
      </c>
      <c r="AB43" s="17">
        <v>9.59386650376216E-3</v>
      </c>
      <c r="AC43" s="17">
        <v>1.74948168169736E-2</v>
      </c>
      <c r="AD43" s="17">
        <v>3.08213252559306E-2</v>
      </c>
      <c r="AE43" s="17"/>
      <c r="AF43" s="17">
        <v>3.1831689618524901E-2</v>
      </c>
      <c r="AG43" s="17">
        <v>3.2037969157971601E-2</v>
      </c>
      <c r="AH43" s="17">
        <v>1.42130337592227E-2</v>
      </c>
      <c r="AI43" s="17">
        <v>2.8715879802520401E-2</v>
      </c>
      <c r="AJ43" s="17">
        <v>0</v>
      </c>
      <c r="AK43" s="17"/>
      <c r="AL43" s="17">
        <v>2.5975308540344098E-2</v>
      </c>
      <c r="AM43" s="17">
        <v>3.8133869341409297E-2</v>
      </c>
      <c r="AN43" s="17">
        <v>1.3019420038993699E-2</v>
      </c>
      <c r="AO43" s="17">
        <v>5.1839015060797496E-3</v>
      </c>
      <c r="AP43" s="17">
        <v>2.8524355103572301E-2</v>
      </c>
      <c r="AQ43" s="17">
        <v>1.6670016607525599E-2</v>
      </c>
      <c r="AR43" s="17"/>
      <c r="AS43" s="17">
        <v>1.7826612770532799E-2</v>
      </c>
      <c r="AT43" s="17">
        <v>3.1552999024063097E-2</v>
      </c>
      <c r="AU43" s="17"/>
      <c r="AV43" s="17">
        <v>1.4381390463346E-2</v>
      </c>
      <c r="AW43" s="17">
        <v>2.5849965692867401E-2</v>
      </c>
    </row>
    <row r="44" spans="2:49" x14ac:dyDescent="0.3">
      <c r="B44" t="s">
        <v>94</v>
      </c>
      <c r="C44" s="17">
        <v>2.3579530695003001E-2</v>
      </c>
      <c r="D44" s="17">
        <v>2.89314020846849E-2</v>
      </c>
      <c r="E44" s="17">
        <v>1.8528791600993699E-2</v>
      </c>
      <c r="F44" s="17"/>
      <c r="G44" s="17">
        <v>4.6640146638725399E-2</v>
      </c>
      <c r="H44" s="17">
        <v>5.3443032976150599E-2</v>
      </c>
      <c r="I44" s="17">
        <v>3.3237901049153702E-2</v>
      </c>
      <c r="J44" s="17">
        <v>8.2457282095511099E-3</v>
      </c>
      <c r="K44" s="17">
        <v>3.0702504931555499E-3</v>
      </c>
      <c r="L44" s="17">
        <v>2.2230617088245101E-3</v>
      </c>
      <c r="M44" s="17"/>
      <c r="N44" s="17">
        <v>3.0263961912428101E-2</v>
      </c>
      <c r="O44" s="17">
        <v>1.7713803779937799E-2</v>
      </c>
      <c r="P44" s="17">
        <v>2.67939640184615E-2</v>
      </c>
      <c r="Q44" s="17">
        <v>1.8132097757535701E-2</v>
      </c>
      <c r="R44" s="17"/>
      <c r="S44" s="17">
        <v>2.1365749361997598E-2</v>
      </c>
      <c r="T44" s="17">
        <v>1.6297009638275801E-2</v>
      </c>
      <c r="U44" s="17">
        <v>1.9181726152421402E-2</v>
      </c>
      <c r="V44" s="17">
        <v>1.5426694323603499E-2</v>
      </c>
      <c r="W44" s="17">
        <v>2.4487963085169501E-2</v>
      </c>
      <c r="X44" s="17">
        <v>4.2408794462426902E-2</v>
      </c>
      <c r="Y44" s="17">
        <v>3.3167257945211699E-2</v>
      </c>
      <c r="Z44" s="17">
        <v>6.5755594561982794E-2</v>
      </c>
      <c r="AA44" s="17">
        <v>2.2272727159199601E-2</v>
      </c>
      <c r="AB44" s="17">
        <v>1.58068303603036E-2</v>
      </c>
      <c r="AC44" s="17">
        <v>9.4690763039283997E-3</v>
      </c>
      <c r="AD44" s="17">
        <v>1.2995407267226601E-2</v>
      </c>
      <c r="AE44" s="17"/>
      <c r="AF44" s="17">
        <v>1.04803308873604E-2</v>
      </c>
      <c r="AG44" s="17">
        <v>1.9329530930692399E-2</v>
      </c>
      <c r="AH44" s="17">
        <v>3.12298974674062E-2</v>
      </c>
      <c r="AI44" s="17">
        <v>3.47296800441627E-2</v>
      </c>
      <c r="AJ44" s="17">
        <v>2.5469775319673101E-2</v>
      </c>
      <c r="AK44" s="17"/>
      <c r="AL44" s="17">
        <v>4.4166407309214402E-2</v>
      </c>
      <c r="AM44" s="17">
        <v>1.9662611645938199E-2</v>
      </c>
      <c r="AN44" s="17">
        <v>2.39161324594796E-2</v>
      </c>
      <c r="AO44" s="17">
        <v>1.019518305534E-2</v>
      </c>
      <c r="AP44" s="17">
        <v>1.0646828740226899E-2</v>
      </c>
      <c r="AQ44" s="17">
        <v>9.2774813853617206E-3</v>
      </c>
      <c r="AR44" s="17"/>
      <c r="AS44" s="17">
        <v>1.9218683492189501E-2</v>
      </c>
      <c r="AT44" s="17">
        <v>2.8772655764213399E-2</v>
      </c>
      <c r="AU44" s="17"/>
      <c r="AV44" s="17">
        <v>1.8039661911154199E-2</v>
      </c>
      <c r="AW44" s="17">
        <v>2.1964429747217001E-2</v>
      </c>
    </row>
    <row r="45" spans="2:49" x14ac:dyDescent="0.3">
      <c r="B45" t="s">
        <v>95</v>
      </c>
      <c r="C45" s="17">
        <v>5.6540526726682402E-2</v>
      </c>
      <c r="D45" s="17">
        <v>8.3316445905909198E-2</v>
      </c>
      <c r="E45" s="17">
        <v>2.9882537012098899E-2</v>
      </c>
      <c r="F45" s="17"/>
      <c r="G45" s="17">
        <v>8.0315630918335296E-2</v>
      </c>
      <c r="H45" s="17">
        <v>0.101299161769839</v>
      </c>
      <c r="I45" s="17">
        <v>7.3691820455916698E-2</v>
      </c>
      <c r="J45" s="17">
        <v>6.6191213482545197E-2</v>
      </c>
      <c r="K45" s="17">
        <v>1.7860045647361E-2</v>
      </c>
      <c r="L45" s="17">
        <v>8.3733851085507002E-3</v>
      </c>
      <c r="M45" s="17"/>
      <c r="N45" s="17">
        <v>5.8916406401568401E-2</v>
      </c>
      <c r="O45" s="17">
        <v>5.3636882747321903E-2</v>
      </c>
      <c r="P45" s="17">
        <v>5.8845027862539E-2</v>
      </c>
      <c r="Q45" s="17">
        <v>5.5584703733510599E-2</v>
      </c>
      <c r="R45" s="17"/>
      <c r="S45" s="17">
        <v>5.8530936969882201E-2</v>
      </c>
      <c r="T45" s="17">
        <v>5.8825402986746801E-2</v>
      </c>
      <c r="U45" s="17">
        <v>5.0662792723010802E-2</v>
      </c>
      <c r="V45" s="17">
        <v>4.5940833982476198E-2</v>
      </c>
      <c r="W45" s="17">
        <v>3.4271977940937198E-2</v>
      </c>
      <c r="X45" s="17">
        <v>3.8620774762684801E-2</v>
      </c>
      <c r="Y45" s="17">
        <v>5.0097382008336702E-2</v>
      </c>
      <c r="Z45" s="17">
        <v>8.9387750571117197E-2</v>
      </c>
      <c r="AA45" s="17">
        <v>8.2545392698639503E-2</v>
      </c>
      <c r="AB45" s="17">
        <v>4.6181523137965301E-2</v>
      </c>
      <c r="AC45" s="17">
        <v>8.3988421012749198E-2</v>
      </c>
      <c r="AD45" s="17">
        <v>5.3869925789695502E-2</v>
      </c>
      <c r="AE45" s="17"/>
      <c r="AF45" s="17">
        <v>7.2760519318553499E-2</v>
      </c>
      <c r="AG45" s="17">
        <v>4.5909966823051797E-2</v>
      </c>
      <c r="AH45" s="17">
        <v>6.36308321412144E-2</v>
      </c>
      <c r="AI45" s="17">
        <v>5.3785533044325103E-2</v>
      </c>
      <c r="AJ45" s="17">
        <v>0.12477095443229599</v>
      </c>
      <c r="AK45" s="17"/>
      <c r="AL45" s="17">
        <v>6.7433123482155105E-2</v>
      </c>
      <c r="AM45" s="17">
        <v>5.78564483936942E-2</v>
      </c>
      <c r="AN45" s="17">
        <v>6.7523337786576307E-2</v>
      </c>
      <c r="AO45" s="17">
        <v>5.0886237998844702E-2</v>
      </c>
      <c r="AP45" s="17">
        <v>2.5087405629135199E-2</v>
      </c>
      <c r="AQ45" s="17">
        <v>5.0448711142588303E-2</v>
      </c>
      <c r="AR45" s="17"/>
      <c r="AS45" s="17">
        <v>5.5127270670722497E-2</v>
      </c>
      <c r="AT45" s="17">
        <v>5.8223505999307201E-2</v>
      </c>
      <c r="AU45" s="17"/>
      <c r="AV45" s="17">
        <v>5.5751651166560702E-2</v>
      </c>
      <c r="AW45" s="17">
        <v>5.36731917668785E-2</v>
      </c>
    </row>
    <row r="46" spans="2:49" x14ac:dyDescent="0.3">
      <c r="B46" t="s">
        <v>96</v>
      </c>
      <c r="C46" s="17">
        <v>7.5168649052926306E-2</v>
      </c>
      <c r="D46" s="17">
        <v>9.9095315063490397E-2</v>
      </c>
      <c r="E46" s="17">
        <v>5.14482346619086E-2</v>
      </c>
      <c r="F46" s="17"/>
      <c r="G46" s="17">
        <v>0.139793197002512</v>
      </c>
      <c r="H46" s="17">
        <v>0.121633492084251</v>
      </c>
      <c r="I46" s="17">
        <v>0.106646217777248</v>
      </c>
      <c r="J46" s="17">
        <v>6.3296250349736002E-2</v>
      </c>
      <c r="K46" s="17">
        <v>3.07590523179361E-2</v>
      </c>
      <c r="L46" s="17">
        <v>7.8980191058526591E-3</v>
      </c>
      <c r="M46" s="17"/>
      <c r="N46" s="17">
        <v>8.0340587446235207E-2</v>
      </c>
      <c r="O46" s="17">
        <v>8.3832575426175199E-2</v>
      </c>
      <c r="P46" s="17">
        <v>6.9363049868816307E-2</v>
      </c>
      <c r="Q46" s="17">
        <v>6.4601838228051295E-2</v>
      </c>
      <c r="R46" s="17"/>
      <c r="S46" s="17">
        <v>0.11293932370468</v>
      </c>
      <c r="T46" s="17">
        <v>7.6993337935504502E-2</v>
      </c>
      <c r="U46" s="17">
        <v>7.7280018482542304E-2</v>
      </c>
      <c r="V46" s="17">
        <v>6.7721795069595803E-2</v>
      </c>
      <c r="W46" s="17">
        <v>5.2675125402958503E-2</v>
      </c>
      <c r="X46" s="17">
        <v>5.5691467046387298E-2</v>
      </c>
      <c r="Y46" s="17">
        <v>4.8426409547891201E-2</v>
      </c>
      <c r="Z46" s="17">
        <v>7.6451959140866999E-2</v>
      </c>
      <c r="AA46" s="17">
        <v>6.5933489543331406E-2</v>
      </c>
      <c r="AB46" s="17">
        <v>0.102247954575688</v>
      </c>
      <c r="AC46" s="17">
        <v>7.2097079109640499E-2</v>
      </c>
      <c r="AD46" s="17">
        <v>4.5520447414005197E-2</v>
      </c>
      <c r="AE46" s="17"/>
      <c r="AF46" s="17">
        <v>7.0508461933101604E-2</v>
      </c>
      <c r="AG46" s="17">
        <v>6.2089307602971697E-2</v>
      </c>
      <c r="AH46" s="17">
        <v>9.6812685707256693E-2</v>
      </c>
      <c r="AI46" s="17">
        <v>9.5098172439818204E-2</v>
      </c>
      <c r="AJ46" s="17">
        <v>0.250937481903028</v>
      </c>
      <c r="AK46" s="17"/>
      <c r="AL46" s="17">
        <v>0.11655619263954201</v>
      </c>
      <c r="AM46" s="17">
        <v>7.4738451552355506E-2</v>
      </c>
      <c r="AN46" s="17">
        <v>4.3050277592404998E-2</v>
      </c>
      <c r="AO46" s="17">
        <v>7.0315768444515397E-2</v>
      </c>
      <c r="AP46" s="17">
        <v>2.85312391778322E-2</v>
      </c>
      <c r="AQ46" s="17">
        <v>3.9123902416713402E-2</v>
      </c>
      <c r="AR46" s="17"/>
      <c r="AS46" s="17">
        <v>7.3550604678058296E-2</v>
      </c>
      <c r="AT46" s="17">
        <v>7.70955009730762E-2</v>
      </c>
      <c r="AU46" s="17"/>
      <c r="AV46" s="17">
        <v>7.6696864574737206E-2</v>
      </c>
      <c r="AW46" s="17">
        <v>6.6223485762165898E-2</v>
      </c>
    </row>
    <row r="47" spans="2:49" x14ac:dyDescent="0.3">
      <c r="B47" t="s">
        <v>97</v>
      </c>
      <c r="C47" s="17">
        <v>0.12236141894184099</v>
      </c>
      <c r="D47" s="17">
        <v>0.15728110477708501</v>
      </c>
      <c r="E47" s="17">
        <v>8.9180024317882606E-2</v>
      </c>
      <c r="F47" s="17"/>
      <c r="G47" s="17">
        <v>0.177912235813632</v>
      </c>
      <c r="H47" s="17">
        <v>0.17533996759631601</v>
      </c>
      <c r="I47" s="17">
        <v>0.16984502433526399</v>
      </c>
      <c r="J47" s="17">
        <v>0.13411562122322501</v>
      </c>
      <c r="K47" s="17">
        <v>5.8340489237182901E-2</v>
      </c>
      <c r="L47" s="17">
        <v>3.6750579342947599E-2</v>
      </c>
      <c r="M47" s="17"/>
      <c r="N47" s="17">
        <v>0.13105591022965901</v>
      </c>
      <c r="O47" s="17">
        <v>0.103957376272796</v>
      </c>
      <c r="P47" s="17">
        <v>0.13311608404150399</v>
      </c>
      <c r="Q47" s="17">
        <v>0.122096566227215</v>
      </c>
      <c r="R47" s="17"/>
      <c r="S47" s="17">
        <v>0.14511524819267901</v>
      </c>
      <c r="T47" s="17">
        <v>0.100737408169284</v>
      </c>
      <c r="U47" s="17">
        <v>9.3572618480698797E-2</v>
      </c>
      <c r="V47" s="17">
        <v>0.13588919090753401</v>
      </c>
      <c r="W47" s="17">
        <v>0.16294145071652499</v>
      </c>
      <c r="X47" s="17">
        <v>0.142721115534508</v>
      </c>
      <c r="Y47" s="17">
        <v>7.6242111736952001E-2</v>
      </c>
      <c r="Z47" s="17">
        <v>0.11269354879166101</v>
      </c>
      <c r="AA47" s="17">
        <v>0.14802202620294599</v>
      </c>
      <c r="AB47" s="17">
        <v>0.124331265062663</v>
      </c>
      <c r="AC47" s="17">
        <v>6.5790102026747496E-2</v>
      </c>
      <c r="AD47" s="17">
        <v>0.120615448128577</v>
      </c>
      <c r="AE47" s="17"/>
      <c r="AF47" s="17">
        <v>0.106241970893568</v>
      </c>
      <c r="AG47" s="17">
        <v>0.14045198611253201</v>
      </c>
      <c r="AH47" s="17">
        <v>0.138842118274634</v>
      </c>
      <c r="AI47" s="17">
        <v>0.114528074277173</v>
      </c>
      <c r="AJ47" s="17">
        <v>7.6980591337389395E-2</v>
      </c>
      <c r="AK47" s="17"/>
      <c r="AL47" s="17">
        <v>0.17556536419097801</v>
      </c>
      <c r="AM47" s="17">
        <v>9.8650473746532394E-2</v>
      </c>
      <c r="AN47" s="17">
        <v>0.11705104737523001</v>
      </c>
      <c r="AO47" s="17">
        <v>0.106575726385431</v>
      </c>
      <c r="AP47" s="17">
        <v>0.100131582950395</v>
      </c>
      <c r="AQ47" s="17">
        <v>8.8062867391130104E-2</v>
      </c>
      <c r="AR47" s="17"/>
      <c r="AS47" s="17">
        <v>0.113181812664058</v>
      </c>
      <c r="AT47" s="17">
        <v>0.133292974501935</v>
      </c>
      <c r="AU47" s="17"/>
      <c r="AV47" s="17">
        <v>0.106234565773227</v>
      </c>
      <c r="AW47" s="17">
        <v>0.12936080161564401</v>
      </c>
    </row>
    <row r="48" spans="2:49" x14ac:dyDescent="0.3">
      <c r="B48" t="s">
        <v>98</v>
      </c>
      <c r="C48" s="17">
        <v>0.15433842201338799</v>
      </c>
      <c r="D48" s="17">
        <v>0.143488961243353</v>
      </c>
      <c r="E48" s="17">
        <v>0.16326256607074</v>
      </c>
      <c r="F48" s="17"/>
      <c r="G48" s="17">
        <v>0.21936275279168199</v>
      </c>
      <c r="H48" s="17">
        <v>0.23734613236895799</v>
      </c>
      <c r="I48" s="17">
        <v>0.17109575036601199</v>
      </c>
      <c r="J48" s="17">
        <v>0.173296107312953</v>
      </c>
      <c r="K48" s="17">
        <v>7.9923602657365006E-2</v>
      </c>
      <c r="L48" s="17">
        <v>6.4240586884000805E-2</v>
      </c>
      <c r="M48" s="17"/>
      <c r="N48" s="17">
        <v>0.18490669422977199</v>
      </c>
      <c r="O48" s="17">
        <v>0.145378871680551</v>
      </c>
      <c r="P48" s="17">
        <v>0.145841217524558</v>
      </c>
      <c r="Q48" s="17">
        <v>0.13980126011160199</v>
      </c>
      <c r="R48" s="17"/>
      <c r="S48" s="17">
        <v>0.19119000172391001</v>
      </c>
      <c r="T48" s="17">
        <v>0.118025163672625</v>
      </c>
      <c r="U48" s="17">
        <v>0.15333811650519399</v>
      </c>
      <c r="V48" s="17">
        <v>0.16721294671299899</v>
      </c>
      <c r="W48" s="17">
        <v>0.13312477775275799</v>
      </c>
      <c r="X48" s="17">
        <v>0.14614876579980801</v>
      </c>
      <c r="Y48" s="17">
        <v>0.127801594726553</v>
      </c>
      <c r="Z48" s="17">
        <v>0.131317232345216</v>
      </c>
      <c r="AA48" s="17">
        <v>0.18832560928210301</v>
      </c>
      <c r="AB48" s="17">
        <v>0.13544555999961799</v>
      </c>
      <c r="AC48" s="17">
        <v>0.185937606279544</v>
      </c>
      <c r="AD48" s="17">
        <v>0.15886907806533801</v>
      </c>
      <c r="AE48" s="17"/>
      <c r="AF48" s="17">
        <v>0.111679011471668</v>
      </c>
      <c r="AG48" s="17">
        <v>0.167552164575823</v>
      </c>
      <c r="AH48" s="17">
        <v>0.16815423957572201</v>
      </c>
      <c r="AI48" s="17">
        <v>0.20584671641875199</v>
      </c>
      <c r="AJ48" s="17">
        <v>0.26698564844541001</v>
      </c>
      <c r="AK48" s="17"/>
      <c r="AL48" s="17">
        <v>0.185632689947899</v>
      </c>
      <c r="AM48" s="17">
        <v>0.13910915503570101</v>
      </c>
      <c r="AN48" s="17">
        <v>0.19712148795179699</v>
      </c>
      <c r="AO48" s="17">
        <v>0.11731591085453601</v>
      </c>
      <c r="AP48" s="17">
        <v>0.123763774385436</v>
      </c>
      <c r="AQ48" s="17">
        <v>0.177424813650465</v>
      </c>
      <c r="AR48" s="17"/>
      <c r="AS48" s="17">
        <v>0.14525605328188601</v>
      </c>
      <c r="AT48" s="17">
        <v>0.16515418201455301</v>
      </c>
      <c r="AU48" s="17"/>
      <c r="AV48" s="17">
        <v>0.14269569426640499</v>
      </c>
      <c r="AW48" s="17">
        <v>0.15121870595199899</v>
      </c>
    </row>
    <row r="49" spans="2:49" x14ac:dyDescent="0.3">
      <c r="B49" t="s">
        <v>99</v>
      </c>
      <c r="C49" s="17">
        <v>0.122706929607986</v>
      </c>
      <c r="D49" s="17">
        <v>0.10659199700748399</v>
      </c>
      <c r="E49" s="17">
        <v>0.13930859660087799</v>
      </c>
      <c r="F49" s="17"/>
      <c r="G49" s="17">
        <v>0.12482785345519901</v>
      </c>
      <c r="H49" s="17">
        <v>0.121426571945186</v>
      </c>
      <c r="I49" s="17">
        <v>0.12991160893291001</v>
      </c>
      <c r="J49" s="17">
        <v>0.16249363219819599</v>
      </c>
      <c r="K49" s="17">
        <v>0.12819616312096599</v>
      </c>
      <c r="L49" s="17">
        <v>8.0410933040513805E-2</v>
      </c>
      <c r="M49" s="17"/>
      <c r="N49" s="17">
        <v>0.12846888602835499</v>
      </c>
      <c r="O49" s="17">
        <v>0.14966567541133399</v>
      </c>
      <c r="P49" s="17">
        <v>0.117144482812244</v>
      </c>
      <c r="Q49" s="17">
        <v>9.2882973370133001E-2</v>
      </c>
      <c r="R49" s="17"/>
      <c r="S49" s="17">
        <v>0.12880406265962299</v>
      </c>
      <c r="T49" s="17">
        <v>0.14439915476281401</v>
      </c>
      <c r="U49" s="17">
        <v>0.17936950048043901</v>
      </c>
      <c r="V49" s="17">
        <v>9.0849949729943896E-2</v>
      </c>
      <c r="W49" s="17">
        <v>0.106962563395319</v>
      </c>
      <c r="X49" s="17">
        <v>9.6290304614702601E-2</v>
      </c>
      <c r="Y49" s="17">
        <v>0.12918534931334399</v>
      </c>
      <c r="Z49" s="17">
        <v>0.103233140720998</v>
      </c>
      <c r="AA49" s="17">
        <v>8.3063695549111805E-2</v>
      </c>
      <c r="AB49" s="17">
        <v>0.13388409871634199</v>
      </c>
      <c r="AC49" s="17">
        <v>0.13709201243343599</v>
      </c>
      <c r="AD49" s="17">
        <v>0.156772581022704</v>
      </c>
      <c r="AE49" s="17"/>
      <c r="AF49" s="17">
        <v>0.100887302423664</v>
      </c>
      <c r="AG49" s="17">
        <v>0.119599263818503</v>
      </c>
      <c r="AH49" s="17">
        <v>0.124128046407051</v>
      </c>
      <c r="AI49" s="17">
        <v>0.14727350266623099</v>
      </c>
      <c r="AJ49" s="17">
        <v>8.4009261546189595E-2</v>
      </c>
      <c r="AK49" s="17"/>
      <c r="AL49" s="17">
        <v>0.11727796933602901</v>
      </c>
      <c r="AM49" s="17">
        <v>0.131557544523805</v>
      </c>
      <c r="AN49" s="17">
        <v>0.105337931140943</v>
      </c>
      <c r="AO49" s="17">
        <v>0.11351700944151601</v>
      </c>
      <c r="AP49" s="17">
        <v>0.126860438035755</v>
      </c>
      <c r="AQ49" s="17">
        <v>0.16803696420821199</v>
      </c>
      <c r="AR49" s="17"/>
      <c r="AS49" s="17">
        <v>0.113611396933282</v>
      </c>
      <c r="AT49" s="17">
        <v>0.13353836592163501</v>
      </c>
      <c r="AU49" s="17"/>
      <c r="AV49" s="17">
        <v>0.114354324076731</v>
      </c>
      <c r="AW49" s="17">
        <v>0.111881242494471</v>
      </c>
    </row>
    <row r="50" spans="2:49" x14ac:dyDescent="0.3">
      <c r="B50" t="s">
        <v>100</v>
      </c>
      <c r="C50" s="17">
        <v>0.40992922134002202</v>
      </c>
      <c r="D50" s="17">
        <v>0.33314075674138399</v>
      </c>
      <c r="E50" s="17">
        <v>0.48522418086751001</v>
      </c>
      <c r="F50" s="17"/>
      <c r="G50" s="17">
        <v>0.145859614152686</v>
      </c>
      <c r="H50" s="17">
        <v>0.142461504553102</v>
      </c>
      <c r="I50" s="17">
        <v>0.28330916424910502</v>
      </c>
      <c r="J50" s="17">
        <v>0.37366584004336501</v>
      </c>
      <c r="K50" s="17">
        <v>0.65948539493192904</v>
      </c>
      <c r="L50" s="17">
        <v>0.76939723963050699</v>
      </c>
      <c r="M50" s="17"/>
      <c r="N50" s="17">
        <v>0.35837733310387199</v>
      </c>
      <c r="O50" s="17">
        <v>0.420334633771479</v>
      </c>
      <c r="P50" s="17">
        <v>0.41150647867526802</v>
      </c>
      <c r="Q50" s="17">
        <v>0.45429661294382401</v>
      </c>
      <c r="R50" s="17"/>
      <c r="S50" s="17">
        <v>0.30358823364551502</v>
      </c>
      <c r="T50" s="17">
        <v>0.453652446817505</v>
      </c>
      <c r="U50" s="17">
        <v>0.38016709482644301</v>
      </c>
      <c r="V50" s="17">
        <v>0.43302389953354298</v>
      </c>
      <c r="W50" s="17">
        <v>0.42620172158925801</v>
      </c>
      <c r="X50" s="17">
        <v>0.44734862222387001</v>
      </c>
      <c r="Y50" s="17">
        <v>0.49579227418187799</v>
      </c>
      <c r="Z50" s="17">
        <v>0.39833620143318599</v>
      </c>
      <c r="AA50" s="17">
        <v>0.379589385432204</v>
      </c>
      <c r="AB50" s="17">
        <v>0.42787589042718999</v>
      </c>
      <c r="AC50" s="17">
        <v>0.419141482398452</v>
      </c>
      <c r="AD50" s="17">
        <v>0.40561701820128698</v>
      </c>
      <c r="AE50" s="17"/>
      <c r="AF50" s="17">
        <v>0.48761645136739301</v>
      </c>
      <c r="AG50" s="17">
        <v>0.39964144197200901</v>
      </c>
      <c r="AH50" s="17">
        <v>0.352504548491061</v>
      </c>
      <c r="AI50" s="17">
        <v>0.30928874757129199</v>
      </c>
      <c r="AJ50" s="17">
        <v>0.17084628701601401</v>
      </c>
      <c r="AK50" s="17"/>
      <c r="AL50" s="17">
        <v>0.25698204262148899</v>
      </c>
      <c r="AM50" s="17">
        <v>0.42998048951392598</v>
      </c>
      <c r="AN50" s="17">
        <v>0.41902456881350802</v>
      </c>
      <c r="AO50" s="17">
        <v>0.51158240675883004</v>
      </c>
      <c r="AP50" s="17">
        <v>0.54767055531303999</v>
      </c>
      <c r="AQ50" s="17">
        <v>0.441646967166195</v>
      </c>
      <c r="AR50" s="17"/>
      <c r="AS50" s="17">
        <v>0.44741141526089201</v>
      </c>
      <c r="AT50" s="17">
        <v>0.36529346323001699</v>
      </c>
      <c r="AU50" s="17"/>
      <c r="AV50" s="17">
        <v>0.46213340226168698</v>
      </c>
      <c r="AW50" s="17">
        <v>0.413126342515657</v>
      </c>
    </row>
    <row r="51" spans="2:49" x14ac:dyDescent="0.3">
      <c r="B51" t="s">
        <v>77</v>
      </c>
      <c r="C51" s="17">
        <v>1.1283370992812101E-2</v>
      </c>
      <c r="D51" s="17">
        <v>9.1510539869740001E-3</v>
      </c>
      <c r="E51" s="17">
        <v>1.3444461058874001E-2</v>
      </c>
      <c r="F51" s="17"/>
      <c r="G51" s="17">
        <v>6.3503531089151499E-3</v>
      </c>
      <c r="H51" s="17">
        <v>5.5128865566459202E-3</v>
      </c>
      <c r="I51" s="17">
        <v>9.0821376738227603E-3</v>
      </c>
      <c r="J51" s="17">
        <v>2.67332029448571E-3</v>
      </c>
      <c r="K51" s="17">
        <v>1.6325942511660901E-2</v>
      </c>
      <c r="L51" s="17">
        <v>2.4685261754257799E-2</v>
      </c>
      <c r="M51" s="17"/>
      <c r="N51" s="17">
        <v>9.6603681750696401E-3</v>
      </c>
      <c r="O51" s="17">
        <v>8.8719427300151497E-3</v>
      </c>
      <c r="P51" s="17">
        <v>1.06667656221124E-2</v>
      </c>
      <c r="Q51" s="17">
        <v>1.6210305107535398E-2</v>
      </c>
      <c r="R51" s="17"/>
      <c r="S51" s="17">
        <v>1.3645538937153E-2</v>
      </c>
      <c r="T51" s="17">
        <v>1.32769587212289E-2</v>
      </c>
      <c r="U51" s="17">
        <v>2.98022010844919E-2</v>
      </c>
      <c r="V51" s="17">
        <v>1.8871395664437102E-2</v>
      </c>
      <c r="W51" s="17">
        <v>5.9449219845670804E-3</v>
      </c>
      <c r="X51" s="17">
        <v>1.53071913258089E-2</v>
      </c>
      <c r="Y51" s="17">
        <v>5.6810848863233102E-3</v>
      </c>
      <c r="Z51" s="17">
        <v>0</v>
      </c>
      <c r="AA51" s="17">
        <v>0</v>
      </c>
      <c r="AB51" s="17">
        <v>4.6330112164673799E-3</v>
      </c>
      <c r="AC51" s="17">
        <v>8.9894036185288097E-3</v>
      </c>
      <c r="AD51" s="17">
        <v>1.49187688552365E-2</v>
      </c>
      <c r="AE51" s="17"/>
      <c r="AF51" s="17">
        <v>7.9942620861654205E-3</v>
      </c>
      <c r="AG51" s="17">
        <v>1.33883690064447E-2</v>
      </c>
      <c r="AH51" s="17">
        <v>1.04845981764322E-2</v>
      </c>
      <c r="AI51" s="17">
        <v>1.0733693735724701E-2</v>
      </c>
      <c r="AJ51" s="17">
        <v>0</v>
      </c>
      <c r="AK51" s="17"/>
      <c r="AL51" s="17">
        <v>1.0410901932349399E-2</v>
      </c>
      <c r="AM51" s="17">
        <v>1.0310956246638201E-2</v>
      </c>
      <c r="AN51" s="17">
        <v>1.39557968410676E-2</v>
      </c>
      <c r="AO51" s="17">
        <v>1.44278555549055E-2</v>
      </c>
      <c r="AP51" s="17">
        <v>8.7838206646076496E-3</v>
      </c>
      <c r="AQ51" s="17">
        <v>9.3082760318088896E-3</v>
      </c>
      <c r="AR51" s="17"/>
      <c r="AS51" s="17">
        <v>1.48161502483793E-2</v>
      </c>
      <c r="AT51" s="17">
        <v>7.0763525711998298E-3</v>
      </c>
      <c r="AU51" s="17"/>
      <c r="AV51" s="17">
        <v>9.7124455061521203E-3</v>
      </c>
      <c r="AW51" s="17">
        <v>2.6701834453099999E-2</v>
      </c>
    </row>
    <row r="52" spans="2:49" x14ac:dyDescent="0.3">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row>
    <row r="53" spans="2:49" x14ac:dyDescent="0.3">
      <c r="B53" s="6" t="s">
        <v>104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row>
    <row r="54" spans="2:49" x14ac:dyDescent="0.3">
      <c r="B54" s="23" t="s">
        <v>80</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row>
    <row r="55" spans="2:49" x14ac:dyDescent="0.3">
      <c r="B55" t="s">
        <v>93</v>
      </c>
      <c r="C55" s="17">
        <v>7.9189991747788506E-3</v>
      </c>
      <c r="D55" s="17">
        <v>8.6503324827060697E-3</v>
      </c>
      <c r="E55" s="17">
        <v>7.2626033680466802E-3</v>
      </c>
      <c r="F55" s="17"/>
      <c r="G55" s="17">
        <v>3.2164272626272999E-2</v>
      </c>
      <c r="H55" s="17">
        <v>7.9909925713532899E-3</v>
      </c>
      <c r="I55" s="17">
        <v>9.2026387330589494E-3</v>
      </c>
      <c r="J55" s="17">
        <v>2.8721489454177798E-3</v>
      </c>
      <c r="K55" s="17">
        <v>0</v>
      </c>
      <c r="L55" s="17">
        <v>0</v>
      </c>
      <c r="M55" s="17"/>
      <c r="N55" s="17">
        <v>5.1551869762824004E-3</v>
      </c>
      <c r="O55" s="17">
        <v>9.2344993032403098E-3</v>
      </c>
      <c r="P55" s="17">
        <v>8.3612170894631892E-3</v>
      </c>
      <c r="Q55" s="17">
        <v>9.2335944436550601E-3</v>
      </c>
      <c r="R55" s="17"/>
      <c r="S55" s="17">
        <v>1.35231928380036E-2</v>
      </c>
      <c r="T55" s="17">
        <v>1.04525218626458E-2</v>
      </c>
      <c r="U55" s="17">
        <v>1.7368016456077901E-2</v>
      </c>
      <c r="V55" s="17">
        <v>4.8212531748687204E-3</v>
      </c>
      <c r="W55" s="17">
        <v>0</v>
      </c>
      <c r="X55" s="17">
        <v>4.8563120367302696E-3</v>
      </c>
      <c r="Y55" s="17">
        <v>0</v>
      </c>
      <c r="Z55" s="17">
        <v>1.11306896238163E-2</v>
      </c>
      <c r="AA55" s="17">
        <v>1.37801318376462E-2</v>
      </c>
      <c r="AB55" s="17">
        <v>4.9148953329527104E-3</v>
      </c>
      <c r="AC55" s="17">
        <v>0</v>
      </c>
      <c r="AD55" s="17">
        <v>0</v>
      </c>
      <c r="AE55" s="17"/>
      <c r="AF55" s="17">
        <v>9.0864304532793597E-3</v>
      </c>
      <c r="AG55" s="17">
        <v>5.5319725459709304E-3</v>
      </c>
      <c r="AH55" s="17">
        <v>1.07008648608049E-2</v>
      </c>
      <c r="AI55" s="17">
        <v>1.0704807752287901E-2</v>
      </c>
      <c r="AJ55" s="17">
        <v>0</v>
      </c>
      <c r="AK55" s="17"/>
      <c r="AL55" s="17">
        <v>2.0382466571566699E-2</v>
      </c>
      <c r="AM55" s="17">
        <v>5.3431930240276796E-3</v>
      </c>
      <c r="AN55" s="17">
        <v>0</v>
      </c>
      <c r="AO55" s="17">
        <v>2.5732316698289502E-3</v>
      </c>
      <c r="AP55" s="17">
        <v>4.3765660809843496E-3</v>
      </c>
      <c r="AQ55" s="17">
        <v>0</v>
      </c>
      <c r="AR55" s="17"/>
      <c r="AS55" s="17">
        <v>6.1899547990922196E-3</v>
      </c>
      <c r="AT55" s="17">
        <v>9.9780357049655596E-3</v>
      </c>
      <c r="AU55" s="17"/>
      <c r="AV55" s="17">
        <v>6.4681248614976896E-3</v>
      </c>
      <c r="AW55" s="17">
        <v>5.5421427323784798E-3</v>
      </c>
    </row>
    <row r="56" spans="2:49" x14ac:dyDescent="0.3">
      <c r="B56" t="s">
        <v>94</v>
      </c>
      <c r="C56" s="17">
        <v>7.2099388848911299E-3</v>
      </c>
      <c r="D56" s="17">
        <v>8.1948206049687004E-3</v>
      </c>
      <c r="E56" s="17">
        <v>6.3011241889706603E-3</v>
      </c>
      <c r="F56" s="17"/>
      <c r="G56" s="17">
        <v>1.3037457891701699E-2</v>
      </c>
      <c r="H56" s="17">
        <v>1.49823383774124E-2</v>
      </c>
      <c r="I56" s="17">
        <v>1.1363008532034501E-2</v>
      </c>
      <c r="J56" s="17">
        <v>0</v>
      </c>
      <c r="K56" s="17">
        <v>6.4064971993812803E-3</v>
      </c>
      <c r="L56" s="17">
        <v>0</v>
      </c>
      <c r="M56" s="17"/>
      <c r="N56" s="17">
        <v>1.3482136025783799E-2</v>
      </c>
      <c r="O56" s="17">
        <v>4.8915084449484003E-3</v>
      </c>
      <c r="P56" s="17">
        <v>8.4434241548361107E-3</v>
      </c>
      <c r="Q56" s="17">
        <v>1.8399882921477E-3</v>
      </c>
      <c r="R56" s="17"/>
      <c r="S56" s="17">
        <v>9.3450748302211298E-3</v>
      </c>
      <c r="T56" s="17">
        <v>6.5922063463614696E-3</v>
      </c>
      <c r="U56" s="17">
        <v>5.6994129838220699E-3</v>
      </c>
      <c r="V56" s="17">
        <v>5.0505143309284703E-3</v>
      </c>
      <c r="W56" s="17">
        <v>0</v>
      </c>
      <c r="X56" s="17">
        <v>1.0552659423544299E-2</v>
      </c>
      <c r="Y56" s="17">
        <v>1.6225172660408599E-2</v>
      </c>
      <c r="Z56" s="17">
        <v>0</v>
      </c>
      <c r="AA56" s="17">
        <v>1.3016920853410999E-2</v>
      </c>
      <c r="AB56" s="17">
        <v>5.0455298085291499E-3</v>
      </c>
      <c r="AC56" s="17">
        <v>0</v>
      </c>
      <c r="AD56" s="17">
        <v>0</v>
      </c>
      <c r="AE56" s="17"/>
      <c r="AF56" s="17">
        <v>0</v>
      </c>
      <c r="AG56" s="17">
        <v>1.86730058315307E-3</v>
      </c>
      <c r="AH56" s="17">
        <v>1.35497425602379E-2</v>
      </c>
      <c r="AI56" s="17">
        <v>2.5484078653211801E-2</v>
      </c>
      <c r="AJ56" s="17">
        <v>0</v>
      </c>
      <c r="AK56" s="17"/>
      <c r="AL56" s="17">
        <v>1.3246061157959E-2</v>
      </c>
      <c r="AM56" s="17">
        <v>6.2425507456201597E-3</v>
      </c>
      <c r="AN56" s="17">
        <v>1.25881850662434E-2</v>
      </c>
      <c r="AO56" s="17">
        <v>2.4241801361946599E-3</v>
      </c>
      <c r="AP56" s="17">
        <v>0</v>
      </c>
      <c r="AQ56" s="17">
        <v>0</v>
      </c>
      <c r="AR56" s="17"/>
      <c r="AS56" s="17">
        <v>6.5707045444873997E-3</v>
      </c>
      <c r="AT56" s="17">
        <v>7.9711725910638805E-3</v>
      </c>
      <c r="AU56" s="17"/>
      <c r="AV56" s="17">
        <v>5.8342241893412803E-3</v>
      </c>
      <c r="AW56" s="17">
        <v>8.2858454796245398E-3</v>
      </c>
    </row>
    <row r="57" spans="2:49" x14ac:dyDescent="0.3">
      <c r="B57" t="s">
        <v>95</v>
      </c>
      <c r="C57" s="17">
        <v>1.9892911112589801E-2</v>
      </c>
      <c r="D57" s="17">
        <v>2.8038442601680098E-2</v>
      </c>
      <c r="E57" s="17">
        <v>1.2090638380162499E-2</v>
      </c>
      <c r="F57" s="17"/>
      <c r="G57" s="17">
        <v>3.1588831303237801E-2</v>
      </c>
      <c r="H57" s="17">
        <v>5.9172778912509397E-2</v>
      </c>
      <c r="I57" s="17">
        <v>1.43606364988083E-2</v>
      </c>
      <c r="J57" s="17">
        <v>8.0649422657683104E-3</v>
      </c>
      <c r="K57" s="17">
        <v>5.9323021038896299E-3</v>
      </c>
      <c r="L57" s="17">
        <v>3.6692911268987201E-3</v>
      </c>
      <c r="M57" s="17"/>
      <c r="N57" s="17">
        <v>2.9749203781279199E-2</v>
      </c>
      <c r="O57" s="17">
        <v>1.35166089880494E-2</v>
      </c>
      <c r="P57" s="17">
        <v>2.3641218569007999E-2</v>
      </c>
      <c r="Q57" s="17">
        <v>1.2798215166880201E-2</v>
      </c>
      <c r="R57" s="17"/>
      <c r="S57" s="17">
        <v>3.4932274259425002E-2</v>
      </c>
      <c r="T57" s="17">
        <v>2.2579464635016699E-2</v>
      </c>
      <c r="U57" s="17">
        <v>1.90463809809675E-2</v>
      </c>
      <c r="V57" s="17">
        <v>2.0544165763417398E-2</v>
      </c>
      <c r="W57" s="17">
        <v>1.24214814530011E-2</v>
      </c>
      <c r="X57" s="17">
        <v>9.4775343773513092E-3</v>
      </c>
      <c r="Y57" s="17">
        <v>1.59983095937619E-2</v>
      </c>
      <c r="Z57" s="17">
        <v>4.22115920439513E-2</v>
      </c>
      <c r="AA57" s="17">
        <v>1.7005317483652801E-2</v>
      </c>
      <c r="AB57" s="17">
        <v>1.3412871570910799E-2</v>
      </c>
      <c r="AC57" s="17">
        <v>8.9353514328907296E-3</v>
      </c>
      <c r="AD57" s="17">
        <v>1.5757395028547099E-2</v>
      </c>
      <c r="AE57" s="17"/>
      <c r="AF57" s="17">
        <v>1.1961445258949601E-2</v>
      </c>
      <c r="AG57" s="17">
        <v>2.1584467598440401E-2</v>
      </c>
      <c r="AH57" s="17">
        <v>2.0970341588836702E-2</v>
      </c>
      <c r="AI57" s="17">
        <v>4.0063632008381901E-2</v>
      </c>
      <c r="AJ57" s="17">
        <v>6.5680223575982993E-2</v>
      </c>
      <c r="AK57" s="17"/>
      <c r="AL57" s="17">
        <v>3.5252660505141198E-2</v>
      </c>
      <c r="AM57" s="17">
        <v>1.7713244109841E-2</v>
      </c>
      <c r="AN57" s="17">
        <v>1.66647803743597E-2</v>
      </c>
      <c r="AO57" s="17">
        <v>1.47021837670651E-2</v>
      </c>
      <c r="AP57" s="17">
        <v>4.0177067777554401E-3</v>
      </c>
      <c r="AQ57" s="17">
        <v>8.0252611239894408E-3</v>
      </c>
      <c r="AR57" s="17"/>
      <c r="AS57" s="17">
        <v>1.7063460301989301E-2</v>
      </c>
      <c r="AT57" s="17">
        <v>2.3262369214022E-2</v>
      </c>
      <c r="AU57" s="17"/>
      <c r="AV57" s="17">
        <v>1.6276309877269801E-2</v>
      </c>
      <c r="AW57" s="17">
        <v>1.8896603448460801E-2</v>
      </c>
    </row>
    <row r="58" spans="2:49" x14ac:dyDescent="0.3">
      <c r="B58" t="s">
        <v>96</v>
      </c>
      <c r="C58" s="17">
        <v>4.1403804657001698E-2</v>
      </c>
      <c r="D58" s="17">
        <v>5.8230968400789597E-2</v>
      </c>
      <c r="E58" s="17">
        <v>2.4341216700044702E-2</v>
      </c>
      <c r="F58" s="17"/>
      <c r="G58" s="17">
        <v>6.4852433048153094E-2</v>
      </c>
      <c r="H58" s="17">
        <v>8.6993238602696601E-2</v>
      </c>
      <c r="I58" s="17">
        <v>4.30397988593565E-2</v>
      </c>
      <c r="J58" s="17">
        <v>3.05708042144925E-2</v>
      </c>
      <c r="K58" s="17">
        <v>1.49983741659445E-2</v>
      </c>
      <c r="L58" s="17">
        <v>1.3873909653835999E-2</v>
      </c>
      <c r="M58" s="17"/>
      <c r="N58" s="17">
        <v>5.13326074522263E-2</v>
      </c>
      <c r="O58" s="17">
        <v>2.4246197077525102E-2</v>
      </c>
      <c r="P58" s="17">
        <v>5.12584878945836E-2</v>
      </c>
      <c r="Q58" s="17">
        <v>3.8408523560027698E-2</v>
      </c>
      <c r="R58" s="17"/>
      <c r="S58" s="17">
        <v>8.3043553394185898E-2</v>
      </c>
      <c r="T58" s="17">
        <v>4.3170001584293599E-2</v>
      </c>
      <c r="U58" s="17">
        <v>2.37920620720736E-2</v>
      </c>
      <c r="V58" s="17">
        <v>1.9883473487311999E-2</v>
      </c>
      <c r="W58" s="17">
        <v>5.9304132647540302E-2</v>
      </c>
      <c r="X58" s="17">
        <v>3.5149997007291198E-2</v>
      </c>
      <c r="Y58" s="17">
        <v>3.2703527061940497E-2</v>
      </c>
      <c r="Z58" s="17">
        <v>4.85467006993111E-2</v>
      </c>
      <c r="AA58" s="17">
        <v>3.5409622639938299E-2</v>
      </c>
      <c r="AB58" s="17">
        <v>2.4637962222302599E-2</v>
      </c>
      <c r="AC58" s="17">
        <v>3.9391910464080998E-2</v>
      </c>
      <c r="AD58" s="17">
        <v>1.6766569354738199E-2</v>
      </c>
      <c r="AE58" s="17"/>
      <c r="AF58" s="17">
        <v>3.5940969493301098E-2</v>
      </c>
      <c r="AG58" s="17">
        <v>1.7886978521537901E-2</v>
      </c>
      <c r="AH58" s="17">
        <v>5.8815960308119503E-2</v>
      </c>
      <c r="AI58" s="17">
        <v>7.1167976425134394E-2</v>
      </c>
      <c r="AJ58" s="17">
        <v>0.117829944551764</v>
      </c>
      <c r="AK58" s="17"/>
      <c r="AL58" s="17">
        <v>7.8783187120514603E-2</v>
      </c>
      <c r="AM58" s="17">
        <v>2.3912855132754599E-2</v>
      </c>
      <c r="AN58" s="17">
        <v>5.4176753473879097E-2</v>
      </c>
      <c r="AO58" s="17">
        <v>2.7245213968208899E-2</v>
      </c>
      <c r="AP58" s="17">
        <v>7.8925710831121501E-3</v>
      </c>
      <c r="AQ58" s="17">
        <v>3.2922763697435499E-2</v>
      </c>
      <c r="AR58" s="17"/>
      <c r="AS58" s="17">
        <v>4.5326230491194303E-2</v>
      </c>
      <c r="AT58" s="17">
        <v>3.6732774697841003E-2</v>
      </c>
      <c r="AU58" s="17"/>
      <c r="AV58" s="17">
        <v>4.7417944944790603E-2</v>
      </c>
      <c r="AW58" s="17">
        <v>4.0454973493077397E-2</v>
      </c>
    </row>
    <row r="59" spans="2:49" x14ac:dyDescent="0.3">
      <c r="B59" t="s">
        <v>97</v>
      </c>
      <c r="C59" s="17">
        <v>8.6135890738148105E-2</v>
      </c>
      <c r="D59" s="17">
        <v>0.114857897582949</v>
      </c>
      <c r="E59" s="17">
        <v>5.7002648553164302E-2</v>
      </c>
      <c r="F59" s="17"/>
      <c r="G59" s="17">
        <v>0.15171218842929701</v>
      </c>
      <c r="H59" s="17">
        <v>0.176554622867961</v>
      </c>
      <c r="I59" s="17">
        <v>9.7677522347930104E-2</v>
      </c>
      <c r="J59" s="17">
        <v>4.1977780213030197E-2</v>
      </c>
      <c r="K59" s="17">
        <v>4.3764725659694803E-2</v>
      </c>
      <c r="L59" s="17">
        <v>2.3700651172059901E-2</v>
      </c>
      <c r="M59" s="17"/>
      <c r="N59" s="17">
        <v>0.120265972447008</v>
      </c>
      <c r="O59" s="17">
        <v>6.3746601558274094E-2</v>
      </c>
      <c r="P59" s="17">
        <v>8.5632708780153097E-2</v>
      </c>
      <c r="Q59" s="17">
        <v>7.2183229481893499E-2</v>
      </c>
      <c r="R59" s="17"/>
      <c r="S59" s="17">
        <v>0.117955825199933</v>
      </c>
      <c r="T59" s="17">
        <v>6.29678402388852E-2</v>
      </c>
      <c r="U59" s="17">
        <v>9.6867007825670107E-2</v>
      </c>
      <c r="V59" s="17">
        <v>0.100583451414783</v>
      </c>
      <c r="W59" s="17">
        <v>5.6690463298202598E-2</v>
      </c>
      <c r="X59" s="17">
        <v>8.3599850750218002E-2</v>
      </c>
      <c r="Y59" s="17">
        <v>7.5102359774966806E-2</v>
      </c>
      <c r="Z59" s="17">
        <v>6.24423297555333E-2</v>
      </c>
      <c r="AA59" s="17">
        <v>9.0644653903213204E-2</v>
      </c>
      <c r="AB59" s="17">
        <v>6.7891356522091703E-2</v>
      </c>
      <c r="AC59" s="17">
        <v>9.4915252603389205E-2</v>
      </c>
      <c r="AD59" s="17">
        <v>0.12699951590165201</v>
      </c>
      <c r="AE59" s="17"/>
      <c r="AF59" s="17">
        <v>3.6290426015092997E-2</v>
      </c>
      <c r="AG59" s="17">
        <v>8.2217704202322606E-2</v>
      </c>
      <c r="AH59" s="17">
        <v>0.114563395508433</v>
      </c>
      <c r="AI59" s="17">
        <v>0.131573655497116</v>
      </c>
      <c r="AJ59" s="17">
        <v>0.204173605714671</v>
      </c>
      <c r="AK59" s="17"/>
      <c r="AL59" s="17">
        <v>0.134809014843284</v>
      </c>
      <c r="AM59" s="17">
        <v>7.2368032364291998E-2</v>
      </c>
      <c r="AN59" s="17">
        <v>8.4716659208378106E-2</v>
      </c>
      <c r="AO59" s="17">
        <v>6.5429920229659003E-2</v>
      </c>
      <c r="AP59" s="17">
        <v>4.50715479481031E-2</v>
      </c>
      <c r="AQ59" s="17">
        <v>6.6277968750091107E-2</v>
      </c>
      <c r="AR59" s="17"/>
      <c r="AS59" s="17">
        <v>8.15425714534391E-2</v>
      </c>
      <c r="AT59" s="17">
        <v>9.1605855728648197E-2</v>
      </c>
      <c r="AU59" s="17"/>
      <c r="AV59" s="17">
        <v>8.6154643513674897E-2</v>
      </c>
      <c r="AW59" s="17">
        <v>7.0801818450267506E-2</v>
      </c>
    </row>
    <row r="60" spans="2:49" x14ac:dyDescent="0.3">
      <c r="B60" t="s">
        <v>98</v>
      </c>
      <c r="C60" s="17">
        <v>0.19831473052405699</v>
      </c>
      <c r="D60" s="17">
        <v>0.23414156945335601</v>
      </c>
      <c r="E60" s="17">
        <v>0.163817037089071</v>
      </c>
      <c r="F60" s="17"/>
      <c r="G60" s="17">
        <v>0.27288120002690103</v>
      </c>
      <c r="H60" s="17">
        <v>0.28533187565034202</v>
      </c>
      <c r="I60" s="17">
        <v>0.24133549707264601</v>
      </c>
      <c r="J60" s="17">
        <v>0.177817669085955</v>
      </c>
      <c r="K60" s="17">
        <v>0.13079601733021001</v>
      </c>
      <c r="L60" s="17">
        <v>0.104538711637986</v>
      </c>
      <c r="M60" s="17"/>
      <c r="N60" s="17">
        <v>0.24887991776481699</v>
      </c>
      <c r="O60" s="17">
        <v>0.19029210734475199</v>
      </c>
      <c r="P60" s="17">
        <v>0.21041495779286501</v>
      </c>
      <c r="Q60" s="17">
        <v>0.14356289156945401</v>
      </c>
      <c r="R60" s="17"/>
      <c r="S60" s="17">
        <v>0.22895652648525799</v>
      </c>
      <c r="T60" s="17">
        <v>0.16724609024477899</v>
      </c>
      <c r="U60" s="17">
        <v>0.18573814839786201</v>
      </c>
      <c r="V60" s="17">
        <v>0.20352326561282799</v>
      </c>
      <c r="W60" s="17">
        <v>0.17278747667987801</v>
      </c>
      <c r="X60" s="17">
        <v>0.20516567217665499</v>
      </c>
      <c r="Y60" s="17">
        <v>0.14501972816386399</v>
      </c>
      <c r="Z60" s="17">
        <v>0.25956007193776698</v>
      </c>
      <c r="AA60" s="17">
        <v>0.220311295937654</v>
      </c>
      <c r="AB60" s="17">
        <v>0.24233181991439101</v>
      </c>
      <c r="AC60" s="17">
        <v>0.15142958668496401</v>
      </c>
      <c r="AD60" s="17">
        <v>0.172948447789841</v>
      </c>
      <c r="AE60" s="17"/>
      <c r="AF60" s="17">
        <v>0.145483226128101</v>
      </c>
      <c r="AG60" s="17">
        <v>0.188942927521039</v>
      </c>
      <c r="AH60" s="17">
        <v>0.22919618791750401</v>
      </c>
      <c r="AI60" s="17">
        <v>0.27459915775433302</v>
      </c>
      <c r="AJ60" s="17">
        <v>0.30272715157852298</v>
      </c>
      <c r="AK60" s="17"/>
      <c r="AL60" s="17">
        <v>0.23440942159677899</v>
      </c>
      <c r="AM60" s="17">
        <v>0.17942925107091701</v>
      </c>
      <c r="AN60" s="17">
        <v>0.179877789982027</v>
      </c>
      <c r="AO60" s="17">
        <v>0.19043543052717399</v>
      </c>
      <c r="AP60" s="17">
        <v>0.17454550835541999</v>
      </c>
      <c r="AQ60" s="17">
        <v>0.23657097078997899</v>
      </c>
      <c r="AR60" s="17"/>
      <c r="AS60" s="17">
        <v>0.191808054695877</v>
      </c>
      <c r="AT60" s="17">
        <v>0.206063220619914</v>
      </c>
      <c r="AU60" s="17"/>
      <c r="AV60" s="17">
        <v>0.186382540128674</v>
      </c>
      <c r="AW60" s="17">
        <v>0.204443180756431</v>
      </c>
    </row>
    <row r="61" spans="2:49" x14ac:dyDescent="0.3">
      <c r="B61" t="s">
        <v>99</v>
      </c>
      <c r="C61" s="17">
        <v>0.133596292286458</v>
      </c>
      <c r="D61" s="17">
        <v>0.12955911674382101</v>
      </c>
      <c r="E61" s="17">
        <v>0.13762331757240301</v>
      </c>
      <c r="F61" s="17"/>
      <c r="G61" s="17">
        <v>0.19152101591101101</v>
      </c>
      <c r="H61" s="17">
        <v>0.11433179730737</v>
      </c>
      <c r="I61" s="17">
        <v>0.16056209644666999</v>
      </c>
      <c r="J61" s="17">
        <v>0.18774453528087301</v>
      </c>
      <c r="K61" s="17">
        <v>0.120368591728266</v>
      </c>
      <c r="L61" s="17">
        <v>5.32882737133702E-2</v>
      </c>
      <c r="M61" s="17"/>
      <c r="N61" s="17">
        <v>0.134981261060693</v>
      </c>
      <c r="O61" s="17">
        <v>0.16025131938963999</v>
      </c>
      <c r="P61" s="17">
        <v>0.117616732075548</v>
      </c>
      <c r="Q61" s="17">
        <v>0.118005133698766</v>
      </c>
      <c r="R61" s="17"/>
      <c r="S61" s="17">
        <v>0.16763941391968901</v>
      </c>
      <c r="T61" s="17">
        <v>0.11018754239253201</v>
      </c>
      <c r="U61" s="17">
        <v>0.11285740668412</v>
      </c>
      <c r="V61" s="17">
        <v>0.10979479367517</v>
      </c>
      <c r="W61" s="17">
        <v>8.8639086662837901E-2</v>
      </c>
      <c r="X61" s="17">
        <v>0.17946649254604</v>
      </c>
      <c r="Y61" s="17">
        <v>0.13757978842242299</v>
      </c>
      <c r="Z61" s="17">
        <v>0.110209356250326</v>
      </c>
      <c r="AA61" s="17">
        <v>0.15334571207157799</v>
      </c>
      <c r="AB61" s="17">
        <v>0.117203638743699</v>
      </c>
      <c r="AC61" s="17">
        <v>0.15116036867515301</v>
      </c>
      <c r="AD61" s="17">
        <v>0.13825169486480901</v>
      </c>
      <c r="AE61" s="17"/>
      <c r="AF61" s="17">
        <v>0.109428527059315</v>
      </c>
      <c r="AG61" s="17">
        <v>0.164778461062144</v>
      </c>
      <c r="AH61" s="17">
        <v>0.136741898798837</v>
      </c>
      <c r="AI61" s="17">
        <v>0.145188286566686</v>
      </c>
      <c r="AJ61" s="17">
        <v>9.7689512998525796E-2</v>
      </c>
      <c r="AK61" s="17"/>
      <c r="AL61" s="17">
        <v>0.13766078155556399</v>
      </c>
      <c r="AM61" s="17">
        <v>0.15399509435825001</v>
      </c>
      <c r="AN61" s="17">
        <v>0.12587884752017101</v>
      </c>
      <c r="AO61" s="17">
        <v>9.5898956703187502E-2</v>
      </c>
      <c r="AP61" s="17">
        <v>0.119147983778496</v>
      </c>
      <c r="AQ61" s="17">
        <v>0.180468109024328</v>
      </c>
      <c r="AR61" s="17"/>
      <c r="AS61" s="17">
        <v>0.12805530675330901</v>
      </c>
      <c r="AT61" s="17">
        <v>0.140194787840663</v>
      </c>
      <c r="AU61" s="17"/>
      <c r="AV61" s="17">
        <v>0.117046372878526</v>
      </c>
      <c r="AW61" s="17">
        <v>0.153693292897707</v>
      </c>
    </row>
    <row r="62" spans="2:49" x14ac:dyDescent="0.3">
      <c r="B62" t="s">
        <v>100</v>
      </c>
      <c r="C62" s="17">
        <v>0.49352894753614301</v>
      </c>
      <c r="D62" s="17">
        <v>0.40761203776087301</v>
      </c>
      <c r="E62" s="17">
        <v>0.57822448770552903</v>
      </c>
      <c r="F62" s="17"/>
      <c r="G62" s="17">
        <v>0.238716247006001</v>
      </c>
      <c r="H62" s="17">
        <v>0.243618060626524</v>
      </c>
      <c r="I62" s="17">
        <v>0.41552259105302403</v>
      </c>
      <c r="J62" s="17">
        <v>0.53753356748921999</v>
      </c>
      <c r="K62" s="17">
        <v>0.66137495091100096</v>
      </c>
      <c r="L62" s="17">
        <v>0.78241070262004297</v>
      </c>
      <c r="M62" s="17"/>
      <c r="N62" s="17">
        <v>0.38627209214403102</v>
      </c>
      <c r="O62" s="17">
        <v>0.52241969580136405</v>
      </c>
      <c r="P62" s="17">
        <v>0.483819444634149</v>
      </c>
      <c r="Q62" s="17">
        <v>0.58788732451442005</v>
      </c>
      <c r="R62" s="17"/>
      <c r="S62" s="17">
        <v>0.331749102051695</v>
      </c>
      <c r="T62" s="17">
        <v>0.56709937016281797</v>
      </c>
      <c r="U62" s="17">
        <v>0.52541577435664</v>
      </c>
      <c r="V62" s="17">
        <v>0.53031104204537505</v>
      </c>
      <c r="W62" s="17">
        <v>0.59788313236287804</v>
      </c>
      <c r="X62" s="17">
        <v>0.46083048676588301</v>
      </c>
      <c r="Y62" s="17">
        <v>0.56679238036273705</v>
      </c>
      <c r="Z62" s="17">
        <v>0.46589925968929502</v>
      </c>
      <c r="AA62" s="17">
        <v>0.43538441665237698</v>
      </c>
      <c r="AB62" s="17">
        <v>0.51335213925052003</v>
      </c>
      <c r="AC62" s="17">
        <v>0.54517812652099396</v>
      </c>
      <c r="AD62" s="17">
        <v>0.49857890025139501</v>
      </c>
      <c r="AE62" s="17"/>
      <c r="AF62" s="17">
        <v>0.63570702238294297</v>
      </c>
      <c r="AG62" s="17">
        <v>0.50931807975493104</v>
      </c>
      <c r="AH62" s="17">
        <v>0.40326245991085702</v>
      </c>
      <c r="AI62" s="17">
        <v>0.290326905950964</v>
      </c>
      <c r="AJ62" s="17">
        <v>0.211899561580533</v>
      </c>
      <c r="AK62" s="17"/>
      <c r="AL62" s="17">
        <v>0.333104829100901</v>
      </c>
      <c r="AM62" s="17">
        <v>0.53185382133494996</v>
      </c>
      <c r="AN62" s="17">
        <v>0.507837294473237</v>
      </c>
      <c r="AO62" s="17">
        <v>0.58904617770800105</v>
      </c>
      <c r="AP62" s="17">
        <v>0.62746476452789401</v>
      </c>
      <c r="AQ62" s="17">
        <v>0.47573492661417699</v>
      </c>
      <c r="AR62" s="17"/>
      <c r="AS62" s="17">
        <v>0.507443276804459</v>
      </c>
      <c r="AT62" s="17">
        <v>0.47695903605244799</v>
      </c>
      <c r="AU62" s="17"/>
      <c r="AV62" s="17">
        <v>0.51617341437026398</v>
      </c>
      <c r="AW62" s="17">
        <v>0.48711223035649098</v>
      </c>
    </row>
    <row r="63" spans="2:49" x14ac:dyDescent="0.3">
      <c r="B63" t="s">
        <v>77</v>
      </c>
      <c r="C63" s="17">
        <v>1.1998485085932299E-2</v>
      </c>
      <c r="D63" s="17">
        <v>1.0714814368857401E-2</v>
      </c>
      <c r="E63" s="17">
        <v>1.3336926442608E-2</v>
      </c>
      <c r="F63" s="17"/>
      <c r="G63" s="17">
        <v>3.5263537574245301E-3</v>
      </c>
      <c r="H63" s="17">
        <v>1.1024295083831201E-2</v>
      </c>
      <c r="I63" s="17">
        <v>6.9362104564724397E-3</v>
      </c>
      <c r="J63" s="17">
        <v>1.3418552505244199E-2</v>
      </c>
      <c r="K63" s="17">
        <v>1.6358540901613101E-2</v>
      </c>
      <c r="L63" s="17">
        <v>1.85184600758059E-2</v>
      </c>
      <c r="M63" s="17"/>
      <c r="N63" s="17">
        <v>9.8816223478793604E-3</v>
      </c>
      <c r="O63" s="17">
        <v>1.1401462092206801E-2</v>
      </c>
      <c r="P63" s="17">
        <v>1.0811809009393899E-2</v>
      </c>
      <c r="Q63" s="17">
        <v>1.60810992727561E-2</v>
      </c>
      <c r="R63" s="17"/>
      <c r="S63" s="17">
        <v>1.2855037021589801E-2</v>
      </c>
      <c r="T63" s="17">
        <v>9.7049625326687296E-3</v>
      </c>
      <c r="U63" s="17">
        <v>1.32157902427674E-2</v>
      </c>
      <c r="V63" s="17">
        <v>5.4880404953168999E-3</v>
      </c>
      <c r="W63" s="17">
        <v>1.22742268956619E-2</v>
      </c>
      <c r="X63" s="17">
        <v>1.0900994916286299E-2</v>
      </c>
      <c r="Y63" s="17">
        <v>1.05787339598983E-2</v>
      </c>
      <c r="Z63" s="17">
        <v>0</v>
      </c>
      <c r="AA63" s="17">
        <v>2.11019286205286E-2</v>
      </c>
      <c r="AB63" s="17">
        <v>1.1209786634603E-2</v>
      </c>
      <c r="AC63" s="17">
        <v>8.9894036185288097E-3</v>
      </c>
      <c r="AD63" s="17">
        <v>3.0697476809017299E-2</v>
      </c>
      <c r="AE63" s="17"/>
      <c r="AF63" s="17">
        <v>1.6101953209017601E-2</v>
      </c>
      <c r="AG63" s="17">
        <v>7.8721082104607903E-3</v>
      </c>
      <c r="AH63" s="17">
        <v>1.21991485463692E-2</v>
      </c>
      <c r="AI63" s="17">
        <v>1.08914993918849E-2</v>
      </c>
      <c r="AJ63" s="17">
        <v>0</v>
      </c>
      <c r="AK63" s="17"/>
      <c r="AL63" s="17">
        <v>1.23515775482901E-2</v>
      </c>
      <c r="AM63" s="17">
        <v>9.1419578593464092E-3</v>
      </c>
      <c r="AN63" s="17">
        <v>1.8259689901705001E-2</v>
      </c>
      <c r="AO63" s="17">
        <v>1.2244705290681E-2</v>
      </c>
      <c r="AP63" s="17">
        <v>1.7483351448235498E-2</v>
      </c>
      <c r="AQ63" s="17">
        <v>0</v>
      </c>
      <c r="AR63" s="17"/>
      <c r="AS63" s="17">
        <v>1.6000440156153199E-2</v>
      </c>
      <c r="AT63" s="17">
        <v>7.2327475504347103E-3</v>
      </c>
      <c r="AU63" s="17"/>
      <c r="AV63" s="17">
        <v>1.8246425235961001E-2</v>
      </c>
      <c r="AW63" s="17">
        <v>1.07699123855633E-2</v>
      </c>
    </row>
    <row r="64" spans="2:49" x14ac:dyDescent="0.3">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row>
    <row r="65" spans="2:49" x14ac:dyDescent="0.3">
      <c r="B65" s="6" t="s">
        <v>105</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row>
    <row r="66" spans="2:49" x14ac:dyDescent="0.3">
      <c r="B66" s="23" t="s">
        <v>80</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row>
    <row r="67" spans="2:49" x14ac:dyDescent="0.3">
      <c r="B67" t="s">
        <v>93</v>
      </c>
      <c r="C67" s="17">
        <v>0.14478231591333501</v>
      </c>
      <c r="D67" s="17">
        <v>0.13584644720498101</v>
      </c>
      <c r="E67" s="17">
        <v>0.153668130676091</v>
      </c>
      <c r="F67" s="17"/>
      <c r="G67" s="17">
        <v>6.4028756313461901E-2</v>
      </c>
      <c r="H67" s="17">
        <v>5.5235439425200102E-2</v>
      </c>
      <c r="I67" s="17">
        <v>0.120200963204825</v>
      </c>
      <c r="J67" s="17">
        <v>0.147828436804258</v>
      </c>
      <c r="K67" s="17">
        <v>0.17036577086496099</v>
      </c>
      <c r="L67" s="17">
        <v>0.27201980413581001</v>
      </c>
      <c r="M67" s="17"/>
      <c r="N67" s="17">
        <v>9.0023781035395795E-2</v>
      </c>
      <c r="O67" s="17">
        <v>0.160399335718622</v>
      </c>
      <c r="P67" s="17">
        <v>0.13580922032548801</v>
      </c>
      <c r="Q67" s="17">
        <v>0.19349208782386801</v>
      </c>
      <c r="R67" s="17"/>
      <c r="S67" s="17">
        <v>8.5281651164470104E-2</v>
      </c>
      <c r="T67" s="17">
        <v>0.147323748710667</v>
      </c>
      <c r="U67" s="17">
        <v>0.17946888959756299</v>
      </c>
      <c r="V67" s="17">
        <v>0.17307905710076299</v>
      </c>
      <c r="W67" s="17">
        <v>0.171295002941387</v>
      </c>
      <c r="X67" s="17">
        <v>0.13594843294698999</v>
      </c>
      <c r="Y67" s="17">
        <v>0.15552089962434801</v>
      </c>
      <c r="Z67" s="17">
        <v>0.19882096818560699</v>
      </c>
      <c r="AA67" s="17">
        <v>0.145750369015056</v>
      </c>
      <c r="AB67" s="17">
        <v>0.14181297144907001</v>
      </c>
      <c r="AC67" s="17">
        <v>0.14304305009864601</v>
      </c>
      <c r="AD67" s="17">
        <v>0.106802249848178</v>
      </c>
      <c r="AE67" s="17"/>
      <c r="AF67" s="17">
        <v>0.251199992177224</v>
      </c>
      <c r="AG67" s="17">
        <v>0.13196199832281499</v>
      </c>
      <c r="AH67" s="17">
        <v>8.12172853935509E-2</v>
      </c>
      <c r="AI67" s="17">
        <v>7.00831972612833E-2</v>
      </c>
      <c r="AJ67" s="17">
        <v>5.6816462489295103E-2</v>
      </c>
      <c r="AK67" s="17"/>
      <c r="AL67" s="17">
        <v>0.10720913915210201</v>
      </c>
      <c r="AM67" s="17">
        <v>0.156639337083021</v>
      </c>
      <c r="AN67" s="17">
        <v>0.15000556428224199</v>
      </c>
      <c r="AO67" s="17">
        <v>0.15541734674625399</v>
      </c>
      <c r="AP67" s="17">
        <v>0.19723498986107299</v>
      </c>
      <c r="AQ67" s="17">
        <v>0.120764451205593</v>
      </c>
      <c r="AR67" s="17"/>
      <c r="AS67" s="17">
        <v>0.14991828526873399</v>
      </c>
      <c r="AT67" s="17">
        <v>0.138666134819668</v>
      </c>
      <c r="AU67" s="17"/>
      <c r="AV67" s="17">
        <v>0.152233015584403</v>
      </c>
      <c r="AW67" s="17">
        <v>0.14452766121411201</v>
      </c>
    </row>
    <row r="68" spans="2:49" x14ac:dyDescent="0.3">
      <c r="B68" t="s">
        <v>94</v>
      </c>
      <c r="C68" s="17">
        <v>0.116535184452327</v>
      </c>
      <c r="D68" s="17">
        <v>0.127284520106971</v>
      </c>
      <c r="E68" s="17">
        <v>0.10512733542866</v>
      </c>
      <c r="F68" s="17"/>
      <c r="G68" s="17">
        <v>8.2196525804292306E-2</v>
      </c>
      <c r="H68" s="17">
        <v>8.57465473637226E-2</v>
      </c>
      <c r="I68" s="17">
        <v>0.10648925283605</v>
      </c>
      <c r="J68" s="17">
        <v>0.10935571337521501</v>
      </c>
      <c r="K68" s="17">
        <v>0.12212321184238201</v>
      </c>
      <c r="L68" s="17">
        <v>0.17482782496906299</v>
      </c>
      <c r="M68" s="17"/>
      <c r="N68" s="17">
        <v>0.126507268892953</v>
      </c>
      <c r="O68" s="17">
        <v>0.103399738827761</v>
      </c>
      <c r="P68" s="17">
        <v>0.114387654694244</v>
      </c>
      <c r="Q68" s="17">
        <v>0.122588665979109</v>
      </c>
      <c r="R68" s="17"/>
      <c r="S68" s="17">
        <v>0.102563921549347</v>
      </c>
      <c r="T68" s="17">
        <v>0.115399157805381</v>
      </c>
      <c r="U68" s="17">
        <v>0.115921604092642</v>
      </c>
      <c r="V68" s="17">
        <v>0.142658564101772</v>
      </c>
      <c r="W68" s="17">
        <v>0.10267653315962499</v>
      </c>
      <c r="X68" s="17">
        <v>0.111085759615538</v>
      </c>
      <c r="Y68" s="17">
        <v>0.108076087080863</v>
      </c>
      <c r="Z68" s="17">
        <v>0.13401775492196299</v>
      </c>
      <c r="AA68" s="17">
        <v>0.13857704108701599</v>
      </c>
      <c r="AB68" s="17">
        <v>9.1522746722922002E-2</v>
      </c>
      <c r="AC68" s="17">
        <v>0.15182645895903699</v>
      </c>
      <c r="AD68" s="17">
        <v>9.34433215652411E-2</v>
      </c>
      <c r="AE68" s="17"/>
      <c r="AF68" s="17">
        <v>0.1246145330719</v>
      </c>
      <c r="AG68" s="17">
        <v>0.11494289513157301</v>
      </c>
      <c r="AH68" s="17">
        <v>0.11002388094202099</v>
      </c>
      <c r="AI68" s="17">
        <v>0.11181186110371399</v>
      </c>
      <c r="AJ68" s="17">
        <v>6.1591449243522702E-2</v>
      </c>
      <c r="AK68" s="17"/>
      <c r="AL68" s="17">
        <v>9.3579390625284406E-2</v>
      </c>
      <c r="AM68" s="17">
        <v>0.12047727107063499</v>
      </c>
      <c r="AN68" s="17">
        <v>0.13513449239721501</v>
      </c>
      <c r="AO68" s="17">
        <v>0.147856411992774</v>
      </c>
      <c r="AP68" s="17">
        <v>7.3883596342653596E-2</v>
      </c>
      <c r="AQ68" s="17">
        <v>0.141108218736367</v>
      </c>
      <c r="AR68" s="17"/>
      <c r="AS68" s="17">
        <v>0.130942272854603</v>
      </c>
      <c r="AT68" s="17">
        <v>9.9378469603908906E-2</v>
      </c>
      <c r="AU68" s="17"/>
      <c r="AV68" s="17">
        <v>0.125916166388505</v>
      </c>
      <c r="AW68" s="17">
        <v>0.14264724350878</v>
      </c>
    </row>
    <row r="69" spans="2:49" x14ac:dyDescent="0.3">
      <c r="B69" t="s">
        <v>95</v>
      </c>
      <c r="C69" s="17">
        <v>0.161447398447779</v>
      </c>
      <c r="D69" s="17">
        <v>0.15691413259721701</v>
      </c>
      <c r="E69" s="17">
        <v>0.167030675146704</v>
      </c>
      <c r="F69" s="17"/>
      <c r="G69" s="17">
        <v>0.134238319552411</v>
      </c>
      <c r="H69" s="17">
        <v>0.17879960753053001</v>
      </c>
      <c r="I69" s="17">
        <v>0.16091135363367401</v>
      </c>
      <c r="J69" s="17">
        <v>0.13588180746369699</v>
      </c>
      <c r="K69" s="17">
        <v>0.18038725690556601</v>
      </c>
      <c r="L69" s="17">
        <v>0.17406927744803</v>
      </c>
      <c r="M69" s="17"/>
      <c r="N69" s="17">
        <v>0.16820144300875201</v>
      </c>
      <c r="O69" s="17">
        <v>0.16497185825301</v>
      </c>
      <c r="P69" s="17">
        <v>0.15746946531649</v>
      </c>
      <c r="Q69" s="17">
        <v>0.15575051524132499</v>
      </c>
      <c r="R69" s="17"/>
      <c r="S69" s="17">
        <v>0.16917149043108301</v>
      </c>
      <c r="T69" s="17">
        <v>0.17353683397352199</v>
      </c>
      <c r="U69" s="17">
        <v>0.15276507935161199</v>
      </c>
      <c r="V69" s="17">
        <v>0.14529549175567699</v>
      </c>
      <c r="W69" s="17">
        <v>0.17795349873181901</v>
      </c>
      <c r="X69" s="17">
        <v>0.17406760194735399</v>
      </c>
      <c r="Y69" s="17">
        <v>0.177731886508673</v>
      </c>
      <c r="Z69" s="17">
        <v>0.17687837403690199</v>
      </c>
      <c r="AA69" s="17">
        <v>0.15780112750622199</v>
      </c>
      <c r="AB69" s="17">
        <v>0.143790318521234</v>
      </c>
      <c r="AC69" s="17">
        <v>0.14009039578946</v>
      </c>
      <c r="AD69" s="17">
        <v>0.10588470847158001</v>
      </c>
      <c r="AE69" s="17"/>
      <c r="AF69" s="17">
        <v>0.152465424584942</v>
      </c>
      <c r="AG69" s="17">
        <v>0.15981003098054</v>
      </c>
      <c r="AH69" s="17">
        <v>0.1743981926414</v>
      </c>
      <c r="AI69" s="17">
        <v>0.16274471397163001</v>
      </c>
      <c r="AJ69" s="17">
        <v>0.17933218080246199</v>
      </c>
      <c r="AK69" s="17"/>
      <c r="AL69" s="17">
        <v>0.161711783782892</v>
      </c>
      <c r="AM69" s="17">
        <v>0.16947619629201099</v>
      </c>
      <c r="AN69" s="17">
        <v>0.174930579018126</v>
      </c>
      <c r="AO69" s="17">
        <v>0.13480898205823699</v>
      </c>
      <c r="AP69" s="17">
        <v>0.16638575661223701</v>
      </c>
      <c r="AQ69" s="17">
        <v>0.17158008650720599</v>
      </c>
      <c r="AR69" s="17"/>
      <c r="AS69" s="17">
        <v>0.164989158314479</v>
      </c>
      <c r="AT69" s="17">
        <v>0.15722968544443999</v>
      </c>
      <c r="AU69" s="17"/>
      <c r="AV69" s="17">
        <v>0.15511910452864</v>
      </c>
      <c r="AW69" s="17">
        <v>0.18797488109963001</v>
      </c>
    </row>
    <row r="70" spans="2:49" x14ac:dyDescent="0.3">
      <c r="B70" t="s">
        <v>96</v>
      </c>
      <c r="C70" s="17">
        <v>0.20600592901526199</v>
      </c>
      <c r="D70" s="17">
        <v>0.208223547397583</v>
      </c>
      <c r="E70" s="17">
        <v>0.20445542439676301</v>
      </c>
      <c r="F70" s="17"/>
      <c r="G70" s="17">
        <v>0.21671757023952801</v>
      </c>
      <c r="H70" s="17">
        <v>0.22615016980857799</v>
      </c>
      <c r="I70" s="17">
        <v>0.24820210448035901</v>
      </c>
      <c r="J70" s="17">
        <v>0.25948478810402797</v>
      </c>
      <c r="K70" s="17">
        <v>0.15178214014816499</v>
      </c>
      <c r="L70" s="17">
        <v>0.14091106428230599</v>
      </c>
      <c r="M70" s="17"/>
      <c r="N70" s="17">
        <v>0.217176252534833</v>
      </c>
      <c r="O70" s="17">
        <v>0.20782595320712799</v>
      </c>
      <c r="P70" s="17">
        <v>0.253180765708795</v>
      </c>
      <c r="Q70" s="17">
        <v>0.15089685756483201</v>
      </c>
      <c r="R70" s="17"/>
      <c r="S70" s="17">
        <v>0.189081635665762</v>
      </c>
      <c r="T70" s="17">
        <v>0.21500475051954199</v>
      </c>
      <c r="U70" s="17">
        <v>0.18117145183862099</v>
      </c>
      <c r="V70" s="17">
        <v>0.23774100985585001</v>
      </c>
      <c r="W70" s="17">
        <v>0.22148169199821399</v>
      </c>
      <c r="X70" s="17">
        <v>0.163887540328534</v>
      </c>
      <c r="Y70" s="17">
        <v>0.19692650199789999</v>
      </c>
      <c r="Z70" s="17">
        <v>0.16675806805917401</v>
      </c>
      <c r="AA70" s="17">
        <v>0.24463568151062401</v>
      </c>
      <c r="AB70" s="17">
        <v>0.259929036665486</v>
      </c>
      <c r="AC70" s="17">
        <v>0.14489170800967499</v>
      </c>
      <c r="AD70" s="17">
        <v>0.18233781100565599</v>
      </c>
      <c r="AE70" s="17"/>
      <c r="AF70" s="17">
        <v>0.18373663999532699</v>
      </c>
      <c r="AG70" s="17">
        <v>0.20672542350607301</v>
      </c>
      <c r="AH70" s="17">
        <v>0.228641182392399</v>
      </c>
      <c r="AI70" s="17">
        <v>0.20597824770595599</v>
      </c>
      <c r="AJ70" s="17">
        <v>0.237971024895762</v>
      </c>
      <c r="AK70" s="17"/>
      <c r="AL70" s="17">
        <v>0.22426839251451</v>
      </c>
      <c r="AM70" s="17">
        <v>0.16263646386821701</v>
      </c>
      <c r="AN70" s="17">
        <v>0.27213395690703801</v>
      </c>
      <c r="AO70" s="17">
        <v>0.21195454883672299</v>
      </c>
      <c r="AP70" s="17">
        <v>0.19872762580131501</v>
      </c>
      <c r="AQ70" s="17">
        <v>0.20610987407044601</v>
      </c>
      <c r="AR70" s="17"/>
      <c r="AS70" s="17">
        <v>0.20374902824948199</v>
      </c>
      <c r="AT70" s="17">
        <v>0.20869356455955099</v>
      </c>
      <c r="AU70" s="17"/>
      <c r="AV70" s="17">
        <v>0.21517476106650699</v>
      </c>
      <c r="AW70" s="17">
        <v>0.17714038630609899</v>
      </c>
    </row>
    <row r="71" spans="2:49" x14ac:dyDescent="0.3">
      <c r="B71" t="s">
        <v>97</v>
      </c>
      <c r="C71" s="17">
        <v>0.19964258068554799</v>
      </c>
      <c r="D71" s="17">
        <v>0.20380873293777199</v>
      </c>
      <c r="E71" s="17">
        <v>0.19424598563786399</v>
      </c>
      <c r="F71" s="17"/>
      <c r="G71" s="17">
        <v>0.25460592822859102</v>
      </c>
      <c r="H71" s="17">
        <v>0.22865390347637399</v>
      </c>
      <c r="I71" s="17">
        <v>0.21816325206894599</v>
      </c>
      <c r="J71" s="17">
        <v>0.20659363713269499</v>
      </c>
      <c r="K71" s="17">
        <v>0.20551996543773901</v>
      </c>
      <c r="L71" s="17">
        <v>0.114545245306358</v>
      </c>
      <c r="M71" s="17"/>
      <c r="N71" s="17">
        <v>0.22731836908417499</v>
      </c>
      <c r="O71" s="17">
        <v>0.19428966817715401</v>
      </c>
      <c r="P71" s="17">
        <v>0.196938891753348</v>
      </c>
      <c r="Q71" s="17">
        <v>0.178118899141093</v>
      </c>
      <c r="R71" s="17"/>
      <c r="S71" s="17">
        <v>0.234426437832608</v>
      </c>
      <c r="T71" s="17">
        <v>0.18522535393363099</v>
      </c>
      <c r="U71" s="17">
        <v>0.210411997907513</v>
      </c>
      <c r="V71" s="17">
        <v>0.17720487057710799</v>
      </c>
      <c r="W71" s="17">
        <v>0.188536400507296</v>
      </c>
      <c r="X71" s="17">
        <v>0.222090542353822</v>
      </c>
      <c r="Y71" s="17">
        <v>0.17438794134473801</v>
      </c>
      <c r="Z71" s="17">
        <v>0.16685130553319599</v>
      </c>
      <c r="AA71" s="17">
        <v>0.17838880216939401</v>
      </c>
      <c r="AB71" s="17">
        <v>0.20587540379144401</v>
      </c>
      <c r="AC71" s="17">
        <v>0.19847951790837201</v>
      </c>
      <c r="AD71" s="17">
        <v>0.26906022412306002</v>
      </c>
      <c r="AE71" s="17"/>
      <c r="AF71" s="17">
        <v>0.15499917857804199</v>
      </c>
      <c r="AG71" s="17">
        <v>0.22353064455546201</v>
      </c>
      <c r="AH71" s="17">
        <v>0.21779286735006101</v>
      </c>
      <c r="AI71" s="17">
        <v>0.23409190198157701</v>
      </c>
      <c r="AJ71" s="17">
        <v>0.22606411738221499</v>
      </c>
      <c r="AK71" s="17"/>
      <c r="AL71" s="17">
        <v>0.210452767781245</v>
      </c>
      <c r="AM71" s="17">
        <v>0.222637673793395</v>
      </c>
      <c r="AN71" s="17">
        <v>0.16185785343970399</v>
      </c>
      <c r="AO71" s="17">
        <v>0.160358372049731</v>
      </c>
      <c r="AP71" s="17">
        <v>0.22416814704136301</v>
      </c>
      <c r="AQ71" s="17">
        <v>0.186748463420918</v>
      </c>
      <c r="AR71" s="17"/>
      <c r="AS71" s="17">
        <v>0.18435530072554601</v>
      </c>
      <c r="AT71" s="17">
        <v>0.21784747370475399</v>
      </c>
      <c r="AU71" s="17"/>
      <c r="AV71" s="17">
        <v>0.19127151520329999</v>
      </c>
      <c r="AW71" s="17">
        <v>0.16824858113133301</v>
      </c>
    </row>
    <row r="72" spans="2:49" x14ac:dyDescent="0.3">
      <c r="B72" t="s">
        <v>98</v>
      </c>
      <c r="C72" s="17">
        <v>0.13288118832930601</v>
      </c>
      <c r="D72" s="17">
        <v>0.12894883190121201</v>
      </c>
      <c r="E72" s="17">
        <v>0.13675040037929101</v>
      </c>
      <c r="F72" s="17"/>
      <c r="G72" s="17">
        <v>0.17369123741029299</v>
      </c>
      <c r="H72" s="17">
        <v>0.184204476921735</v>
      </c>
      <c r="I72" s="17">
        <v>0.11890189306816799</v>
      </c>
      <c r="J72" s="17">
        <v>0.10293748376151</v>
      </c>
      <c r="K72" s="17">
        <v>0.13604056827913999</v>
      </c>
      <c r="L72" s="17">
        <v>9.7522203113729403E-2</v>
      </c>
      <c r="M72" s="17"/>
      <c r="N72" s="17">
        <v>0.14026906430813399</v>
      </c>
      <c r="O72" s="17">
        <v>0.12878813966712599</v>
      </c>
      <c r="P72" s="17">
        <v>0.114626542157789</v>
      </c>
      <c r="Q72" s="17">
        <v>0.144874685993964</v>
      </c>
      <c r="R72" s="17"/>
      <c r="S72" s="17">
        <v>0.16433878567048599</v>
      </c>
      <c r="T72" s="17">
        <v>0.12533669354754601</v>
      </c>
      <c r="U72" s="17">
        <v>0.114072288601472</v>
      </c>
      <c r="V72" s="17">
        <v>0.110278081032255</v>
      </c>
      <c r="W72" s="17">
        <v>0.10199145995374399</v>
      </c>
      <c r="X72" s="17">
        <v>0.14714696092657401</v>
      </c>
      <c r="Y72" s="17">
        <v>0.138462360098839</v>
      </c>
      <c r="Z72" s="17">
        <v>0.11701859117699499</v>
      </c>
      <c r="AA72" s="17">
        <v>0.100869420007888</v>
      </c>
      <c r="AB72" s="17">
        <v>0.137838758434977</v>
      </c>
      <c r="AC72" s="17">
        <v>0.170814791590019</v>
      </c>
      <c r="AD72" s="17">
        <v>0.211373375584756</v>
      </c>
      <c r="AE72" s="17"/>
      <c r="AF72" s="17">
        <v>0.10747608843914699</v>
      </c>
      <c r="AG72" s="17">
        <v>0.13199431114979099</v>
      </c>
      <c r="AH72" s="17">
        <v>0.137585616656383</v>
      </c>
      <c r="AI72" s="17">
        <v>0.165245548466634</v>
      </c>
      <c r="AJ72" s="17">
        <v>0.21048043030642399</v>
      </c>
      <c r="AK72" s="17"/>
      <c r="AL72" s="17">
        <v>0.15134289603307199</v>
      </c>
      <c r="AM72" s="17">
        <v>0.13380682873836</v>
      </c>
      <c r="AN72" s="17">
        <v>6.5965344750352303E-2</v>
      </c>
      <c r="AO72" s="17">
        <v>0.15822380028049901</v>
      </c>
      <c r="AP72" s="17">
        <v>0.11037749530572399</v>
      </c>
      <c r="AQ72" s="17">
        <v>0.13453545240202999</v>
      </c>
      <c r="AR72" s="17"/>
      <c r="AS72" s="17">
        <v>0.13947743833001899</v>
      </c>
      <c r="AT72" s="17">
        <v>0.12502602862103199</v>
      </c>
      <c r="AU72" s="17"/>
      <c r="AV72" s="17">
        <v>0.13213209392112199</v>
      </c>
      <c r="AW72" s="17">
        <v>0.15658353055685301</v>
      </c>
    </row>
    <row r="73" spans="2:49" x14ac:dyDescent="0.3">
      <c r="B73" t="s">
        <v>99</v>
      </c>
      <c r="C73" s="17">
        <v>2.3015001867500998E-2</v>
      </c>
      <c r="D73" s="17">
        <v>2.1390715648857798E-2</v>
      </c>
      <c r="E73" s="17">
        <v>2.4764938497155799E-2</v>
      </c>
      <c r="F73" s="17"/>
      <c r="G73" s="17">
        <v>4.90094638023836E-2</v>
      </c>
      <c r="H73" s="17">
        <v>2.5462966699119901E-2</v>
      </c>
      <c r="I73" s="17">
        <v>1.52358781926984E-2</v>
      </c>
      <c r="J73" s="17">
        <v>2.7095216222607701E-2</v>
      </c>
      <c r="K73" s="17">
        <v>1.18877826442711E-2</v>
      </c>
      <c r="L73" s="17">
        <v>1.4140425713954401E-2</v>
      </c>
      <c r="M73" s="17"/>
      <c r="N73" s="17">
        <v>2.1977947706643901E-2</v>
      </c>
      <c r="O73" s="17">
        <v>2.4578401665852699E-2</v>
      </c>
      <c r="P73" s="17">
        <v>1.8974538576562502E-2</v>
      </c>
      <c r="Q73" s="17">
        <v>2.4509805257458099E-2</v>
      </c>
      <c r="R73" s="17"/>
      <c r="S73" s="17">
        <v>3.5092605056982598E-2</v>
      </c>
      <c r="T73" s="17">
        <v>1.79294070744738E-2</v>
      </c>
      <c r="U73" s="17">
        <v>2.2305274045629299E-2</v>
      </c>
      <c r="V73" s="17">
        <v>1.37429255765754E-2</v>
      </c>
      <c r="W73" s="17">
        <v>2.4483721120400901E-2</v>
      </c>
      <c r="X73" s="17">
        <v>2.10049177701279E-2</v>
      </c>
      <c r="Y73" s="17">
        <v>3.2784575017362497E-2</v>
      </c>
      <c r="Z73" s="17">
        <v>3.0044238338782898E-2</v>
      </c>
      <c r="AA73" s="17">
        <v>2.10684637110603E-2</v>
      </c>
      <c r="AB73" s="17">
        <v>9.3853795797870909E-3</v>
      </c>
      <c r="AC73" s="17">
        <v>3.3424988695813201E-2</v>
      </c>
      <c r="AD73" s="17">
        <v>1.6179540546291699E-2</v>
      </c>
      <c r="AE73" s="17"/>
      <c r="AF73" s="17">
        <v>1.21971775580519E-2</v>
      </c>
      <c r="AG73" s="17">
        <v>1.2449444746957101E-2</v>
      </c>
      <c r="AH73" s="17">
        <v>3.9331608551164798E-2</v>
      </c>
      <c r="AI73" s="17">
        <v>3.2227126510827701E-2</v>
      </c>
      <c r="AJ73" s="17">
        <v>2.7744334880317599E-2</v>
      </c>
      <c r="AK73" s="17"/>
      <c r="AL73" s="17">
        <v>3.99229463577742E-2</v>
      </c>
      <c r="AM73" s="17">
        <v>2.1506400687361801E-2</v>
      </c>
      <c r="AN73" s="17">
        <v>1.4161428392621699E-2</v>
      </c>
      <c r="AO73" s="17">
        <v>9.9864288492020996E-3</v>
      </c>
      <c r="AP73" s="17">
        <v>8.2952681452240409E-3</v>
      </c>
      <c r="AQ73" s="17">
        <v>3.9153453657439399E-2</v>
      </c>
      <c r="AR73" s="17"/>
      <c r="AS73" s="17">
        <v>1.6239902036120701E-2</v>
      </c>
      <c r="AT73" s="17">
        <v>3.1083145314041501E-2</v>
      </c>
      <c r="AU73" s="17"/>
      <c r="AV73" s="17">
        <v>1.7661130906650901E-2</v>
      </c>
      <c r="AW73" s="17">
        <v>1.29300950643358E-2</v>
      </c>
    </row>
    <row r="74" spans="2:49" x14ac:dyDescent="0.3">
      <c r="B74" t="s">
        <v>100</v>
      </c>
      <c r="C74" s="17">
        <v>1.10593471032506E-2</v>
      </c>
      <c r="D74" s="17">
        <v>1.26767236709052E-2</v>
      </c>
      <c r="E74" s="17">
        <v>9.5612709514075207E-3</v>
      </c>
      <c r="F74" s="17"/>
      <c r="G74" s="17">
        <v>2.2811150444593999E-2</v>
      </c>
      <c r="H74" s="17">
        <v>7.6536239077911296E-3</v>
      </c>
      <c r="I74" s="17">
        <v>5.5329532824497998E-3</v>
      </c>
      <c r="J74" s="17">
        <v>5.4881294021631903E-3</v>
      </c>
      <c r="K74" s="17">
        <v>1.8708618041469002E-2</v>
      </c>
      <c r="L74" s="17">
        <v>9.8697220788390508E-3</v>
      </c>
      <c r="M74" s="17"/>
      <c r="N74" s="17">
        <v>8.5258734291132204E-3</v>
      </c>
      <c r="O74" s="17">
        <v>8.3211722890669092E-3</v>
      </c>
      <c r="P74" s="17">
        <v>6.4217091004659501E-3</v>
      </c>
      <c r="Q74" s="17">
        <v>2.0844744089820299E-2</v>
      </c>
      <c r="R74" s="17"/>
      <c r="S74" s="17">
        <v>1.3402530355628699E-2</v>
      </c>
      <c r="T74" s="17">
        <v>2.0244054435237299E-2</v>
      </c>
      <c r="U74" s="17">
        <v>1.6454311847838601E-2</v>
      </c>
      <c r="V74" s="17">
        <v>0</v>
      </c>
      <c r="W74" s="17">
        <v>6.1783656661487203E-3</v>
      </c>
      <c r="X74" s="17">
        <v>1.4393139137684899E-2</v>
      </c>
      <c r="Y74" s="17">
        <v>1.0428663440952999E-2</v>
      </c>
      <c r="Z74" s="17">
        <v>9.6106997473806802E-3</v>
      </c>
      <c r="AA74" s="17">
        <v>8.7618692435502497E-3</v>
      </c>
      <c r="AB74" s="17">
        <v>4.97650841871546E-3</v>
      </c>
      <c r="AC74" s="17">
        <v>1.7429088948977899E-2</v>
      </c>
      <c r="AD74" s="17">
        <v>0</v>
      </c>
      <c r="AE74" s="17"/>
      <c r="AF74" s="17">
        <v>7.5089579849135597E-3</v>
      </c>
      <c r="AG74" s="17">
        <v>1.43847155371813E-2</v>
      </c>
      <c r="AH74" s="17">
        <v>7.4348383182229003E-3</v>
      </c>
      <c r="AI74" s="17">
        <v>1.4276759119244699E-2</v>
      </c>
      <c r="AJ74" s="17">
        <v>0</v>
      </c>
      <c r="AK74" s="17"/>
      <c r="AL74" s="17">
        <v>8.4679932786149905E-3</v>
      </c>
      <c r="AM74" s="17">
        <v>9.76497955442838E-3</v>
      </c>
      <c r="AN74" s="17">
        <v>7.7988618107919403E-3</v>
      </c>
      <c r="AO74" s="17">
        <v>1.6376362095660402E-2</v>
      </c>
      <c r="AP74" s="17">
        <v>2.09271208904095E-2</v>
      </c>
      <c r="AQ74" s="17">
        <v>0</v>
      </c>
      <c r="AR74" s="17"/>
      <c r="AS74" s="17">
        <v>3.70725230321203E-3</v>
      </c>
      <c r="AT74" s="17">
        <v>1.9814606354860799E-2</v>
      </c>
      <c r="AU74" s="17"/>
      <c r="AV74" s="17">
        <v>3.1730441708102898E-3</v>
      </c>
      <c r="AW74" s="17">
        <v>4.9513346868943504E-3</v>
      </c>
    </row>
    <row r="75" spans="2:49" x14ac:dyDescent="0.3">
      <c r="B75" t="s">
        <v>77</v>
      </c>
      <c r="C75" s="17">
        <v>4.6310541856904603E-3</v>
      </c>
      <c r="D75" s="17">
        <v>4.9063485345001599E-3</v>
      </c>
      <c r="E75" s="17">
        <v>4.395838886064E-3</v>
      </c>
      <c r="F75" s="17"/>
      <c r="G75" s="17">
        <v>2.7010482044458402E-3</v>
      </c>
      <c r="H75" s="17">
        <v>8.0932648669497804E-3</v>
      </c>
      <c r="I75" s="17">
        <v>6.36234923283028E-3</v>
      </c>
      <c r="J75" s="17">
        <v>5.3347877338261402E-3</v>
      </c>
      <c r="K75" s="17">
        <v>3.1846858363073702E-3</v>
      </c>
      <c r="L75" s="17">
        <v>2.0944329519094599E-3</v>
      </c>
      <c r="M75" s="17"/>
      <c r="N75" s="17">
        <v>0</v>
      </c>
      <c r="O75" s="17">
        <v>7.42573219427936E-3</v>
      </c>
      <c r="P75" s="17">
        <v>2.1912123668190401E-3</v>
      </c>
      <c r="Q75" s="17">
        <v>8.9237389085305794E-3</v>
      </c>
      <c r="R75" s="17"/>
      <c r="S75" s="17">
        <v>6.6409422736326404E-3</v>
      </c>
      <c r="T75" s="17">
        <v>0</v>
      </c>
      <c r="U75" s="17">
        <v>7.42910271711007E-3</v>
      </c>
      <c r="V75" s="17">
        <v>0</v>
      </c>
      <c r="W75" s="17">
        <v>5.4033259213647896E-3</v>
      </c>
      <c r="X75" s="17">
        <v>1.03751049733738E-2</v>
      </c>
      <c r="Y75" s="17">
        <v>5.6810848863233102E-3</v>
      </c>
      <c r="Z75" s="17">
        <v>0</v>
      </c>
      <c r="AA75" s="17">
        <v>4.1472257491898404E-3</v>
      </c>
      <c r="AB75" s="17">
        <v>4.8688764163642801E-3</v>
      </c>
      <c r="AC75" s="17">
        <v>0</v>
      </c>
      <c r="AD75" s="17">
        <v>1.49187688552365E-2</v>
      </c>
      <c r="AE75" s="17"/>
      <c r="AF75" s="17">
        <v>5.8020076104524504E-3</v>
      </c>
      <c r="AG75" s="17">
        <v>4.2005360696070904E-3</v>
      </c>
      <c r="AH75" s="17">
        <v>3.5745277547968401E-3</v>
      </c>
      <c r="AI75" s="17">
        <v>3.5406438791335099E-3</v>
      </c>
      <c r="AJ75" s="17">
        <v>0</v>
      </c>
      <c r="AK75" s="17"/>
      <c r="AL75" s="17">
        <v>3.04469047450501E-3</v>
      </c>
      <c r="AM75" s="17">
        <v>3.0548489125712401E-3</v>
      </c>
      <c r="AN75" s="17">
        <v>1.8011919001908301E-2</v>
      </c>
      <c r="AO75" s="17">
        <v>5.0177470909193497E-3</v>
      </c>
      <c r="AP75" s="17">
        <v>0</v>
      </c>
      <c r="AQ75" s="17">
        <v>0</v>
      </c>
      <c r="AR75" s="17"/>
      <c r="AS75" s="17">
        <v>6.6213619178037203E-3</v>
      </c>
      <c r="AT75" s="17">
        <v>2.2608915777430302E-3</v>
      </c>
      <c r="AU75" s="17"/>
      <c r="AV75" s="17">
        <v>7.3191682300622601E-3</v>
      </c>
      <c r="AW75" s="17">
        <v>4.9962864319623599E-3</v>
      </c>
    </row>
    <row r="76" spans="2:49" x14ac:dyDescent="0.3">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row>
    <row r="77" spans="2:49" x14ac:dyDescent="0.3">
      <c r="B77" s="6" t="s">
        <v>106</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row>
    <row r="78" spans="2:49" x14ac:dyDescent="0.3">
      <c r="B78" s="23" t="s">
        <v>80</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row>
    <row r="79" spans="2:49" x14ac:dyDescent="0.3">
      <c r="B79" t="s">
        <v>93</v>
      </c>
      <c r="C79" s="17">
        <v>1.35157459433713E-2</v>
      </c>
      <c r="D79" s="17">
        <v>2.2801232766987801E-2</v>
      </c>
      <c r="E79" s="17">
        <v>4.55565389104301E-3</v>
      </c>
      <c r="F79" s="17"/>
      <c r="G79" s="17">
        <v>1.8584434082425699E-2</v>
      </c>
      <c r="H79" s="17">
        <v>2.5400767917664199E-2</v>
      </c>
      <c r="I79" s="17">
        <v>9.7751250330767401E-3</v>
      </c>
      <c r="J79" s="17">
        <v>1.36182552904409E-2</v>
      </c>
      <c r="K79" s="17">
        <v>6.1104446556114397E-3</v>
      </c>
      <c r="L79" s="17">
        <v>8.4162708691236498E-3</v>
      </c>
      <c r="M79" s="17"/>
      <c r="N79" s="17">
        <v>1.6111451706370201E-2</v>
      </c>
      <c r="O79" s="17">
        <v>1.51987346047245E-2</v>
      </c>
      <c r="P79" s="17">
        <v>9.0519913379967804E-3</v>
      </c>
      <c r="Q79" s="17">
        <v>1.3036416083562499E-2</v>
      </c>
      <c r="R79" s="17"/>
      <c r="S79" s="17">
        <v>1.2635317572607E-2</v>
      </c>
      <c r="T79" s="17">
        <v>1.2926289984841299E-2</v>
      </c>
      <c r="U79" s="17">
        <v>3.52615336713544E-2</v>
      </c>
      <c r="V79" s="17">
        <v>9.7417692395546599E-3</v>
      </c>
      <c r="W79" s="17">
        <v>6.3293049110948203E-3</v>
      </c>
      <c r="X79" s="17">
        <v>1.4715235720622199E-2</v>
      </c>
      <c r="Y79" s="17">
        <v>1.0458282492946201E-2</v>
      </c>
      <c r="Z79" s="17">
        <v>0</v>
      </c>
      <c r="AA79" s="17">
        <v>1.2415352375514801E-2</v>
      </c>
      <c r="AB79" s="17">
        <v>9.9536099447060308E-3</v>
      </c>
      <c r="AC79" s="17">
        <v>2.1110649292689999E-2</v>
      </c>
      <c r="AD79" s="17">
        <v>1.49187688552365E-2</v>
      </c>
      <c r="AE79" s="17"/>
      <c r="AF79" s="17">
        <v>1.68570340060347E-2</v>
      </c>
      <c r="AG79" s="17">
        <v>1.04865175421267E-2</v>
      </c>
      <c r="AH79" s="17">
        <v>8.9399693199214095E-3</v>
      </c>
      <c r="AI79" s="17">
        <v>2.1012248890998599E-2</v>
      </c>
      <c r="AJ79" s="17">
        <v>3.06748083672575E-2</v>
      </c>
      <c r="AK79" s="17"/>
      <c r="AL79" s="17">
        <v>1.6288984913969101E-2</v>
      </c>
      <c r="AM79" s="17">
        <v>1.23873036009917E-2</v>
      </c>
      <c r="AN79" s="17">
        <v>1.7633103428102401E-2</v>
      </c>
      <c r="AO79" s="17">
        <v>4.9387122922983501E-3</v>
      </c>
      <c r="AP79" s="17">
        <v>2.27311375584443E-2</v>
      </c>
      <c r="AQ79" s="17">
        <v>8.0252611239894408E-3</v>
      </c>
      <c r="AR79" s="17"/>
      <c r="AS79" s="17">
        <v>1.3060688375746501E-2</v>
      </c>
      <c r="AT79" s="17">
        <v>1.4057652309831701E-2</v>
      </c>
      <c r="AU79" s="17"/>
      <c r="AV79" s="17">
        <v>1.0216868797328599E-2</v>
      </c>
      <c r="AW79" s="17">
        <v>1.9683473813277001E-2</v>
      </c>
    </row>
    <row r="80" spans="2:49" x14ac:dyDescent="0.3">
      <c r="B80" t="s">
        <v>94</v>
      </c>
      <c r="C80" s="17">
        <v>2.1212016844587098E-2</v>
      </c>
      <c r="D80" s="17">
        <v>2.9687158730914199E-2</v>
      </c>
      <c r="E80" s="17">
        <v>1.3097722278385999E-2</v>
      </c>
      <c r="F80" s="17"/>
      <c r="G80" s="17">
        <v>3.7484256442047503E-2</v>
      </c>
      <c r="H80" s="17">
        <v>2.4342546786547101E-2</v>
      </c>
      <c r="I80" s="17">
        <v>1.8565628074632901E-2</v>
      </c>
      <c r="J80" s="17">
        <v>1.6045960068699999E-2</v>
      </c>
      <c r="K80" s="17">
        <v>2.1417891511946001E-2</v>
      </c>
      <c r="L80" s="17">
        <v>1.40008911820484E-2</v>
      </c>
      <c r="M80" s="17"/>
      <c r="N80" s="17">
        <v>3.1323646618563197E-2</v>
      </c>
      <c r="O80" s="17">
        <v>1.1932166576311101E-2</v>
      </c>
      <c r="P80" s="17">
        <v>1.6197922338263199E-2</v>
      </c>
      <c r="Q80" s="17">
        <v>2.4584836143020199E-2</v>
      </c>
      <c r="R80" s="17"/>
      <c r="S80" s="17">
        <v>3.15579447265067E-2</v>
      </c>
      <c r="T80" s="17">
        <v>1.6603259899365001E-2</v>
      </c>
      <c r="U80" s="17">
        <v>5.2389185533286099E-3</v>
      </c>
      <c r="V80" s="17">
        <v>4.7168735576568E-3</v>
      </c>
      <c r="W80" s="17">
        <v>1.79222806504775E-2</v>
      </c>
      <c r="X80" s="17">
        <v>9.4082671780413504E-3</v>
      </c>
      <c r="Y80" s="17">
        <v>2.76641016589728E-2</v>
      </c>
      <c r="Z80" s="17">
        <v>2.0067104200703401E-2</v>
      </c>
      <c r="AA80" s="17">
        <v>2.4633347589476402E-2</v>
      </c>
      <c r="AB80" s="17">
        <v>2.94180269302492E-2</v>
      </c>
      <c r="AC80" s="17">
        <v>2.69556822486131E-2</v>
      </c>
      <c r="AD80" s="17">
        <v>6.56349134947211E-2</v>
      </c>
      <c r="AE80" s="17"/>
      <c r="AF80" s="17">
        <v>1.1812246771579001E-2</v>
      </c>
      <c r="AG80" s="17">
        <v>1.6340428110104999E-2</v>
      </c>
      <c r="AH80" s="17">
        <v>2.8267838048562199E-2</v>
      </c>
      <c r="AI80" s="17">
        <v>3.2001741256257002E-2</v>
      </c>
      <c r="AJ80" s="17">
        <v>9.7394357347168503E-2</v>
      </c>
      <c r="AK80" s="17"/>
      <c r="AL80" s="17">
        <v>3.7252596388882099E-2</v>
      </c>
      <c r="AM80" s="17">
        <v>1.29263849575019E-2</v>
      </c>
      <c r="AN80" s="17">
        <v>4.7755106322275198E-2</v>
      </c>
      <c r="AO80" s="17">
        <v>2.19356968203992E-3</v>
      </c>
      <c r="AP80" s="17">
        <v>3.6263730650670598E-3</v>
      </c>
      <c r="AQ80" s="17">
        <v>2.8685217194597799E-2</v>
      </c>
      <c r="AR80" s="17"/>
      <c r="AS80" s="17">
        <v>2.2522038987580699E-2</v>
      </c>
      <c r="AT80" s="17">
        <v>1.9651973918155E-2</v>
      </c>
      <c r="AU80" s="17"/>
      <c r="AV80" s="17">
        <v>1.9743484357084801E-2</v>
      </c>
      <c r="AW80" s="17">
        <v>2.89928331560588E-2</v>
      </c>
    </row>
    <row r="81" spans="2:49" x14ac:dyDescent="0.3">
      <c r="B81" t="s">
        <v>95</v>
      </c>
      <c r="C81" s="17">
        <v>3.7274378483174601E-2</v>
      </c>
      <c r="D81" s="17">
        <v>6.1423339475558801E-2</v>
      </c>
      <c r="E81" s="17">
        <v>1.39869557328554E-2</v>
      </c>
      <c r="F81" s="17"/>
      <c r="G81" s="17">
        <v>3.5584123409726803E-2</v>
      </c>
      <c r="H81" s="17">
        <v>6.10780096524004E-2</v>
      </c>
      <c r="I81" s="17">
        <v>3.9581649796623201E-2</v>
      </c>
      <c r="J81" s="17">
        <v>1.89834414857156E-2</v>
      </c>
      <c r="K81" s="17">
        <v>1.8561686883949099E-2</v>
      </c>
      <c r="L81" s="17">
        <v>4.46165843450042E-2</v>
      </c>
      <c r="M81" s="17"/>
      <c r="N81" s="17">
        <v>4.2662351004373503E-2</v>
      </c>
      <c r="O81" s="17">
        <v>3.1786704062478299E-2</v>
      </c>
      <c r="P81" s="17">
        <v>3.6261492571942E-2</v>
      </c>
      <c r="Q81" s="17">
        <v>3.8460652718458603E-2</v>
      </c>
      <c r="R81" s="17"/>
      <c r="S81" s="17">
        <v>5.3242372132684401E-2</v>
      </c>
      <c r="T81" s="17">
        <v>4.41783078918766E-2</v>
      </c>
      <c r="U81" s="17">
        <v>3.0195584370100201E-2</v>
      </c>
      <c r="V81" s="17">
        <v>3.9620367114390098E-2</v>
      </c>
      <c r="W81" s="17">
        <v>2.5856582751342099E-2</v>
      </c>
      <c r="X81" s="17">
        <v>2.6562023086002699E-2</v>
      </c>
      <c r="Y81" s="17">
        <v>2.14037548669446E-2</v>
      </c>
      <c r="Z81" s="17">
        <v>5.7338259774644199E-2</v>
      </c>
      <c r="AA81" s="17">
        <v>3.9103936120120898E-2</v>
      </c>
      <c r="AB81" s="17">
        <v>3.6326725048407303E-2</v>
      </c>
      <c r="AC81" s="17">
        <v>3.7940448858179897E-2</v>
      </c>
      <c r="AD81" s="17">
        <v>1.37807318445053E-2</v>
      </c>
      <c r="AE81" s="17"/>
      <c r="AF81" s="17">
        <v>4.44773192861007E-2</v>
      </c>
      <c r="AG81" s="17">
        <v>2.6390434160369E-2</v>
      </c>
      <c r="AH81" s="17">
        <v>4.0926530939047197E-2</v>
      </c>
      <c r="AI81" s="17">
        <v>3.4869961883980997E-2</v>
      </c>
      <c r="AJ81" s="17">
        <v>8.0066513318607396E-2</v>
      </c>
      <c r="AK81" s="17"/>
      <c r="AL81" s="17">
        <v>5.4458841157320803E-2</v>
      </c>
      <c r="AM81" s="17">
        <v>2.5386467845577E-2</v>
      </c>
      <c r="AN81" s="17">
        <v>4.50929033628037E-2</v>
      </c>
      <c r="AO81" s="17">
        <v>4.3495834567298698E-2</v>
      </c>
      <c r="AP81" s="17">
        <v>1.1572578765767901E-2</v>
      </c>
      <c r="AQ81" s="17">
        <v>2.5988644954277801E-2</v>
      </c>
      <c r="AR81" s="17"/>
      <c r="AS81" s="17">
        <v>3.5833000858793498E-2</v>
      </c>
      <c r="AT81" s="17">
        <v>3.8990846391186301E-2</v>
      </c>
      <c r="AU81" s="17"/>
      <c r="AV81" s="17">
        <v>3.7875657222690901E-2</v>
      </c>
      <c r="AW81" s="17">
        <v>3.10759920375011E-2</v>
      </c>
    </row>
    <row r="82" spans="2:49" x14ac:dyDescent="0.3">
      <c r="B82" t="s">
        <v>96</v>
      </c>
      <c r="C82" s="17">
        <v>6.5400461639909896E-2</v>
      </c>
      <c r="D82" s="17">
        <v>9.4904550611606298E-2</v>
      </c>
      <c r="E82" s="17">
        <v>3.7091829758466602E-2</v>
      </c>
      <c r="F82" s="17"/>
      <c r="G82" s="17">
        <v>8.2994370694479194E-2</v>
      </c>
      <c r="H82" s="17">
        <v>0.114320249455013</v>
      </c>
      <c r="I82" s="17">
        <v>4.1929938955539897E-2</v>
      </c>
      <c r="J82" s="17">
        <v>6.9199509384121796E-2</v>
      </c>
      <c r="K82" s="17">
        <v>3.5397952437553198E-2</v>
      </c>
      <c r="L82" s="17">
        <v>5.01341904450055E-2</v>
      </c>
      <c r="M82" s="17"/>
      <c r="N82" s="17">
        <v>6.44315875312962E-2</v>
      </c>
      <c r="O82" s="17">
        <v>5.1708402415909897E-2</v>
      </c>
      <c r="P82" s="17">
        <v>8.2905320244722205E-2</v>
      </c>
      <c r="Q82" s="17">
        <v>6.60020358239298E-2</v>
      </c>
      <c r="R82" s="17"/>
      <c r="S82" s="17">
        <v>8.8373896712558603E-2</v>
      </c>
      <c r="T82" s="17">
        <v>6.0094905932967901E-2</v>
      </c>
      <c r="U82" s="17">
        <v>6.2311326139332997E-2</v>
      </c>
      <c r="V82" s="17">
        <v>4.8722045978057203E-2</v>
      </c>
      <c r="W82" s="17">
        <v>5.5618539550386703E-2</v>
      </c>
      <c r="X82" s="17">
        <v>5.9072227497195103E-2</v>
      </c>
      <c r="Y82" s="17">
        <v>6.7887960304660405E-2</v>
      </c>
      <c r="Z82" s="17">
        <v>7.5035455098054496E-2</v>
      </c>
      <c r="AA82" s="17">
        <v>6.3339608971348493E-2</v>
      </c>
      <c r="AB82" s="17">
        <v>6.9223898349209695E-2</v>
      </c>
      <c r="AC82" s="17">
        <v>7.1806284516190297E-2</v>
      </c>
      <c r="AD82" s="17">
        <v>4.7003986773587601E-2</v>
      </c>
      <c r="AE82" s="17"/>
      <c r="AF82" s="17">
        <v>6.9349387365091997E-2</v>
      </c>
      <c r="AG82" s="17">
        <v>6.99484441173579E-2</v>
      </c>
      <c r="AH82" s="17">
        <v>7.3611664851647801E-2</v>
      </c>
      <c r="AI82" s="17">
        <v>7.7711940219133302E-2</v>
      </c>
      <c r="AJ82" s="17">
        <v>5.9090730856312501E-2</v>
      </c>
      <c r="AK82" s="17"/>
      <c r="AL82" s="17">
        <v>8.1974469255262999E-2</v>
      </c>
      <c r="AM82" s="17">
        <v>5.73219431527709E-2</v>
      </c>
      <c r="AN82" s="17">
        <v>6.1770967526833698E-2</v>
      </c>
      <c r="AO82" s="17">
        <v>5.5541067698111297E-2</v>
      </c>
      <c r="AP82" s="17">
        <v>7.0870149289191706E-2</v>
      </c>
      <c r="AQ82" s="17">
        <v>5.6173744349567699E-2</v>
      </c>
      <c r="AR82" s="17"/>
      <c r="AS82" s="17">
        <v>6.036772361849E-2</v>
      </c>
      <c r="AT82" s="17">
        <v>7.1393709458577204E-2</v>
      </c>
      <c r="AU82" s="17"/>
      <c r="AV82" s="17">
        <v>5.6767273554431501E-2</v>
      </c>
      <c r="AW82" s="17">
        <v>6.8752576312298502E-2</v>
      </c>
    </row>
    <row r="83" spans="2:49" x14ac:dyDescent="0.3">
      <c r="B83" t="s">
        <v>97</v>
      </c>
      <c r="C83" s="17">
        <v>0.16536473362161899</v>
      </c>
      <c r="D83" s="17">
        <v>0.214987744936219</v>
      </c>
      <c r="E83" s="17">
        <v>0.118150662206282</v>
      </c>
      <c r="F83" s="17"/>
      <c r="G83" s="17">
        <v>0.18027850608983201</v>
      </c>
      <c r="H83" s="17">
        <v>0.19664710320107601</v>
      </c>
      <c r="I83" s="17">
        <v>0.19779339044170999</v>
      </c>
      <c r="J83" s="17">
        <v>0.152802841859667</v>
      </c>
      <c r="K83" s="17">
        <v>0.181067742225344</v>
      </c>
      <c r="L83" s="17">
        <v>0.10312477743043701</v>
      </c>
      <c r="M83" s="17"/>
      <c r="N83" s="17">
        <v>0.211579943909427</v>
      </c>
      <c r="O83" s="17">
        <v>0.15543291660497899</v>
      </c>
      <c r="P83" s="17">
        <v>0.159476077768889</v>
      </c>
      <c r="Q83" s="17">
        <v>0.132763380241708</v>
      </c>
      <c r="R83" s="17"/>
      <c r="S83" s="17">
        <v>0.19380649694792301</v>
      </c>
      <c r="T83" s="17">
        <v>0.190485249879119</v>
      </c>
      <c r="U83" s="17">
        <v>0.128248913911616</v>
      </c>
      <c r="V83" s="17">
        <v>0.13352822021108801</v>
      </c>
      <c r="W83" s="17">
        <v>0.18358171849454499</v>
      </c>
      <c r="X83" s="17">
        <v>0.15137186581338399</v>
      </c>
      <c r="Y83" s="17">
        <v>0.13577418722798601</v>
      </c>
      <c r="Z83" s="17">
        <v>0.21198840971004501</v>
      </c>
      <c r="AA83" s="17">
        <v>0.17938052005441801</v>
      </c>
      <c r="AB83" s="17">
        <v>0.17491634108483001</v>
      </c>
      <c r="AC83" s="17">
        <v>8.3982729459734298E-2</v>
      </c>
      <c r="AD83" s="17">
        <v>0.189443178218583</v>
      </c>
      <c r="AE83" s="17"/>
      <c r="AF83" s="17">
        <v>0.14478520439989101</v>
      </c>
      <c r="AG83" s="17">
        <v>0.13780377867886101</v>
      </c>
      <c r="AH83" s="17">
        <v>0.181336229135898</v>
      </c>
      <c r="AI83" s="17">
        <v>0.20946656355711901</v>
      </c>
      <c r="AJ83" s="17">
        <v>0.21283178978862899</v>
      </c>
      <c r="AK83" s="17"/>
      <c r="AL83" s="17">
        <v>0.18578879996582101</v>
      </c>
      <c r="AM83" s="17">
        <v>0.13929492187876999</v>
      </c>
      <c r="AN83" s="17">
        <v>0.215234962583814</v>
      </c>
      <c r="AO83" s="17">
        <v>0.160289948317243</v>
      </c>
      <c r="AP83" s="17">
        <v>0.141396205395</v>
      </c>
      <c r="AQ83" s="17">
        <v>0.16344561441043601</v>
      </c>
      <c r="AR83" s="17"/>
      <c r="AS83" s="17">
        <v>0.184988644634351</v>
      </c>
      <c r="AT83" s="17">
        <v>0.141995553392046</v>
      </c>
      <c r="AU83" s="17"/>
      <c r="AV83" s="17">
        <v>0.19670275950261601</v>
      </c>
      <c r="AW83" s="17">
        <v>0.15770840859129601</v>
      </c>
    </row>
    <row r="84" spans="2:49" x14ac:dyDescent="0.3">
      <c r="B84" t="s">
        <v>98</v>
      </c>
      <c r="C84" s="17">
        <v>0.28570900721879899</v>
      </c>
      <c r="D84" s="17">
        <v>0.32022595585079799</v>
      </c>
      <c r="E84" s="17">
        <v>0.25230349012113401</v>
      </c>
      <c r="F84" s="17"/>
      <c r="G84" s="17">
        <v>0.25092994381815398</v>
      </c>
      <c r="H84" s="17">
        <v>0.309290834656056</v>
      </c>
      <c r="I84" s="17">
        <v>0.28760523519778403</v>
      </c>
      <c r="J84" s="17">
        <v>0.32041434720284401</v>
      </c>
      <c r="K84" s="17">
        <v>0.27995833496670802</v>
      </c>
      <c r="L84" s="17">
        <v>0.263937704730839</v>
      </c>
      <c r="M84" s="17"/>
      <c r="N84" s="17">
        <v>0.308450917461906</v>
      </c>
      <c r="O84" s="17">
        <v>0.29608921460677901</v>
      </c>
      <c r="P84" s="17">
        <v>0.25706073977584298</v>
      </c>
      <c r="Q84" s="17">
        <v>0.27323813356216597</v>
      </c>
      <c r="R84" s="17"/>
      <c r="S84" s="17">
        <v>0.27064049130450002</v>
      </c>
      <c r="T84" s="17">
        <v>0.26457478650147498</v>
      </c>
      <c r="U84" s="17">
        <v>0.237048139553238</v>
      </c>
      <c r="V84" s="17">
        <v>0.34472630338725102</v>
      </c>
      <c r="W84" s="17">
        <v>0.259384267091748</v>
      </c>
      <c r="X84" s="17">
        <v>0.32128140916387099</v>
      </c>
      <c r="Y84" s="17">
        <v>0.24526921843967101</v>
      </c>
      <c r="Z84" s="17">
        <v>0.25052308863488698</v>
      </c>
      <c r="AA84" s="17">
        <v>0.28880094101519099</v>
      </c>
      <c r="AB84" s="17">
        <v>0.322114219793316</v>
      </c>
      <c r="AC84" s="17">
        <v>0.35712099667324398</v>
      </c>
      <c r="AD84" s="17">
        <v>0.27081622367300001</v>
      </c>
      <c r="AE84" s="17"/>
      <c r="AF84" s="17">
        <v>0.25223514169296901</v>
      </c>
      <c r="AG84" s="17">
        <v>0.29139962194930202</v>
      </c>
      <c r="AH84" s="17">
        <v>0.29213166366593601</v>
      </c>
      <c r="AI84" s="17">
        <v>0.32906820019671001</v>
      </c>
      <c r="AJ84" s="17">
        <v>0.31689660095667899</v>
      </c>
      <c r="AK84" s="17"/>
      <c r="AL84" s="17">
        <v>0.298743117103903</v>
      </c>
      <c r="AM84" s="17">
        <v>0.31560203084027999</v>
      </c>
      <c r="AN84" s="17">
        <v>0.23951709302987201</v>
      </c>
      <c r="AO84" s="17">
        <v>0.27274904883746898</v>
      </c>
      <c r="AP84" s="17">
        <v>0.229416646883046</v>
      </c>
      <c r="AQ84" s="17">
        <v>0.31201402089376501</v>
      </c>
      <c r="AR84" s="17"/>
      <c r="AS84" s="17">
        <v>0.28883027694208402</v>
      </c>
      <c r="AT84" s="17">
        <v>0.28199203588412303</v>
      </c>
      <c r="AU84" s="17"/>
      <c r="AV84" s="17">
        <v>0.27835173834452198</v>
      </c>
      <c r="AW84" s="17">
        <v>0.31323306021188002</v>
      </c>
    </row>
    <row r="85" spans="2:49" x14ac:dyDescent="0.3">
      <c r="B85" t="s">
        <v>99</v>
      </c>
      <c r="C85" s="17">
        <v>0.16758529897090099</v>
      </c>
      <c r="D85" s="17">
        <v>0.114338076956897</v>
      </c>
      <c r="E85" s="17">
        <v>0.22072966793205701</v>
      </c>
      <c r="F85" s="17"/>
      <c r="G85" s="17">
        <v>0.168646810808916</v>
      </c>
      <c r="H85" s="17">
        <v>0.106163007550125</v>
      </c>
      <c r="I85" s="17">
        <v>0.17424988110730399</v>
      </c>
      <c r="J85" s="17">
        <v>0.16481509445197801</v>
      </c>
      <c r="K85" s="17">
        <v>0.18428994125977699</v>
      </c>
      <c r="L85" s="17">
        <v>0.20235166270934299</v>
      </c>
      <c r="M85" s="17"/>
      <c r="N85" s="17">
        <v>0.147920681747854</v>
      </c>
      <c r="O85" s="17">
        <v>0.16687023313043201</v>
      </c>
      <c r="P85" s="17">
        <v>0.200253679182747</v>
      </c>
      <c r="Q85" s="17">
        <v>0.162660171028605</v>
      </c>
      <c r="R85" s="17"/>
      <c r="S85" s="17">
        <v>0.16992175401417201</v>
      </c>
      <c r="T85" s="17">
        <v>0.159975728310877</v>
      </c>
      <c r="U85" s="17">
        <v>0.209622538075632</v>
      </c>
      <c r="V85" s="17">
        <v>0.15546258801664201</v>
      </c>
      <c r="W85" s="17">
        <v>0.17870805172186299</v>
      </c>
      <c r="X85" s="17">
        <v>0.16285092501083701</v>
      </c>
      <c r="Y85" s="17">
        <v>0.208322029801292</v>
      </c>
      <c r="Z85" s="17">
        <v>0.12673085082716301</v>
      </c>
      <c r="AA85" s="17">
        <v>0.167929403265174</v>
      </c>
      <c r="AB85" s="17">
        <v>0.16220674165353599</v>
      </c>
      <c r="AC85" s="17">
        <v>9.5097508478249104E-2</v>
      </c>
      <c r="AD85" s="17">
        <v>0.18371605518009301</v>
      </c>
      <c r="AE85" s="17"/>
      <c r="AF85" s="17">
        <v>0.15282080702755299</v>
      </c>
      <c r="AG85" s="17">
        <v>0.17224239912398501</v>
      </c>
      <c r="AH85" s="17">
        <v>0.18006392949553099</v>
      </c>
      <c r="AI85" s="17">
        <v>0.13597513305067199</v>
      </c>
      <c r="AJ85" s="17">
        <v>8.4009261546189595E-2</v>
      </c>
      <c r="AK85" s="17"/>
      <c r="AL85" s="17">
        <v>0.134716203485123</v>
      </c>
      <c r="AM85" s="17">
        <v>0.18758211285499801</v>
      </c>
      <c r="AN85" s="17">
        <v>0.143227934652119</v>
      </c>
      <c r="AO85" s="17">
        <v>0.17224741177067199</v>
      </c>
      <c r="AP85" s="17">
        <v>0.22682488605016499</v>
      </c>
      <c r="AQ85" s="17">
        <v>0.14581162246274401</v>
      </c>
      <c r="AR85" s="17"/>
      <c r="AS85" s="17">
        <v>0.16833853996050399</v>
      </c>
      <c r="AT85" s="17">
        <v>0.166688300180452</v>
      </c>
      <c r="AU85" s="17"/>
      <c r="AV85" s="17">
        <v>0.164707856104961</v>
      </c>
      <c r="AW85" s="17">
        <v>0.17679380215408599</v>
      </c>
    </row>
    <row r="86" spans="2:49" x14ac:dyDescent="0.3">
      <c r="B86" t="s">
        <v>100</v>
      </c>
      <c r="C86" s="17">
        <v>0.23174386405323999</v>
      </c>
      <c r="D86" s="17">
        <v>0.131792940988989</v>
      </c>
      <c r="E86" s="17">
        <v>0.32550418789350399</v>
      </c>
      <c r="F86" s="17"/>
      <c r="G86" s="17">
        <v>0.22279650644997301</v>
      </c>
      <c r="H86" s="17">
        <v>0.159926908345006</v>
      </c>
      <c r="I86" s="17">
        <v>0.20724013922019799</v>
      </c>
      <c r="J86" s="17">
        <v>0.22694249878749201</v>
      </c>
      <c r="K86" s="17">
        <v>0.25744234551873102</v>
      </c>
      <c r="L86" s="17">
        <v>0.30274955320338598</v>
      </c>
      <c r="M86" s="17"/>
      <c r="N86" s="17">
        <v>0.17412801378277701</v>
      </c>
      <c r="O86" s="17">
        <v>0.25733861978869799</v>
      </c>
      <c r="P86" s="17">
        <v>0.21780331423483301</v>
      </c>
      <c r="Q86" s="17">
        <v>0.27666220302427902</v>
      </c>
      <c r="R86" s="17"/>
      <c r="S86" s="17">
        <v>0.16656100370818899</v>
      </c>
      <c r="T86" s="17">
        <v>0.25116147159947799</v>
      </c>
      <c r="U86" s="17">
        <v>0.27666403739446299</v>
      </c>
      <c r="V86" s="17">
        <v>0.24628089785183599</v>
      </c>
      <c r="W86" s="17">
        <v>0.260551364460612</v>
      </c>
      <c r="X86" s="17">
        <v>0.23908685000542801</v>
      </c>
      <c r="Y86" s="17">
        <v>0.26111120493225298</v>
      </c>
      <c r="Z86" s="17">
        <v>0.24746327373416199</v>
      </c>
      <c r="AA86" s="17">
        <v>0.215047380082696</v>
      </c>
      <c r="AB86" s="17">
        <v>0.18408995843296799</v>
      </c>
      <c r="AC86" s="17">
        <v>0.294514259633397</v>
      </c>
      <c r="AD86" s="17">
        <v>0.199767373105038</v>
      </c>
      <c r="AE86" s="17"/>
      <c r="AF86" s="17">
        <v>0.285519329351478</v>
      </c>
      <c r="AG86" s="17">
        <v>0.26714863681884898</v>
      </c>
      <c r="AH86" s="17">
        <v>0.191186676043199</v>
      </c>
      <c r="AI86" s="17">
        <v>0.15256050205507701</v>
      </c>
      <c r="AJ86" s="17">
        <v>0.119035937819157</v>
      </c>
      <c r="AK86" s="17"/>
      <c r="AL86" s="17">
        <v>0.18219709956772201</v>
      </c>
      <c r="AM86" s="17">
        <v>0.24323856371164801</v>
      </c>
      <c r="AN86" s="17">
        <v>0.21001011724077301</v>
      </c>
      <c r="AO86" s="17">
        <v>0.26592350445832003</v>
      </c>
      <c r="AP86" s="17">
        <v>0.280255272573326</v>
      </c>
      <c r="AQ86" s="17">
        <v>0.25090150317073601</v>
      </c>
      <c r="AR86" s="17"/>
      <c r="AS86" s="17">
        <v>0.21216953350751</v>
      </c>
      <c r="AT86" s="17">
        <v>0.25505400126796601</v>
      </c>
      <c r="AU86" s="17"/>
      <c r="AV86" s="17">
        <v>0.22046461109098101</v>
      </c>
      <c r="AW86" s="17">
        <v>0.192851669800573</v>
      </c>
    </row>
    <row r="87" spans="2:49" x14ac:dyDescent="0.3">
      <c r="B87" t="s">
        <v>77</v>
      </c>
      <c r="C87" s="17">
        <v>1.21944932243987E-2</v>
      </c>
      <c r="D87" s="17">
        <v>9.8389996820298798E-3</v>
      </c>
      <c r="E87" s="17">
        <v>1.45798301862734E-2</v>
      </c>
      <c r="F87" s="17"/>
      <c r="G87" s="17">
        <v>2.7010482044458402E-3</v>
      </c>
      <c r="H87" s="17">
        <v>2.8305724361126399E-3</v>
      </c>
      <c r="I87" s="17">
        <v>2.3259012173130901E-2</v>
      </c>
      <c r="J87" s="17">
        <v>1.71780514690409E-2</v>
      </c>
      <c r="K87" s="17">
        <v>1.5753660540380899E-2</v>
      </c>
      <c r="L87" s="17">
        <v>1.06683650848139E-2</v>
      </c>
      <c r="M87" s="17"/>
      <c r="N87" s="17">
        <v>3.3914062374325198E-3</v>
      </c>
      <c r="O87" s="17">
        <v>1.3643008209689E-2</v>
      </c>
      <c r="P87" s="17">
        <v>2.0989462544764401E-2</v>
      </c>
      <c r="Q87" s="17">
        <v>1.2592171374271001E-2</v>
      </c>
      <c r="R87" s="17"/>
      <c r="S87" s="17">
        <v>1.3260722880858999E-2</v>
      </c>
      <c r="T87" s="17">
        <v>0</v>
      </c>
      <c r="U87" s="17">
        <v>1.5409008330934599E-2</v>
      </c>
      <c r="V87" s="17">
        <v>1.7200934643525199E-2</v>
      </c>
      <c r="W87" s="17">
        <v>1.20478903679301E-2</v>
      </c>
      <c r="X87" s="17">
        <v>1.56511965246184E-2</v>
      </c>
      <c r="Y87" s="17">
        <v>2.2109260275274201E-2</v>
      </c>
      <c r="Z87" s="17">
        <v>1.08535580203417E-2</v>
      </c>
      <c r="AA87" s="17">
        <v>9.3495105260604592E-3</v>
      </c>
      <c r="AB87" s="17">
        <v>1.1750478762778601E-2</v>
      </c>
      <c r="AC87" s="17">
        <v>1.14714408397023E-2</v>
      </c>
      <c r="AD87" s="17">
        <v>1.49187688552365E-2</v>
      </c>
      <c r="AE87" s="17"/>
      <c r="AF87" s="17">
        <v>2.21435300993022E-2</v>
      </c>
      <c r="AG87" s="17">
        <v>8.2397394990446904E-3</v>
      </c>
      <c r="AH87" s="17">
        <v>3.5354985002570699E-3</v>
      </c>
      <c r="AI87" s="17">
        <v>7.33370889005199E-3</v>
      </c>
      <c r="AJ87" s="17">
        <v>0</v>
      </c>
      <c r="AK87" s="17"/>
      <c r="AL87" s="17">
        <v>8.5798881619951594E-3</v>
      </c>
      <c r="AM87" s="17">
        <v>6.2602711574622702E-3</v>
      </c>
      <c r="AN87" s="17">
        <v>1.9757811853407199E-2</v>
      </c>
      <c r="AO87" s="17">
        <v>2.26209023765469E-2</v>
      </c>
      <c r="AP87" s="17">
        <v>1.3306750419992E-2</v>
      </c>
      <c r="AQ87" s="17">
        <v>8.95437143988706E-3</v>
      </c>
      <c r="AR87" s="17"/>
      <c r="AS87" s="17">
        <v>1.3889553114940299E-2</v>
      </c>
      <c r="AT87" s="17">
        <v>1.0175927197663E-2</v>
      </c>
      <c r="AU87" s="17"/>
      <c r="AV87" s="17">
        <v>1.5169751025384599E-2</v>
      </c>
      <c r="AW87" s="17">
        <v>1.09081839230297E-2</v>
      </c>
    </row>
    <row r="88" spans="2:49" x14ac:dyDescent="0.3">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row>
    <row r="89" spans="2:49" x14ac:dyDescent="0.3">
      <c r="B89" s="6" t="s">
        <v>107</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row>
    <row r="90" spans="2:49" x14ac:dyDescent="0.3">
      <c r="B90" s="23" t="s">
        <v>80</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row>
    <row r="91" spans="2:49" x14ac:dyDescent="0.3">
      <c r="B91" t="s">
        <v>93</v>
      </c>
      <c r="C91" s="17">
        <v>1.67626674562435E-2</v>
      </c>
      <c r="D91" s="17">
        <v>1.26273981821978E-2</v>
      </c>
      <c r="E91" s="17">
        <v>2.0916908885239199E-2</v>
      </c>
      <c r="F91" s="17"/>
      <c r="G91" s="17">
        <v>9.7028410150863508E-3</v>
      </c>
      <c r="H91" s="17">
        <v>1.5644730037338801E-2</v>
      </c>
      <c r="I91" s="17">
        <v>5.69868099020974E-3</v>
      </c>
      <c r="J91" s="17">
        <v>1.9044492935124401E-2</v>
      </c>
      <c r="K91" s="17">
        <v>9.2308677471855099E-3</v>
      </c>
      <c r="L91" s="17">
        <v>3.4645220775106303E-2</v>
      </c>
      <c r="M91" s="17"/>
      <c r="N91" s="17">
        <v>1.6604384910463101E-2</v>
      </c>
      <c r="O91" s="17">
        <v>1.3036432016502E-2</v>
      </c>
      <c r="P91" s="17">
        <v>1.6716001068484199E-2</v>
      </c>
      <c r="Q91" s="17">
        <v>2.1033446792792301E-2</v>
      </c>
      <c r="R91" s="17"/>
      <c r="S91" s="17">
        <v>1.0243918067180099E-2</v>
      </c>
      <c r="T91" s="17">
        <v>1.63014465525517E-2</v>
      </c>
      <c r="U91" s="17">
        <v>3.4989940074016498E-2</v>
      </c>
      <c r="V91" s="17">
        <v>1.97296456825699E-2</v>
      </c>
      <c r="W91" s="17">
        <v>1.1913358508063999E-2</v>
      </c>
      <c r="X91" s="17">
        <v>5.2676779366853596E-3</v>
      </c>
      <c r="Y91" s="17">
        <v>4.7148989862834702E-2</v>
      </c>
      <c r="Z91" s="17">
        <v>1.18544542719879E-2</v>
      </c>
      <c r="AA91" s="17">
        <v>1.2269893320348601E-2</v>
      </c>
      <c r="AB91" s="17">
        <v>9.5936279646811704E-3</v>
      </c>
      <c r="AC91" s="17">
        <v>1.7358325016786299E-2</v>
      </c>
      <c r="AD91" s="17">
        <v>0</v>
      </c>
      <c r="AE91" s="17"/>
      <c r="AF91" s="17">
        <v>1.1833061564558E-2</v>
      </c>
      <c r="AG91" s="17">
        <v>1.47448566431745E-2</v>
      </c>
      <c r="AH91" s="17">
        <v>2.43722153690831E-2</v>
      </c>
      <c r="AI91" s="17">
        <v>1.6578076755763799E-2</v>
      </c>
      <c r="AJ91" s="17">
        <v>0</v>
      </c>
      <c r="AK91" s="17"/>
      <c r="AL91" s="17">
        <v>1.2058531369157299E-2</v>
      </c>
      <c r="AM91" s="17">
        <v>1.67207081132703E-2</v>
      </c>
      <c r="AN91" s="17">
        <v>3.7972480216506301E-3</v>
      </c>
      <c r="AO91" s="17">
        <v>2.4157156604222501E-2</v>
      </c>
      <c r="AP91" s="17">
        <v>2.9604818585036798E-2</v>
      </c>
      <c r="AQ91" s="17">
        <v>1.8807917431911399E-2</v>
      </c>
      <c r="AR91" s="17"/>
      <c r="AS91" s="17">
        <v>2.0213853403054299E-2</v>
      </c>
      <c r="AT91" s="17">
        <v>1.2652814616793601E-2</v>
      </c>
      <c r="AU91" s="17"/>
      <c r="AV91" s="17">
        <v>1.7348575422648099E-2</v>
      </c>
      <c r="AW91" s="17">
        <v>2.6886611909649898E-2</v>
      </c>
    </row>
    <row r="92" spans="2:49" x14ac:dyDescent="0.3">
      <c r="B92" t="s">
        <v>94</v>
      </c>
      <c r="C92" s="17">
        <v>1.42784168970545E-2</v>
      </c>
      <c r="D92" s="17">
        <v>1.6709048513264799E-2</v>
      </c>
      <c r="E92" s="17">
        <v>1.2010226332698101E-2</v>
      </c>
      <c r="F92" s="17"/>
      <c r="G92" s="17">
        <v>1.30816085486578E-2</v>
      </c>
      <c r="H92" s="17">
        <v>2.3724440512651199E-2</v>
      </c>
      <c r="I92" s="17">
        <v>2.9214369319063198E-3</v>
      </c>
      <c r="J92" s="17">
        <v>2.6210459305475299E-3</v>
      </c>
      <c r="K92" s="17">
        <v>2.1006914494835899E-2</v>
      </c>
      <c r="L92" s="17">
        <v>2.1650459907396301E-2</v>
      </c>
      <c r="M92" s="17"/>
      <c r="N92" s="17">
        <v>1.27624549455315E-2</v>
      </c>
      <c r="O92" s="17">
        <v>1.7884446475672399E-2</v>
      </c>
      <c r="P92" s="17">
        <v>1.7184147678474801E-2</v>
      </c>
      <c r="Q92" s="17">
        <v>9.7649835306036804E-3</v>
      </c>
      <c r="R92" s="17"/>
      <c r="S92" s="17">
        <v>1.00626001726373E-2</v>
      </c>
      <c r="T92" s="17">
        <v>2.6095407941929501E-2</v>
      </c>
      <c r="U92" s="17">
        <v>1.7239317382901301E-2</v>
      </c>
      <c r="V92" s="17">
        <v>9.5653161135940898E-3</v>
      </c>
      <c r="W92" s="17">
        <v>4.7208278220882199E-3</v>
      </c>
      <c r="X92" s="17">
        <v>0</v>
      </c>
      <c r="Y92" s="17">
        <v>1.03777830901966E-2</v>
      </c>
      <c r="Z92" s="17">
        <v>3.0169150312254801E-2</v>
      </c>
      <c r="AA92" s="17">
        <v>2.50906964254426E-2</v>
      </c>
      <c r="AB92" s="17">
        <v>9.5744621997134807E-3</v>
      </c>
      <c r="AC92" s="17">
        <v>2.4881252366907101E-2</v>
      </c>
      <c r="AD92" s="17">
        <v>0</v>
      </c>
      <c r="AE92" s="17"/>
      <c r="AF92" s="17">
        <v>1.31783412482932E-2</v>
      </c>
      <c r="AG92" s="17">
        <v>6.9961186741265497E-3</v>
      </c>
      <c r="AH92" s="17">
        <v>1.6902420296671501E-2</v>
      </c>
      <c r="AI92" s="17">
        <v>3.4992058025265997E-2</v>
      </c>
      <c r="AJ92" s="17">
        <v>0</v>
      </c>
      <c r="AK92" s="17"/>
      <c r="AL92" s="17">
        <v>1.7005293192211099E-2</v>
      </c>
      <c r="AM92" s="17">
        <v>1.6387677253653699E-2</v>
      </c>
      <c r="AN92" s="17">
        <v>1.95819321804626E-2</v>
      </c>
      <c r="AO92" s="17">
        <v>9.0608967736958892E-3</v>
      </c>
      <c r="AP92" s="17">
        <v>7.0274051328171301E-3</v>
      </c>
      <c r="AQ92" s="17">
        <v>8.9658029325103E-3</v>
      </c>
      <c r="AR92" s="17"/>
      <c r="AS92" s="17">
        <v>1.4985755650774601E-2</v>
      </c>
      <c r="AT92" s="17">
        <v>1.34360808913356E-2</v>
      </c>
      <c r="AU92" s="17"/>
      <c r="AV92" s="17">
        <v>1.4510578774916001E-2</v>
      </c>
      <c r="AW92" s="17">
        <v>1.6092364001589501E-2</v>
      </c>
    </row>
    <row r="93" spans="2:49" x14ac:dyDescent="0.3">
      <c r="B93" t="s">
        <v>95</v>
      </c>
      <c r="C93" s="17">
        <v>4.1679042231885802E-2</v>
      </c>
      <c r="D93" s="17">
        <v>3.8410528491295802E-2</v>
      </c>
      <c r="E93" s="17">
        <v>4.5167067281269298E-2</v>
      </c>
      <c r="F93" s="17"/>
      <c r="G93" s="17">
        <v>3.9605435894517697E-2</v>
      </c>
      <c r="H93" s="17">
        <v>6.5116202690284106E-2</v>
      </c>
      <c r="I93" s="17">
        <v>4.6784915607999203E-2</v>
      </c>
      <c r="J93" s="17">
        <v>1.17851947894027E-2</v>
      </c>
      <c r="K93" s="17">
        <v>4.3945594412258399E-2</v>
      </c>
      <c r="L93" s="17">
        <v>4.2632381048277899E-2</v>
      </c>
      <c r="M93" s="17"/>
      <c r="N93" s="17">
        <v>3.90490395926247E-2</v>
      </c>
      <c r="O93" s="17">
        <v>3.6643897440345699E-2</v>
      </c>
      <c r="P93" s="17">
        <v>4.7979907148812603E-2</v>
      </c>
      <c r="Q93" s="17">
        <v>4.4668870537107601E-2</v>
      </c>
      <c r="R93" s="17"/>
      <c r="S93" s="17">
        <v>4.5526279447467698E-2</v>
      </c>
      <c r="T93" s="17">
        <v>3.5465478868088797E-2</v>
      </c>
      <c r="U93" s="17">
        <v>3.4397059437440099E-2</v>
      </c>
      <c r="V93" s="17">
        <v>3.8956222343220701E-2</v>
      </c>
      <c r="W93" s="17">
        <v>4.4416148298803901E-2</v>
      </c>
      <c r="X93" s="17">
        <v>4.4494014080646703E-2</v>
      </c>
      <c r="Y93" s="17">
        <v>3.3941712906379602E-2</v>
      </c>
      <c r="Z93" s="17">
        <v>3.06724654519504E-2</v>
      </c>
      <c r="AA93" s="17">
        <v>6.2851494220200102E-2</v>
      </c>
      <c r="AB93" s="17">
        <v>2.4274303505135798E-2</v>
      </c>
      <c r="AC93" s="17">
        <v>6.0629422979558797E-2</v>
      </c>
      <c r="AD93" s="17">
        <v>4.1790471922794899E-2</v>
      </c>
      <c r="AE93" s="17"/>
      <c r="AF93" s="17">
        <v>3.1334678218251699E-2</v>
      </c>
      <c r="AG93" s="17">
        <v>3.7752581487703003E-2</v>
      </c>
      <c r="AH93" s="17">
        <v>3.9601952639246998E-2</v>
      </c>
      <c r="AI93" s="17">
        <v>7.1130969821319806E-2</v>
      </c>
      <c r="AJ93" s="17">
        <v>0.128049317620303</v>
      </c>
      <c r="AK93" s="17"/>
      <c r="AL93" s="17">
        <v>5.5546074440425398E-2</v>
      </c>
      <c r="AM93" s="17">
        <v>4.0405294077913601E-2</v>
      </c>
      <c r="AN93" s="17">
        <v>3.3807880296907303E-2</v>
      </c>
      <c r="AO93" s="17">
        <v>2.6790180461686901E-2</v>
      </c>
      <c r="AP93" s="17">
        <v>3.3977158108552598E-2</v>
      </c>
      <c r="AQ93" s="17">
        <v>6.3499636423265296E-2</v>
      </c>
      <c r="AR93" s="17"/>
      <c r="AS93" s="17">
        <v>4.6119510734635598E-2</v>
      </c>
      <c r="AT93" s="17">
        <v>3.6391099951818801E-2</v>
      </c>
      <c r="AU93" s="17"/>
      <c r="AV93" s="17">
        <v>4.4996120889289601E-2</v>
      </c>
      <c r="AW93" s="17">
        <v>4.87356998785917E-2</v>
      </c>
    </row>
    <row r="94" spans="2:49" x14ac:dyDescent="0.3">
      <c r="B94" t="s">
        <v>96</v>
      </c>
      <c r="C94" s="17">
        <v>7.4046610550580594E-2</v>
      </c>
      <c r="D94" s="17">
        <v>6.4752680218964895E-2</v>
      </c>
      <c r="E94" s="17">
        <v>8.3644835878639703E-2</v>
      </c>
      <c r="F94" s="17"/>
      <c r="G94" s="17">
        <v>6.70899064345956E-2</v>
      </c>
      <c r="H94" s="17">
        <v>6.0916482646380797E-2</v>
      </c>
      <c r="I94" s="17">
        <v>5.2161661806729903E-2</v>
      </c>
      <c r="J94" s="17">
        <v>7.8849844082506698E-2</v>
      </c>
      <c r="K94" s="17">
        <v>6.2198946530523699E-2</v>
      </c>
      <c r="L94" s="17">
        <v>0.111312843865243</v>
      </c>
      <c r="M94" s="17"/>
      <c r="N94" s="17">
        <v>0.103277102198975</v>
      </c>
      <c r="O94" s="17">
        <v>6.88833450464615E-2</v>
      </c>
      <c r="P94" s="17">
        <v>6.8019786779753094E-2</v>
      </c>
      <c r="Q94" s="17">
        <v>5.3955132590594403E-2</v>
      </c>
      <c r="R94" s="17"/>
      <c r="S94" s="17">
        <v>6.7931291605048405E-2</v>
      </c>
      <c r="T94" s="17">
        <v>5.2263160598198001E-2</v>
      </c>
      <c r="U94" s="17">
        <v>7.7534866695557605E-2</v>
      </c>
      <c r="V94" s="17">
        <v>5.4408118078755299E-2</v>
      </c>
      <c r="W94" s="17">
        <v>8.0014384795683194E-2</v>
      </c>
      <c r="X94" s="17">
        <v>0.116909619844763</v>
      </c>
      <c r="Y94" s="17">
        <v>7.2604933994922405E-2</v>
      </c>
      <c r="Z94" s="17">
        <v>0.119922964187881</v>
      </c>
      <c r="AA94" s="17">
        <v>4.8480780775029403E-2</v>
      </c>
      <c r="AB94" s="17">
        <v>9.1062117351368793E-2</v>
      </c>
      <c r="AC94" s="17">
        <v>5.33340206779402E-2</v>
      </c>
      <c r="AD94" s="17">
        <v>0.12436762408138199</v>
      </c>
      <c r="AE94" s="17"/>
      <c r="AF94" s="17">
        <v>7.3088106967916205E-2</v>
      </c>
      <c r="AG94" s="17">
        <v>5.7076393222053698E-2</v>
      </c>
      <c r="AH94" s="17">
        <v>7.0640609606271304E-2</v>
      </c>
      <c r="AI94" s="17">
        <v>0.100768286711613</v>
      </c>
      <c r="AJ94" s="17">
        <v>0.116089773854745</v>
      </c>
      <c r="AK94" s="17"/>
      <c r="AL94" s="17">
        <v>8.4725076440053698E-2</v>
      </c>
      <c r="AM94" s="17">
        <v>7.4154168699792494E-2</v>
      </c>
      <c r="AN94" s="17">
        <v>6.4142435250366905E-2</v>
      </c>
      <c r="AO94" s="17">
        <v>6.2539275995887406E-2</v>
      </c>
      <c r="AP94" s="17">
        <v>7.7238039794420094E-2</v>
      </c>
      <c r="AQ94" s="17">
        <v>6.3855845847292994E-2</v>
      </c>
      <c r="AR94" s="17"/>
      <c r="AS94" s="17">
        <v>7.9324372609806099E-2</v>
      </c>
      <c r="AT94" s="17">
        <v>6.7761575284633196E-2</v>
      </c>
      <c r="AU94" s="17"/>
      <c r="AV94" s="17">
        <v>7.5967752747298306E-2</v>
      </c>
      <c r="AW94" s="17">
        <v>8.7141385093104595E-2</v>
      </c>
    </row>
    <row r="95" spans="2:49" x14ac:dyDescent="0.3">
      <c r="B95" t="s">
        <v>97</v>
      </c>
      <c r="C95" s="17">
        <v>0.17549338548317001</v>
      </c>
      <c r="D95" s="17">
        <v>0.15510236892002899</v>
      </c>
      <c r="E95" s="17">
        <v>0.19398443279802699</v>
      </c>
      <c r="F95" s="17"/>
      <c r="G95" s="17">
        <v>0.13601003930287101</v>
      </c>
      <c r="H95" s="17">
        <v>0.217954853371293</v>
      </c>
      <c r="I95" s="17">
        <v>0.14862350584848</v>
      </c>
      <c r="J95" s="17">
        <v>0.133723150978758</v>
      </c>
      <c r="K95" s="17">
        <v>0.20821458143111499</v>
      </c>
      <c r="L95" s="17">
        <v>0.201386331465845</v>
      </c>
      <c r="M95" s="17"/>
      <c r="N95" s="17">
        <v>0.217432116661019</v>
      </c>
      <c r="O95" s="17">
        <v>0.17412001984289899</v>
      </c>
      <c r="P95" s="17">
        <v>0.139477835447192</v>
      </c>
      <c r="Q95" s="17">
        <v>0.15978130981732699</v>
      </c>
      <c r="R95" s="17"/>
      <c r="S95" s="17">
        <v>0.16299128490396</v>
      </c>
      <c r="T95" s="17">
        <v>0.17753066638382001</v>
      </c>
      <c r="U95" s="17">
        <v>0.15366799349409799</v>
      </c>
      <c r="V95" s="17">
        <v>0.195265348375119</v>
      </c>
      <c r="W95" s="17">
        <v>0.17367029486883401</v>
      </c>
      <c r="X95" s="17">
        <v>0.140581520996377</v>
      </c>
      <c r="Y95" s="17">
        <v>0.150166945680932</v>
      </c>
      <c r="Z95" s="17">
        <v>0.22912264070074301</v>
      </c>
      <c r="AA95" s="17">
        <v>0.186687592991374</v>
      </c>
      <c r="AB95" s="17">
        <v>0.19815823070795299</v>
      </c>
      <c r="AC95" s="17">
        <v>0.21282779431025201</v>
      </c>
      <c r="AD95" s="17">
        <v>0.15778271715397801</v>
      </c>
      <c r="AE95" s="17"/>
      <c r="AF95" s="17">
        <v>0.13522525487282999</v>
      </c>
      <c r="AG95" s="17">
        <v>0.158770285933442</v>
      </c>
      <c r="AH95" s="17">
        <v>0.203057125438073</v>
      </c>
      <c r="AI95" s="17">
        <v>0.225389515858019</v>
      </c>
      <c r="AJ95" s="17">
        <v>0.32759743134425601</v>
      </c>
      <c r="AK95" s="17"/>
      <c r="AL95" s="17">
        <v>0.17471028207014599</v>
      </c>
      <c r="AM95" s="17">
        <v>0.177075261476944</v>
      </c>
      <c r="AN95" s="17">
        <v>0.205171854366893</v>
      </c>
      <c r="AO95" s="17">
        <v>0.150148053911386</v>
      </c>
      <c r="AP95" s="17">
        <v>0.165205982966419</v>
      </c>
      <c r="AQ95" s="17">
        <v>0.22053839945159301</v>
      </c>
      <c r="AR95" s="17"/>
      <c r="AS95" s="17">
        <v>0.18446696217699199</v>
      </c>
      <c r="AT95" s="17">
        <v>0.16480718073398601</v>
      </c>
      <c r="AU95" s="17"/>
      <c r="AV95" s="17">
        <v>0.19749453690468199</v>
      </c>
      <c r="AW95" s="17">
        <v>0.15412789536429</v>
      </c>
    </row>
    <row r="96" spans="2:49" x14ac:dyDescent="0.3">
      <c r="B96" t="s">
        <v>98</v>
      </c>
      <c r="C96" s="17">
        <v>0.32196725090183997</v>
      </c>
      <c r="D96" s="17">
        <v>0.30235274932929301</v>
      </c>
      <c r="E96" s="17">
        <v>0.342557157787866</v>
      </c>
      <c r="F96" s="17"/>
      <c r="G96" s="17">
        <v>0.35164602508207699</v>
      </c>
      <c r="H96" s="17">
        <v>0.35750478508011102</v>
      </c>
      <c r="I96" s="17">
        <v>0.32728802952931402</v>
      </c>
      <c r="J96" s="17">
        <v>0.33779762035567301</v>
      </c>
      <c r="K96" s="17">
        <v>0.31669236454508598</v>
      </c>
      <c r="L96" s="17">
        <v>0.25955815218433398</v>
      </c>
      <c r="M96" s="17"/>
      <c r="N96" s="17">
        <v>0.36048052804810599</v>
      </c>
      <c r="O96" s="17">
        <v>0.33461047350716</v>
      </c>
      <c r="P96" s="17">
        <v>0.30694285415852501</v>
      </c>
      <c r="Q96" s="17">
        <v>0.28214880850636898</v>
      </c>
      <c r="R96" s="17"/>
      <c r="S96" s="17">
        <v>0.37065793455055501</v>
      </c>
      <c r="T96" s="17">
        <v>0.32056392854392302</v>
      </c>
      <c r="U96" s="17">
        <v>0.27544012393679801</v>
      </c>
      <c r="V96" s="17">
        <v>0.29492366634420702</v>
      </c>
      <c r="W96" s="17">
        <v>0.26936319241584999</v>
      </c>
      <c r="X96" s="17">
        <v>0.340447906814146</v>
      </c>
      <c r="Y96" s="17">
        <v>0.36231093693454203</v>
      </c>
      <c r="Z96" s="17">
        <v>0.270713080979117</v>
      </c>
      <c r="AA96" s="17">
        <v>0.31847064292237398</v>
      </c>
      <c r="AB96" s="17">
        <v>0.35406025770476302</v>
      </c>
      <c r="AC96" s="17">
        <v>0.29802835455260401</v>
      </c>
      <c r="AD96" s="17">
        <v>0.29004124806492998</v>
      </c>
      <c r="AE96" s="17"/>
      <c r="AF96" s="17">
        <v>0.28060657162955099</v>
      </c>
      <c r="AG96" s="17">
        <v>0.32280715512613301</v>
      </c>
      <c r="AH96" s="17">
        <v>0.36148210832425698</v>
      </c>
      <c r="AI96" s="17">
        <v>0.36316217192864603</v>
      </c>
      <c r="AJ96" s="17">
        <v>0.33874132152213099</v>
      </c>
      <c r="AK96" s="17"/>
      <c r="AL96" s="17">
        <v>0.34175170596397197</v>
      </c>
      <c r="AM96" s="17">
        <v>0.30593061226619001</v>
      </c>
      <c r="AN96" s="17">
        <v>0.32478681836302697</v>
      </c>
      <c r="AO96" s="17">
        <v>0.32484361256217897</v>
      </c>
      <c r="AP96" s="17">
        <v>0.30004732145722701</v>
      </c>
      <c r="AQ96" s="17">
        <v>0.340889021406036</v>
      </c>
      <c r="AR96" s="17"/>
      <c r="AS96" s="17">
        <v>0.31864740306874401</v>
      </c>
      <c r="AT96" s="17">
        <v>0.32592069944204299</v>
      </c>
      <c r="AU96" s="17"/>
      <c r="AV96" s="17">
        <v>0.31170856077942</v>
      </c>
      <c r="AW96" s="17">
        <v>0.334806819093518</v>
      </c>
    </row>
    <row r="97" spans="2:49" x14ac:dyDescent="0.3">
      <c r="B97" t="s">
        <v>99</v>
      </c>
      <c r="C97" s="17">
        <v>0.189221235724579</v>
      </c>
      <c r="D97" s="17">
        <v>0.19795749812579799</v>
      </c>
      <c r="E97" s="17">
        <v>0.17931966744907701</v>
      </c>
      <c r="F97" s="17"/>
      <c r="G97" s="17">
        <v>0.17670494547317001</v>
      </c>
      <c r="H97" s="17">
        <v>0.14766943339698499</v>
      </c>
      <c r="I97" s="17">
        <v>0.23128209231189301</v>
      </c>
      <c r="J97" s="17">
        <v>0.21818470360248399</v>
      </c>
      <c r="K97" s="17">
        <v>0.186444138256843</v>
      </c>
      <c r="L97" s="17">
        <v>0.175282884004832</v>
      </c>
      <c r="M97" s="17"/>
      <c r="N97" s="17">
        <v>0.159985686168548</v>
      </c>
      <c r="O97" s="17">
        <v>0.196340916816374</v>
      </c>
      <c r="P97" s="17">
        <v>0.21414696009644901</v>
      </c>
      <c r="Q97" s="17">
        <v>0.19175304411786001</v>
      </c>
      <c r="R97" s="17"/>
      <c r="S97" s="17">
        <v>0.20298482580376001</v>
      </c>
      <c r="T97" s="17">
        <v>0.205321321340246</v>
      </c>
      <c r="U97" s="17">
        <v>0.18216515737598701</v>
      </c>
      <c r="V97" s="17">
        <v>0.18503053045576401</v>
      </c>
      <c r="W97" s="17">
        <v>0.204450459053901</v>
      </c>
      <c r="X97" s="17">
        <v>0.20617981748822201</v>
      </c>
      <c r="Y97" s="17">
        <v>0.143272036287377</v>
      </c>
      <c r="Z97" s="17">
        <v>0.15037464054230201</v>
      </c>
      <c r="AA97" s="17">
        <v>0.206013874840659</v>
      </c>
      <c r="AB97" s="17">
        <v>0.17960601698842901</v>
      </c>
      <c r="AC97" s="17">
        <v>0.16721543092128199</v>
      </c>
      <c r="AD97" s="17">
        <v>0.17814455472079299</v>
      </c>
      <c r="AE97" s="17"/>
      <c r="AF97" s="17">
        <v>0.210067729085543</v>
      </c>
      <c r="AG97" s="17">
        <v>0.19132101190263801</v>
      </c>
      <c r="AH97" s="17">
        <v>0.18044947548798199</v>
      </c>
      <c r="AI97" s="17">
        <v>0.153207548614617</v>
      </c>
      <c r="AJ97" s="17">
        <v>8.9522155658565097E-2</v>
      </c>
      <c r="AK97" s="17"/>
      <c r="AL97" s="17">
        <v>0.18206273656118199</v>
      </c>
      <c r="AM97" s="17">
        <v>0.19523515724812401</v>
      </c>
      <c r="AN97" s="17">
        <v>0.169136859381566</v>
      </c>
      <c r="AO97" s="17">
        <v>0.20640827775720499</v>
      </c>
      <c r="AP97" s="17">
        <v>0.190445974722213</v>
      </c>
      <c r="AQ97" s="17">
        <v>0.174332794658553</v>
      </c>
      <c r="AR97" s="17"/>
      <c r="AS97" s="17">
        <v>0.19952598355113399</v>
      </c>
      <c r="AT97" s="17">
        <v>0.176949802725171</v>
      </c>
      <c r="AU97" s="17"/>
      <c r="AV97" s="17">
        <v>0.20367432318774301</v>
      </c>
      <c r="AW97" s="17">
        <v>0.189865186662414</v>
      </c>
    </row>
    <row r="98" spans="2:49" x14ac:dyDescent="0.3">
      <c r="B98" t="s">
        <v>100</v>
      </c>
      <c r="C98" s="17">
        <v>0.15662446914501099</v>
      </c>
      <c r="D98" s="17">
        <v>0.19639889631319499</v>
      </c>
      <c r="E98" s="17">
        <v>0.11802169710576201</v>
      </c>
      <c r="F98" s="17"/>
      <c r="G98" s="17">
        <v>0.18948780233374199</v>
      </c>
      <c r="H98" s="17">
        <v>0.10586868268887099</v>
      </c>
      <c r="I98" s="17">
        <v>0.16901680377140901</v>
      </c>
      <c r="J98" s="17">
        <v>0.18740565896966399</v>
      </c>
      <c r="K98" s="17">
        <v>0.14615949667214501</v>
      </c>
      <c r="L98" s="17">
        <v>0.14772598605471501</v>
      </c>
      <c r="M98" s="17"/>
      <c r="N98" s="17">
        <v>8.8594168265552206E-2</v>
      </c>
      <c r="O98" s="17">
        <v>0.147899366311873</v>
      </c>
      <c r="P98" s="17">
        <v>0.180214554540439</v>
      </c>
      <c r="Q98" s="17">
        <v>0.21824105146081699</v>
      </c>
      <c r="R98" s="17"/>
      <c r="S98" s="17">
        <v>0.11594667115186701</v>
      </c>
      <c r="T98" s="17">
        <v>0.15989083057694101</v>
      </c>
      <c r="U98" s="17">
        <v>0.20617007878612101</v>
      </c>
      <c r="V98" s="17">
        <v>0.18830450677229599</v>
      </c>
      <c r="W98" s="17">
        <v>0.198477464879115</v>
      </c>
      <c r="X98" s="17">
        <v>0.14077400314094801</v>
      </c>
      <c r="Y98" s="17">
        <v>0.17449557635649199</v>
      </c>
      <c r="Z98" s="17">
        <v>0.14731450698568099</v>
      </c>
      <c r="AA98" s="17">
        <v>0.14013502450457199</v>
      </c>
      <c r="AB98" s="17">
        <v>0.118379326202895</v>
      </c>
      <c r="AC98" s="17">
        <v>0.15803918329578701</v>
      </c>
      <c r="AD98" s="17">
        <v>0.192954615200886</v>
      </c>
      <c r="AE98" s="17"/>
      <c r="AF98" s="17">
        <v>0.227435400580355</v>
      </c>
      <c r="AG98" s="17">
        <v>0.20073183767077499</v>
      </c>
      <c r="AH98" s="17">
        <v>9.6410754876737698E-2</v>
      </c>
      <c r="AI98" s="17">
        <v>3.12307284056214E-2</v>
      </c>
      <c r="AJ98" s="17">
        <v>0</v>
      </c>
      <c r="AK98" s="17"/>
      <c r="AL98" s="17">
        <v>0.123820612611293</v>
      </c>
      <c r="AM98" s="17">
        <v>0.16752683067958399</v>
      </c>
      <c r="AN98" s="17">
        <v>0.160151941030658</v>
      </c>
      <c r="AO98" s="17">
        <v>0.18062541047465699</v>
      </c>
      <c r="AP98" s="17">
        <v>0.188318821414933</v>
      </c>
      <c r="AQ98" s="17">
        <v>0.109110581848838</v>
      </c>
      <c r="AR98" s="17"/>
      <c r="AS98" s="17">
        <v>0.128465989862385</v>
      </c>
      <c r="AT98" s="17">
        <v>0.19015705991753301</v>
      </c>
      <c r="AU98" s="17"/>
      <c r="AV98" s="17">
        <v>0.12583956435257301</v>
      </c>
      <c r="AW98" s="17">
        <v>0.134582500470564</v>
      </c>
    </row>
    <row r="99" spans="2:49" x14ac:dyDescent="0.3">
      <c r="B99" t="s">
        <v>77</v>
      </c>
      <c r="C99" s="17">
        <v>9.92692160963724E-3</v>
      </c>
      <c r="D99" s="17">
        <v>1.5688831905961299E-2</v>
      </c>
      <c r="E99" s="17">
        <v>4.3780064814220301E-3</v>
      </c>
      <c r="F99" s="17"/>
      <c r="G99" s="17">
        <v>1.6671395915283001E-2</v>
      </c>
      <c r="H99" s="17">
        <v>5.60038957608411E-3</v>
      </c>
      <c r="I99" s="17">
        <v>1.62228732020579E-2</v>
      </c>
      <c r="J99" s="17">
        <v>1.05882883558398E-2</v>
      </c>
      <c r="K99" s="17">
        <v>6.1070959100075796E-3</v>
      </c>
      <c r="L99" s="17">
        <v>5.8057406942509998E-3</v>
      </c>
      <c r="M99" s="17"/>
      <c r="N99" s="17">
        <v>1.81451920918155E-3</v>
      </c>
      <c r="O99" s="17">
        <v>1.05811025427117E-2</v>
      </c>
      <c r="P99" s="17">
        <v>9.3179530818708403E-3</v>
      </c>
      <c r="Q99" s="17">
        <v>1.86533526465292E-2</v>
      </c>
      <c r="R99" s="17"/>
      <c r="S99" s="17">
        <v>1.3655194297524599E-2</v>
      </c>
      <c r="T99" s="17">
        <v>6.5677591943019802E-3</v>
      </c>
      <c r="U99" s="17">
        <v>1.8395462817081199E-2</v>
      </c>
      <c r="V99" s="17">
        <v>1.38166458344742E-2</v>
      </c>
      <c r="W99" s="17">
        <v>1.29738693576601E-2</v>
      </c>
      <c r="X99" s="17">
        <v>5.3454396982112497E-3</v>
      </c>
      <c r="Y99" s="17">
        <v>5.6810848863233102E-3</v>
      </c>
      <c r="Z99" s="17">
        <v>9.8560965680834604E-3</v>
      </c>
      <c r="AA99" s="17">
        <v>0</v>
      </c>
      <c r="AB99" s="17">
        <v>1.52916573750611E-2</v>
      </c>
      <c r="AC99" s="17">
        <v>7.6862158788835898E-3</v>
      </c>
      <c r="AD99" s="17">
        <v>1.49187688552365E-2</v>
      </c>
      <c r="AE99" s="17"/>
      <c r="AF99" s="17">
        <v>1.7230855832701199E-2</v>
      </c>
      <c r="AG99" s="17">
        <v>9.7997593399541706E-3</v>
      </c>
      <c r="AH99" s="17">
        <v>7.0833379616784004E-3</v>
      </c>
      <c r="AI99" s="17">
        <v>3.5406438791335099E-3</v>
      </c>
      <c r="AJ99" s="17">
        <v>0</v>
      </c>
      <c r="AK99" s="17"/>
      <c r="AL99" s="17">
        <v>8.3196873515588594E-3</v>
      </c>
      <c r="AM99" s="17">
        <v>6.56429018452836E-3</v>
      </c>
      <c r="AN99" s="17">
        <v>1.9423031108468599E-2</v>
      </c>
      <c r="AO99" s="17">
        <v>1.54271354590817E-2</v>
      </c>
      <c r="AP99" s="17">
        <v>8.1344778183818894E-3</v>
      </c>
      <c r="AQ99" s="17">
        <v>0</v>
      </c>
      <c r="AR99" s="17"/>
      <c r="AS99" s="17">
        <v>8.2501689424746196E-3</v>
      </c>
      <c r="AT99" s="17">
        <v>1.1923686436685E-2</v>
      </c>
      <c r="AU99" s="17"/>
      <c r="AV99" s="17">
        <v>8.4599869414289999E-3</v>
      </c>
      <c r="AW99" s="17">
        <v>7.7615375262791303E-3</v>
      </c>
    </row>
    <row r="100" spans="2:49" x14ac:dyDescent="0.3">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row>
    <row r="101" spans="2:49" x14ac:dyDescent="0.3">
      <c r="B101" s="6" t="s">
        <v>108</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row>
    <row r="102" spans="2:49" x14ac:dyDescent="0.3">
      <c r="B102" s="23" t="s">
        <v>80</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row>
    <row r="103" spans="2:49" x14ac:dyDescent="0.3">
      <c r="B103" t="s">
        <v>93</v>
      </c>
      <c r="C103" s="17">
        <v>1.8246585458221599E-2</v>
      </c>
      <c r="D103" s="17">
        <v>1.9114092352841699E-2</v>
      </c>
      <c r="E103" s="17">
        <v>1.7531655722789499E-2</v>
      </c>
      <c r="F103" s="17"/>
      <c r="G103" s="17">
        <v>2.9334918182474998E-2</v>
      </c>
      <c r="H103" s="17">
        <v>3.6879628096971498E-2</v>
      </c>
      <c r="I103" s="17">
        <v>1.5495711330725999E-2</v>
      </c>
      <c r="J103" s="17">
        <v>5.5577822954476002E-3</v>
      </c>
      <c r="K103" s="17">
        <v>1.2725812272195E-2</v>
      </c>
      <c r="L103" s="17">
        <v>1.19589282446089E-2</v>
      </c>
      <c r="M103" s="17"/>
      <c r="N103" s="17">
        <v>1.03364732271583E-2</v>
      </c>
      <c r="O103" s="17">
        <v>1.02958792773415E-2</v>
      </c>
      <c r="P103" s="17">
        <v>2.4138252979852601E-2</v>
      </c>
      <c r="Q103" s="17">
        <v>3.0076009651490699E-2</v>
      </c>
      <c r="R103" s="17"/>
      <c r="S103" s="17">
        <v>1.9774711516919601E-2</v>
      </c>
      <c r="T103" s="17">
        <v>2.7091236919732701E-2</v>
      </c>
      <c r="U103" s="17">
        <v>3.5583507997222999E-2</v>
      </c>
      <c r="V103" s="17">
        <v>4.8212531748687204E-3</v>
      </c>
      <c r="W103" s="17">
        <v>5.5452598146023798E-3</v>
      </c>
      <c r="X103" s="17">
        <v>1.04398759929871E-2</v>
      </c>
      <c r="Y103" s="17">
        <v>2.6183081901851001E-2</v>
      </c>
      <c r="Z103" s="17">
        <v>2.2151142480201901E-2</v>
      </c>
      <c r="AA103" s="17">
        <v>2.3481760151479202E-2</v>
      </c>
      <c r="AB103" s="17">
        <v>4.97650841871546E-3</v>
      </c>
      <c r="AC103" s="17">
        <v>1.7373320584084001E-2</v>
      </c>
      <c r="AD103" s="17">
        <v>1.54147445981595E-2</v>
      </c>
      <c r="AE103" s="17"/>
      <c r="AF103" s="17">
        <v>1.34612560286573E-2</v>
      </c>
      <c r="AG103" s="17">
        <v>1.6127527396126998E-2</v>
      </c>
      <c r="AH103" s="17">
        <v>2.29492448321514E-2</v>
      </c>
      <c r="AI103" s="17">
        <v>2.5487596834081999E-2</v>
      </c>
      <c r="AJ103" s="17">
        <v>0</v>
      </c>
      <c r="AK103" s="17"/>
      <c r="AL103" s="17">
        <v>2.20837787324186E-2</v>
      </c>
      <c r="AM103" s="17">
        <v>1.9213945347343501E-2</v>
      </c>
      <c r="AN103" s="17">
        <v>8.7507324127880197E-3</v>
      </c>
      <c r="AO103" s="17">
        <v>1.18692264958376E-2</v>
      </c>
      <c r="AP103" s="17">
        <v>2.7153548958397399E-2</v>
      </c>
      <c r="AQ103" s="17">
        <v>1.85513423097514E-2</v>
      </c>
      <c r="AR103" s="17"/>
      <c r="AS103" s="17">
        <v>1.39876452729329E-2</v>
      </c>
      <c r="AT103" s="17">
        <v>2.3318354317772801E-2</v>
      </c>
      <c r="AU103" s="17"/>
      <c r="AV103" s="17">
        <v>1.4889884358089399E-2</v>
      </c>
      <c r="AW103" s="17">
        <v>1.18864796716786E-2</v>
      </c>
    </row>
    <row r="104" spans="2:49" x14ac:dyDescent="0.3">
      <c r="B104" t="s">
        <v>94</v>
      </c>
      <c r="C104" s="17">
        <v>2.2304802201567699E-2</v>
      </c>
      <c r="D104" s="17">
        <v>2.52506399813755E-2</v>
      </c>
      <c r="E104" s="17">
        <v>1.9591804718803299E-2</v>
      </c>
      <c r="F104" s="17"/>
      <c r="G104" s="17">
        <v>2.5482850136705301E-2</v>
      </c>
      <c r="H104" s="17">
        <v>2.3518666704244202E-2</v>
      </c>
      <c r="I104" s="17">
        <v>4.3440210809053602E-2</v>
      </c>
      <c r="J104" s="17">
        <v>2.0165764026915198E-2</v>
      </c>
      <c r="K104" s="17">
        <v>6.6338654004780302E-3</v>
      </c>
      <c r="L104" s="17">
        <v>1.4171294477307099E-2</v>
      </c>
      <c r="M104" s="17"/>
      <c r="N104" s="17">
        <v>1.7536333587748899E-2</v>
      </c>
      <c r="O104" s="17">
        <v>1.81767833278399E-2</v>
      </c>
      <c r="P104" s="17">
        <v>3.5845242788033603E-2</v>
      </c>
      <c r="Q104" s="17">
        <v>1.63934741324674E-2</v>
      </c>
      <c r="R104" s="17"/>
      <c r="S104" s="17">
        <v>3.0907259562469799E-2</v>
      </c>
      <c r="T104" s="17">
        <v>1.81624906200595E-2</v>
      </c>
      <c r="U104" s="17">
        <v>5.8941742434151798E-3</v>
      </c>
      <c r="V104" s="17">
        <v>2.5729713557109301E-2</v>
      </c>
      <c r="W104" s="17">
        <v>3.1871837519756398E-2</v>
      </c>
      <c r="X104" s="17">
        <v>1.5269417982175E-2</v>
      </c>
      <c r="Y104" s="17">
        <v>2.7037216176626799E-2</v>
      </c>
      <c r="Z104" s="17">
        <v>0</v>
      </c>
      <c r="AA104" s="17">
        <v>3.0727277178756399E-2</v>
      </c>
      <c r="AB104" s="17">
        <v>1.6473207939168E-2</v>
      </c>
      <c r="AC104" s="17">
        <v>2.12572991352111E-2</v>
      </c>
      <c r="AD104" s="17">
        <v>3.7849600056798202E-2</v>
      </c>
      <c r="AE104" s="17"/>
      <c r="AF104" s="17">
        <v>1.4904148702222401E-2</v>
      </c>
      <c r="AG104" s="17">
        <v>1.8647723357384599E-2</v>
      </c>
      <c r="AH104" s="17">
        <v>1.72908608049324E-2</v>
      </c>
      <c r="AI104" s="17">
        <v>4.22320423198001E-2</v>
      </c>
      <c r="AJ104" s="17">
        <v>2.6180524316252299E-2</v>
      </c>
      <c r="AK104" s="17"/>
      <c r="AL104" s="17">
        <v>2.9568110168718201E-2</v>
      </c>
      <c r="AM104" s="17">
        <v>2.6379471971294598E-2</v>
      </c>
      <c r="AN104" s="17">
        <v>1.83551254089456E-2</v>
      </c>
      <c r="AO104" s="17">
        <v>1.2720129161477E-2</v>
      </c>
      <c r="AP104" s="17">
        <v>2.3421019533915201E-2</v>
      </c>
      <c r="AQ104" s="17">
        <v>0</v>
      </c>
      <c r="AR104" s="17"/>
      <c r="AS104" s="17">
        <v>1.8993102233045199E-2</v>
      </c>
      <c r="AT104" s="17">
        <v>2.62485478382278E-2</v>
      </c>
      <c r="AU104" s="17"/>
      <c r="AV104" s="17">
        <v>2.4785701728191001E-2</v>
      </c>
      <c r="AW104" s="17">
        <v>5.5030960902363599E-3</v>
      </c>
    </row>
    <row r="105" spans="2:49" x14ac:dyDescent="0.3">
      <c r="B105" t="s">
        <v>95</v>
      </c>
      <c r="C105" s="17">
        <v>4.92262370284135E-2</v>
      </c>
      <c r="D105" s="17">
        <v>5.7073265230472903E-2</v>
      </c>
      <c r="E105" s="17">
        <v>4.0979393485392097E-2</v>
      </c>
      <c r="F105" s="17"/>
      <c r="G105" s="17">
        <v>7.8004549176993801E-2</v>
      </c>
      <c r="H105" s="17">
        <v>5.6851444555655398E-2</v>
      </c>
      <c r="I105" s="17">
        <v>3.0304939566495499E-2</v>
      </c>
      <c r="J105" s="17">
        <v>4.4427885741367003E-2</v>
      </c>
      <c r="K105" s="17">
        <v>4.2752577151985702E-2</v>
      </c>
      <c r="L105" s="17">
        <v>4.7485149543826197E-2</v>
      </c>
      <c r="M105" s="17"/>
      <c r="N105" s="17">
        <v>6.1826929605122802E-2</v>
      </c>
      <c r="O105" s="17">
        <v>4.3444647341658198E-2</v>
      </c>
      <c r="P105" s="17">
        <v>4.43813115560086E-2</v>
      </c>
      <c r="Q105" s="17">
        <v>4.2773214248032501E-2</v>
      </c>
      <c r="R105" s="17"/>
      <c r="S105" s="17">
        <v>6.70400715071231E-2</v>
      </c>
      <c r="T105" s="17">
        <v>4.7513563441893301E-2</v>
      </c>
      <c r="U105" s="17">
        <v>5.8424174034261603E-2</v>
      </c>
      <c r="V105" s="17">
        <v>2.55784166489397E-2</v>
      </c>
      <c r="W105" s="17">
        <v>3.3591977167958198E-2</v>
      </c>
      <c r="X105" s="17">
        <v>3.6100089741456398E-2</v>
      </c>
      <c r="Y105" s="17">
        <v>3.9403166079261802E-2</v>
      </c>
      <c r="Z105" s="17">
        <v>8.8185604602172299E-2</v>
      </c>
      <c r="AA105" s="17">
        <v>6.2915834513145599E-2</v>
      </c>
      <c r="AB105" s="17">
        <v>4.4762158923283703E-2</v>
      </c>
      <c r="AC105" s="17">
        <v>6.9046983395443795E-2</v>
      </c>
      <c r="AD105" s="17">
        <v>0</v>
      </c>
      <c r="AE105" s="17"/>
      <c r="AF105" s="17">
        <v>3.11724752224899E-2</v>
      </c>
      <c r="AG105" s="17">
        <v>4.8698434409959197E-2</v>
      </c>
      <c r="AH105" s="17">
        <v>6.1025651389798E-2</v>
      </c>
      <c r="AI105" s="17">
        <v>6.60592581423535E-2</v>
      </c>
      <c r="AJ105" s="17">
        <v>9.5320144046845107E-2</v>
      </c>
      <c r="AK105" s="17"/>
      <c r="AL105" s="17">
        <v>7.2374125502794998E-2</v>
      </c>
      <c r="AM105" s="17">
        <v>3.7703808084852297E-2</v>
      </c>
      <c r="AN105" s="17">
        <v>6.5084239292398399E-2</v>
      </c>
      <c r="AO105" s="17">
        <v>4.7633327679889398E-2</v>
      </c>
      <c r="AP105" s="17">
        <v>1.6979295489214001E-2</v>
      </c>
      <c r="AQ105" s="17">
        <v>2.6841567090330101E-2</v>
      </c>
      <c r="AR105" s="17"/>
      <c r="AS105" s="17">
        <v>4.6681541858398498E-2</v>
      </c>
      <c r="AT105" s="17">
        <v>5.2256593210665801E-2</v>
      </c>
      <c r="AU105" s="17"/>
      <c r="AV105" s="17">
        <v>4.1747859955778302E-2</v>
      </c>
      <c r="AW105" s="17">
        <v>5.8171270991024503E-2</v>
      </c>
    </row>
    <row r="106" spans="2:49" x14ac:dyDescent="0.3">
      <c r="B106" t="s">
        <v>96</v>
      </c>
      <c r="C106" s="17">
        <v>9.2407355626122095E-2</v>
      </c>
      <c r="D106" s="17">
        <v>9.5545100055061893E-2</v>
      </c>
      <c r="E106" s="17">
        <v>9.0011463773676997E-2</v>
      </c>
      <c r="F106" s="17"/>
      <c r="G106" s="17">
        <v>0.121165992177103</v>
      </c>
      <c r="H106" s="17">
        <v>0.108930170162906</v>
      </c>
      <c r="I106" s="17">
        <v>0.101811081196714</v>
      </c>
      <c r="J106" s="17">
        <v>9.8885948545640104E-2</v>
      </c>
      <c r="K106" s="17">
        <v>6.2369568297962003E-2</v>
      </c>
      <c r="L106" s="17">
        <v>6.6948701905341301E-2</v>
      </c>
      <c r="M106" s="17"/>
      <c r="N106" s="17">
        <v>0.12639272508972599</v>
      </c>
      <c r="O106" s="17">
        <v>7.3273558499955302E-2</v>
      </c>
      <c r="P106" s="17">
        <v>0.108732913490752</v>
      </c>
      <c r="Q106" s="17">
        <v>6.2245741331521498E-2</v>
      </c>
      <c r="R106" s="17"/>
      <c r="S106" s="17">
        <v>0.114324921603236</v>
      </c>
      <c r="T106" s="17">
        <v>8.2691863558249007E-2</v>
      </c>
      <c r="U106" s="17">
        <v>7.6471979744092505E-2</v>
      </c>
      <c r="V106" s="17">
        <v>0.109314832023512</v>
      </c>
      <c r="W106" s="17">
        <v>0.103208291432846</v>
      </c>
      <c r="X106" s="17">
        <v>0.10788892944853699</v>
      </c>
      <c r="Y106" s="17">
        <v>5.8876092442066E-2</v>
      </c>
      <c r="Z106" s="17">
        <v>7.6671278485879901E-2</v>
      </c>
      <c r="AA106" s="17">
        <v>8.1925746161682994E-2</v>
      </c>
      <c r="AB106" s="17">
        <v>9.92401447458236E-2</v>
      </c>
      <c r="AC106" s="17">
        <v>0.100388585500694</v>
      </c>
      <c r="AD106" s="17">
        <v>6.7318253355684601E-2</v>
      </c>
      <c r="AE106" s="17"/>
      <c r="AF106" s="17">
        <v>7.5280430896221107E-2</v>
      </c>
      <c r="AG106" s="17">
        <v>8.0437966242798503E-2</v>
      </c>
      <c r="AH106" s="17">
        <v>0.102367838714747</v>
      </c>
      <c r="AI106" s="17">
        <v>9.7234120601256302E-2</v>
      </c>
      <c r="AJ106" s="17">
        <v>0.230447130642916</v>
      </c>
      <c r="AK106" s="17"/>
      <c r="AL106" s="17">
        <v>0.10163737301617901</v>
      </c>
      <c r="AM106" s="17">
        <v>7.7934002674375502E-2</v>
      </c>
      <c r="AN106" s="17">
        <v>0.135569553873469</v>
      </c>
      <c r="AO106" s="17">
        <v>7.6316700184399594E-2</v>
      </c>
      <c r="AP106" s="17">
        <v>8.1185147096476798E-2</v>
      </c>
      <c r="AQ106" s="17">
        <v>0.112778335395799</v>
      </c>
      <c r="AR106" s="17"/>
      <c r="AS106" s="17">
        <v>8.8056740000881706E-2</v>
      </c>
      <c r="AT106" s="17">
        <v>9.7588296397300101E-2</v>
      </c>
      <c r="AU106" s="17"/>
      <c r="AV106" s="17">
        <v>8.3350690578702993E-2</v>
      </c>
      <c r="AW106" s="17">
        <v>9.9016350736399097E-2</v>
      </c>
    </row>
    <row r="107" spans="2:49" x14ac:dyDescent="0.3">
      <c r="B107" t="s">
        <v>97</v>
      </c>
      <c r="C107" s="17">
        <v>0.23486912597096199</v>
      </c>
      <c r="D107" s="17">
        <v>0.24198174293317401</v>
      </c>
      <c r="E107" s="17">
        <v>0.22788422154972099</v>
      </c>
      <c r="F107" s="17"/>
      <c r="G107" s="17">
        <v>0.21982934857327799</v>
      </c>
      <c r="H107" s="17">
        <v>0.29941815988677101</v>
      </c>
      <c r="I107" s="17">
        <v>0.27554469488511502</v>
      </c>
      <c r="J107" s="17">
        <v>0.23338638816705501</v>
      </c>
      <c r="K107" s="17">
        <v>0.235369874535825</v>
      </c>
      <c r="L107" s="17">
        <v>0.16011876601518499</v>
      </c>
      <c r="M107" s="17"/>
      <c r="N107" s="17">
        <v>0.29581924900886197</v>
      </c>
      <c r="O107" s="17">
        <v>0.244915767404457</v>
      </c>
      <c r="P107" s="17">
        <v>0.22869636271900201</v>
      </c>
      <c r="Q107" s="17">
        <v>0.16658243050014701</v>
      </c>
      <c r="R107" s="17"/>
      <c r="S107" s="17">
        <v>0.25180249783346798</v>
      </c>
      <c r="T107" s="17">
        <v>0.203879628690051</v>
      </c>
      <c r="U107" s="17">
        <v>0.25820020477206101</v>
      </c>
      <c r="V107" s="17">
        <v>0.18685246079322301</v>
      </c>
      <c r="W107" s="17">
        <v>0.22244917911612999</v>
      </c>
      <c r="X107" s="17">
        <v>0.27460618174056101</v>
      </c>
      <c r="Y107" s="17">
        <v>0.27503377376556598</v>
      </c>
      <c r="Z107" s="17">
        <v>0.218749663020466</v>
      </c>
      <c r="AA107" s="17">
        <v>0.19619160381159401</v>
      </c>
      <c r="AB107" s="17">
        <v>0.26313838434468401</v>
      </c>
      <c r="AC107" s="17">
        <v>0.19619730896312501</v>
      </c>
      <c r="AD107" s="17">
        <v>0.31782269944189201</v>
      </c>
      <c r="AE107" s="17"/>
      <c r="AF107" s="17">
        <v>0.16998458979422101</v>
      </c>
      <c r="AG107" s="17">
        <v>0.23950180851667299</v>
      </c>
      <c r="AH107" s="17">
        <v>0.276731119173728</v>
      </c>
      <c r="AI107" s="17">
        <v>0.28784432620151701</v>
      </c>
      <c r="AJ107" s="17">
        <v>0.29389052246238101</v>
      </c>
      <c r="AK107" s="17"/>
      <c r="AL107" s="17">
        <v>0.25417835597016603</v>
      </c>
      <c r="AM107" s="17">
        <v>0.249538990679228</v>
      </c>
      <c r="AN107" s="17">
        <v>0.21023564159584099</v>
      </c>
      <c r="AO107" s="17">
        <v>0.25201535078115</v>
      </c>
      <c r="AP107" s="17">
        <v>0.13446799892169101</v>
      </c>
      <c r="AQ107" s="17">
        <v>0.23644988672568201</v>
      </c>
      <c r="AR107" s="17"/>
      <c r="AS107" s="17">
        <v>0.248657854094918</v>
      </c>
      <c r="AT107" s="17">
        <v>0.21844878690316699</v>
      </c>
      <c r="AU107" s="17"/>
      <c r="AV107" s="17">
        <v>0.24416955975080901</v>
      </c>
      <c r="AW107" s="17">
        <v>0.25911034926975501</v>
      </c>
    </row>
    <row r="108" spans="2:49" x14ac:dyDescent="0.3">
      <c r="B108" t="s">
        <v>98</v>
      </c>
      <c r="C108" s="17">
        <v>0.33304268776695301</v>
      </c>
      <c r="D108" s="17">
        <v>0.32870869140967102</v>
      </c>
      <c r="E108" s="17">
        <v>0.33608809753570501</v>
      </c>
      <c r="F108" s="17"/>
      <c r="G108" s="17">
        <v>0.34881428357882499</v>
      </c>
      <c r="H108" s="17">
        <v>0.33378824003738</v>
      </c>
      <c r="I108" s="17">
        <v>0.34393149945527302</v>
      </c>
      <c r="J108" s="17">
        <v>0.33491466354032701</v>
      </c>
      <c r="K108" s="17">
        <v>0.33408075681522897</v>
      </c>
      <c r="L108" s="17">
        <v>0.31075775857489901</v>
      </c>
      <c r="M108" s="17"/>
      <c r="N108" s="17">
        <v>0.31773189676849101</v>
      </c>
      <c r="O108" s="17">
        <v>0.36839007584112299</v>
      </c>
      <c r="P108" s="17">
        <v>0.314082000573708</v>
      </c>
      <c r="Q108" s="17">
        <v>0.32955155341790299</v>
      </c>
      <c r="R108" s="17"/>
      <c r="S108" s="17">
        <v>0.30269809554983002</v>
      </c>
      <c r="T108" s="17">
        <v>0.34470482617465997</v>
      </c>
      <c r="U108" s="17">
        <v>0.35615164385213699</v>
      </c>
      <c r="V108" s="17">
        <v>0.33155668490100199</v>
      </c>
      <c r="W108" s="17">
        <v>0.34089660914280701</v>
      </c>
      <c r="X108" s="17">
        <v>0.32568355185886599</v>
      </c>
      <c r="Y108" s="17">
        <v>0.34098653089939801</v>
      </c>
      <c r="Z108" s="17">
        <v>0.363712335857168</v>
      </c>
      <c r="AA108" s="17">
        <v>0.34799222567445398</v>
      </c>
      <c r="AB108" s="17">
        <v>0.30826782657955099</v>
      </c>
      <c r="AC108" s="17">
        <v>0.36500647073874998</v>
      </c>
      <c r="AD108" s="17">
        <v>0.27496433691550498</v>
      </c>
      <c r="AE108" s="17"/>
      <c r="AF108" s="17">
        <v>0.34321085604764201</v>
      </c>
      <c r="AG108" s="17">
        <v>0.35177946146463901</v>
      </c>
      <c r="AH108" s="17">
        <v>0.30910503476260698</v>
      </c>
      <c r="AI108" s="17">
        <v>0.365991204864974</v>
      </c>
      <c r="AJ108" s="17">
        <v>0.296977769440746</v>
      </c>
      <c r="AK108" s="17"/>
      <c r="AL108" s="17">
        <v>0.33174876561928601</v>
      </c>
      <c r="AM108" s="17">
        <v>0.32493536872108197</v>
      </c>
      <c r="AN108" s="17">
        <v>0.31449273235299102</v>
      </c>
      <c r="AO108" s="17">
        <v>0.306479972486843</v>
      </c>
      <c r="AP108" s="17">
        <v>0.39739384420992602</v>
      </c>
      <c r="AQ108" s="17">
        <v>0.40082112362347699</v>
      </c>
      <c r="AR108" s="17"/>
      <c r="AS108" s="17">
        <v>0.32585190406898101</v>
      </c>
      <c r="AT108" s="17">
        <v>0.34160584931618498</v>
      </c>
      <c r="AU108" s="17"/>
      <c r="AV108" s="17">
        <v>0.32563506658156</v>
      </c>
      <c r="AW108" s="17">
        <v>0.32635688271280899</v>
      </c>
    </row>
    <row r="109" spans="2:49" x14ac:dyDescent="0.3">
      <c r="B109" t="s">
        <v>99</v>
      </c>
      <c r="C109" s="17">
        <v>0.113694233108875</v>
      </c>
      <c r="D109" s="17">
        <v>9.8792243398881305E-2</v>
      </c>
      <c r="E109" s="17">
        <v>0.128115520753639</v>
      </c>
      <c r="F109" s="17"/>
      <c r="G109" s="17">
        <v>9.5951368358844005E-2</v>
      </c>
      <c r="H109" s="17">
        <v>9.0286908097802002E-2</v>
      </c>
      <c r="I109" s="17">
        <v>8.8624730893212003E-2</v>
      </c>
      <c r="J109" s="17">
        <v>0.10867745737967301</v>
      </c>
      <c r="K109" s="17">
        <v>0.12680399317473701</v>
      </c>
      <c r="L109" s="17">
        <v>0.16035714778493801</v>
      </c>
      <c r="M109" s="17"/>
      <c r="N109" s="17">
        <v>0.100420979468049</v>
      </c>
      <c r="O109" s="17">
        <v>0.102312800604204</v>
      </c>
      <c r="P109" s="17">
        <v>0.114538959705253</v>
      </c>
      <c r="Q109" s="17">
        <v>0.14036818542541399</v>
      </c>
      <c r="R109" s="17"/>
      <c r="S109" s="17">
        <v>0.106080108079634</v>
      </c>
      <c r="T109" s="17">
        <v>0.117462445651634</v>
      </c>
      <c r="U109" s="17">
        <v>8.53661338635711E-2</v>
      </c>
      <c r="V109" s="17">
        <v>0.13229715532056699</v>
      </c>
      <c r="W109" s="17">
        <v>0.12828186102046599</v>
      </c>
      <c r="X109" s="17">
        <v>0.108817937860305</v>
      </c>
      <c r="Y109" s="17">
        <v>9.7364172957985398E-2</v>
      </c>
      <c r="Z109" s="17">
        <v>9.5832101550367005E-2</v>
      </c>
      <c r="AA109" s="17">
        <v>0.12701177941378899</v>
      </c>
      <c r="AB109" s="17">
        <v>0.124327645709031</v>
      </c>
      <c r="AC109" s="17">
        <v>0.121216574394934</v>
      </c>
      <c r="AD109" s="17">
        <v>0.107396185426287</v>
      </c>
      <c r="AE109" s="17"/>
      <c r="AF109" s="17">
        <v>0.14229451542923299</v>
      </c>
      <c r="AG109" s="17">
        <v>0.113123637116395</v>
      </c>
      <c r="AH109" s="17">
        <v>0.107427269993587</v>
      </c>
      <c r="AI109" s="17">
        <v>7.2644657214148603E-2</v>
      </c>
      <c r="AJ109" s="17">
        <v>5.7183909090858603E-2</v>
      </c>
      <c r="AK109" s="17"/>
      <c r="AL109" s="17">
        <v>7.9188200693255301E-2</v>
      </c>
      <c r="AM109" s="17">
        <v>0.11670921231169</v>
      </c>
      <c r="AN109" s="17">
        <v>0.109939372928646</v>
      </c>
      <c r="AO109" s="17">
        <v>0.13767869749543701</v>
      </c>
      <c r="AP109" s="17">
        <v>0.15756976382211699</v>
      </c>
      <c r="AQ109" s="17">
        <v>0.11492866496055899</v>
      </c>
      <c r="AR109" s="17"/>
      <c r="AS109" s="17">
        <v>0.124599216173954</v>
      </c>
      <c r="AT109" s="17">
        <v>0.100708008574789</v>
      </c>
      <c r="AU109" s="17"/>
      <c r="AV109" s="17">
        <v>0.122828438435091</v>
      </c>
      <c r="AW109" s="17">
        <v>0.128723064645582</v>
      </c>
    </row>
    <row r="110" spans="2:49" x14ac:dyDescent="0.3">
      <c r="B110" t="s">
        <v>100</v>
      </c>
      <c r="C110" s="17">
        <v>0.12702041674225301</v>
      </c>
      <c r="D110" s="17">
        <v>0.12493334614705499</v>
      </c>
      <c r="E110" s="17">
        <v>0.12996994969144801</v>
      </c>
      <c r="F110" s="17"/>
      <c r="G110" s="17">
        <v>6.8616929046475095E-2</v>
      </c>
      <c r="H110" s="17">
        <v>4.2132299945315498E-2</v>
      </c>
      <c r="I110" s="17">
        <v>9.4484782630581701E-2</v>
      </c>
      <c r="J110" s="17">
        <v>0.13763945816976</v>
      </c>
      <c r="K110" s="17">
        <v>0.17002710509747601</v>
      </c>
      <c r="L110" s="17">
        <v>0.22416175645109601</v>
      </c>
      <c r="M110" s="17"/>
      <c r="N110" s="17">
        <v>6.4929106242253606E-2</v>
      </c>
      <c r="O110" s="17">
        <v>0.130229999565843</v>
      </c>
      <c r="P110" s="17">
        <v>0.125118109111958</v>
      </c>
      <c r="Q110" s="17">
        <v>0.19381169619601701</v>
      </c>
      <c r="R110" s="17"/>
      <c r="S110" s="17">
        <v>0.10080281032447901</v>
      </c>
      <c r="T110" s="17">
        <v>0.152071960075018</v>
      </c>
      <c r="U110" s="17">
        <v>0.11647907877612799</v>
      </c>
      <c r="V110" s="17">
        <v>0.18384948358077899</v>
      </c>
      <c r="W110" s="17">
        <v>0.12142314970705601</v>
      </c>
      <c r="X110" s="17">
        <v>0.110293020458826</v>
      </c>
      <c r="Y110" s="17">
        <v>0.12360159797209699</v>
      </c>
      <c r="Z110" s="17">
        <v>0.123811247215861</v>
      </c>
      <c r="AA110" s="17">
        <v>0.12545607700449601</v>
      </c>
      <c r="AB110" s="17">
        <v>0.11389249598137199</v>
      </c>
      <c r="AC110" s="17">
        <v>0.10951345728775801</v>
      </c>
      <c r="AD110" s="17">
        <v>0.14932792876918199</v>
      </c>
      <c r="AE110" s="17"/>
      <c r="AF110" s="17">
        <v>0.19936923753320401</v>
      </c>
      <c r="AG110" s="17">
        <v>0.12205779415934</v>
      </c>
      <c r="AH110" s="17">
        <v>9.4669138961482505E-2</v>
      </c>
      <c r="AI110" s="17">
        <v>3.52849239840465E-2</v>
      </c>
      <c r="AJ110" s="17">
        <v>0</v>
      </c>
      <c r="AK110" s="17"/>
      <c r="AL110" s="17">
        <v>0.10424751494208399</v>
      </c>
      <c r="AM110" s="17">
        <v>0.13996521274167301</v>
      </c>
      <c r="AN110" s="17">
        <v>0.115531026126206</v>
      </c>
      <c r="AO110" s="17">
        <v>0.145127526050984</v>
      </c>
      <c r="AP110" s="17">
        <v>0.148678123764791</v>
      </c>
      <c r="AQ110" s="17">
        <v>8.9629079894401706E-2</v>
      </c>
      <c r="AR110" s="17"/>
      <c r="AS110" s="17">
        <v>0.12299911572653199</v>
      </c>
      <c r="AT110" s="17">
        <v>0.13180919244210099</v>
      </c>
      <c r="AU110" s="17"/>
      <c r="AV110" s="17">
        <v>0.12920483459898999</v>
      </c>
      <c r="AW110" s="17">
        <v>0.10854702288286799</v>
      </c>
    </row>
    <row r="111" spans="2:49" x14ac:dyDescent="0.3">
      <c r="B111" t="s">
        <v>77</v>
      </c>
      <c r="C111" s="17">
        <v>9.1885560966318506E-3</v>
      </c>
      <c r="D111" s="17">
        <v>8.6008784914661292E-3</v>
      </c>
      <c r="E111" s="17">
        <v>9.8278927688242208E-3</v>
      </c>
      <c r="F111" s="17"/>
      <c r="G111" s="17">
        <v>1.2799760769300301E-2</v>
      </c>
      <c r="H111" s="17">
        <v>8.1944825129546608E-3</v>
      </c>
      <c r="I111" s="17">
        <v>6.36234923283028E-3</v>
      </c>
      <c r="J111" s="17">
        <v>1.6344652133814801E-2</v>
      </c>
      <c r="K111" s="17">
        <v>9.2364472541122001E-3</v>
      </c>
      <c r="L111" s="17">
        <v>4.04049700279859E-3</v>
      </c>
      <c r="M111" s="17"/>
      <c r="N111" s="17">
        <v>5.0063070025882202E-3</v>
      </c>
      <c r="O111" s="17">
        <v>8.9604881375785796E-3</v>
      </c>
      <c r="P111" s="17">
        <v>4.4668470754322502E-3</v>
      </c>
      <c r="Q111" s="17">
        <v>1.8197695097007999E-2</v>
      </c>
      <c r="R111" s="17"/>
      <c r="S111" s="17">
        <v>6.5695240228398101E-3</v>
      </c>
      <c r="T111" s="17">
        <v>6.4219848687024402E-3</v>
      </c>
      <c r="U111" s="17">
        <v>7.42910271711007E-3</v>
      </c>
      <c r="V111" s="17">
        <v>0</v>
      </c>
      <c r="W111" s="17">
        <v>1.27318350783781E-2</v>
      </c>
      <c r="X111" s="17">
        <v>1.0900994916286299E-2</v>
      </c>
      <c r="Y111" s="17">
        <v>1.15143678051478E-2</v>
      </c>
      <c r="Z111" s="17">
        <v>1.08866267878827E-2</v>
      </c>
      <c r="AA111" s="17">
        <v>4.2976960906028101E-3</v>
      </c>
      <c r="AB111" s="17">
        <v>2.4921627358370901E-2</v>
      </c>
      <c r="AC111" s="17">
        <v>0</v>
      </c>
      <c r="AD111" s="17">
        <v>2.99062514364913E-2</v>
      </c>
      <c r="AE111" s="17"/>
      <c r="AF111" s="17">
        <v>1.03224903461086E-2</v>
      </c>
      <c r="AG111" s="17">
        <v>9.6256473366846708E-3</v>
      </c>
      <c r="AH111" s="17">
        <v>8.4338413669664703E-3</v>
      </c>
      <c r="AI111" s="17">
        <v>7.2218698378218003E-3</v>
      </c>
      <c r="AJ111" s="17">
        <v>0</v>
      </c>
      <c r="AK111" s="17"/>
      <c r="AL111" s="17">
        <v>4.9737753550986403E-3</v>
      </c>
      <c r="AM111" s="17">
        <v>7.6199874684611301E-3</v>
      </c>
      <c r="AN111" s="17">
        <v>2.2041576008714901E-2</v>
      </c>
      <c r="AO111" s="17">
        <v>1.0159069663981401E-2</v>
      </c>
      <c r="AP111" s="17">
        <v>1.3151258203471201E-2</v>
      </c>
      <c r="AQ111" s="17">
        <v>0</v>
      </c>
      <c r="AR111" s="17"/>
      <c r="AS111" s="17">
        <v>1.0172880570356899E-2</v>
      </c>
      <c r="AT111" s="17">
        <v>8.0163709997908093E-3</v>
      </c>
      <c r="AU111" s="17"/>
      <c r="AV111" s="17">
        <v>1.3387964012788601E-2</v>
      </c>
      <c r="AW111" s="17">
        <v>2.6854829996474198E-3</v>
      </c>
    </row>
    <row r="112" spans="2:49" x14ac:dyDescent="0.3">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row>
    <row r="113" spans="2:49" x14ac:dyDescent="0.3">
      <c r="B113" s="6" t="s">
        <v>115</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row>
    <row r="114" spans="2:49" x14ac:dyDescent="0.3">
      <c r="B114" s="23" t="s">
        <v>80</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row>
    <row r="115" spans="2:49" x14ac:dyDescent="0.3">
      <c r="B115" t="s">
        <v>109</v>
      </c>
      <c r="C115" s="17">
        <v>7.8219897648984502E-2</v>
      </c>
      <c r="D115" s="17">
        <v>0.101221005074558</v>
      </c>
      <c r="E115" s="17">
        <v>5.5368850807901097E-2</v>
      </c>
      <c r="F115" s="17"/>
      <c r="G115" s="17">
        <v>9.1176261725680094E-2</v>
      </c>
      <c r="H115" s="17">
        <v>0.190257695047818</v>
      </c>
      <c r="I115" s="17">
        <v>8.6595547531988601E-2</v>
      </c>
      <c r="J115" s="17">
        <v>3.9341888005985502E-2</v>
      </c>
      <c r="K115" s="17">
        <v>4.5672029766901601E-2</v>
      </c>
      <c r="L115" s="17">
        <v>2.5150482955743E-2</v>
      </c>
      <c r="M115" s="17"/>
      <c r="N115" s="17">
        <v>0.120954981450126</v>
      </c>
      <c r="O115" s="17">
        <v>6.02929986461017E-2</v>
      </c>
      <c r="P115" s="17">
        <v>7.0993066978805905E-2</v>
      </c>
      <c r="Q115" s="17">
        <v>5.7917954545449797E-2</v>
      </c>
      <c r="R115" s="17"/>
      <c r="S115" s="17">
        <v>0.12834833770234699</v>
      </c>
      <c r="T115" s="17">
        <v>6.4164827657163206E-2</v>
      </c>
      <c r="U115" s="17">
        <v>6.9486351640981103E-2</v>
      </c>
      <c r="V115" s="17">
        <v>5.6680680548039097E-2</v>
      </c>
      <c r="W115" s="17">
        <v>7.6705775372826093E-2</v>
      </c>
      <c r="X115" s="17">
        <v>6.7004082281110794E-2</v>
      </c>
      <c r="Y115" s="17">
        <v>4.5283739116628703E-2</v>
      </c>
      <c r="Z115" s="17">
        <v>5.6771935006979697E-2</v>
      </c>
      <c r="AA115" s="17">
        <v>0.12518015274414601</v>
      </c>
      <c r="AB115" s="17">
        <v>4.6590004567620601E-2</v>
      </c>
      <c r="AC115" s="17">
        <v>8.1383164306709804E-2</v>
      </c>
      <c r="AD115" s="17">
        <v>6.3840414591251296E-2</v>
      </c>
      <c r="AE115" s="17"/>
      <c r="AF115" s="17">
        <v>4.0916037495810097E-2</v>
      </c>
      <c r="AG115" s="17">
        <v>5.0135630266545501E-2</v>
      </c>
      <c r="AH115" s="17">
        <v>0.100542994973067</v>
      </c>
      <c r="AI115" s="17">
        <v>0.17532689022019801</v>
      </c>
      <c r="AJ115" s="17">
        <v>0.31599078316176699</v>
      </c>
      <c r="AK115" s="17"/>
      <c r="AL115" s="17">
        <v>0.14633070509791199</v>
      </c>
      <c r="AM115" s="17">
        <v>5.2170251259183301E-2</v>
      </c>
      <c r="AN115" s="17">
        <v>8.4372016140703193E-2</v>
      </c>
      <c r="AO115" s="17">
        <v>4.3918519925047403E-2</v>
      </c>
      <c r="AP115" s="17">
        <v>3.7662163306965403E-2</v>
      </c>
      <c r="AQ115" s="17">
        <v>5.6224125237700297E-2</v>
      </c>
      <c r="AR115" s="17"/>
      <c r="AS115" s="17">
        <v>8.3734906439443799E-2</v>
      </c>
      <c r="AT115" s="17">
        <v>7.1652336559439395E-2</v>
      </c>
      <c r="AU115" s="17"/>
      <c r="AV115" s="17">
        <v>8.9449668201895302E-2</v>
      </c>
      <c r="AW115" s="17">
        <v>7.0426171501914603E-2</v>
      </c>
    </row>
    <row r="116" spans="2:49" x14ac:dyDescent="0.3">
      <c r="B116" t="s">
        <v>110</v>
      </c>
      <c r="C116" s="17">
        <v>0.269390857551007</v>
      </c>
      <c r="D116" s="17">
        <v>0.26643362407098198</v>
      </c>
      <c r="E116" s="17">
        <v>0.27421334151868998</v>
      </c>
      <c r="F116" s="17"/>
      <c r="G116" s="17">
        <v>0.31207350735664202</v>
      </c>
      <c r="H116" s="17">
        <v>0.36528581047775099</v>
      </c>
      <c r="I116" s="17">
        <v>0.28482723392957299</v>
      </c>
      <c r="J116" s="17">
        <v>0.23937267615777899</v>
      </c>
      <c r="K116" s="17">
        <v>0.22561755654750701</v>
      </c>
      <c r="L116" s="17">
        <v>0.20409669452739401</v>
      </c>
      <c r="M116" s="17"/>
      <c r="N116" s="17">
        <v>0.36411393230084699</v>
      </c>
      <c r="O116" s="17">
        <v>0.26637097533758602</v>
      </c>
      <c r="P116" s="17">
        <v>0.247958959347374</v>
      </c>
      <c r="Q116" s="17">
        <v>0.18656445883765099</v>
      </c>
      <c r="R116" s="17"/>
      <c r="S116" s="17">
        <v>0.31020664760945899</v>
      </c>
      <c r="T116" s="17">
        <v>0.27604963016268502</v>
      </c>
      <c r="U116" s="17">
        <v>0.21950867402197499</v>
      </c>
      <c r="V116" s="17">
        <v>0.25225928402805797</v>
      </c>
      <c r="W116" s="17">
        <v>0.226342960422834</v>
      </c>
      <c r="X116" s="17">
        <v>0.254123823342644</v>
      </c>
      <c r="Y116" s="17">
        <v>0.27587414014078199</v>
      </c>
      <c r="Z116" s="17">
        <v>0.27898166710011402</v>
      </c>
      <c r="AA116" s="17">
        <v>0.294516205660106</v>
      </c>
      <c r="AB116" s="17">
        <v>0.28956276224796701</v>
      </c>
      <c r="AC116" s="17">
        <v>0.22746401688954199</v>
      </c>
      <c r="AD116" s="17">
        <v>0.26740175677061601</v>
      </c>
      <c r="AE116" s="17"/>
      <c r="AF116" s="17">
        <v>0.182881055661439</v>
      </c>
      <c r="AG116" s="17">
        <v>0.24976549212016699</v>
      </c>
      <c r="AH116" s="17">
        <v>0.34089656278896802</v>
      </c>
      <c r="AI116" s="17">
        <v>0.37181700420574798</v>
      </c>
      <c r="AJ116" s="17">
        <v>0.34396794314705298</v>
      </c>
      <c r="AK116" s="17"/>
      <c r="AL116" s="17">
        <v>0.31170870090129799</v>
      </c>
      <c r="AM116" s="17">
        <v>0.30302688632290797</v>
      </c>
      <c r="AN116" s="17">
        <v>0.20508440483079601</v>
      </c>
      <c r="AO116" s="17">
        <v>0.21447191855113201</v>
      </c>
      <c r="AP116" s="17">
        <v>0.243524201053263</v>
      </c>
      <c r="AQ116" s="17">
        <v>0.24455406238025801</v>
      </c>
      <c r="AR116" s="17"/>
      <c r="AS116" s="17">
        <v>0.25710396076787001</v>
      </c>
      <c r="AT116" s="17">
        <v>0.28402273726147798</v>
      </c>
      <c r="AU116" s="17"/>
      <c r="AV116" s="17">
        <v>0.25321213661023101</v>
      </c>
      <c r="AW116" s="17">
        <v>0.26616737553308401</v>
      </c>
    </row>
    <row r="117" spans="2:49" x14ac:dyDescent="0.3">
      <c r="B117" t="s">
        <v>111</v>
      </c>
      <c r="C117" s="17">
        <v>0.36706944208036701</v>
      </c>
      <c r="D117" s="17">
        <v>0.34022446489068697</v>
      </c>
      <c r="E117" s="17">
        <v>0.39055148280991903</v>
      </c>
      <c r="F117" s="17"/>
      <c r="G117" s="17">
        <v>0.354714534114277</v>
      </c>
      <c r="H117" s="17">
        <v>0.326313495015637</v>
      </c>
      <c r="I117" s="17">
        <v>0.37800152170460999</v>
      </c>
      <c r="J117" s="17">
        <v>0.362193231986155</v>
      </c>
      <c r="K117" s="17">
        <v>0.391787040396186</v>
      </c>
      <c r="L117" s="17">
        <v>0.38687322053997097</v>
      </c>
      <c r="M117" s="17"/>
      <c r="N117" s="17">
        <v>0.36245248327992202</v>
      </c>
      <c r="O117" s="17">
        <v>0.40075710448626101</v>
      </c>
      <c r="P117" s="17">
        <v>0.40158486606844002</v>
      </c>
      <c r="Q117" s="17">
        <v>0.30885889499288199</v>
      </c>
      <c r="R117" s="17"/>
      <c r="S117" s="17">
        <v>0.32978577737682602</v>
      </c>
      <c r="T117" s="17">
        <v>0.36273203914711399</v>
      </c>
      <c r="U117" s="17">
        <v>0.41344339765433202</v>
      </c>
      <c r="V117" s="17">
        <v>0.37809997334803702</v>
      </c>
      <c r="W117" s="17">
        <v>0.39613517086609601</v>
      </c>
      <c r="X117" s="17">
        <v>0.34246372790666901</v>
      </c>
      <c r="Y117" s="17">
        <v>0.44968980169682099</v>
      </c>
      <c r="Z117" s="17">
        <v>0.37184545171052702</v>
      </c>
      <c r="AA117" s="17">
        <v>0.30433721400657998</v>
      </c>
      <c r="AB117" s="17">
        <v>0.37485734439697099</v>
      </c>
      <c r="AC117" s="17">
        <v>0.36010749944870402</v>
      </c>
      <c r="AD117" s="17">
        <v>0.400982544933211</v>
      </c>
      <c r="AE117" s="17"/>
      <c r="AF117" s="17">
        <v>0.37984074056585898</v>
      </c>
      <c r="AG117" s="17">
        <v>0.38995121468688099</v>
      </c>
      <c r="AH117" s="17">
        <v>0.36057176970614602</v>
      </c>
      <c r="AI117" s="17">
        <v>0.311434198505672</v>
      </c>
      <c r="AJ117" s="17">
        <v>0.34004127369117998</v>
      </c>
      <c r="AK117" s="17"/>
      <c r="AL117" s="17">
        <v>0.30821609356493201</v>
      </c>
      <c r="AM117" s="17">
        <v>0.379278450008597</v>
      </c>
      <c r="AN117" s="17">
        <v>0.37483969239102199</v>
      </c>
      <c r="AO117" s="17">
        <v>0.40066846148371399</v>
      </c>
      <c r="AP117" s="17">
        <v>0.40418751306409301</v>
      </c>
      <c r="AQ117" s="17">
        <v>0.40303622198587202</v>
      </c>
      <c r="AR117" s="17"/>
      <c r="AS117" s="17">
        <v>0.381837331378034</v>
      </c>
      <c r="AT117" s="17">
        <v>0.34948306664360401</v>
      </c>
      <c r="AU117" s="17"/>
      <c r="AV117" s="17">
        <v>0.38779259470307398</v>
      </c>
      <c r="AW117" s="17">
        <v>0.36796850807959097</v>
      </c>
    </row>
    <row r="118" spans="2:49" x14ac:dyDescent="0.3">
      <c r="B118" t="s">
        <v>112</v>
      </c>
      <c r="C118" s="17">
        <v>0.22082496654188</v>
      </c>
      <c r="D118" s="17">
        <v>0.224769474530881</v>
      </c>
      <c r="E118" s="17">
        <v>0.21856593288630599</v>
      </c>
      <c r="F118" s="17"/>
      <c r="G118" s="17">
        <v>0.19105102790558101</v>
      </c>
      <c r="H118" s="17">
        <v>9.1638233568335295E-2</v>
      </c>
      <c r="I118" s="17">
        <v>0.212757217790565</v>
      </c>
      <c r="J118" s="17">
        <v>0.27435581208651699</v>
      </c>
      <c r="K118" s="17">
        <v>0.25357557380370499</v>
      </c>
      <c r="L118" s="17">
        <v>0.28678354922412003</v>
      </c>
      <c r="M118" s="17"/>
      <c r="N118" s="17">
        <v>0.122133253902763</v>
      </c>
      <c r="O118" s="17">
        <v>0.21311619834707601</v>
      </c>
      <c r="P118" s="17">
        <v>0.226266707736127</v>
      </c>
      <c r="Q118" s="17">
        <v>0.32939865302153698</v>
      </c>
      <c r="R118" s="17"/>
      <c r="S118" s="17">
        <v>0.18003453521718199</v>
      </c>
      <c r="T118" s="17">
        <v>0.24120757638326501</v>
      </c>
      <c r="U118" s="17">
        <v>0.21366261718898699</v>
      </c>
      <c r="V118" s="17">
        <v>0.249559226386567</v>
      </c>
      <c r="W118" s="17">
        <v>0.24626127479790699</v>
      </c>
      <c r="X118" s="17">
        <v>0.254384318792585</v>
      </c>
      <c r="Y118" s="17">
        <v>0.190926919809871</v>
      </c>
      <c r="Z118" s="17">
        <v>0.205712318041813</v>
      </c>
      <c r="AA118" s="17">
        <v>0.20045256664976799</v>
      </c>
      <c r="AB118" s="17">
        <v>0.248572326710335</v>
      </c>
      <c r="AC118" s="17">
        <v>0.24442987123252</v>
      </c>
      <c r="AD118" s="17">
        <v>0.147870163097989</v>
      </c>
      <c r="AE118" s="17"/>
      <c r="AF118" s="17">
        <v>0.30709319441716498</v>
      </c>
      <c r="AG118" s="17">
        <v>0.246219620124324</v>
      </c>
      <c r="AH118" s="17">
        <v>0.15683105753700799</v>
      </c>
      <c r="AI118" s="17">
        <v>0.121149836516019</v>
      </c>
      <c r="AJ118" s="17">
        <v>0</v>
      </c>
      <c r="AK118" s="17"/>
      <c r="AL118" s="17">
        <v>0.17997707752330999</v>
      </c>
      <c r="AM118" s="17">
        <v>0.199215830849551</v>
      </c>
      <c r="AN118" s="17">
        <v>0.25088039448239302</v>
      </c>
      <c r="AO118" s="17">
        <v>0.27049957618340298</v>
      </c>
      <c r="AP118" s="17">
        <v>0.26379986626829099</v>
      </c>
      <c r="AQ118" s="17">
        <v>0.233406838913639</v>
      </c>
      <c r="AR118" s="17"/>
      <c r="AS118" s="17">
        <v>0.21277744198998</v>
      </c>
      <c r="AT118" s="17">
        <v>0.230408379936551</v>
      </c>
      <c r="AU118" s="17"/>
      <c r="AV118" s="17">
        <v>0.20179757752743699</v>
      </c>
      <c r="AW118" s="17">
        <v>0.23834773028127901</v>
      </c>
    </row>
    <row r="119" spans="2:49" x14ac:dyDescent="0.3">
      <c r="B119" t="s">
        <v>113</v>
      </c>
      <c r="C119" s="17">
        <v>6.2966596534133307E-2</v>
      </c>
      <c r="D119" s="17">
        <v>6.5120942411296498E-2</v>
      </c>
      <c r="E119" s="17">
        <v>6.0446152072937603E-2</v>
      </c>
      <c r="F119" s="17"/>
      <c r="G119" s="17">
        <v>4.7535637564039203E-2</v>
      </c>
      <c r="H119" s="17">
        <v>2.6504765890457999E-2</v>
      </c>
      <c r="I119" s="17">
        <v>3.4222062027882999E-2</v>
      </c>
      <c r="J119" s="17">
        <v>8.4736391763562804E-2</v>
      </c>
      <c r="K119" s="17">
        <v>8.0278152760838606E-2</v>
      </c>
      <c r="L119" s="17">
        <v>9.7096052752771403E-2</v>
      </c>
      <c r="M119" s="17"/>
      <c r="N119" s="17">
        <v>3.0345349066341998E-2</v>
      </c>
      <c r="O119" s="17">
        <v>5.7092156542952598E-2</v>
      </c>
      <c r="P119" s="17">
        <v>5.3196399869253903E-2</v>
      </c>
      <c r="Q119" s="17">
        <v>0.113595939979864</v>
      </c>
      <c r="R119" s="17"/>
      <c r="S119" s="17">
        <v>5.16247020941865E-2</v>
      </c>
      <c r="T119" s="17">
        <v>5.5845926649773003E-2</v>
      </c>
      <c r="U119" s="17">
        <v>8.3898959493725098E-2</v>
      </c>
      <c r="V119" s="17">
        <v>5.8033131558778199E-2</v>
      </c>
      <c r="W119" s="17">
        <v>5.4554818540337099E-2</v>
      </c>
      <c r="X119" s="17">
        <v>7.7232131280536895E-2</v>
      </c>
      <c r="Y119" s="17">
        <v>3.8225399235896997E-2</v>
      </c>
      <c r="Z119" s="17">
        <v>8.6688628140566298E-2</v>
      </c>
      <c r="AA119" s="17">
        <v>6.9920193259655095E-2</v>
      </c>
      <c r="AB119" s="17">
        <v>4.0417562077106402E-2</v>
      </c>
      <c r="AC119" s="17">
        <v>8.6615448122524599E-2</v>
      </c>
      <c r="AD119" s="17">
        <v>0.11990512060693199</v>
      </c>
      <c r="AE119" s="17"/>
      <c r="AF119" s="17">
        <v>8.6476583062634296E-2</v>
      </c>
      <c r="AG119" s="17">
        <v>6.1963372092587198E-2</v>
      </c>
      <c r="AH119" s="17">
        <v>3.9480799851861897E-2</v>
      </c>
      <c r="AI119" s="17">
        <v>2.0272070552363599E-2</v>
      </c>
      <c r="AJ119" s="17">
        <v>0</v>
      </c>
      <c r="AK119" s="17"/>
      <c r="AL119" s="17">
        <v>5.3767422912548601E-2</v>
      </c>
      <c r="AM119" s="17">
        <v>6.4821072466291194E-2</v>
      </c>
      <c r="AN119" s="17">
        <v>7.9352702569873701E-2</v>
      </c>
      <c r="AO119" s="17">
        <v>6.7769819043879395E-2</v>
      </c>
      <c r="AP119" s="17">
        <v>5.0826256307388198E-2</v>
      </c>
      <c r="AQ119" s="17">
        <v>6.2778751482530398E-2</v>
      </c>
      <c r="AR119" s="17"/>
      <c r="AS119" s="17">
        <v>6.4546359424672295E-2</v>
      </c>
      <c r="AT119" s="17">
        <v>6.1085332208941301E-2</v>
      </c>
      <c r="AU119" s="17"/>
      <c r="AV119" s="17">
        <v>6.7748022957362597E-2</v>
      </c>
      <c r="AW119" s="17">
        <v>5.7090214604131197E-2</v>
      </c>
    </row>
    <row r="120" spans="2:49" x14ac:dyDescent="0.3">
      <c r="B120" t="s">
        <v>114</v>
      </c>
      <c r="C120" s="17">
        <v>1.5282396436282499E-3</v>
      </c>
      <c r="D120" s="17">
        <v>2.2304890215954901E-3</v>
      </c>
      <c r="E120" s="17">
        <v>8.54239904246767E-4</v>
      </c>
      <c r="F120" s="17"/>
      <c r="G120" s="17">
        <v>3.44903133378056E-3</v>
      </c>
      <c r="H120" s="17">
        <v>0</v>
      </c>
      <c r="I120" s="17">
        <v>3.59641701538032E-3</v>
      </c>
      <c r="J120" s="17">
        <v>0</v>
      </c>
      <c r="K120" s="17">
        <v>3.0696467248614301E-3</v>
      </c>
      <c r="L120" s="17">
        <v>0</v>
      </c>
      <c r="M120" s="17"/>
      <c r="N120" s="17">
        <v>0</v>
      </c>
      <c r="O120" s="17">
        <v>2.3705666400225299E-3</v>
      </c>
      <c r="P120" s="17">
        <v>0</v>
      </c>
      <c r="Q120" s="17">
        <v>3.6640986226166498E-3</v>
      </c>
      <c r="R120" s="17"/>
      <c r="S120" s="17">
        <v>0</v>
      </c>
      <c r="T120" s="17">
        <v>0</v>
      </c>
      <c r="U120" s="17">
        <v>0</v>
      </c>
      <c r="V120" s="17">
        <v>5.3677041305206404E-3</v>
      </c>
      <c r="W120" s="17">
        <v>0</v>
      </c>
      <c r="X120" s="17">
        <v>4.7919163964536497E-3</v>
      </c>
      <c r="Y120" s="17">
        <v>0</v>
      </c>
      <c r="Z120" s="17">
        <v>0</v>
      </c>
      <c r="AA120" s="17">
        <v>5.5936676797448499E-3</v>
      </c>
      <c r="AB120" s="17">
        <v>0</v>
      </c>
      <c r="AC120" s="17">
        <v>0</v>
      </c>
      <c r="AD120" s="17">
        <v>0</v>
      </c>
      <c r="AE120" s="17"/>
      <c r="AF120" s="17">
        <v>2.79238879709297E-3</v>
      </c>
      <c r="AG120" s="17">
        <v>1.9646707094959298E-3</v>
      </c>
      <c r="AH120" s="17">
        <v>1.67681514294933E-3</v>
      </c>
      <c r="AI120" s="17">
        <v>0</v>
      </c>
      <c r="AJ120" s="17">
        <v>0</v>
      </c>
      <c r="AK120" s="17"/>
      <c r="AL120" s="17">
        <v>0</v>
      </c>
      <c r="AM120" s="17">
        <v>1.4875090934688799E-3</v>
      </c>
      <c r="AN120" s="17">
        <v>5.4707895852121897E-3</v>
      </c>
      <c r="AO120" s="17">
        <v>2.6717048128247702E-3</v>
      </c>
      <c r="AP120" s="17">
        <v>0</v>
      </c>
      <c r="AQ120" s="17">
        <v>0</v>
      </c>
      <c r="AR120" s="17"/>
      <c r="AS120" s="17">
        <v>0</v>
      </c>
      <c r="AT120" s="17">
        <v>3.3481473899869699E-3</v>
      </c>
      <c r="AU120" s="17"/>
      <c r="AV120" s="17">
        <v>0</v>
      </c>
      <c r="AW120" s="17">
        <v>0</v>
      </c>
    </row>
    <row r="121" spans="2:49" x14ac:dyDescent="0.3">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row>
    <row r="122" spans="2:49" x14ac:dyDescent="0.3">
      <c r="B122" s="6" t="s">
        <v>126</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row>
    <row r="123" spans="2:49" x14ac:dyDescent="0.3">
      <c r="B123" s="23" t="s">
        <v>80</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row>
    <row r="124" spans="2:49" x14ac:dyDescent="0.3">
      <c r="B124" t="s">
        <v>121</v>
      </c>
      <c r="C124" s="17">
        <v>0.55878183216130795</v>
      </c>
      <c r="D124" s="17">
        <v>0.560665679757966</v>
      </c>
      <c r="E124" s="17">
        <v>0.55739076729523496</v>
      </c>
      <c r="F124" s="17"/>
      <c r="G124" s="17">
        <v>0.41437797928242198</v>
      </c>
      <c r="H124" s="17">
        <v>0.49141820955599003</v>
      </c>
      <c r="I124" s="17">
        <v>0.51179084906251204</v>
      </c>
      <c r="J124" s="17">
        <v>0.49178749110958297</v>
      </c>
      <c r="K124" s="17">
        <v>0.62316614953879002</v>
      </c>
      <c r="L124" s="17">
        <v>0.75981117434322099</v>
      </c>
      <c r="M124" s="17"/>
      <c r="N124" s="17">
        <v>0.63079984084741803</v>
      </c>
      <c r="O124" s="17">
        <v>0.59006934462843896</v>
      </c>
      <c r="P124" s="17">
        <v>0.53994963325930301</v>
      </c>
      <c r="Q124" s="17">
        <v>0.465781730329902</v>
      </c>
      <c r="R124" s="17"/>
      <c r="S124" s="17">
        <v>0.50913200220834398</v>
      </c>
      <c r="T124" s="17">
        <v>0.62354746295892904</v>
      </c>
      <c r="U124" s="17">
        <v>0.59968605360246396</v>
      </c>
      <c r="V124" s="17">
        <v>0.55783950848224295</v>
      </c>
      <c r="W124" s="17">
        <v>0.51613444973957101</v>
      </c>
      <c r="X124" s="17">
        <v>0.51244131227125</v>
      </c>
      <c r="Y124" s="17">
        <v>0.63245574428307005</v>
      </c>
      <c r="Z124" s="17">
        <v>0.50177188077132295</v>
      </c>
      <c r="AA124" s="17">
        <v>0.52270724604167795</v>
      </c>
      <c r="AB124" s="17">
        <v>0.59186568571343301</v>
      </c>
      <c r="AC124" s="17">
        <v>0.50501324300619999</v>
      </c>
      <c r="AD124" s="17">
        <v>0.64380725660869298</v>
      </c>
      <c r="AE124" s="17"/>
      <c r="AF124" s="17">
        <v>0.55283369867159804</v>
      </c>
      <c r="AG124" s="17">
        <v>0.56308284054073998</v>
      </c>
      <c r="AH124" s="17">
        <v>0.54871673362982298</v>
      </c>
      <c r="AI124" s="17">
        <v>0.574449317235741</v>
      </c>
      <c r="AJ124" s="17">
        <v>0.39702077292995303</v>
      </c>
      <c r="AK124" s="17"/>
      <c r="AL124" s="17">
        <v>0.50516275679815803</v>
      </c>
      <c r="AM124" s="17">
        <v>0.57824165728868804</v>
      </c>
      <c r="AN124" s="17">
        <v>0.55266356028765395</v>
      </c>
      <c r="AO124" s="17">
        <v>0.57550302038616497</v>
      </c>
      <c r="AP124" s="17">
        <v>0.61635565704294704</v>
      </c>
      <c r="AQ124" s="17">
        <v>0.57616664176066901</v>
      </c>
      <c r="AR124" s="17"/>
      <c r="AS124" s="17">
        <v>0.61441401014950903</v>
      </c>
      <c r="AT124" s="17">
        <v>0.49253212316464501</v>
      </c>
      <c r="AU124" s="17"/>
      <c r="AV124" s="17">
        <v>0.61122984823151805</v>
      </c>
      <c r="AW124" s="17">
        <v>0.62182939660414005</v>
      </c>
    </row>
    <row r="125" spans="2:49" x14ac:dyDescent="0.3">
      <c r="B125" t="s">
        <v>122</v>
      </c>
      <c r="C125" s="17">
        <v>0.20800005411166</v>
      </c>
      <c r="D125" s="17">
        <v>0.20080836214227499</v>
      </c>
      <c r="E125" s="17">
        <v>0.21557891212372601</v>
      </c>
      <c r="F125" s="17"/>
      <c r="G125" s="17">
        <v>0.221149524221053</v>
      </c>
      <c r="H125" s="17">
        <v>0.26990533577829701</v>
      </c>
      <c r="I125" s="17">
        <v>0.24256637759871599</v>
      </c>
      <c r="J125" s="17">
        <v>0.20759643690461199</v>
      </c>
      <c r="K125" s="17">
        <v>0.18252666295164999</v>
      </c>
      <c r="L125" s="17">
        <v>0.13808440649547701</v>
      </c>
      <c r="M125" s="17"/>
      <c r="N125" s="17">
        <v>0.200138787343594</v>
      </c>
      <c r="O125" s="17">
        <v>0.20580678777390299</v>
      </c>
      <c r="P125" s="17">
        <v>0.20634910926262001</v>
      </c>
      <c r="Q125" s="17">
        <v>0.22070227927649799</v>
      </c>
      <c r="R125" s="17"/>
      <c r="S125" s="17">
        <v>0.22270775950483301</v>
      </c>
      <c r="T125" s="17">
        <v>0.185063277135007</v>
      </c>
      <c r="U125" s="17">
        <v>0.16893000179576301</v>
      </c>
      <c r="V125" s="17">
        <v>0.19220135514212799</v>
      </c>
      <c r="W125" s="17">
        <v>0.25999208099473498</v>
      </c>
      <c r="X125" s="17">
        <v>0.249562150166279</v>
      </c>
      <c r="Y125" s="17">
        <v>0.20080955895706201</v>
      </c>
      <c r="Z125" s="17">
        <v>0.23551538266401401</v>
      </c>
      <c r="AA125" s="17">
        <v>0.23682335896739901</v>
      </c>
      <c r="AB125" s="17">
        <v>0.166631983994286</v>
      </c>
      <c r="AC125" s="17">
        <v>0.201375264678961</v>
      </c>
      <c r="AD125" s="17">
        <v>0.156500007908255</v>
      </c>
      <c r="AE125" s="17"/>
      <c r="AF125" s="17">
        <v>0.19941712513712101</v>
      </c>
      <c r="AG125" s="17">
        <v>0.17583891907973001</v>
      </c>
      <c r="AH125" s="17">
        <v>0.23203648219168199</v>
      </c>
      <c r="AI125" s="17">
        <v>0.20687461474056801</v>
      </c>
      <c r="AJ125" s="17">
        <v>0.35583708356907001</v>
      </c>
      <c r="AK125" s="17"/>
      <c r="AL125" s="17">
        <v>0.23337784876854001</v>
      </c>
      <c r="AM125" s="17">
        <v>0.21810885502080901</v>
      </c>
      <c r="AN125" s="17">
        <v>0.191429817094042</v>
      </c>
      <c r="AO125" s="17">
        <v>0.188998120011305</v>
      </c>
      <c r="AP125" s="17">
        <v>0.18206655456027099</v>
      </c>
      <c r="AQ125" s="17">
        <v>0.172113997794304</v>
      </c>
      <c r="AR125" s="17"/>
      <c r="AS125" s="17">
        <v>0.196311062210555</v>
      </c>
      <c r="AT125" s="17">
        <v>0.221919917397918</v>
      </c>
      <c r="AU125" s="17"/>
      <c r="AV125" s="17">
        <v>0.197462297929069</v>
      </c>
      <c r="AW125" s="17">
        <v>0.193630024633628</v>
      </c>
    </row>
    <row r="126" spans="2:49" x14ac:dyDescent="0.3">
      <c r="B126" t="s">
        <v>123</v>
      </c>
      <c r="C126" s="17">
        <v>0.14007787384651499</v>
      </c>
      <c r="D126" s="17">
        <v>0.139586062856527</v>
      </c>
      <c r="E126" s="17">
        <v>0.140693279191797</v>
      </c>
      <c r="F126" s="17"/>
      <c r="G126" s="17">
        <v>0.19385996966819499</v>
      </c>
      <c r="H126" s="17">
        <v>0.14581257422149799</v>
      </c>
      <c r="I126" s="17">
        <v>0.161967138841875</v>
      </c>
      <c r="J126" s="17">
        <v>0.17846833478378399</v>
      </c>
      <c r="K126" s="17">
        <v>0.112008530499713</v>
      </c>
      <c r="L126" s="17">
        <v>6.9161614001104293E-2</v>
      </c>
      <c r="M126" s="17"/>
      <c r="N126" s="17">
        <v>0.108797916903908</v>
      </c>
      <c r="O126" s="17">
        <v>0.12155285127099801</v>
      </c>
      <c r="P126" s="17">
        <v>0.151508958559468</v>
      </c>
      <c r="Q126" s="17">
        <v>0.180817176626796</v>
      </c>
      <c r="R126" s="17"/>
      <c r="S126" s="17">
        <v>0.16250438309777199</v>
      </c>
      <c r="T126" s="17">
        <v>0.108117758203015</v>
      </c>
      <c r="U126" s="17">
        <v>0.14590954464655001</v>
      </c>
      <c r="V126" s="17">
        <v>0.17564339141947799</v>
      </c>
      <c r="W126" s="17">
        <v>0.15991312133937299</v>
      </c>
      <c r="X126" s="17">
        <v>0.154637920860525</v>
      </c>
      <c r="Y126" s="17">
        <v>9.4767300090565207E-2</v>
      </c>
      <c r="Z126" s="17">
        <v>0.185418169459594</v>
      </c>
      <c r="AA126" s="17">
        <v>0.11829980753522699</v>
      </c>
      <c r="AB126" s="17">
        <v>0.116835103696288</v>
      </c>
      <c r="AC126" s="17">
        <v>0.20599344523535501</v>
      </c>
      <c r="AD126" s="17">
        <v>6.2004982035312503E-2</v>
      </c>
      <c r="AE126" s="17"/>
      <c r="AF126" s="17">
        <v>0.144343019191049</v>
      </c>
      <c r="AG126" s="17">
        <v>0.15945662526757101</v>
      </c>
      <c r="AH126" s="17">
        <v>0.13250816069797999</v>
      </c>
      <c r="AI126" s="17">
        <v>0.12251809888925699</v>
      </c>
      <c r="AJ126" s="17">
        <v>0.21544785782391401</v>
      </c>
      <c r="AK126" s="17"/>
      <c r="AL126" s="17">
        <v>0.14333591907020701</v>
      </c>
      <c r="AM126" s="17">
        <v>0.12803815101624499</v>
      </c>
      <c r="AN126" s="17">
        <v>0.12636970560468</v>
      </c>
      <c r="AO126" s="17">
        <v>0.16990377364488299</v>
      </c>
      <c r="AP126" s="17">
        <v>0.112092452928201</v>
      </c>
      <c r="AQ126" s="17">
        <v>0.165207132985045</v>
      </c>
      <c r="AR126" s="17"/>
      <c r="AS126" s="17">
        <v>0.115345334263998</v>
      </c>
      <c r="AT126" s="17">
        <v>0.16953067633139501</v>
      </c>
      <c r="AU126" s="17"/>
      <c r="AV126" s="17">
        <v>0.114378284873917</v>
      </c>
      <c r="AW126" s="17">
        <v>0.11759743234596</v>
      </c>
    </row>
    <row r="127" spans="2:49" x14ac:dyDescent="0.3">
      <c r="B127" t="s">
        <v>124</v>
      </c>
      <c r="C127" s="17">
        <v>7.8898307971373302E-2</v>
      </c>
      <c r="D127" s="17">
        <v>8.48668363163812E-2</v>
      </c>
      <c r="E127" s="17">
        <v>7.1827933937111094E-2</v>
      </c>
      <c r="F127" s="17"/>
      <c r="G127" s="17">
        <v>0.12745323547308501</v>
      </c>
      <c r="H127" s="17">
        <v>7.4506690400408804E-2</v>
      </c>
      <c r="I127" s="17">
        <v>6.9128588809652294E-2</v>
      </c>
      <c r="J127" s="17">
        <v>0.116531807297068</v>
      </c>
      <c r="K127" s="17">
        <v>7.3319370391999303E-2</v>
      </c>
      <c r="L127" s="17">
        <v>3.1105876077529002E-2</v>
      </c>
      <c r="M127" s="17"/>
      <c r="N127" s="17">
        <v>4.5726594401630398E-2</v>
      </c>
      <c r="O127" s="17">
        <v>7.1554547406526198E-2</v>
      </c>
      <c r="P127" s="17">
        <v>8.6837897116041798E-2</v>
      </c>
      <c r="Q127" s="17">
        <v>0.11624381201570599</v>
      </c>
      <c r="R127" s="17"/>
      <c r="S127" s="17">
        <v>8.6719135396231897E-2</v>
      </c>
      <c r="T127" s="17">
        <v>6.6621770352155399E-2</v>
      </c>
      <c r="U127" s="17">
        <v>6.18511723583373E-2</v>
      </c>
      <c r="V127" s="17">
        <v>6.3959405636254602E-2</v>
      </c>
      <c r="W127" s="17">
        <v>6.3960347926321104E-2</v>
      </c>
      <c r="X127" s="17">
        <v>6.8004895568319804E-2</v>
      </c>
      <c r="Y127" s="17">
        <v>7.1967396669302894E-2</v>
      </c>
      <c r="Z127" s="17">
        <v>6.6556188638602604E-2</v>
      </c>
      <c r="AA127" s="17">
        <v>9.9460789486035095E-2</v>
      </c>
      <c r="AB127" s="17">
        <v>0.108725131558101</v>
      </c>
      <c r="AC127" s="17">
        <v>7.0462754896672294E-2</v>
      </c>
      <c r="AD127" s="17">
        <v>0.13768775344774001</v>
      </c>
      <c r="AE127" s="17"/>
      <c r="AF127" s="17">
        <v>9.4481973068946998E-2</v>
      </c>
      <c r="AG127" s="17">
        <v>7.9403859951267003E-2</v>
      </c>
      <c r="AH127" s="17">
        <v>7.0708436530556501E-2</v>
      </c>
      <c r="AI127" s="17">
        <v>8.1952009135366793E-2</v>
      </c>
      <c r="AJ127" s="17">
        <v>3.16942856770627E-2</v>
      </c>
      <c r="AK127" s="17"/>
      <c r="AL127" s="17">
        <v>0.101311857246945</v>
      </c>
      <c r="AM127" s="17">
        <v>6.8038840232714601E-2</v>
      </c>
      <c r="AN127" s="17">
        <v>9.0471813883687496E-2</v>
      </c>
      <c r="AO127" s="17">
        <v>5.80842598766214E-2</v>
      </c>
      <c r="AP127" s="17">
        <v>8.0323026605329306E-2</v>
      </c>
      <c r="AQ127" s="17">
        <v>6.81758827228994E-2</v>
      </c>
      <c r="AR127" s="17"/>
      <c r="AS127" s="17">
        <v>6.3972670588752695E-2</v>
      </c>
      <c r="AT127" s="17">
        <v>9.6672538083270698E-2</v>
      </c>
      <c r="AU127" s="17"/>
      <c r="AV127" s="17">
        <v>6.7308405103233396E-2</v>
      </c>
      <c r="AW127" s="17">
        <v>5.6204296626625197E-2</v>
      </c>
    </row>
    <row r="128" spans="2:49" x14ac:dyDescent="0.3">
      <c r="B128" t="s">
        <v>114</v>
      </c>
      <c r="C128" s="17">
        <v>1.42419319091439E-2</v>
      </c>
      <c r="D128" s="17">
        <v>1.40730589268513E-2</v>
      </c>
      <c r="E128" s="17">
        <v>1.45091074521313E-2</v>
      </c>
      <c r="F128" s="17"/>
      <c r="G128" s="17">
        <v>4.3159291355245502E-2</v>
      </c>
      <c r="H128" s="17">
        <v>1.83571900438056E-2</v>
      </c>
      <c r="I128" s="17">
        <v>1.45470456872446E-2</v>
      </c>
      <c r="J128" s="17">
        <v>5.6159299049534997E-3</v>
      </c>
      <c r="K128" s="17">
        <v>8.9792866178478002E-3</v>
      </c>
      <c r="L128" s="17">
        <v>1.8369290826689201E-3</v>
      </c>
      <c r="M128" s="17"/>
      <c r="N128" s="17">
        <v>1.4536860503450001E-2</v>
      </c>
      <c r="O128" s="17">
        <v>1.10164689201332E-2</v>
      </c>
      <c r="P128" s="17">
        <v>1.5354401802567299E-2</v>
      </c>
      <c r="Q128" s="17">
        <v>1.6455001751098399E-2</v>
      </c>
      <c r="R128" s="17"/>
      <c r="S128" s="17">
        <v>1.89367197928192E-2</v>
      </c>
      <c r="T128" s="17">
        <v>1.6649731350893999E-2</v>
      </c>
      <c r="U128" s="17">
        <v>2.3623227596884799E-2</v>
      </c>
      <c r="V128" s="17">
        <v>1.03563393198955E-2</v>
      </c>
      <c r="W128" s="17">
        <v>0</v>
      </c>
      <c r="X128" s="17">
        <v>1.5353721133626499E-2</v>
      </c>
      <c r="Y128" s="17">
        <v>0</v>
      </c>
      <c r="Z128" s="17">
        <v>1.0738378466466299E-2</v>
      </c>
      <c r="AA128" s="17">
        <v>2.2708797969660799E-2</v>
      </c>
      <c r="AB128" s="17">
        <v>1.5942095037892099E-2</v>
      </c>
      <c r="AC128" s="17">
        <v>1.7155292182812001E-2</v>
      </c>
      <c r="AD128" s="17">
        <v>0</v>
      </c>
      <c r="AE128" s="17"/>
      <c r="AF128" s="17">
        <v>8.9241839312845204E-3</v>
      </c>
      <c r="AG128" s="17">
        <v>2.2217755160692399E-2</v>
      </c>
      <c r="AH128" s="17">
        <v>1.6030186949958999E-2</v>
      </c>
      <c r="AI128" s="17">
        <v>1.42059599990675E-2</v>
      </c>
      <c r="AJ128" s="17">
        <v>0</v>
      </c>
      <c r="AK128" s="17"/>
      <c r="AL128" s="17">
        <v>1.6811618116149198E-2</v>
      </c>
      <c r="AM128" s="17">
        <v>7.57249644154345E-3</v>
      </c>
      <c r="AN128" s="17">
        <v>3.9065103129936302E-2</v>
      </c>
      <c r="AO128" s="17">
        <v>7.5108260810252498E-3</v>
      </c>
      <c r="AP128" s="17">
        <v>9.1623088632509994E-3</v>
      </c>
      <c r="AQ128" s="17">
        <v>1.8336344737083801E-2</v>
      </c>
      <c r="AR128" s="17"/>
      <c r="AS128" s="17">
        <v>9.9569227871848503E-3</v>
      </c>
      <c r="AT128" s="17">
        <v>1.9344745022771101E-2</v>
      </c>
      <c r="AU128" s="17"/>
      <c r="AV128" s="17">
        <v>9.6211638622626695E-3</v>
      </c>
      <c r="AW128" s="17">
        <v>1.0738849789647001E-2</v>
      </c>
    </row>
    <row r="129" spans="2:49" x14ac:dyDescent="0.3">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row>
    <row r="130" spans="2:49" x14ac:dyDescent="0.3">
      <c r="B130" s="6" t="s">
        <v>127</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row>
    <row r="131" spans="2:49" x14ac:dyDescent="0.3">
      <c r="B131" s="23" t="s">
        <v>80</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row>
    <row r="132" spans="2:49" x14ac:dyDescent="0.3">
      <c r="B132" t="s">
        <v>121</v>
      </c>
      <c r="C132" s="17">
        <v>0.177254110100388</v>
      </c>
      <c r="D132" s="17">
        <v>0.20034171701124401</v>
      </c>
      <c r="E132" s="17">
        <v>0.155062179218972</v>
      </c>
      <c r="F132" s="17"/>
      <c r="G132" s="17">
        <v>0.153049722490464</v>
      </c>
      <c r="H132" s="17">
        <v>0.106931873012481</v>
      </c>
      <c r="I132" s="17">
        <v>0.17262911332431599</v>
      </c>
      <c r="J132" s="17">
        <v>0.220216683695974</v>
      </c>
      <c r="K132" s="17">
        <v>0.20700333249314401</v>
      </c>
      <c r="L132" s="17">
        <v>0.19946205956357499</v>
      </c>
      <c r="M132" s="17"/>
      <c r="N132" s="17">
        <v>0.114073845714229</v>
      </c>
      <c r="O132" s="17">
        <v>0.19218903701925699</v>
      </c>
      <c r="P132" s="17">
        <v>0.17155166471168101</v>
      </c>
      <c r="Q132" s="17">
        <v>0.23511312784445601</v>
      </c>
      <c r="R132" s="17"/>
      <c r="S132" s="17">
        <v>0.12895692231747199</v>
      </c>
      <c r="T132" s="17">
        <v>0.19576852148555299</v>
      </c>
      <c r="U132" s="17">
        <v>0.14850821906980799</v>
      </c>
      <c r="V132" s="17">
        <v>0.19259733466270401</v>
      </c>
      <c r="W132" s="17">
        <v>0.21314939610759101</v>
      </c>
      <c r="X132" s="17">
        <v>0.15625013193819701</v>
      </c>
      <c r="Y132" s="17">
        <v>0.18610403248129201</v>
      </c>
      <c r="Z132" s="17">
        <v>0.14049103620345699</v>
      </c>
      <c r="AA132" s="17">
        <v>0.18951509917032899</v>
      </c>
      <c r="AB132" s="17">
        <v>0.203911954552455</v>
      </c>
      <c r="AC132" s="17">
        <v>0.20580608598756001</v>
      </c>
      <c r="AD132" s="17">
        <v>0.18548141087914299</v>
      </c>
      <c r="AE132" s="17"/>
      <c r="AF132" s="17">
        <v>0.25148206918528898</v>
      </c>
      <c r="AG132" s="17">
        <v>0.160597789529485</v>
      </c>
      <c r="AH132" s="17">
        <v>0.17136394826090001</v>
      </c>
      <c r="AI132" s="17">
        <v>9.6154169237311696E-2</v>
      </c>
      <c r="AJ132" s="17">
        <v>0.14441031593093301</v>
      </c>
      <c r="AK132" s="17"/>
      <c r="AL132" s="17">
        <v>0.16454303459126801</v>
      </c>
      <c r="AM132" s="17">
        <v>0.17250732977361899</v>
      </c>
      <c r="AN132" s="17">
        <v>0.15890308920889201</v>
      </c>
      <c r="AO132" s="17">
        <v>0.182984380463456</v>
      </c>
      <c r="AP132" s="17">
        <v>0.22609990331287499</v>
      </c>
      <c r="AQ132" s="17">
        <v>0.19695069394664799</v>
      </c>
      <c r="AR132" s="17"/>
      <c r="AS132" s="17">
        <v>0.151233054926943</v>
      </c>
      <c r="AT132" s="17">
        <v>0.20824134438397801</v>
      </c>
      <c r="AU132" s="17"/>
      <c r="AV132" s="17">
        <v>0.15587797211986201</v>
      </c>
      <c r="AW132" s="17">
        <v>0.14041581104225301</v>
      </c>
    </row>
    <row r="133" spans="2:49" x14ac:dyDescent="0.3">
      <c r="B133" t="s">
        <v>122</v>
      </c>
      <c r="C133" s="17">
        <v>0.247156067477414</v>
      </c>
      <c r="D133" s="17">
        <v>0.22444322328021599</v>
      </c>
      <c r="E133" s="17">
        <v>0.26755628561907102</v>
      </c>
      <c r="F133" s="17"/>
      <c r="G133" s="17">
        <v>0.27420023072183197</v>
      </c>
      <c r="H133" s="17">
        <v>0.228617257209143</v>
      </c>
      <c r="I133" s="17">
        <v>0.27692518417364098</v>
      </c>
      <c r="J133" s="17">
        <v>0.27296862001890099</v>
      </c>
      <c r="K133" s="17">
        <v>0.26829082549865901</v>
      </c>
      <c r="L133" s="17">
        <v>0.184598679863065</v>
      </c>
      <c r="M133" s="17"/>
      <c r="N133" s="17">
        <v>0.20558692105350099</v>
      </c>
      <c r="O133" s="17">
        <v>0.229223455360412</v>
      </c>
      <c r="P133" s="17">
        <v>0.29262430105632897</v>
      </c>
      <c r="Q133" s="17">
        <v>0.27151646910445298</v>
      </c>
      <c r="R133" s="17"/>
      <c r="S133" s="17">
        <v>0.230129883952856</v>
      </c>
      <c r="T133" s="17">
        <v>0.239250573081602</v>
      </c>
      <c r="U133" s="17">
        <v>0.31382496234574198</v>
      </c>
      <c r="V133" s="17">
        <v>0.32358588420467199</v>
      </c>
      <c r="W133" s="17">
        <v>0.208824807807933</v>
      </c>
      <c r="X133" s="17">
        <v>0.26544673871122798</v>
      </c>
      <c r="Y133" s="17">
        <v>0.23313134905708499</v>
      </c>
      <c r="Z133" s="17">
        <v>0.20766739883903801</v>
      </c>
      <c r="AA133" s="17">
        <v>0.21231643707049699</v>
      </c>
      <c r="AB133" s="17">
        <v>0.23419799357979501</v>
      </c>
      <c r="AC133" s="17">
        <v>0.21815080718201399</v>
      </c>
      <c r="AD133" s="17">
        <v>0.29366357934788201</v>
      </c>
      <c r="AE133" s="17"/>
      <c r="AF133" s="17">
        <v>0.26847856226040001</v>
      </c>
      <c r="AG133" s="17">
        <v>0.27864683579867999</v>
      </c>
      <c r="AH133" s="17">
        <v>0.22127819369257801</v>
      </c>
      <c r="AI133" s="17">
        <v>0.19202583338937501</v>
      </c>
      <c r="AJ133" s="17">
        <v>7.1973386270033496E-2</v>
      </c>
      <c r="AK133" s="17"/>
      <c r="AL133" s="17">
        <v>0.20909243670707101</v>
      </c>
      <c r="AM133" s="17">
        <v>0.25874274697781502</v>
      </c>
      <c r="AN133" s="17">
        <v>0.290465232715857</v>
      </c>
      <c r="AO133" s="17">
        <v>0.26572544924723202</v>
      </c>
      <c r="AP133" s="17">
        <v>0.24226151020876199</v>
      </c>
      <c r="AQ133" s="17">
        <v>0.220667785258129</v>
      </c>
      <c r="AR133" s="17"/>
      <c r="AS133" s="17">
        <v>0.22431577215163601</v>
      </c>
      <c r="AT133" s="17">
        <v>0.27435548647286701</v>
      </c>
      <c r="AU133" s="17"/>
      <c r="AV133" s="17">
        <v>0.210563747014712</v>
      </c>
      <c r="AW133" s="17">
        <v>0.25634196414516702</v>
      </c>
    </row>
    <row r="134" spans="2:49" x14ac:dyDescent="0.3">
      <c r="B134" t="s">
        <v>123</v>
      </c>
      <c r="C134" s="17">
        <v>0.30293595183288502</v>
      </c>
      <c r="D134" s="17">
        <v>0.28458528326346499</v>
      </c>
      <c r="E134" s="17">
        <v>0.32220071582306398</v>
      </c>
      <c r="F134" s="17"/>
      <c r="G134" s="17">
        <v>0.32216107581814002</v>
      </c>
      <c r="H134" s="17">
        <v>0.33060934052500102</v>
      </c>
      <c r="I134" s="17">
        <v>0.23946858876538801</v>
      </c>
      <c r="J134" s="17">
        <v>0.31242833256596297</v>
      </c>
      <c r="K134" s="17">
        <v>0.29470781923959699</v>
      </c>
      <c r="L134" s="17">
        <v>0.31728965066278503</v>
      </c>
      <c r="M134" s="17"/>
      <c r="N134" s="17">
        <v>0.29398427851653403</v>
      </c>
      <c r="O134" s="17">
        <v>0.33144557305306199</v>
      </c>
      <c r="P134" s="17">
        <v>0.29654350689022502</v>
      </c>
      <c r="Q134" s="17">
        <v>0.28465492846592799</v>
      </c>
      <c r="R134" s="17"/>
      <c r="S134" s="17">
        <v>0.31145298355503898</v>
      </c>
      <c r="T134" s="17">
        <v>0.29508354567747902</v>
      </c>
      <c r="U134" s="17">
        <v>0.27838801187693502</v>
      </c>
      <c r="V134" s="17">
        <v>0.27125943093285798</v>
      </c>
      <c r="W134" s="17">
        <v>0.36176539110331501</v>
      </c>
      <c r="X134" s="17">
        <v>0.29173877809735799</v>
      </c>
      <c r="Y134" s="17">
        <v>0.32604963532398201</v>
      </c>
      <c r="Z134" s="17">
        <v>0.36821345591041799</v>
      </c>
      <c r="AA134" s="17">
        <v>0.27907281778779303</v>
      </c>
      <c r="AB134" s="17">
        <v>0.29099997011439599</v>
      </c>
      <c r="AC134" s="17">
        <v>0.33201603209091002</v>
      </c>
      <c r="AD134" s="17">
        <v>0.28015812625748898</v>
      </c>
      <c r="AE134" s="17"/>
      <c r="AF134" s="17">
        <v>0.29197890558968698</v>
      </c>
      <c r="AG134" s="17">
        <v>0.30253355052536801</v>
      </c>
      <c r="AH134" s="17">
        <v>0.32005229842570498</v>
      </c>
      <c r="AI134" s="17">
        <v>0.27693212768554398</v>
      </c>
      <c r="AJ134" s="17">
        <v>0.29877724680822898</v>
      </c>
      <c r="AK134" s="17"/>
      <c r="AL134" s="17">
        <v>0.30639229178760102</v>
      </c>
      <c r="AM134" s="17">
        <v>0.311464655658092</v>
      </c>
      <c r="AN134" s="17">
        <v>0.257218755722114</v>
      </c>
      <c r="AO134" s="17">
        <v>0.30239919898393702</v>
      </c>
      <c r="AP134" s="17">
        <v>0.315068011752898</v>
      </c>
      <c r="AQ134" s="17">
        <v>0.31888765525986001</v>
      </c>
      <c r="AR134" s="17"/>
      <c r="AS134" s="17">
        <v>0.32127816624174899</v>
      </c>
      <c r="AT134" s="17">
        <v>0.281093082995368</v>
      </c>
      <c r="AU134" s="17"/>
      <c r="AV134" s="17">
        <v>0.32927589675414098</v>
      </c>
      <c r="AW134" s="17">
        <v>0.30265277468289697</v>
      </c>
    </row>
    <row r="135" spans="2:49" x14ac:dyDescent="0.3">
      <c r="B135" t="s">
        <v>124</v>
      </c>
      <c r="C135" s="17">
        <v>0.26444365617930798</v>
      </c>
      <c r="D135" s="17">
        <v>0.28492497332059202</v>
      </c>
      <c r="E135" s="17">
        <v>0.24446769576335101</v>
      </c>
      <c r="F135" s="17"/>
      <c r="G135" s="17">
        <v>0.234414209244141</v>
      </c>
      <c r="H135" s="17">
        <v>0.32570813805877502</v>
      </c>
      <c r="I135" s="17">
        <v>0.30738069672127399</v>
      </c>
      <c r="J135" s="17">
        <v>0.18888742327230101</v>
      </c>
      <c r="K135" s="17">
        <v>0.22060175461401299</v>
      </c>
      <c r="L135" s="17">
        <v>0.29052884673027402</v>
      </c>
      <c r="M135" s="17"/>
      <c r="N135" s="17">
        <v>0.37798283358041301</v>
      </c>
      <c r="O135" s="17">
        <v>0.24140020735656401</v>
      </c>
      <c r="P135" s="17">
        <v>0.23298575605524999</v>
      </c>
      <c r="Q135" s="17">
        <v>0.196337836099028</v>
      </c>
      <c r="R135" s="17"/>
      <c r="S135" s="17">
        <v>0.32628690040768799</v>
      </c>
      <c r="T135" s="17">
        <v>0.26320396972271098</v>
      </c>
      <c r="U135" s="17">
        <v>0.253911744324195</v>
      </c>
      <c r="V135" s="17">
        <v>0.202623898106323</v>
      </c>
      <c r="W135" s="17">
        <v>0.21009829385286899</v>
      </c>
      <c r="X135" s="17">
        <v>0.265752009926428</v>
      </c>
      <c r="Y135" s="17">
        <v>0.249157435560488</v>
      </c>
      <c r="Z135" s="17">
        <v>0.28362810904708702</v>
      </c>
      <c r="AA135" s="17">
        <v>0.30517448122705298</v>
      </c>
      <c r="AB135" s="17">
        <v>0.26552866523471902</v>
      </c>
      <c r="AC135" s="17">
        <v>0.236340858860632</v>
      </c>
      <c r="AD135" s="17">
        <v>0.22642525733833699</v>
      </c>
      <c r="AE135" s="17"/>
      <c r="AF135" s="17">
        <v>0.179236905937039</v>
      </c>
      <c r="AG135" s="17">
        <v>0.24528994234571799</v>
      </c>
      <c r="AH135" s="17">
        <v>0.28027356009995003</v>
      </c>
      <c r="AI135" s="17">
        <v>0.43141964344794098</v>
      </c>
      <c r="AJ135" s="17">
        <v>0.48483905099080499</v>
      </c>
      <c r="AK135" s="17"/>
      <c r="AL135" s="17">
        <v>0.31146351900023</v>
      </c>
      <c r="AM135" s="17">
        <v>0.25006234340139699</v>
      </c>
      <c r="AN135" s="17">
        <v>0.27527788801453501</v>
      </c>
      <c r="AO135" s="17">
        <v>0.24386655792395701</v>
      </c>
      <c r="AP135" s="17">
        <v>0.20778750824140901</v>
      </c>
      <c r="AQ135" s="17">
        <v>0.26349386553536203</v>
      </c>
      <c r="AR135" s="17"/>
      <c r="AS135" s="17">
        <v>0.295714146732594</v>
      </c>
      <c r="AT135" s="17">
        <v>0.22720511952202499</v>
      </c>
      <c r="AU135" s="17"/>
      <c r="AV135" s="17">
        <v>0.29595065213944699</v>
      </c>
      <c r="AW135" s="17">
        <v>0.29516336475743199</v>
      </c>
    </row>
    <row r="136" spans="2:49" x14ac:dyDescent="0.3">
      <c r="B136" t="s">
        <v>114</v>
      </c>
      <c r="C136" s="17">
        <v>8.2102144100056496E-3</v>
      </c>
      <c r="D136" s="17">
        <v>5.7048031244846002E-3</v>
      </c>
      <c r="E136" s="17">
        <v>1.07131235755424E-2</v>
      </c>
      <c r="F136" s="17"/>
      <c r="G136" s="17">
        <v>1.6174761725424001E-2</v>
      </c>
      <c r="H136" s="17">
        <v>8.1333911946003205E-3</v>
      </c>
      <c r="I136" s="17">
        <v>3.59641701538032E-3</v>
      </c>
      <c r="J136" s="17">
        <v>5.4989404468611504E-3</v>
      </c>
      <c r="K136" s="17">
        <v>9.3962681545883206E-3</v>
      </c>
      <c r="L136" s="17">
        <v>8.1207631803002604E-3</v>
      </c>
      <c r="M136" s="17"/>
      <c r="N136" s="17">
        <v>8.3721211353219201E-3</v>
      </c>
      <c r="O136" s="17">
        <v>5.7417272107039199E-3</v>
      </c>
      <c r="P136" s="17">
        <v>6.2947712865158104E-3</v>
      </c>
      <c r="Q136" s="17">
        <v>1.23776384861338E-2</v>
      </c>
      <c r="R136" s="17"/>
      <c r="S136" s="17">
        <v>3.1733097669447998E-3</v>
      </c>
      <c r="T136" s="17">
        <v>6.6933900326554196E-3</v>
      </c>
      <c r="U136" s="17">
        <v>5.3670623833209103E-3</v>
      </c>
      <c r="V136" s="17">
        <v>9.9334520934442408E-3</v>
      </c>
      <c r="W136" s="17">
        <v>6.1621111282915402E-3</v>
      </c>
      <c r="X136" s="17">
        <v>2.0812341326788299E-2</v>
      </c>
      <c r="Y136" s="17">
        <v>5.5575475771525596E-3</v>
      </c>
      <c r="Z136" s="17">
        <v>0</v>
      </c>
      <c r="AA136" s="17">
        <v>1.3921164744327899E-2</v>
      </c>
      <c r="AB136" s="17">
        <v>5.3614165186340696E-3</v>
      </c>
      <c r="AC136" s="17">
        <v>7.6862158788835898E-3</v>
      </c>
      <c r="AD136" s="17">
        <v>1.42716261771496E-2</v>
      </c>
      <c r="AE136" s="17"/>
      <c r="AF136" s="17">
        <v>8.8235570275837904E-3</v>
      </c>
      <c r="AG136" s="17">
        <v>1.2931881800748401E-2</v>
      </c>
      <c r="AH136" s="17">
        <v>7.0319995208672397E-3</v>
      </c>
      <c r="AI136" s="17">
        <v>3.4682262398276599E-3</v>
      </c>
      <c r="AJ136" s="17">
        <v>0</v>
      </c>
      <c r="AK136" s="17"/>
      <c r="AL136" s="17">
        <v>8.5087179138298996E-3</v>
      </c>
      <c r="AM136" s="17">
        <v>7.2229241890763296E-3</v>
      </c>
      <c r="AN136" s="17">
        <v>1.8135034338601499E-2</v>
      </c>
      <c r="AO136" s="17">
        <v>5.0244133814181004E-3</v>
      </c>
      <c r="AP136" s="17">
        <v>8.7830664840571095E-3</v>
      </c>
      <c r="AQ136" s="17">
        <v>0</v>
      </c>
      <c r="AR136" s="17"/>
      <c r="AS136" s="17">
        <v>7.4588599470785701E-3</v>
      </c>
      <c r="AT136" s="17">
        <v>9.1049666257614192E-3</v>
      </c>
      <c r="AU136" s="17"/>
      <c r="AV136" s="17">
        <v>8.3317319718381293E-3</v>
      </c>
      <c r="AW136" s="17">
        <v>5.4260853722508003E-3</v>
      </c>
    </row>
    <row r="137" spans="2:49" x14ac:dyDescent="0.3">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row>
    <row r="138" spans="2:49" x14ac:dyDescent="0.3">
      <c r="B138" s="6" t="s">
        <v>128</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row>
    <row r="139" spans="2:49" x14ac:dyDescent="0.3">
      <c r="B139" s="23" t="s">
        <v>80</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row>
    <row r="140" spans="2:49" x14ac:dyDescent="0.3">
      <c r="B140" t="s">
        <v>121</v>
      </c>
      <c r="C140" s="17">
        <v>7.55852174768782E-2</v>
      </c>
      <c r="D140" s="17">
        <v>9.1578493100243505E-2</v>
      </c>
      <c r="E140" s="17">
        <v>6.0528672098460398E-2</v>
      </c>
      <c r="F140" s="17"/>
      <c r="G140" s="17">
        <v>4.59061130948967E-2</v>
      </c>
      <c r="H140" s="17">
        <v>6.9073206789615801E-2</v>
      </c>
      <c r="I140" s="17">
        <v>7.0149540864691898E-2</v>
      </c>
      <c r="J140" s="17">
        <v>0.12611779678371601</v>
      </c>
      <c r="K140" s="17">
        <v>8.8393430461301395E-2</v>
      </c>
      <c r="L140" s="17">
        <v>5.5512499805522801E-2</v>
      </c>
      <c r="M140" s="17"/>
      <c r="N140" s="17">
        <v>4.1988184330537699E-2</v>
      </c>
      <c r="O140" s="17">
        <v>6.9555955504050596E-2</v>
      </c>
      <c r="P140" s="17">
        <v>9.66815598122754E-2</v>
      </c>
      <c r="Q140" s="17">
        <v>0.100411678677477</v>
      </c>
      <c r="R140" s="17"/>
      <c r="S140" s="17">
        <v>7.9610944847033002E-2</v>
      </c>
      <c r="T140" s="17">
        <v>6.27086688314029E-2</v>
      </c>
      <c r="U140" s="17">
        <v>6.7833060790625094E-2</v>
      </c>
      <c r="V140" s="17">
        <v>8.0663624977428905E-2</v>
      </c>
      <c r="W140" s="17">
        <v>8.1834435351857707E-2</v>
      </c>
      <c r="X140" s="17">
        <v>8.0185666034104E-2</v>
      </c>
      <c r="Y140" s="17">
        <v>5.4836579344603002E-2</v>
      </c>
      <c r="Z140" s="17">
        <v>9.9033712340943596E-3</v>
      </c>
      <c r="AA140" s="17">
        <v>0.10416940565017301</v>
      </c>
      <c r="AB140" s="17">
        <v>6.7948900276753099E-2</v>
      </c>
      <c r="AC140" s="17">
        <v>0.10152537612241</v>
      </c>
      <c r="AD140" s="17">
        <v>0.10763700228838501</v>
      </c>
      <c r="AE140" s="17"/>
      <c r="AF140" s="17">
        <v>9.7731545824643301E-2</v>
      </c>
      <c r="AG140" s="17">
        <v>6.6126717257245005E-2</v>
      </c>
      <c r="AH140" s="17">
        <v>8.0977531445984602E-2</v>
      </c>
      <c r="AI140" s="17">
        <v>6.1231986890566199E-2</v>
      </c>
      <c r="AJ140" s="17">
        <v>5.7164060996735898E-2</v>
      </c>
      <c r="AK140" s="17"/>
      <c r="AL140" s="17">
        <v>9.5082790776779794E-2</v>
      </c>
      <c r="AM140" s="17">
        <v>8.1455848561348299E-2</v>
      </c>
      <c r="AN140" s="17">
        <v>4.2702217588081202E-2</v>
      </c>
      <c r="AO140" s="17">
        <v>6.4366735211279003E-2</v>
      </c>
      <c r="AP140" s="17">
        <v>7.1429790594452897E-2</v>
      </c>
      <c r="AQ140" s="17">
        <v>5.9838221195606001E-2</v>
      </c>
      <c r="AR140" s="17"/>
      <c r="AS140" s="17">
        <v>5.8473021923495898E-2</v>
      </c>
      <c r="AT140" s="17">
        <v>9.5963315489614398E-2</v>
      </c>
      <c r="AU140" s="17"/>
      <c r="AV140" s="17">
        <v>5.5292635419323201E-2</v>
      </c>
      <c r="AW140" s="17">
        <v>6.5879616063786603E-2</v>
      </c>
    </row>
    <row r="141" spans="2:49" x14ac:dyDescent="0.3">
      <c r="B141" t="s">
        <v>122</v>
      </c>
      <c r="C141" s="17">
        <v>0.204195955341647</v>
      </c>
      <c r="D141" s="17">
        <v>0.197988970208412</v>
      </c>
      <c r="E141" s="17">
        <v>0.20990326694741199</v>
      </c>
      <c r="F141" s="17"/>
      <c r="G141" s="17">
        <v>0.22860424878763799</v>
      </c>
      <c r="H141" s="17">
        <v>0.17447561747009699</v>
      </c>
      <c r="I141" s="17">
        <v>0.24099365279493001</v>
      </c>
      <c r="J141" s="17">
        <v>0.26865863476784901</v>
      </c>
      <c r="K141" s="17">
        <v>0.17031039158939801</v>
      </c>
      <c r="L141" s="17">
        <v>0.152265058024949</v>
      </c>
      <c r="M141" s="17"/>
      <c r="N141" s="17">
        <v>0.161608450294975</v>
      </c>
      <c r="O141" s="17">
        <v>0.19714978305372699</v>
      </c>
      <c r="P141" s="17">
        <v>0.207076346465947</v>
      </c>
      <c r="Q141" s="17">
        <v>0.253551464501512</v>
      </c>
      <c r="R141" s="17"/>
      <c r="S141" s="17">
        <v>0.24321717258335701</v>
      </c>
      <c r="T141" s="17">
        <v>0.22403108685732601</v>
      </c>
      <c r="U141" s="17">
        <v>0.13378957146868001</v>
      </c>
      <c r="V141" s="17">
        <v>0.20230678492271401</v>
      </c>
      <c r="W141" s="17">
        <v>0.24249281098502101</v>
      </c>
      <c r="X141" s="17">
        <v>0.18021788836209601</v>
      </c>
      <c r="Y141" s="17">
        <v>0.185224349620252</v>
      </c>
      <c r="Z141" s="17">
        <v>0.21793733998397999</v>
      </c>
      <c r="AA141" s="17">
        <v>0.19713834024164201</v>
      </c>
      <c r="AB141" s="17">
        <v>0.22395481019056901</v>
      </c>
      <c r="AC141" s="17">
        <v>0.149272190614234</v>
      </c>
      <c r="AD141" s="17">
        <v>0.20188653409158899</v>
      </c>
      <c r="AE141" s="17"/>
      <c r="AF141" s="17">
        <v>0.194301508207014</v>
      </c>
      <c r="AG141" s="17">
        <v>0.19763454667108299</v>
      </c>
      <c r="AH141" s="17">
        <v>0.22680725067514501</v>
      </c>
      <c r="AI141" s="17">
        <v>0.17945111148017501</v>
      </c>
      <c r="AJ141" s="17">
        <v>5.35085337717131E-2</v>
      </c>
      <c r="AK141" s="17"/>
      <c r="AL141" s="17">
        <v>0.20162554950993899</v>
      </c>
      <c r="AM141" s="17">
        <v>0.19732530191046899</v>
      </c>
      <c r="AN141" s="17">
        <v>0.19808283094701401</v>
      </c>
      <c r="AO141" s="17">
        <v>0.20878133403580501</v>
      </c>
      <c r="AP141" s="17">
        <v>0.21857225720040299</v>
      </c>
      <c r="AQ141" s="17">
        <v>0.21867767663082199</v>
      </c>
      <c r="AR141" s="17"/>
      <c r="AS141" s="17">
        <v>0.18458298057851999</v>
      </c>
      <c r="AT141" s="17">
        <v>0.227552112112854</v>
      </c>
      <c r="AU141" s="17"/>
      <c r="AV141" s="17">
        <v>0.184689356128897</v>
      </c>
      <c r="AW141" s="17">
        <v>0.18433524951593999</v>
      </c>
    </row>
    <row r="142" spans="2:49" x14ac:dyDescent="0.3">
      <c r="B142" t="s">
        <v>123</v>
      </c>
      <c r="C142" s="17">
        <v>0.299104326946044</v>
      </c>
      <c r="D142" s="17">
        <v>0.299054364943869</v>
      </c>
      <c r="E142" s="17">
        <v>0.29864156719360802</v>
      </c>
      <c r="F142" s="17"/>
      <c r="G142" s="17">
        <v>0.35865885932645902</v>
      </c>
      <c r="H142" s="17">
        <v>0.307337628657257</v>
      </c>
      <c r="I142" s="17">
        <v>0.26584375807300897</v>
      </c>
      <c r="J142" s="17">
        <v>0.29220239382254598</v>
      </c>
      <c r="K142" s="17">
        <v>0.33517868578087101</v>
      </c>
      <c r="L142" s="17">
        <v>0.26113285370203398</v>
      </c>
      <c r="M142" s="17"/>
      <c r="N142" s="17">
        <v>0.27904295846847499</v>
      </c>
      <c r="O142" s="17">
        <v>0.309233670962476</v>
      </c>
      <c r="P142" s="17">
        <v>0.315824943990276</v>
      </c>
      <c r="Q142" s="17">
        <v>0.29524298583742298</v>
      </c>
      <c r="R142" s="17"/>
      <c r="S142" s="17">
        <v>0.27064133606498397</v>
      </c>
      <c r="T142" s="17">
        <v>0.26818217850750697</v>
      </c>
      <c r="U142" s="17">
        <v>0.30218912602627501</v>
      </c>
      <c r="V142" s="17">
        <v>0.31481316836700002</v>
      </c>
      <c r="W142" s="17">
        <v>0.34601978432420399</v>
      </c>
      <c r="X142" s="17">
        <v>0.30819606761544499</v>
      </c>
      <c r="Y142" s="17">
        <v>0.31230052874860997</v>
      </c>
      <c r="Z142" s="17">
        <v>0.32430621680718102</v>
      </c>
      <c r="AA142" s="17">
        <v>0.28487914463664998</v>
      </c>
      <c r="AB142" s="17">
        <v>0.31282837098456601</v>
      </c>
      <c r="AC142" s="17">
        <v>0.33617035717429</v>
      </c>
      <c r="AD142" s="17">
        <v>0.25496386496631801</v>
      </c>
      <c r="AE142" s="17"/>
      <c r="AF142" s="17">
        <v>0.33666847607794798</v>
      </c>
      <c r="AG142" s="17">
        <v>0.312261963207837</v>
      </c>
      <c r="AH142" s="17">
        <v>0.26641946072767603</v>
      </c>
      <c r="AI142" s="17">
        <v>0.27314942047155999</v>
      </c>
      <c r="AJ142" s="17">
        <v>0.181192444239856</v>
      </c>
      <c r="AK142" s="17"/>
      <c r="AL142" s="17">
        <v>0.26957019534325999</v>
      </c>
      <c r="AM142" s="17">
        <v>0.30887449783794801</v>
      </c>
      <c r="AN142" s="17">
        <v>0.350916401140629</v>
      </c>
      <c r="AO142" s="17">
        <v>0.31318452273550201</v>
      </c>
      <c r="AP142" s="17">
        <v>0.25598648848171102</v>
      </c>
      <c r="AQ142" s="17">
        <v>0.32552994665516299</v>
      </c>
      <c r="AR142" s="17"/>
      <c r="AS142" s="17">
        <v>0.27984022682246701</v>
      </c>
      <c r="AT142" s="17">
        <v>0.322045025538507</v>
      </c>
      <c r="AU142" s="17"/>
      <c r="AV142" s="17">
        <v>0.271378220070085</v>
      </c>
      <c r="AW142" s="17">
        <v>0.29954684095413098</v>
      </c>
    </row>
    <row r="143" spans="2:49" x14ac:dyDescent="0.3">
      <c r="B143" t="s">
        <v>124</v>
      </c>
      <c r="C143" s="17">
        <v>0.41406070997401601</v>
      </c>
      <c r="D143" s="17">
        <v>0.40242831708835602</v>
      </c>
      <c r="E143" s="17">
        <v>0.42567143422683801</v>
      </c>
      <c r="F143" s="17"/>
      <c r="G143" s="17">
        <v>0.35358285192748101</v>
      </c>
      <c r="H143" s="17">
        <v>0.43829974794014598</v>
      </c>
      <c r="I143" s="17">
        <v>0.41268646720709901</v>
      </c>
      <c r="J143" s="17">
        <v>0.31302117462589002</v>
      </c>
      <c r="K143" s="17">
        <v>0.397236169239987</v>
      </c>
      <c r="L143" s="17">
        <v>0.52940579571599899</v>
      </c>
      <c r="M143" s="17"/>
      <c r="N143" s="17">
        <v>0.50940022061026102</v>
      </c>
      <c r="O143" s="17">
        <v>0.41831872433142703</v>
      </c>
      <c r="P143" s="17">
        <v>0.37301363842711999</v>
      </c>
      <c r="Q143" s="17">
        <v>0.34358521132685099</v>
      </c>
      <c r="R143" s="17"/>
      <c r="S143" s="17">
        <v>0.40304567739017799</v>
      </c>
      <c r="T143" s="17">
        <v>0.42931754997891303</v>
      </c>
      <c r="U143" s="17">
        <v>0.49008114393834801</v>
      </c>
      <c r="V143" s="17">
        <v>0.39734812290827798</v>
      </c>
      <c r="W143" s="17">
        <v>0.32965296933891702</v>
      </c>
      <c r="X143" s="17">
        <v>0.41590963402669601</v>
      </c>
      <c r="Y143" s="17">
        <v>0.44763854228653499</v>
      </c>
      <c r="Z143" s="17">
        <v>0.447853071974744</v>
      </c>
      <c r="AA143" s="17">
        <v>0.39989067916519999</v>
      </c>
      <c r="AB143" s="17">
        <v>0.395267918548112</v>
      </c>
      <c r="AC143" s="17">
        <v>0.413032076089065</v>
      </c>
      <c r="AD143" s="17">
        <v>0.41342039362545702</v>
      </c>
      <c r="AE143" s="17"/>
      <c r="AF143" s="17">
        <v>0.36850608109330202</v>
      </c>
      <c r="AG143" s="17">
        <v>0.41167817472153001</v>
      </c>
      <c r="AH143" s="17">
        <v>0.41249508638406801</v>
      </c>
      <c r="AI143" s="17">
        <v>0.48616748115769798</v>
      </c>
      <c r="AJ143" s="17">
        <v>0.70813496099169504</v>
      </c>
      <c r="AK143" s="17"/>
      <c r="AL143" s="17">
        <v>0.42665909082793402</v>
      </c>
      <c r="AM143" s="17">
        <v>0.40430827414620701</v>
      </c>
      <c r="AN143" s="17">
        <v>0.39010794570110702</v>
      </c>
      <c r="AO143" s="17">
        <v>0.41366740801741397</v>
      </c>
      <c r="AP143" s="17">
        <v>0.44624124052466602</v>
      </c>
      <c r="AQ143" s="17">
        <v>0.39595415551840901</v>
      </c>
      <c r="AR143" s="17"/>
      <c r="AS143" s="17">
        <v>0.47301631969088298</v>
      </c>
      <c r="AT143" s="17">
        <v>0.34385328454674602</v>
      </c>
      <c r="AU143" s="17"/>
      <c r="AV143" s="17">
        <v>0.48500785140251201</v>
      </c>
      <c r="AW143" s="17">
        <v>0.445090025703678</v>
      </c>
    </row>
    <row r="144" spans="2:49" x14ac:dyDescent="0.3">
      <c r="B144" t="s">
        <v>114</v>
      </c>
      <c r="C144" s="17">
        <v>7.0537902614149503E-3</v>
      </c>
      <c r="D144" s="17">
        <v>8.9498546591195403E-3</v>
      </c>
      <c r="E144" s="17">
        <v>5.2550595336822098E-3</v>
      </c>
      <c r="F144" s="17"/>
      <c r="G144" s="17">
        <v>1.32479268635247E-2</v>
      </c>
      <c r="H144" s="17">
        <v>1.08137991428839E-2</v>
      </c>
      <c r="I144" s="17">
        <v>1.0326581060269501E-2</v>
      </c>
      <c r="J144" s="17">
        <v>0</v>
      </c>
      <c r="K144" s="17">
        <v>8.8813229284427208E-3</v>
      </c>
      <c r="L144" s="17">
        <v>1.6837927514945701E-3</v>
      </c>
      <c r="M144" s="17"/>
      <c r="N144" s="17">
        <v>7.9601862957513394E-3</v>
      </c>
      <c r="O144" s="17">
        <v>5.7418661483191599E-3</v>
      </c>
      <c r="P144" s="17">
        <v>7.4035113043811598E-3</v>
      </c>
      <c r="Q144" s="17">
        <v>7.2086596567373902E-3</v>
      </c>
      <c r="R144" s="17"/>
      <c r="S144" s="17">
        <v>3.4848691144484202E-3</v>
      </c>
      <c r="T144" s="17">
        <v>1.5760515824851499E-2</v>
      </c>
      <c r="U144" s="17">
        <v>6.1070977760726997E-3</v>
      </c>
      <c r="V144" s="17">
        <v>4.8682988245786103E-3</v>
      </c>
      <c r="W144" s="17">
        <v>0</v>
      </c>
      <c r="X144" s="17">
        <v>1.54907439616593E-2</v>
      </c>
      <c r="Y144" s="17">
        <v>0</v>
      </c>
      <c r="Z144" s="17">
        <v>0</v>
      </c>
      <c r="AA144" s="17">
        <v>1.39224303063353E-2</v>
      </c>
      <c r="AB144" s="17">
        <v>0</v>
      </c>
      <c r="AC144" s="17">
        <v>0</v>
      </c>
      <c r="AD144" s="17">
        <v>2.20922050282511E-2</v>
      </c>
      <c r="AE144" s="17"/>
      <c r="AF144" s="17">
        <v>2.79238879709297E-3</v>
      </c>
      <c r="AG144" s="17">
        <v>1.2298598142304201E-2</v>
      </c>
      <c r="AH144" s="17">
        <v>1.33006707671271E-2</v>
      </c>
      <c r="AI144" s="17">
        <v>0</v>
      </c>
      <c r="AJ144" s="17">
        <v>0</v>
      </c>
      <c r="AK144" s="17"/>
      <c r="AL144" s="17">
        <v>7.0623735420864298E-3</v>
      </c>
      <c r="AM144" s="17">
        <v>8.0360775440271592E-3</v>
      </c>
      <c r="AN144" s="17">
        <v>1.8190604623168301E-2</v>
      </c>
      <c r="AO144" s="17">
        <v>0</v>
      </c>
      <c r="AP144" s="17">
        <v>7.7702231987671301E-3</v>
      </c>
      <c r="AQ144" s="17">
        <v>0</v>
      </c>
      <c r="AR144" s="17"/>
      <c r="AS144" s="17">
        <v>4.0874509846352304E-3</v>
      </c>
      <c r="AT144" s="17">
        <v>1.05862623122792E-2</v>
      </c>
      <c r="AU144" s="17"/>
      <c r="AV144" s="17">
        <v>3.6319369791821899E-3</v>
      </c>
      <c r="AW144" s="17">
        <v>5.1482677624646901E-3</v>
      </c>
    </row>
    <row r="145" spans="2:49" x14ac:dyDescent="0.3">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row>
    <row r="146" spans="2:49" x14ac:dyDescent="0.3">
      <c r="B146" s="6" t="s">
        <v>129</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row>
    <row r="147" spans="2:49" x14ac:dyDescent="0.3">
      <c r="B147" s="23" t="s">
        <v>80</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row>
    <row r="148" spans="2:49" x14ac:dyDescent="0.3">
      <c r="B148" t="s">
        <v>121</v>
      </c>
      <c r="C148" s="17">
        <v>0.54002663715710697</v>
      </c>
      <c r="D148" s="17">
        <v>0.54581960790848705</v>
      </c>
      <c r="E148" s="17">
        <v>0.53559676703694803</v>
      </c>
      <c r="F148" s="17"/>
      <c r="G148" s="17">
        <v>0.32479486142855701</v>
      </c>
      <c r="H148" s="17">
        <v>0.42635767288239002</v>
      </c>
      <c r="I148" s="17">
        <v>0.48459831063820402</v>
      </c>
      <c r="J148" s="17">
        <v>0.51737085691631302</v>
      </c>
      <c r="K148" s="17">
        <v>0.66494338735591396</v>
      </c>
      <c r="L148" s="17">
        <v>0.75629667837054004</v>
      </c>
      <c r="M148" s="17"/>
      <c r="N148" s="17">
        <v>0.60115115282478004</v>
      </c>
      <c r="O148" s="17">
        <v>0.50485962245534699</v>
      </c>
      <c r="P148" s="17">
        <v>0.52879964134635904</v>
      </c>
      <c r="Q148" s="17">
        <v>0.52092190262205296</v>
      </c>
      <c r="R148" s="17"/>
      <c r="S148" s="17">
        <v>0.47399424052168199</v>
      </c>
      <c r="T148" s="17">
        <v>0.58642296587380105</v>
      </c>
      <c r="U148" s="17">
        <v>0.53647633202418499</v>
      </c>
      <c r="V148" s="17">
        <v>0.58672441726185898</v>
      </c>
      <c r="W148" s="17">
        <v>0.497475495864451</v>
      </c>
      <c r="X148" s="17">
        <v>0.53997527114896704</v>
      </c>
      <c r="Y148" s="17">
        <v>0.59066864710132605</v>
      </c>
      <c r="Z148" s="17">
        <v>0.49113890485466599</v>
      </c>
      <c r="AA148" s="17">
        <v>0.52484840464155502</v>
      </c>
      <c r="AB148" s="17">
        <v>0.54654773798938205</v>
      </c>
      <c r="AC148" s="17">
        <v>0.56526820587662296</v>
      </c>
      <c r="AD148" s="17">
        <v>0.54014036522856501</v>
      </c>
      <c r="AE148" s="17"/>
      <c r="AF148" s="17">
        <v>0.56264757082180605</v>
      </c>
      <c r="AG148" s="17">
        <v>0.55513864581554095</v>
      </c>
      <c r="AH148" s="17">
        <v>0.49513660330242099</v>
      </c>
      <c r="AI148" s="17">
        <v>0.50528899965597596</v>
      </c>
      <c r="AJ148" s="17">
        <v>0.55529798464059399</v>
      </c>
      <c r="AK148" s="17"/>
      <c r="AL148" s="17">
        <v>0.475650284919021</v>
      </c>
      <c r="AM148" s="17">
        <v>0.56513759741621705</v>
      </c>
      <c r="AN148" s="17">
        <v>0.55506188925536804</v>
      </c>
      <c r="AO148" s="17">
        <v>0.54818704311544697</v>
      </c>
      <c r="AP148" s="17">
        <v>0.604624310232041</v>
      </c>
      <c r="AQ148" s="17">
        <v>0.540464206317811</v>
      </c>
      <c r="AR148" s="17"/>
      <c r="AS148" s="17">
        <v>0.60960427343341295</v>
      </c>
      <c r="AT148" s="17">
        <v>0.45716994661088201</v>
      </c>
      <c r="AU148" s="17"/>
      <c r="AV148" s="17">
        <v>0.61555290105256</v>
      </c>
      <c r="AW148" s="17">
        <v>0.59575090359646399</v>
      </c>
    </row>
    <row r="149" spans="2:49" x14ac:dyDescent="0.3">
      <c r="B149" t="s">
        <v>122</v>
      </c>
      <c r="C149" s="17">
        <v>0.21120223917573999</v>
      </c>
      <c r="D149" s="17">
        <v>0.20530492966023101</v>
      </c>
      <c r="E149" s="17">
        <v>0.21669278368671599</v>
      </c>
      <c r="F149" s="17"/>
      <c r="G149" s="17">
        <v>0.30782559889153299</v>
      </c>
      <c r="H149" s="17">
        <v>0.29866366255769899</v>
      </c>
      <c r="I149" s="17">
        <v>0.24647610468395301</v>
      </c>
      <c r="J149" s="17">
        <v>0.19975527907649401</v>
      </c>
      <c r="K149" s="17">
        <v>0.12042770751232</v>
      </c>
      <c r="L149" s="17">
        <v>0.116892560008487</v>
      </c>
      <c r="M149" s="17"/>
      <c r="N149" s="17">
        <v>0.215134842380443</v>
      </c>
      <c r="O149" s="17">
        <v>0.24541417298808599</v>
      </c>
      <c r="P149" s="17">
        <v>0.212772243622219</v>
      </c>
      <c r="Q149" s="17">
        <v>0.17229851127076001</v>
      </c>
      <c r="R149" s="17"/>
      <c r="S149" s="17">
        <v>0.219769026722586</v>
      </c>
      <c r="T149" s="17">
        <v>0.21575183322355701</v>
      </c>
      <c r="U149" s="17">
        <v>0.18996204638390099</v>
      </c>
      <c r="V149" s="17">
        <v>0.193920193906196</v>
      </c>
      <c r="W149" s="17">
        <v>0.220870249274534</v>
      </c>
      <c r="X149" s="17">
        <v>0.192268502506903</v>
      </c>
      <c r="Y149" s="17">
        <v>0.22968523446970401</v>
      </c>
      <c r="Z149" s="17">
        <v>0.26836155070749401</v>
      </c>
      <c r="AA149" s="17">
        <v>0.21102624063986899</v>
      </c>
      <c r="AB149" s="17">
        <v>0.17985841200307101</v>
      </c>
      <c r="AC149" s="17">
        <v>0.20138635915478101</v>
      </c>
      <c r="AD149" s="17">
        <v>0.27962747448678199</v>
      </c>
      <c r="AE149" s="17"/>
      <c r="AF149" s="17">
        <v>0.202432270367776</v>
      </c>
      <c r="AG149" s="17">
        <v>0.18898813901283901</v>
      </c>
      <c r="AH149" s="17">
        <v>0.24807067342956499</v>
      </c>
      <c r="AI149" s="17">
        <v>0.245616928196662</v>
      </c>
      <c r="AJ149" s="17">
        <v>0.21454825179752701</v>
      </c>
      <c r="AK149" s="17"/>
      <c r="AL149" s="17">
        <v>0.22990945703214499</v>
      </c>
      <c r="AM149" s="17">
        <v>0.207514083896221</v>
      </c>
      <c r="AN149" s="17">
        <v>0.16939650368496401</v>
      </c>
      <c r="AO149" s="17">
        <v>0.223991411746118</v>
      </c>
      <c r="AP149" s="17">
        <v>0.18802303934946499</v>
      </c>
      <c r="AQ149" s="17">
        <v>0.230307096065726</v>
      </c>
      <c r="AR149" s="17"/>
      <c r="AS149" s="17">
        <v>0.18519836475753501</v>
      </c>
      <c r="AT149" s="17">
        <v>0.24216901371685501</v>
      </c>
      <c r="AU149" s="17"/>
      <c r="AV149" s="17">
        <v>0.18273837368882301</v>
      </c>
      <c r="AW149" s="17">
        <v>0.190927277080229</v>
      </c>
    </row>
    <row r="150" spans="2:49" x14ac:dyDescent="0.3">
      <c r="B150" t="s">
        <v>123</v>
      </c>
      <c r="C150" s="17">
        <v>0.14742704075180799</v>
      </c>
      <c r="D150" s="17">
        <v>0.147372754994049</v>
      </c>
      <c r="E150" s="17">
        <v>0.14672446099345299</v>
      </c>
      <c r="F150" s="17"/>
      <c r="G150" s="17">
        <v>0.18985687837516901</v>
      </c>
      <c r="H150" s="17">
        <v>0.19070199875569899</v>
      </c>
      <c r="I150" s="17">
        <v>0.18623566128670499</v>
      </c>
      <c r="J150" s="17">
        <v>0.15983117260687599</v>
      </c>
      <c r="K150" s="17">
        <v>9.9087592028034299E-2</v>
      </c>
      <c r="L150" s="17">
        <v>7.4516930249832899E-2</v>
      </c>
      <c r="M150" s="17"/>
      <c r="N150" s="17">
        <v>0.115355301166082</v>
      </c>
      <c r="O150" s="17">
        <v>0.147584455320032</v>
      </c>
      <c r="P150" s="17">
        <v>0.16013095538477701</v>
      </c>
      <c r="Q150" s="17">
        <v>0.166847905953484</v>
      </c>
      <c r="R150" s="17"/>
      <c r="S150" s="17">
        <v>0.20052389778143601</v>
      </c>
      <c r="T150" s="17">
        <v>0.11871695666425</v>
      </c>
      <c r="U150" s="17">
        <v>0.157825389038662</v>
      </c>
      <c r="V150" s="17">
        <v>0.139288662025286</v>
      </c>
      <c r="W150" s="17">
        <v>0.17139384670506799</v>
      </c>
      <c r="X150" s="17">
        <v>0.164110807591791</v>
      </c>
      <c r="Y150" s="17">
        <v>0.13994279995745201</v>
      </c>
      <c r="Z150" s="17">
        <v>0.131690217788794</v>
      </c>
      <c r="AA150" s="17">
        <v>0.13042919907162401</v>
      </c>
      <c r="AB150" s="17">
        <v>0.13859226957565299</v>
      </c>
      <c r="AC150" s="17">
        <v>0.130141387591303</v>
      </c>
      <c r="AD150" s="17">
        <v>7.3129295558284693E-2</v>
      </c>
      <c r="AE150" s="17"/>
      <c r="AF150" s="17">
        <v>0.14439210146056</v>
      </c>
      <c r="AG150" s="17">
        <v>0.137809360485495</v>
      </c>
      <c r="AH150" s="17">
        <v>0.168177028412278</v>
      </c>
      <c r="AI150" s="17">
        <v>0.14873896565220501</v>
      </c>
      <c r="AJ150" s="17">
        <v>0.17069529491037599</v>
      </c>
      <c r="AK150" s="17"/>
      <c r="AL150" s="17">
        <v>0.17352034979644801</v>
      </c>
      <c r="AM150" s="17">
        <v>0.144417207045341</v>
      </c>
      <c r="AN150" s="17">
        <v>0.152332666816451</v>
      </c>
      <c r="AO150" s="17">
        <v>0.119867206703934</v>
      </c>
      <c r="AP150" s="17">
        <v>0.124540012168568</v>
      </c>
      <c r="AQ150" s="17">
        <v>0.16238304578323201</v>
      </c>
      <c r="AR150" s="17"/>
      <c r="AS150" s="17">
        <v>0.124581171852958</v>
      </c>
      <c r="AT150" s="17">
        <v>0.17463309704976099</v>
      </c>
      <c r="AU150" s="17"/>
      <c r="AV150" s="17">
        <v>0.12368951613886101</v>
      </c>
      <c r="AW150" s="17">
        <v>0.126657690533477</v>
      </c>
    </row>
    <row r="151" spans="2:49" x14ac:dyDescent="0.3">
      <c r="B151" t="s">
        <v>124</v>
      </c>
      <c r="C151" s="17">
        <v>9.2996077234051094E-2</v>
      </c>
      <c r="D151" s="17">
        <v>9.2891174227858503E-2</v>
      </c>
      <c r="E151" s="17">
        <v>9.2834981588722998E-2</v>
      </c>
      <c r="F151" s="17"/>
      <c r="G151" s="17">
        <v>0.15762813386789001</v>
      </c>
      <c r="H151" s="17">
        <v>7.8720733598576301E-2</v>
      </c>
      <c r="I151" s="17">
        <v>7.3327820430330801E-2</v>
      </c>
      <c r="J151" s="17">
        <v>0.115124733304296</v>
      </c>
      <c r="K151" s="17">
        <v>0.109585748994593</v>
      </c>
      <c r="L151" s="17">
        <v>4.8280671414938803E-2</v>
      </c>
      <c r="M151" s="17"/>
      <c r="N151" s="17">
        <v>6.0040395266353401E-2</v>
      </c>
      <c r="O151" s="17">
        <v>9.8087273502953806E-2</v>
      </c>
      <c r="P151" s="17">
        <v>9.1589875219886305E-2</v>
      </c>
      <c r="Q151" s="17">
        <v>0.12555130195818101</v>
      </c>
      <c r="R151" s="17"/>
      <c r="S151" s="17">
        <v>9.9025502030436197E-2</v>
      </c>
      <c r="T151" s="17">
        <v>7.2414854205736803E-2</v>
      </c>
      <c r="U151" s="17">
        <v>0.103842447251522</v>
      </c>
      <c r="V151" s="17">
        <v>6.9710387486764294E-2</v>
      </c>
      <c r="W151" s="17">
        <v>0.10385003735382101</v>
      </c>
      <c r="X151" s="17">
        <v>8.8651750620944006E-2</v>
      </c>
      <c r="Y151" s="17">
        <v>3.9703318471517798E-2</v>
      </c>
      <c r="Z151" s="17">
        <v>0.108809326649046</v>
      </c>
      <c r="AA151" s="17">
        <v>0.11569886416332099</v>
      </c>
      <c r="AB151" s="17">
        <v>0.12947393395199899</v>
      </c>
      <c r="AC151" s="17">
        <v>9.5517831498410005E-2</v>
      </c>
      <c r="AD151" s="17">
        <v>0.107102864726368</v>
      </c>
      <c r="AE151" s="17"/>
      <c r="AF151" s="17">
        <v>8.3413744954589406E-2</v>
      </c>
      <c r="AG151" s="17">
        <v>0.108869651652046</v>
      </c>
      <c r="AH151" s="17">
        <v>7.9640984112028301E-2</v>
      </c>
      <c r="AI151" s="17">
        <v>0.100355106495157</v>
      </c>
      <c r="AJ151" s="17">
        <v>5.9458468651503102E-2</v>
      </c>
      <c r="AK151" s="17"/>
      <c r="AL151" s="17">
        <v>0.11234175527147</v>
      </c>
      <c r="AM151" s="17">
        <v>8.0045126197273206E-2</v>
      </c>
      <c r="AN151" s="17">
        <v>9.6682864863017706E-2</v>
      </c>
      <c r="AO151" s="17">
        <v>0.105392765653976</v>
      </c>
      <c r="AP151" s="17">
        <v>6.9174272946572204E-2</v>
      </c>
      <c r="AQ151" s="17">
        <v>5.8716271303354502E-2</v>
      </c>
      <c r="AR151" s="17"/>
      <c r="AS151" s="17">
        <v>7.3947370789954905E-2</v>
      </c>
      <c r="AT151" s="17">
        <v>0.115680273760598</v>
      </c>
      <c r="AU151" s="17"/>
      <c r="AV151" s="17">
        <v>7.0864045041317006E-2</v>
      </c>
      <c r="AW151" s="17">
        <v>8.1127926484209703E-2</v>
      </c>
    </row>
    <row r="152" spans="2:49" x14ac:dyDescent="0.3">
      <c r="B152" t="s">
        <v>114</v>
      </c>
      <c r="C152" s="17">
        <v>8.3480056812942904E-3</v>
      </c>
      <c r="D152" s="17">
        <v>8.6115332093746003E-3</v>
      </c>
      <c r="E152" s="17">
        <v>8.1510066941605404E-3</v>
      </c>
      <c r="F152" s="17"/>
      <c r="G152" s="17">
        <v>1.9894527436850901E-2</v>
      </c>
      <c r="H152" s="17">
        <v>5.5559322056355203E-3</v>
      </c>
      <c r="I152" s="17">
        <v>9.3621029608086503E-3</v>
      </c>
      <c r="J152" s="17">
        <v>7.9179580960216604E-3</v>
      </c>
      <c r="K152" s="17">
        <v>5.9555641091386504E-3</v>
      </c>
      <c r="L152" s="17">
        <v>4.0131599562009098E-3</v>
      </c>
      <c r="M152" s="17"/>
      <c r="N152" s="17">
        <v>8.3183083623422204E-3</v>
      </c>
      <c r="O152" s="17">
        <v>4.05447573358145E-3</v>
      </c>
      <c r="P152" s="17">
        <v>6.7072844267579397E-3</v>
      </c>
      <c r="Q152" s="17">
        <v>1.43803781955228E-2</v>
      </c>
      <c r="R152" s="17"/>
      <c r="S152" s="17">
        <v>6.6873329438600203E-3</v>
      </c>
      <c r="T152" s="17">
        <v>6.6933900326554196E-3</v>
      </c>
      <c r="U152" s="17">
        <v>1.18937853017301E-2</v>
      </c>
      <c r="V152" s="17">
        <v>1.03563393198955E-2</v>
      </c>
      <c r="W152" s="17">
        <v>6.4103708021264801E-3</v>
      </c>
      <c r="X152" s="17">
        <v>1.49936681313952E-2</v>
      </c>
      <c r="Y152" s="17">
        <v>0</v>
      </c>
      <c r="Z152" s="17">
        <v>0</v>
      </c>
      <c r="AA152" s="17">
        <v>1.79972914836307E-2</v>
      </c>
      <c r="AB152" s="17">
        <v>5.5276464798961504E-3</v>
      </c>
      <c r="AC152" s="17">
        <v>7.6862158788835898E-3</v>
      </c>
      <c r="AD152" s="17">
        <v>0</v>
      </c>
      <c r="AE152" s="17"/>
      <c r="AF152" s="17">
        <v>7.1143123952681301E-3</v>
      </c>
      <c r="AG152" s="17">
        <v>9.1942030340796399E-3</v>
      </c>
      <c r="AH152" s="17">
        <v>8.9747107437077207E-3</v>
      </c>
      <c r="AI152" s="17">
        <v>0</v>
      </c>
      <c r="AJ152" s="17">
        <v>0</v>
      </c>
      <c r="AK152" s="17"/>
      <c r="AL152" s="17">
        <v>8.5781529809157292E-3</v>
      </c>
      <c r="AM152" s="17">
        <v>2.8859854449474298E-3</v>
      </c>
      <c r="AN152" s="17">
        <v>2.6526075380199798E-2</v>
      </c>
      <c r="AO152" s="17">
        <v>2.56157278052464E-3</v>
      </c>
      <c r="AP152" s="17">
        <v>1.36383653033536E-2</v>
      </c>
      <c r="AQ152" s="17">
        <v>8.1293805298771702E-3</v>
      </c>
      <c r="AR152" s="17"/>
      <c r="AS152" s="17">
        <v>6.6688191661399103E-3</v>
      </c>
      <c r="AT152" s="17">
        <v>1.03476688619034E-2</v>
      </c>
      <c r="AU152" s="17"/>
      <c r="AV152" s="17">
        <v>7.15516407843863E-3</v>
      </c>
      <c r="AW152" s="17">
        <v>5.5362023056213299E-3</v>
      </c>
    </row>
    <row r="153" spans="2:49" x14ac:dyDescent="0.3">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row>
    <row r="154" spans="2:49" x14ac:dyDescent="0.3">
      <c r="B154" s="6" t="s">
        <v>130</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row>
    <row r="155" spans="2:49" x14ac:dyDescent="0.3">
      <c r="B155" s="23" t="s">
        <v>80</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row>
    <row r="156" spans="2:49" x14ac:dyDescent="0.3">
      <c r="B156" t="s">
        <v>121</v>
      </c>
      <c r="C156" s="17">
        <v>0.433642406120468</v>
      </c>
      <c r="D156" s="17">
        <v>0.46037076630225099</v>
      </c>
      <c r="E156" s="17">
        <v>0.408898281633161</v>
      </c>
      <c r="F156" s="17"/>
      <c r="G156" s="17">
        <v>0.23982204362790899</v>
      </c>
      <c r="H156" s="17">
        <v>0.33855272755071802</v>
      </c>
      <c r="I156" s="17">
        <v>0.34682161120173</v>
      </c>
      <c r="J156" s="17">
        <v>0.40126635477414702</v>
      </c>
      <c r="K156" s="17">
        <v>0.55448759624646304</v>
      </c>
      <c r="L156" s="17">
        <v>0.65678996613167795</v>
      </c>
      <c r="M156" s="17"/>
      <c r="N156" s="17">
        <v>0.467534458422663</v>
      </c>
      <c r="O156" s="17">
        <v>0.44729631238315198</v>
      </c>
      <c r="P156" s="17">
        <v>0.42960901869367302</v>
      </c>
      <c r="Q156" s="17">
        <v>0.38936299654759499</v>
      </c>
      <c r="R156" s="17"/>
      <c r="S156" s="17">
        <v>0.38310128085980899</v>
      </c>
      <c r="T156" s="17">
        <v>0.47929306935571497</v>
      </c>
      <c r="U156" s="17">
        <v>0.43913658872303102</v>
      </c>
      <c r="V156" s="17">
        <v>0.45449020876887303</v>
      </c>
      <c r="W156" s="17">
        <v>0.419295350347343</v>
      </c>
      <c r="X156" s="17">
        <v>0.44652447959807201</v>
      </c>
      <c r="Y156" s="17">
        <v>0.43371123320810001</v>
      </c>
      <c r="Z156" s="17">
        <v>0.41680921712607899</v>
      </c>
      <c r="AA156" s="17">
        <v>0.39445467973883003</v>
      </c>
      <c r="AB156" s="17">
        <v>0.474175586282016</v>
      </c>
      <c r="AC156" s="17">
        <v>0.38479671093351703</v>
      </c>
      <c r="AD156" s="17">
        <v>0.51498770472397204</v>
      </c>
      <c r="AE156" s="17"/>
      <c r="AF156" s="17">
        <v>0.44285886541237202</v>
      </c>
      <c r="AG156" s="17">
        <v>0.43310896062186899</v>
      </c>
      <c r="AH156" s="17">
        <v>0.40394053525840801</v>
      </c>
      <c r="AI156" s="17">
        <v>0.40184985058008399</v>
      </c>
      <c r="AJ156" s="17">
        <v>0.34689422590758701</v>
      </c>
      <c r="AK156" s="17"/>
      <c r="AL156" s="17">
        <v>0.39197756296681602</v>
      </c>
      <c r="AM156" s="17">
        <v>0.44405092405748098</v>
      </c>
      <c r="AN156" s="17">
        <v>0.43255827469832703</v>
      </c>
      <c r="AO156" s="17">
        <v>0.45182485994513299</v>
      </c>
      <c r="AP156" s="17">
        <v>0.50490735910503703</v>
      </c>
      <c r="AQ156" s="17">
        <v>0.39039054662281902</v>
      </c>
      <c r="AR156" s="17"/>
      <c r="AS156" s="17">
        <v>0.49453399801018799</v>
      </c>
      <c r="AT156" s="17">
        <v>0.36112951180428599</v>
      </c>
      <c r="AU156" s="17"/>
      <c r="AV156" s="17">
        <v>0.50734362155852697</v>
      </c>
      <c r="AW156" s="17">
        <v>0.46470250344561898</v>
      </c>
    </row>
    <row r="157" spans="2:49" x14ac:dyDescent="0.3">
      <c r="B157" t="s">
        <v>122</v>
      </c>
      <c r="C157" s="17">
        <v>0.31420785360456999</v>
      </c>
      <c r="D157" s="17">
        <v>0.29322524396586902</v>
      </c>
      <c r="E157" s="17">
        <v>0.335154007824077</v>
      </c>
      <c r="F157" s="17"/>
      <c r="G157" s="17">
        <v>0.40395726012609001</v>
      </c>
      <c r="H157" s="17">
        <v>0.37028865988512499</v>
      </c>
      <c r="I157" s="17">
        <v>0.36570011270369801</v>
      </c>
      <c r="J157" s="17">
        <v>0.31257689599813299</v>
      </c>
      <c r="K157" s="17">
        <v>0.24772931719490701</v>
      </c>
      <c r="L157" s="17">
        <v>0.21243635562375399</v>
      </c>
      <c r="M157" s="17"/>
      <c r="N157" s="17">
        <v>0.33478485230229099</v>
      </c>
      <c r="O157" s="17">
        <v>0.313438659906846</v>
      </c>
      <c r="P157" s="17">
        <v>0.29861169329256498</v>
      </c>
      <c r="Q157" s="17">
        <v>0.304554719382513</v>
      </c>
      <c r="R157" s="17"/>
      <c r="S157" s="17">
        <v>0.33612182153702602</v>
      </c>
      <c r="T157" s="17">
        <v>0.296317590844491</v>
      </c>
      <c r="U157" s="17">
        <v>0.31566142965404498</v>
      </c>
      <c r="V157" s="17">
        <v>0.30890246477887201</v>
      </c>
      <c r="W157" s="17">
        <v>0.30833710077820398</v>
      </c>
      <c r="X157" s="17">
        <v>0.30938555854349098</v>
      </c>
      <c r="Y157" s="17">
        <v>0.36748337958146099</v>
      </c>
      <c r="Z157" s="17">
        <v>0.29059112298231499</v>
      </c>
      <c r="AA157" s="17">
        <v>0.32405476429338997</v>
      </c>
      <c r="AB157" s="17">
        <v>0.27523616897630399</v>
      </c>
      <c r="AC157" s="17">
        <v>0.32413729829134502</v>
      </c>
      <c r="AD157" s="17">
        <v>0.28332838794639398</v>
      </c>
      <c r="AE157" s="17"/>
      <c r="AF157" s="17">
        <v>0.30347653272422898</v>
      </c>
      <c r="AG157" s="17">
        <v>0.29073592801710002</v>
      </c>
      <c r="AH157" s="17">
        <v>0.34276978427607002</v>
      </c>
      <c r="AI157" s="17">
        <v>0.35812826301559197</v>
      </c>
      <c r="AJ157" s="17">
        <v>0.47035370275909999</v>
      </c>
      <c r="AK157" s="17"/>
      <c r="AL157" s="17">
        <v>0.33888817567180801</v>
      </c>
      <c r="AM157" s="17">
        <v>0.31898893998690198</v>
      </c>
      <c r="AN157" s="17">
        <v>0.26795645891539599</v>
      </c>
      <c r="AO157" s="17">
        <v>0.30474758335077301</v>
      </c>
      <c r="AP157" s="17">
        <v>0.28876934629621998</v>
      </c>
      <c r="AQ157" s="17">
        <v>0.34910033562894599</v>
      </c>
      <c r="AR157" s="17"/>
      <c r="AS157" s="17">
        <v>0.30191003691298701</v>
      </c>
      <c r="AT157" s="17">
        <v>0.32885273731349901</v>
      </c>
      <c r="AU157" s="17"/>
      <c r="AV157" s="17">
        <v>0.29659098222334701</v>
      </c>
      <c r="AW157" s="17">
        <v>0.31429723552689198</v>
      </c>
    </row>
    <row r="158" spans="2:49" x14ac:dyDescent="0.3">
      <c r="B158" t="s">
        <v>123</v>
      </c>
      <c r="C158" s="17">
        <v>0.164700205161221</v>
      </c>
      <c r="D158" s="17">
        <v>0.15326545421116</v>
      </c>
      <c r="E158" s="17">
        <v>0.175234375238535</v>
      </c>
      <c r="F158" s="17"/>
      <c r="G158" s="17">
        <v>0.23059483970335301</v>
      </c>
      <c r="H158" s="17">
        <v>0.212385036879191</v>
      </c>
      <c r="I158" s="17">
        <v>0.175844123759269</v>
      </c>
      <c r="J158" s="17">
        <v>0.187479362528361</v>
      </c>
      <c r="K158" s="17">
        <v>0.10681258004833</v>
      </c>
      <c r="L158" s="17">
        <v>9.3097393495906594E-2</v>
      </c>
      <c r="M158" s="17"/>
      <c r="N158" s="17">
        <v>0.13197124271661601</v>
      </c>
      <c r="O158" s="17">
        <v>0.14844131049770001</v>
      </c>
      <c r="P158" s="17">
        <v>0.17493490268891301</v>
      </c>
      <c r="Q158" s="17">
        <v>0.205969362628761</v>
      </c>
      <c r="R158" s="17"/>
      <c r="S158" s="17">
        <v>0.185930539067649</v>
      </c>
      <c r="T158" s="17">
        <v>0.150926229589297</v>
      </c>
      <c r="U158" s="17">
        <v>0.13289588366791799</v>
      </c>
      <c r="V158" s="17">
        <v>0.16437855556197201</v>
      </c>
      <c r="W158" s="17">
        <v>0.215759964829353</v>
      </c>
      <c r="X158" s="17">
        <v>0.18074504508994299</v>
      </c>
      <c r="Y158" s="17">
        <v>0.13051265232822501</v>
      </c>
      <c r="Z158" s="17">
        <v>0.22736591409666099</v>
      </c>
      <c r="AA158" s="17">
        <v>0.167517805836151</v>
      </c>
      <c r="AB158" s="17">
        <v>0.13078410316501399</v>
      </c>
      <c r="AC158" s="17">
        <v>0.18631475192062</v>
      </c>
      <c r="AD158" s="17">
        <v>0.106806537423201</v>
      </c>
      <c r="AE158" s="17"/>
      <c r="AF158" s="17">
        <v>0.15431961533146901</v>
      </c>
      <c r="AG158" s="17">
        <v>0.16602231593252301</v>
      </c>
      <c r="AH158" s="17">
        <v>0.185725985609031</v>
      </c>
      <c r="AI158" s="17">
        <v>0.156295812378483</v>
      </c>
      <c r="AJ158" s="17">
        <v>0.182752071333313</v>
      </c>
      <c r="AK158" s="17"/>
      <c r="AL158" s="17">
        <v>0.16994239456075499</v>
      </c>
      <c r="AM158" s="17">
        <v>0.15935875836774699</v>
      </c>
      <c r="AN158" s="17">
        <v>0.20255692944126799</v>
      </c>
      <c r="AO158" s="17">
        <v>0.166737223933347</v>
      </c>
      <c r="AP158" s="17">
        <v>0.11460979114443</v>
      </c>
      <c r="AQ158" s="17">
        <v>0.16894186760386401</v>
      </c>
      <c r="AR158" s="17"/>
      <c r="AS158" s="17">
        <v>0.14189235073231399</v>
      </c>
      <c r="AT158" s="17">
        <v>0.191860991838921</v>
      </c>
      <c r="AU158" s="17"/>
      <c r="AV158" s="17">
        <v>0.138732698806141</v>
      </c>
      <c r="AW158" s="17">
        <v>0.149250657469889</v>
      </c>
    </row>
    <row r="159" spans="2:49" x14ac:dyDescent="0.3">
      <c r="B159" t="s">
        <v>124</v>
      </c>
      <c r="C159" s="17">
        <v>7.9970134105701904E-2</v>
      </c>
      <c r="D159" s="17">
        <v>8.2686800163901494E-2</v>
      </c>
      <c r="E159" s="17">
        <v>7.6079426739199499E-2</v>
      </c>
      <c r="F159" s="17"/>
      <c r="G159" s="17">
        <v>0.105776691281638</v>
      </c>
      <c r="H159" s="17">
        <v>7.3713075134612199E-2</v>
      </c>
      <c r="I159" s="17">
        <v>9.9449216372642896E-2</v>
      </c>
      <c r="J159" s="17">
        <v>9.8677386699359201E-2</v>
      </c>
      <c r="K159" s="17">
        <v>7.8433691378031703E-2</v>
      </c>
      <c r="L159" s="17">
        <v>3.7676284748661699E-2</v>
      </c>
      <c r="M159" s="17"/>
      <c r="N159" s="17">
        <v>5.4260811895105503E-2</v>
      </c>
      <c r="O159" s="17">
        <v>8.8453150572278705E-2</v>
      </c>
      <c r="P159" s="17">
        <v>8.5925663714780998E-2</v>
      </c>
      <c r="Q159" s="17">
        <v>9.4551419482600596E-2</v>
      </c>
      <c r="R159" s="17"/>
      <c r="S159" s="17">
        <v>7.88647370021026E-2</v>
      </c>
      <c r="T159" s="17">
        <v>6.3067915053314993E-2</v>
      </c>
      <c r="U159" s="17">
        <v>0.10068939583179499</v>
      </c>
      <c r="V159" s="17">
        <v>6.1872431570387201E-2</v>
      </c>
      <c r="W159" s="17">
        <v>5.6607584045099503E-2</v>
      </c>
      <c r="X159" s="17">
        <v>5.3207560673829403E-2</v>
      </c>
      <c r="Y159" s="17">
        <v>6.8292734882214004E-2</v>
      </c>
      <c r="Z159" s="17">
        <v>6.5233745794944495E-2</v>
      </c>
      <c r="AA159" s="17">
        <v>0.108379082451885</v>
      </c>
      <c r="AB159" s="17">
        <v>0.11427649509677</v>
      </c>
      <c r="AC159" s="17">
        <v>0.10475123885451799</v>
      </c>
      <c r="AD159" s="17">
        <v>9.4877369906433903E-2</v>
      </c>
      <c r="AE159" s="17"/>
      <c r="AF159" s="17">
        <v>9.4332848710405398E-2</v>
      </c>
      <c r="AG159" s="17">
        <v>0.10101834474162399</v>
      </c>
      <c r="AH159" s="17">
        <v>5.7166555085812698E-2</v>
      </c>
      <c r="AI159" s="17">
        <v>7.6151453369064398E-2</v>
      </c>
      <c r="AJ159" s="17">
        <v>0</v>
      </c>
      <c r="AK159" s="17"/>
      <c r="AL159" s="17">
        <v>8.9053161421129498E-2</v>
      </c>
      <c r="AM159" s="17">
        <v>7.3194236054025599E-2</v>
      </c>
      <c r="AN159" s="17">
        <v>7.8484548257229905E-2</v>
      </c>
      <c r="AO159" s="17">
        <v>7.66903327707463E-2</v>
      </c>
      <c r="AP159" s="17">
        <v>7.7804101993324395E-2</v>
      </c>
      <c r="AQ159" s="17">
        <v>9.1567250144371101E-2</v>
      </c>
      <c r="AR159" s="17"/>
      <c r="AS159" s="17">
        <v>5.8279372879307602E-2</v>
      </c>
      <c r="AT159" s="17">
        <v>0.10580062773601601</v>
      </c>
      <c r="AU159" s="17"/>
      <c r="AV159" s="17">
        <v>5.3490990485433897E-2</v>
      </c>
      <c r="AW159" s="17">
        <v>6.9430723488236396E-2</v>
      </c>
    </row>
    <row r="160" spans="2:49" x14ac:dyDescent="0.3">
      <c r="B160" t="s">
        <v>114</v>
      </c>
      <c r="C160" s="17">
        <v>7.4794010080385604E-3</v>
      </c>
      <c r="D160" s="17">
        <v>1.04517353568184E-2</v>
      </c>
      <c r="E160" s="17">
        <v>4.6339085650271301E-3</v>
      </c>
      <c r="F160" s="17"/>
      <c r="G160" s="17">
        <v>1.9849165261011398E-2</v>
      </c>
      <c r="H160" s="17">
        <v>5.0605005503535404E-3</v>
      </c>
      <c r="I160" s="17">
        <v>1.21849359626604E-2</v>
      </c>
      <c r="J160" s="17">
        <v>0</v>
      </c>
      <c r="K160" s="17">
        <v>1.25368151322686E-2</v>
      </c>
      <c r="L160" s="17">
        <v>0</v>
      </c>
      <c r="M160" s="17"/>
      <c r="N160" s="17">
        <v>1.1448634663324299E-2</v>
      </c>
      <c r="O160" s="17">
        <v>2.3705666400225299E-3</v>
      </c>
      <c r="P160" s="17">
        <v>1.0918721610068899E-2</v>
      </c>
      <c r="Q160" s="17">
        <v>5.5615019585308597E-3</v>
      </c>
      <c r="R160" s="17"/>
      <c r="S160" s="17">
        <v>1.5981621533412701E-2</v>
      </c>
      <c r="T160" s="17">
        <v>1.0395195157181999E-2</v>
      </c>
      <c r="U160" s="17">
        <v>1.16167021232115E-2</v>
      </c>
      <c r="V160" s="17">
        <v>1.03563393198955E-2</v>
      </c>
      <c r="W160" s="17">
        <v>0</v>
      </c>
      <c r="X160" s="17">
        <v>1.0137356094664899E-2</v>
      </c>
      <c r="Y160" s="17">
        <v>0</v>
      </c>
      <c r="Z160" s="17">
        <v>0</v>
      </c>
      <c r="AA160" s="17">
        <v>5.5936676797448499E-3</v>
      </c>
      <c r="AB160" s="17">
        <v>5.5276464798961504E-3</v>
      </c>
      <c r="AC160" s="17">
        <v>0</v>
      </c>
      <c r="AD160" s="17">
        <v>0</v>
      </c>
      <c r="AE160" s="17"/>
      <c r="AF160" s="17">
        <v>5.0121378215245297E-3</v>
      </c>
      <c r="AG160" s="17">
        <v>9.1144506868844292E-3</v>
      </c>
      <c r="AH160" s="17">
        <v>1.0397139770678999E-2</v>
      </c>
      <c r="AI160" s="17">
        <v>7.5746206567766103E-3</v>
      </c>
      <c r="AJ160" s="17">
        <v>0</v>
      </c>
      <c r="AK160" s="17"/>
      <c r="AL160" s="17">
        <v>1.01387053794914E-2</v>
      </c>
      <c r="AM160" s="17">
        <v>4.4071415338438197E-3</v>
      </c>
      <c r="AN160" s="17">
        <v>1.84437886877791E-2</v>
      </c>
      <c r="AO160" s="17">
        <v>0</v>
      </c>
      <c r="AP160" s="17">
        <v>1.39094014609881E-2</v>
      </c>
      <c r="AQ160" s="17">
        <v>0</v>
      </c>
      <c r="AR160" s="17"/>
      <c r="AS160" s="17">
        <v>3.3842414652037701E-3</v>
      </c>
      <c r="AT160" s="17">
        <v>1.2356131307277401E-2</v>
      </c>
      <c r="AU160" s="17"/>
      <c r="AV160" s="17">
        <v>3.8417069265508498E-3</v>
      </c>
      <c r="AW160" s="17">
        <v>2.3188800693630099E-3</v>
      </c>
    </row>
    <row r="161" spans="2:49" x14ac:dyDescent="0.3">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row>
    <row r="162" spans="2:49" x14ac:dyDescent="0.3">
      <c r="B162" s="6" t="s">
        <v>144</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row>
    <row r="163" spans="2:49" x14ac:dyDescent="0.3">
      <c r="B163" s="23" t="s">
        <v>80</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row>
    <row r="164" spans="2:49" x14ac:dyDescent="0.3">
      <c r="B164" t="s">
        <v>138</v>
      </c>
      <c r="C164" s="17">
        <v>0.18943638406111499</v>
      </c>
      <c r="D164" s="17">
        <v>0.228292292679208</v>
      </c>
      <c r="E164" s="17">
        <v>0.15192018425253501</v>
      </c>
      <c r="F164" s="17"/>
      <c r="G164" s="17">
        <v>0.24518198299087701</v>
      </c>
      <c r="H164" s="17">
        <v>0.34857301449554001</v>
      </c>
      <c r="I164" s="17">
        <v>0.19133223049053799</v>
      </c>
      <c r="J164" s="17">
        <v>0.13382876772848501</v>
      </c>
      <c r="K164" s="17">
        <v>0.13372283138069499</v>
      </c>
      <c r="L164" s="17">
        <v>0.10391736006216599</v>
      </c>
      <c r="M164" s="17"/>
      <c r="N164" s="17">
        <v>0.31204184250408201</v>
      </c>
      <c r="O164" s="17">
        <v>0.15958339976202501</v>
      </c>
      <c r="P164" s="17">
        <v>0.15693274846526001</v>
      </c>
      <c r="Q164" s="17">
        <v>0.11328349847315999</v>
      </c>
      <c r="R164" s="17"/>
      <c r="S164" s="17">
        <v>0.22104791445761399</v>
      </c>
      <c r="T164" s="17">
        <v>0.19688611094597799</v>
      </c>
      <c r="U164" s="17">
        <v>0.17839116288522899</v>
      </c>
      <c r="V164" s="17">
        <v>0.17515677322986301</v>
      </c>
      <c r="W164" s="17">
        <v>0.14757556821041501</v>
      </c>
      <c r="X164" s="17">
        <v>0.21376348347306301</v>
      </c>
      <c r="Y164" s="17">
        <v>0.14282512994479901</v>
      </c>
      <c r="Z164" s="17">
        <v>0.161430405328092</v>
      </c>
      <c r="AA164" s="17">
        <v>0.23876540890320599</v>
      </c>
      <c r="AB164" s="17">
        <v>0.15615742573861</v>
      </c>
      <c r="AC164" s="17">
        <v>0.183664440382175</v>
      </c>
      <c r="AD164" s="17">
        <v>0.19649179393758201</v>
      </c>
      <c r="AE164" s="17"/>
      <c r="AF164" s="17">
        <v>0.103345087967719</v>
      </c>
      <c r="AG164" s="17">
        <v>0.134487632710593</v>
      </c>
      <c r="AH164" s="17">
        <v>0.24459998053594501</v>
      </c>
      <c r="AI164" s="17">
        <v>0.35625554599463399</v>
      </c>
      <c r="AJ164" s="17">
        <v>0.49205593367647199</v>
      </c>
      <c r="AK164" s="17"/>
      <c r="AL164" s="17">
        <v>0.29540667123556302</v>
      </c>
      <c r="AM164" s="17">
        <v>0.16081976723720601</v>
      </c>
      <c r="AN164" s="17">
        <v>0.17473068842234901</v>
      </c>
      <c r="AO164" s="17">
        <v>0.12759259692480199</v>
      </c>
      <c r="AP164" s="17">
        <v>0.135396248326936</v>
      </c>
      <c r="AQ164" s="17">
        <v>0.15353966506106401</v>
      </c>
      <c r="AR164" s="17"/>
      <c r="AS164" s="17">
        <v>0.209025459618393</v>
      </c>
      <c r="AT164" s="17">
        <v>0.166108687714973</v>
      </c>
      <c r="AU164" s="17"/>
      <c r="AV164" s="17">
        <v>0.215865474839187</v>
      </c>
      <c r="AW164" s="17">
        <v>0.19309619549047599</v>
      </c>
    </row>
    <row r="165" spans="2:49" x14ac:dyDescent="0.3">
      <c r="B165" t="s">
        <v>139</v>
      </c>
      <c r="C165" s="17">
        <v>0.39219796191328998</v>
      </c>
      <c r="D165" s="17">
        <v>0.40380633707489699</v>
      </c>
      <c r="E165" s="17">
        <v>0.38107756590455</v>
      </c>
      <c r="F165" s="17"/>
      <c r="G165" s="17">
        <v>0.40895767238186398</v>
      </c>
      <c r="H165" s="17">
        <v>0.39709096151144102</v>
      </c>
      <c r="I165" s="17">
        <v>0.423226055353428</v>
      </c>
      <c r="J165" s="17">
        <v>0.40980645962087398</v>
      </c>
      <c r="K165" s="17">
        <v>0.33508856420562699</v>
      </c>
      <c r="L165" s="17">
        <v>0.37566750842615299</v>
      </c>
      <c r="M165" s="17"/>
      <c r="N165" s="17">
        <v>0.44417004551508299</v>
      </c>
      <c r="O165" s="17">
        <v>0.39902500428460402</v>
      </c>
      <c r="P165" s="17">
        <v>0.36729034115735099</v>
      </c>
      <c r="Q165" s="17">
        <v>0.35515949529528301</v>
      </c>
      <c r="R165" s="17"/>
      <c r="S165" s="17">
        <v>0.44802919180825401</v>
      </c>
      <c r="T165" s="17">
        <v>0.42001147629915297</v>
      </c>
      <c r="U165" s="17">
        <v>0.38412351031763797</v>
      </c>
      <c r="V165" s="17">
        <v>0.36653623160433002</v>
      </c>
      <c r="W165" s="17">
        <v>0.46240333529575001</v>
      </c>
      <c r="X165" s="17">
        <v>0.31791229910128099</v>
      </c>
      <c r="Y165" s="17">
        <v>0.38578126092786702</v>
      </c>
      <c r="Z165" s="17">
        <v>0.38192960610204402</v>
      </c>
      <c r="AA165" s="17">
        <v>0.345612877217643</v>
      </c>
      <c r="AB165" s="17">
        <v>0.39440763615796898</v>
      </c>
      <c r="AC165" s="17">
        <v>0.32897325241866698</v>
      </c>
      <c r="AD165" s="17">
        <v>0.46797492646685801</v>
      </c>
      <c r="AE165" s="17"/>
      <c r="AF165" s="17">
        <v>0.33135724265283401</v>
      </c>
      <c r="AG165" s="17">
        <v>0.414446667497256</v>
      </c>
      <c r="AH165" s="17">
        <v>0.416715091790132</v>
      </c>
      <c r="AI165" s="17">
        <v>0.43247209252233698</v>
      </c>
      <c r="AJ165" s="17">
        <v>0.38712811922198598</v>
      </c>
      <c r="AK165" s="17"/>
      <c r="AL165" s="17">
        <v>0.38629033581687999</v>
      </c>
      <c r="AM165" s="17">
        <v>0.39902552291006899</v>
      </c>
      <c r="AN165" s="17">
        <v>0.351555645288535</v>
      </c>
      <c r="AO165" s="17">
        <v>0.38915247683933901</v>
      </c>
      <c r="AP165" s="17">
        <v>0.400130088004582</v>
      </c>
      <c r="AQ165" s="17">
        <v>0.479189767212645</v>
      </c>
      <c r="AR165" s="17"/>
      <c r="AS165" s="17">
        <v>0.38898375753849601</v>
      </c>
      <c r="AT165" s="17">
        <v>0.39602560469461401</v>
      </c>
      <c r="AU165" s="17"/>
      <c r="AV165" s="17">
        <v>0.37323794143120298</v>
      </c>
      <c r="AW165" s="17">
        <v>0.42565315893400502</v>
      </c>
    </row>
    <row r="166" spans="2:49" x14ac:dyDescent="0.3">
      <c r="B166" t="s">
        <v>140</v>
      </c>
      <c r="C166" s="17">
        <v>0.22944725507035099</v>
      </c>
      <c r="D166" s="17">
        <v>0.209731989230591</v>
      </c>
      <c r="E166" s="17">
        <v>0.248600566119101</v>
      </c>
      <c r="F166" s="17"/>
      <c r="G166" s="17">
        <v>0.19354095589395801</v>
      </c>
      <c r="H166" s="17">
        <v>0.14956134488995501</v>
      </c>
      <c r="I166" s="17">
        <v>0.20951365061976199</v>
      </c>
      <c r="J166" s="17">
        <v>0.24188646651902199</v>
      </c>
      <c r="K166" s="17">
        <v>0.276267916492553</v>
      </c>
      <c r="L166" s="17">
        <v>0.293121445973196</v>
      </c>
      <c r="M166" s="17"/>
      <c r="N166" s="17">
        <v>0.13968387974230301</v>
      </c>
      <c r="O166" s="17">
        <v>0.23599877104810699</v>
      </c>
      <c r="P166" s="17">
        <v>0.287772846609608</v>
      </c>
      <c r="Q166" s="17">
        <v>0.26718306357206401</v>
      </c>
      <c r="R166" s="17"/>
      <c r="S166" s="17">
        <v>0.20384314223274799</v>
      </c>
      <c r="T166" s="17">
        <v>0.19374364049822601</v>
      </c>
      <c r="U166" s="17">
        <v>0.18555301965951801</v>
      </c>
      <c r="V166" s="17">
        <v>0.27645352796148698</v>
      </c>
      <c r="W166" s="17">
        <v>0.230116962660674</v>
      </c>
      <c r="X166" s="17">
        <v>0.26675286047444802</v>
      </c>
      <c r="Y166" s="17">
        <v>0.26594791476582502</v>
      </c>
      <c r="Z166" s="17">
        <v>0.25673712848705199</v>
      </c>
      <c r="AA166" s="17">
        <v>0.19724168324514699</v>
      </c>
      <c r="AB166" s="17">
        <v>0.23680814410147499</v>
      </c>
      <c r="AC166" s="17">
        <v>0.300939537337228</v>
      </c>
      <c r="AD166" s="17">
        <v>0.210159587100849</v>
      </c>
      <c r="AE166" s="17"/>
      <c r="AF166" s="17">
        <v>0.27240381173693101</v>
      </c>
      <c r="AG166" s="17">
        <v>0.27141105441449798</v>
      </c>
      <c r="AH166" s="17">
        <v>0.18629476090577299</v>
      </c>
      <c r="AI166" s="17">
        <v>0.11926192726826799</v>
      </c>
      <c r="AJ166" s="17">
        <v>3.16942856770627E-2</v>
      </c>
      <c r="AK166" s="17"/>
      <c r="AL166" s="17">
        <v>0.18101544127602401</v>
      </c>
      <c r="AM166" s="17">
        <v>0.23624561996517801</v>
      </c>
      <c r="AN166" s="17">
        <v>0.231880407821244</v>
      </c>
      <c r="AO166" s="17">
        <v>0.27679493884052597</v>
      </c>
      <c r="AP166" s="17">
        <v>0.24495666090481</v>
      </c>
      <c r="AQ166" s="17">
        <v>0.24464745328377999</v>
      </c>
      <c r="AR166" s="17"/>
      <c r="AS166" s="17">
        <v>0.22425855831521299</v>
      </c>
      <c r="AT166" s="17">
        <v>0.23562622671105701</v>
      </c>
      <c r="AU166" s="17"/>
      <c r="AV166" s="17">
        <v>0.22133702227538099</v>
      </c>
      <c r="AW166" s="17">
        <v>0.23106233253727099</v>
      </c>
    </row>
    <row r="167" spans="2:49" x14ac:dyDescent="0.3">
      <c r="B167" t="s">
        <v>141</v>
      </c>
      <c r="C167" s="17">
        <v>0.15113579772340899</v>
      </c>
      <c r="D167" s="17">
        <v>0.125744925919761</v>
      </c>
      <c r="E167" s="17">
        <v>0.17512080212380299</v>
      </c>
      <c r="F167" s="17"/>
      <c r="G167" s="17">
        <v>0.111233034394872</v>
      </c>
      <c r="H167" s="17">
        <v>7.3247465280598806E-2</v>
      </c>
      <c r="I167" s="17">
        <v>0.13695763160381999</v>
      </c>
      <c r="J167" s="17">
        <v>0.18974872713996399</v>
      </c>
      <c r="K167" s="17">
        <v>0.20640781541912501</v>
      </c>
      <c r="L167" s="17">
        <v>0.18420769709127899</v>
      </c>
      <c r="M167" s="17"/>
      <c r="N167" s="17">
        <v>7.7707477203608905E-2</v>
      </c>
      <c r="O167" s="17">
        <v>0.16209124800604399</v>
      </c>
      <c r="P167" s="17">
        <v>0.14499656297348901</v>
      </c>
      <c r="Q167" s="17">
        <v>0.22610755933981699</v>
      </c>
      <c r="R167" s="17"/>
      <c r="S167" s="17">
        <v>0.107565001488952</v>
      </c>
      <c r="T167" s="17">
        <v>0.15556702574160999</v>
      </c>
      <c r="U167" s="17">
        <v>0.19323580948213001</v>
      </c>
      <c r="V167" s="17">
        <v>0.14086886640775501</v>
      </c>
      <c r="W167" s="17">
        <v>0.125190343351573</v>
      </c>
      <c r="X167" s="17">
        <v>0.16442442126165599</v>
      </c>
      <c r="Y167" s="17">
        <v>0.16184431640640701</v>
      </c>
      <c r="Z167" s="17">
        <v>0.11131729295093901</v>
      </c>
      <c r="AA167" s="17">
        <v>0.200533584869096</v>
      </c>
      <c r="AB167" s="17">
        <v>0.15467000993559599</v>
      </c>
      <c r="AC167" s="17">
        <v>0.14051839124958301</v>
      </c>
      <c r="AD167" s="17">
        <v>0.125373692494711</v>
      </c>
      <c r="AE167" s="17"/>
      <c r="AF167" s="17">
        <v>0.25009542458663298</v>
      </c>
      <c r="AG167" s="17">
        <v>0.13398848173790301</v>
      </c>
      <c r="AH167" s="17">
        <v>0.107500824044743</v>
      </c>
      <c r="AI167" s="17">
        <v>8.1435441524583194E-2</v>
      </c>
      <c r="AJ167" s="17">
        <v>5.7898841558045297E-2</v>
      </c>
      <c r="AK167" s="17"/>
      <c r="AL167" s="17">
        <v>0.11114763467373</v>
      </c>
      <c r="AM167" s="17">
        <v>0.16703114836510899</v>
      </c>
      <c r="AN167" s="17">
        <v>0.19175376805391001</v>
      </c>
      <c r="AO167" s="17">
        <v>0.153133796833196</v>
      </c>
      <c r="AP167" s="17">
        <v>0.17194135212065501</v>
      </c>
      <c r="AQ167" s="17">
        <v>0.122623114442512</v>
      </c>
      <c r="AR167" s="17"/>
      <c r="AS167" s="17">
        <v>0.14253310342061501</v>
      </c>
      <c r="AT167" s="17">
        <v>0.16138033631163701</v>
      </c>
      <c r="AU167" s="17"/>
      <c r="AV167" s="17">
        <v>0.15306412360030699</v>
      </c>
      <c r="AW167" s="17">
        <v>0.118008099226361</v>
      </c>
    </row>
    <row r="168" spans="2:49" x14ac:dyDescent="0.3">
      <c r="B168" t="s">
        <v>142</v>
      </c>
      <c r="C168" s="17">
        <v>3.7782601231835397E-2</v>
      </c>
      <c r="D168" s="17">
        <v>3.2424455095542197E-2</v>
      </c>
      <c r="E168" s="17">
        <v>4.3280881600011797E-2</v>
      </c>
      <c r="F168" s="17"/>
      <c r="G168" s="17">
        <v>4.1086354338429602E-2</v>
      </c>
      <c r="H168" s="17">
        <v>3.1527213822465101E-2</v>
      </c>
      <c r="I168" s="17">
        <v>3.8970431932452303E-2</v>
      </c>
      <c r="J168" s="17">
        <v>2.47295789916544E-2</v>
      </c>
      <c r="K168" s="17">
        <v>4.8512872502000197E-2</v>
      </c>
      <c r="L168" s="17">
        <v>4.3085988447205403E-2</v>
      </c>
      <c r="M168" s="17"/>
      <c r="N168" s="17">
        <v>2.6396755034923201E-2</v>
      </c>
      <c r="O168" s="17">
        <v>4.3301576899219402E-2</v>
      </c>
      <c r="P168" s="17">
        <v>4.3007500794292101E-2</v>
      </c>
      <c r="Q168" s="17">
        <v>3.8266383319674697E-2</v>
      </c>
      <c r="R168" s="17"/>
      <c r="S168" s="17">
        <v>1.9514750012431699E-2</v>
      </c>
      <c r="T168" s="17">
        <v>3.3791746515033499E-2</v>
      </c>
      <c r="U168" s="17">
        <v>5.8696497655485E-2</v>
      </c>
      <c r="V168" s="17">
        <v>4.09846007965659E-2</v>
      </c>
      <c r="W168" s="17">
        <v>3.4713790481587903E-2</v>
      </c>
      <c r="X168" s="17">
        <v>3.7146935689552303E-2</v>
      </c>
      <c r="Y168" s="17">
        <v>4.3601377955101502E-2</v>
      </c>
      <c r="Z168" s="17">
        <v>8.8585567131874404E-2</v>
      </c>
      <c r="AA168" s="17">
        <v>1.7846445764908299E-2</v>
      </c>
      <c r="AB168" s="17">
        <v>5.79567840663502E-2</v>
      </c>
      <c r="AC168" s="17">
        <v>4.5904378612347398E-2</v>
      </c>
      <c r="AD168" s="17">
        <v>0</v>
      </c>
      <c r="AE168" s="17"/>
      <c r="AF168" s="17">
        <v>4.2798433055883101E-2</v>
      </c>
      <c r="AG168" s="17">
        <v>4.5666163639749402E-2</v>
      </c>
      <c r="AH168" s="17">
        <v>4.4889342723407201E-2</v>
      </c>
      <c r="AI168" s="17">
        <v>1.0574992690178101E-2</v>
      </c>
      <c r="AJ168" s="17">
        <v>3.12228198664335E-2</v>
      </c>
      <c r="AK168" s="17"/>
      <c r="AL168" s="17">
        <v>2.6139916997802499E-2</v>
      </c>
      <c r="AM168" s="17">
        <v>3.6877941522438201E-2</v>
      </c>
      <c r="AN168" s="17">
        <v>5.0079490413962098E-2</v>
      </c>
      <c r="AO168" s="17">
        <v>5.33261905621377E-2</v>
      </c>
      <c r="AP168" s="17">
        <v>4.7575650643016797E-2</v>
      </c>
      <c r="AQ168" s="17">
        <v>0</v>
      </c>
      <c r="AR168" s="17"/>
      <c r="AS168" s="17">
        <v>3.5199121107282301E-2</v>
      </c>
      <c r="AT168" s="17">
        <v>4.0859144567719101E-2</v>
      </c>
      <c r="AU168" s="17"/>
      <c r="AV168" s="17">
        <v>3.6495437853922098E-2</v>
      </c>
      <c r="AW168" s="17">
        <v>3.2180213811887202E-2</v>
      </c>
    </row>
    <row r="169" spans="2:49" x14ac:dyDescent="0.3">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row>
    <row r="170" spans="2:49" x14ac:dyDescent="0.3">
      <c r="B170" s="6" t="s">
        <v>145</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row>
    <row r="171" spans="2:49" x14ac:dyDescent="0.3">
      <c r="B171" s="23" t="s">
        <v>80</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row>
    <row r="172" spans="2:49" x14ac:dyDescent="0.3">
      <c r="B172" t="s">
        <v>138</v>
      </c>
      <c r="C172" s="17">
        <v>0.16365175488286299</v>
      </c>
      <c r="D172" s="17">
        <v>0.192839890084886</v>
      </c>
      <c r="E172" s="17">
        <v>0.13538028137128799</v>
      </c>
      <c r="F172" s="17"/>
      <c r="G172" s="17">
        <v>0.18254850118228</v>
      </c>
      <c r="H172" s="17">
        <v>0.30397935828960498</v>
      </c>
      <c r="I172" s="17">
        <v>0.165943652927451</v>
      </c>
      <c r="J172" s="17">
        <v>0.13664096049213201</v>
      </c>
      <c r="K172" s="17">
        <v>9.6726630933445301E-2</v>
      </c>
      <c r="L172" s="17">
        <v>0.10203745513618399</v>
      </c>
      <c r="M172" s="17"/>
      <c r="N172" s="17">
        <v>0.27293137994954803</v>
      </c>
      <c r="O172" s="17">
        <v>0.111545717065134</v>
      </c>
      <c r="P172" s="17">
        <v>0.14540737539075399</v>
      </c>
      <c r="Q172" s="17">
        <v>0.112210680366127</v>
      </c>
      <c r="R172" s="17"/>
      <c r="S172" s="17">
        <v>0.21474010058567899</v>
      </c>
      <c r="T172" s="17">
        <v>0.16838209732432599</v>
      </c>
      <c r="U172" s="17">
        <v>0.173352250187054</v>
      </c>
      <c r="V172" s="17">
        <v>0.13859071472720699</v>
      </c>
      <c r="W172" s="17">
        <v>0.11229030144781101</v>
      </c>
      <c r="X172" s="17">
        <v>0.16533117111919499</v>
      </c>
      <c r="Y172" s="17">
        <v>0.115789520537808</v>
      </c>
      <c r="Z172" s="17">
        <v>0.125867880481351</v>
      </c>
      <c r="AA172" s="17">
        <v>0.187879454737857</v>
      </c>
      <c r="AB172" s="17">
        <v>0.17026098885476501</v>
      </c>
      <c r="AC172" s="17">
        <v>0.161371359949949</v>
      </c>
      <c r="AD172" s="17">
        <v>0.14142385255461201</v>
      </c>
      <c r="AE172" s="17"/>
      <c r="AF172" s="17">
        <v>7.4741754204944694E-2</v>
      </c>
      <c r="AG172" s="17">
        <v>0.116575603361203</v>
      </c>
      <c r="AH172" s="17">
        <v>0.20453412513800401</v>
      </c>
      <c r="AI172" s="17">
        <v>0.328319639761672</v>
      </c>
      <c r="AJ172" s="17">
        <v>0.3684257876823</v>
      </c>
      <c r="AK172" s="17"/>
      <c r="AL172" s="17">
        <v>0.29935736614534297</v>
      </c>
      <c r="AM172" s="17">
        <v>0.11938089578848</v>
      </c>
      <c r="AN172" s="17">
        <v>0.151476590143583</v>
      </c>
      <c r="AO172" s="17">
        <v>8.0330677771126194E-2</v>
      </c>
      <c r="AP172" s="17">
        <v>0.118419559254774</v>
      </c>
      <c r="AQ172" s="17">
        <v>0.111969255610349</v>
      </c>
      <c r="AR172" s="17"/>
      <c r="AS172" s="17">
        <v>0.18036112537729901</v>
      </c>
      <c r="AT172" s="17">
        <v>0.14375336203172301</v>
      </c>
      <c r="AU172" s="17"/>
      <c r="AV172" s="17">
        <v>0.18151667376331199</v>
      </c>
      <c r="AW172" s="17">
        <v>0.177670044311071</v>
      </c>
    </row>
    <row r="173" spans="2:49" x14ac:dyDescent="0.3">
      <c r="B173" t="s">
        <v>139</v>
      </c>
      <c r="C173" s="17">
        <v>0.407580326711527</v>
      </c>
      <c r="D173" s="17">
        <v>0.41561357813754102</v>
      </c>
      <c r="E173" s="17">
        <v>0.40092985997355701</v>
      </c>
      <c r="F173" s="17"/>
      <c r="G173" s="17">
        <v>0.42514929004608099</v>
      </c>
      <c r="H173" s="17">
        <v>0.39466506223011999</v>
      </c>
      <c r="I173" s="17">
        <v>0.43666098288595401</v>
      </c>
      <c r="J173" s="17">
        <v>0.40648686435547599</v>
      </c>
      <c r="K173" s="17">
        <v>0.38207547917101897</v>
      </c>
      <c r="L173" s="17">
        <v>0.40054639108036699</v>
      </c>
      <c r="M173" s="17"/>
      <c r="N173" s="17">
        <v>0.477717023060162</v>
      </c>
      <c r="O173" s="17">
        <v>0.425315024436419</v>
      </c>
      <c r="P173" s="17">
        <v>0.372176530351498</v>
      </c>
      <c r="Q173" s="17">
        <v>0.34708851947166502</v>
      </c>
      <c r="R173" s="17"/>
      <c r="S173" s="17">
        <v>0.42292355336211201</v>
      </c>
      <c r="T173" s="17">
        <v>0.416028715552057</v>
      </c>
      <c r="U173" s="17">
        <v>0.39564339353361699</v>
      </c>
      <c r="V173" s="17">
        <v>0.421894419475</v>
      </c>
      <c r="W173" s="17">
        <v>0.47521283653509899</v>
      </c>
      <c r="X173" s="17">
        <v>0.38002749938394198</v>
      </c>
      <c r="Y173" s="17">
        <v>0.46297237177609502</v>
      </c>
      <c r="Z173" s="17">
        <v>0.431562294598761</v>
      </c>
      <c r="AA173" s="17">
        <v>0.37801678694780499</v>
      </c>
      <c r="AB173" s="17">
        <v>0.32420143214804598</v>
      </c>
      <c r="AC173" s="17">
        <v>0.34063749789671699</v>
      </c>
      <c r="AD173" s="17">
        <v>0.503194635466094</v>
      </c>
      <c r="AE173" s="17"/>
      <c r="AF173" s="17">
        <v>0.34148592327865102</v>
      </c>
      <c r="AG173" s="17">
        <v>0.42496751621713402</v>
      </c>
      <c r="AH173" s="17">
        <v>0.43761610206409401</v>
      </c>
      <c r="AI173" s="17">
        <v>0.410691808881752</v>
      </c>
      <c r="AJ173" s="17">
        <v>0.437197668714428</v>
      </c>
      <c r="AK173" s="17"/>
      <c r="AL173" s="17">
        <v>0.35713439247464401</v>
      </c>
      <c r="AM173" s="17">
        <v>0.43531051474720101</v>
      </c>
      <c r="AN173" s="17">
        <v>0.36760454709707102</v>
      </c>
      <c r="AO173" s="17">
        <v>0.41861904450055998</v>
      </c>
      <c r="AP173" s="17">
        <v>0.44010471130515399</v>
      </c>
      <c r="AQ173" s="17">
        <v>0.50041090392903098</v>
      </c>
      <c r="AR173" s="17"/>
      <c r="AS173" s="17">
        <v>0.40640842663209298</v>
      </c>
      <c r="AT173" s="17">
        <v>0.40897588665620699</v>
      </c>
      <c r="AU173" s="17"/>
      <c r="AV173" s="17">
        <v>0.41174592673310301</v>
      </c>
      <c r="AW173" s="17">
        <v>0.39397827170593402</v>
      </c>
    </row>
    <row r="174" spans="2:49" x14ac:dyDescent="0.3">
      <c r="B174" t="s">
        <v>140</v>
      </c>
      <c r="C174" s="17">
        <v>0.27143516387417499</v>
      </c>
      <c r="D174" s="17">
        <v>0.25494604260963299</v>
      </c>
      <c r="E174" s="17">
        <v>0.28859973223748198</v>
      </c>
      <c r="F174" s="17"/>
      <c r="G174" s="17">
        <v>0.28289202764556098</v>
      </c>
      <c r="H174" s="17">
        <v>0.20030776683148499</v>
      </c>
      <c r="I174" s="17">
        <v>0.25268006235352702</v>
      </c>
      <c r="J174" s="17">
        <v>0.28908610216477998</v>
      </c>
      <c r="K174" s="17">
        <v>0.27963643745973898</v>
      </c>
      <c r="L174" s="17">
        <v>0.317019838377053</v>
      </c>
      <c r="M174" s="17"/>
      <c r="N174" s="17">
        <v>0.17622660182853001</v>
      </c>
      <c r="O174" s="17">
        <v>0.28344164874372901</v>
      </c>
      <c r="P174" s="17">
        <v>0.32308750543255899</v>
      </c>
      <c r="Q174" s="17">
        <v>0.315708888004129</v>
      </c>
      <c r="R174" s="17"/>
      <c r="S174" s="17">
        <v>0.23509365610584099</v>
      </c>
      <c r="T174" s="17">
        <v>0.26244666196322602</v>
      </c>
      <c r="U174" s="17">
        <v>0.23263990189203501</v>
      </c>
      <c r="V174" s="17">
        <v>0.29075223729549798</v>
      </c>
      <c r="W174" s="17">
        <v>0.24759491528678801</v>
      </c>
      <c r="X174" s="17">
        <v>0.27354233895351299</v>
      </c>
      <c r="Y174" s="17">
        <v>0.29140015079048998</v>
      </c>
      <c r="Z174" s="17">
        <v>0.31224232685939102</v>
      </c>
      <c r="AA174" s="17">
        <v>0.252543515425242</v>
      </c>
      <c r="AB174" s="17">
        <v>0.35325732402796201</v>
      </c>
      <c r="AC174" s="17">
        <v>0.290901093501163</v>
      </c>
      <c r="AD174" s="17">
        <v>0.25905127593017802</v>
      </c>
      <c r="AE174" s="17"/>
      <c r="AF174" s="17">
        <v>0.336667358752127</v>
      </c>
      <c r="AG174" s="17">
        <v>0.31315326141820299</v>
      </c>
      <c r="AH174" s="17">
        <v>0.22151625110724299</v>
      </c>
      <c r="AI174" s="17">
        <v>0.193637708796986</v>
      </c>
      <c r="AJ174" s="17">
        <v>0.165565300180787</v>
      </c>
      <c r="AK174" s="17"/>
      <c r="AL174" s="17">
        <v>0.22377564009055201</v>
      </c>
      <c r="AM174" s="17">
        <v>0.26667992008772301</v>
      </c>
      <c r="AN174" s="17">
        <v>0.32276464163146501</v>
      </c>
      <c r="AO174" s="17">
        <v>0.33019591090992501</v>
      </c>
      <c r="AP174" s="17">
        <v>0.24518959085667499</v>
      </c>
      <c r="AQ174" s="17">
        <v>0.28342286236499398</v>
      </c>
      <c r="AR174" s="17"/>
      <c r="AS174" s="17">
        <v>0.26971044303071501</v>
      </c>
      <c r="AT174" s="17">
        <v>0.27348905171591997</v>
      </c>
      <c r="AU174" s="17"/>
      <c r="AV174" s="17">
        <v>0.255960052231817</v>
      </c>
      <c r="AW174" s="17">
        <v>0.30173282892129999</v>
      </c>
    </row>
    <row r="175" spans="2:49" x14ac:dyDescent="0.3">
      <c r="B175" t="s">
        <v>141</v>
      </c>
      <c r="C175" s="17">
        <v>0.12665837602681701</v>
      </c>
      <c r="D175" s="17">
        <v>0.10680090428595999</v>
      </c>
      <c r="E175" s="17">
        <v>0.14334178780759799</v>
      </c>
      <c r="F175" s="17"/>
      <c r="G175" s="17">
        <v>7.4017654130073995E-2</v>
      </c>
      <c r="H175" s="17">
        <v>7.1908012723008799E-2</v>
      </c>
      <c r="I175" s="17">
        <v>0.11215593669733601</v>
      </c>
      <c r="J175" s="17">
        <v>0.14595634404856</v>
      </c>
      <c r="K175" s="17">
        <v>0.21161351506515</v>
      </c>
      <c r="L175" s="17">
        <v>0.14549815070908101</v>
      </c>
      <c r="M175" s="17"/>
      <c r="N175" s="17">
        <v>5.8003152961519297E-2</v>
      </c>
      <c r="O175" s="17">
        <v>0.146001413765316</v>
      </c>
      <c r="P175" s="17">
        <v>0.12500991565728101</v>
      </c>
      <c r="Q175" s="17">
        <v>0.18353238211731901</v>
      </c>
      <c r="R175" s="17"/>
      <c r="S175" s="17">
        <v>0.101557097671737</v>
      </c>
      <c r="T175" s="17">
        <v>0.12159717238784</v>
      </c>
      <c r="U175" s="17">
        <v>0.168536186925381</v>
      </c>
      <c r="V175" s="17">
        <v>0.116390489365007</v>
      </c>
      <c r="W175" s="17">
        <v>0.135857244202819</v>
      </c>
      <c r="X175" s="17">
        <v>0.14979634953538201</v>
      </c>
      <c r="Y175" s="17">
        <v>0.102578885319</v>
      </c>
      <c r="Z175" s="17">
        <v>6.54293286651422E-2</v>
      </c>
      <c r="AA175" s="17">
        <v>0.16845413879544199</v>
      </c>
      <c r="AB175" s="17">
        <v>0.11558366638638699</v>
      </c>
      <c r="AC175" s="17">
        <v>0.153287677553921</v>
      </c>
      <c r="AD175" s="17">
        <v>7.5762917543744299E-2</v>
      </c>
      <c r="AE175" s="17"/>
      <c r="AF175" s="17">
        <v>0.21857741504806899</v>
      </c>
      <c r="AG175" s="17">
        <v>0.105423900951802</v>
      </c>
      <c r="AH175" s="17">
        <v>9.4895588662557498E-2</v>
      </c>
      <c r="AI175" s="17">
        <v>6.3810198680457397E-2</v>
      </c>
      <c r="AJ175" s="17">
        <v>2.8811243422484801E-2</v>
      </c>
      <c r="AK175" s="17"/>
      <c r="AL175" s="17">
        <v>9.1445403231066397E-2</v>
      </c>
      <c r="AM175" s="17">
        <v>0.14839770969466901</v>
      </c>
      <c r="AN175" s="17">
        <v>0.12915291584178101</v>
      </c>
      <c r="AO175" s="17">
        <v>0.12973423466036799</v>
      </c>
      <c r="AP175" s="17">
        <v>0.16462114918940601</v>
      </c>
      <c r="AQ175" s="17">
        <v>9.5043562214348204E-2</v>
      </c>
      <c r="AR175" s="17"/>
      <c r="AS175" s="17">
        <v>0.11621162172083301</v>
      </c>
      <c r="AT175" s="17">
        <v>0.139098917773679</v>
      </c>
      <c r="AU175" s="17"/>
      <c r="AV175" s="17">
        <v>0.123859527316022</v>
      </c>
      <c r="AW175" s="17">
        <v>9.8400914533984196E-2</v>
      </c>
    </row>
    <row r="176" spans="2:49" x14ac:dyDescent="0.3">
      <c r="B176" t="s">
        <v>142</v>
      </c>
      <c r="C176" s="17">
        <v>3.0674378504617801E-2</v>
      </c>
      <c r="D176" s="17">
        <v>2.979958488198E-2</v>
      </c>
      <c r="E176" s="17">
        <v>3.1748338610074797E-2</v>
      </c>
      <c r="F176" s="17"/>
      <c r="G176" s="17">
        <v>3.5392526996002899E-2</v>
      </c>
      <c r="H176" s="17">
        <v>2.9139799925781501E-2</v>
      </c>
      <c r="I176" s="17">
        <v>3.2559365135731801E-2</v>
      </c>
      <c r="J176" s="17">
        <v>2.1829728939050601E-2</v>
      </c>
      <c r="K176" s="17">
        <v>2.9947937370646199E-2</v>
      </c>
      <c r="L176" s="17">
        <v>3.4898164697314799E-2</v>
      </c>
      <c r="M176" s="17"/>
      <c r="N176" s="17">
        <v>1.51218422002406E-2</v>
      </c>
      <c r="O176" s="17">
        <v>3.3696195989402301E-2</v>
      </c>
      <c r="P176" s="17">
        <v>3.4318673167907501E-2</v>
      </c>
      <c r="Q176" s="17">
        <v>4.1459530040760903E-2</v>
      </c>
      <c r="R176" s="17"/>
      <c r="S176" s="17">
        <v>2.5685592274630901E-2</v>
      </c>
      <c r="T176" s="17">
        <v>3.1545352772551299E-2</v>
      </c>
      <c r="U176" s="17">
        <v>2.98282674619137E-2</v>
      </c>
      <c r="V176" s="17">
        <v>3.2372139137288397E-2</v>
      </c>
      <c r="W176" s="17">
        <v>2.9044702527483299E-2</v>
      </c>
      <c r="X176" s="17">
        <v>3.13026410079673E-2</v>
      </c>
      <c r="Y176" s="17">
        <v>2.7259071576607501E-2</v>
      </c>
      <c r="Z176" s="17">
        <v>6.4898169395355795E-2</v>
      </c>
      <c r="AA176" s="17">
        <v>1.3106104093654499E-2</v>
      </c>
      <c r="AB176" s="17">
        <v>3.6696588582840001E-2</v>
      </c>
      <c r="AC176" s="17">
        <v>5.38023710982488E-2</v>
      </c>
      <c r="AD176" s="17">
        <v>2.05673185053716E-2</v>
      </c>
      <c r="AE176" s="17"/>
      <c r="AF176" s="17">
        <v>2.8527548716208599E-2</v>
      </c>
      <c r="AG176" s="17">
        <v>3.9879718051657402E-2</v>
      </c>
      <c r="AH176" s="17">
        <v>4.1437933028102197E-2</v>
      </c>
      <c r="AI176" s="17">
        <v>3.5406438791335099E-3</v>
      </c>
      <c r="AJ176" s="17">
        <v>0</v>
      </c>
      <c r="AK176" s="17"/>
      <c r="AL176" s="17">
        <v>2.82871980583939E-2</v>
      </c>
      <c r="AM176" s="17">
        <v>3.02309596819266E-2</v>
      </c>
      <c r="AN176" s="17">
        <v>2.9001305286099999E-2</v>
      </c>
      <c r="AO176" s="17">
        <v>4.1120132158021599E-2</v>
      </c>
      <c r="AP176" s="17">
        <v>3.16649893939921E-2</v>
      </c>
      <c r="AQ176" s="17">
        <v>9.1534158812782099E-3</v>
      </c>
      <c r="AR176" s="17"/>
      <c r="AS176" s="17">
        <v>2.7308383239059701E-2</v>
      </c>
      <c r="AT176" s="17">
        <v>3.46827818224721E-2</v>
      </c>
      <c r="AU176" s="17"/>
      <c r="AV176" s="17">
        <v>2.6917819955746401E-2</v>
      </c>
      <c r="AW176" s="17">
        <v>2.8217940527711802E-2</v>
      </c>
    </row>
    <row r="177" spans="2:49" x14ac:dyDescent="0.3">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row>
    <row r="178" spans="2:49" x14ac:dyDescent="0.3">
      <c r="B178" s="6" t="s">
        <v>146</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row>
    <row r="179" spans="2:49" x14ac:dyDescent="0.3">
      <c r="B179" s="23" t="s">
        <v>80</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row>
    <row r="180" spans="2:49" x14ac:dyDescent="0.3">
      <c r="B180" t="s">
        <v>138</v>
      </c>
      <c r="C180" s="17">
        <v>0.14436332590866799</v>
      </c>
      <c r="D180" s="17">
        <v>0.17274952771969801</v>
      </c>
      <c r="E180" s="17">
        <v>0.11673532521754799</v>
      </c>
      <c r="F180" s="17"/>
      <c r="G180" s="17">
        <v>0.181207145491671</v>
      </c>
      <c r="H180" s="17">
        <v>0.310447087815579</v>
      </c>
      <c r="I180" s="17">
        <v>0.15179906421299899</v>
      </c>
      <c r="J180" s="17">
        <v>9.7927798581817799E-2</v>
      </c>
      <c r="K180" s="17">
        <v>7.5947670116843599E-2</v>
      </c>
      <c r="L180" s="17">
        <v>6.2398460783284801E-2</v>
      </c>
      <c r="M180" s="17"/>
      <c r="N180" s="17">
        <v>0.25306107767809999</v>
      </c>
      <c r="O180" s="17">
        <v>0.109249784452222</v>
      </c>
      <c r="P180" s="17">
        <v>0.10865380697469</v>
      </c>
      <c r="Q180" s="17">
        <v>9.1032027748135097E-2</v>
      </c>
      <c r="R180" s="17"/>
      <c r="S180" s="17">
        <v>0.203566782249958</v>
      </c>
      <c r="T180" s="17">
        <v>0.147425643596308</v>
      </c>
      <c r="U180" s="17">
        <v>0.14833416000751401</v>
      </c>
      <c r="V180" s="17">
        <v>0.111561868604013</v>
      </c>
      <c r="W180" s="17">
        <v>0.10155231985368</v>
      </c>
      <c r="X180" s="17">
        <v>0.18803880320220501</v>
      </c>
      <c r="Y180" s="17">
        <v>9.6207826671988197E-2</v>
      </c>
      <c r="Z180" s="17">
        <v>0.117153398213556</v>
      </c>
      <c r="AA180" s="17">
        <v>0.173548703350063</v>
      </c>
      <c r="AB180" s="17">
        <v>0.11555689775929399</v>
      </c>
      <c r="AC180" s="17">
        <v>0.118466976512021</v>
      </c>
      <c r="AD180" s="17">
        <v>9.8113975894664696E-2</v>
      </c>
      <c r="AE180" s="17"/>
      <c r="AF180" s="17">
        <v>6.0846410211544202E-2</v>
      </c>
      <c r="AG180" s="17">
        <v>9.0085080046529903E-2</v>
      </c>
      <c r="AH180" s="17">
        <v>0.19523252051571699</v>
      </c>
      <c r="AI180" s="17">
        <v>0.29759019237784501</v>
      </c>
      <c r="AJ180" s="17">
        <v>0.42701526868543399</v>
      </c>
      <c r="AK180" s="17"/>
      <c r="AL180" s="17">
        <v>0.27161721275936002</v>
      </c>
      <c r="AM180" s="17">
        <v>0.103109229543137</v>
      </c>
      <c r="AN180" s="17">
        <v>0.115149520062131</v>
      </c>
      <c r="AO180" s="17">
        <v>9.0356362166228998E-2</v>
      </c>
      <c r="AP180" s="17">
        <v>7.4664340235300899E-2</v>
      </c>
      <c r="AQ180" s="17">
        <v>0.102986577572991</v>
      </c>
      <c r="AR180" s="17"/>
      <c r="AS180" s="17">
        <v>0.16439879986242401</v>
      </c>
      <c r="AT180" s="17">
        <v>0.120504034990235</v>
      </c>
      <c r="AU180" s="17"/>
      <c r="AV180" s="17">
        <v>0.16803797007618501</v>
      </c>
      <c r="AW180" s="17">
        <v>0.15592377434417301</v>
      </c>
    </row>
    <row r="181" spans="2:49" x14ac:dyDescent="0.3">
      <c r="B181" t="s">
        <v>139</v>
      </c>
      <c r="C181" s="17">
        <v>0.29863253058108602</v>
      </c>
      <c r="D181" s="17">
        <v>0.310556513420369</v>
      </c>
      <c r="E181" s="17">
        <v>0.28833560605064301</v>
      </c>
      <c r="F181" s="17"/>
      <c r="G181" s="17">
        <v>0.35434284295201701</v>
      </c>
      <c r="H181" s="17">
        <v>0.34542573352037498</v>
      </c>
      <c r="I181" s="17">
        <v>0.312991771926663</v>
      </c>
      <c r="J181" s="17">
        <v>0.30463412741253498</v>
      </c>
      <c r="K181" s="17">
        <v>0.24022539697419501</v>
      </c>
      <c r="L181" s="17">
        <v>0.24592875532549299</v>
      </c>
      <c r="M181" s="17"/>
      <c r="N181" s="17">
        <v>0.37578264252294502</v>
      </c>
      <c r="O181" s="17">
        <v>0.30728081335106</v>
      </c>
      <c r="P181" s="17">
        <v>0.26084622863055001</v>
      </c>
      <c r="Q181" s="17">
        <v>0.24092114395307901</v>
      </c>
      <c r="R181" s="17"/>
      <c r="S181" s="17">
        <v>0.36444382085738503</v>
      </c>
      <c r="T181" s="17">
        <v>0.28345440429603902</v>
      </c>
      <c r="U181" s="17">
        <v>0.272391488845035</v>
      </c>
      <c r="V181" s="17">
        <v>0.297719104774123</v>
      </c>
      <c r="W181" s="17">
        <v>0.31179155817948001</v>
      </c>
      <c r="X181" s="17">
        <v>0.25124927720488099</v>
      </c>
      <c r="Y181" s="17">
        <v>0.30447068499784002</v>
      </c>
      <c r="Z181" s="17">
        <v>0.30902644700514098</v>
      </c>
      <c r="AA181" s="17">
        <v>0.28216040858716401</v>
      </c>
      <c r="AB181" s="17">
        <v>0.31089937696965197</v>
      </c>
      <c r="AC181" s="17">
        <v>0.246585447138464</v>
      </c>
      <c r="AD181" s="17">
        <v>0.32185498256962403</v>
      </c>
      <c r="AE181" s="17"/>
      <c r="AF181" s="17">
        <v>0.226449049473507</v>
      </c>
      <c r="AG181" s="17">
        <v>0.299263564203468</v>
      </c>
      <c r="AH181" s="17">
        <v>0.331027573101638</v>
      </c>
      <c r="AI181" s="17">
        <v>0.36870693143475602</v>
      </c>
      <c r="AJ181" s="17">
        <v>0.297567586829319</v>
      </c>
      <c r="AK181" s="17"/>
      <c r="AL181" s="17">
        <v>0.31640549789002598</v>
      </c>
      <c r="AM181" s="17">
        <v>0.30669751641690701</v>
      </c>
      <c r="AN181" s="17">
        <v>0.274339290149898</v>
      </c>
      <c r="AO181" s="17">
        <v>0.28031001184090298</v>
      </c>
      <c r="AP181" s="17">
        <v>0.26730128523534302</v>
      </c>
      <c r="AQ181" s="17">
        <v>0.34674965561987298</v>
      </c>
      <c r="AR181" s="17"/>
      <c r="AS181" s="17">
        <v>0.292357505085731</v>
      </c>
      <c r="AT181" s="17">
        <v>0.30610515933745103</v>
      </c>
      <c r="AU181" s="17"/>
      <c r="AV181" s="17">
        <v>0.29343294558688998</v>
      </c>
      <c r="AW181" s="17">
        <v>0.28985298203368698</v>
      </c>
    </row>
    <row r="182" spans="2:49" x14ac:dyDescent="0.3">
      <c r="B182" t="s">
        <v>140</v>
      </c>
      <c r="C182" s="17">
        <v>0.32257198235102102</v>
      </c>
      <c r="D182" s="17">
        <v>0.31171531252625201</v>
      </c>
      <c r="E182" s="17">
        <v>0.33461304060214397</v>
      </c>
      <c r="F182" s="17"/>
      <c r="G182" s="17">
        <v>0.30633699217661098</v>
      </c>
      <c r="H182" s="17">
        <v>0.210707683862036</v>
      </c>
      <c r="I182" s="17">
        <v>0.32233435277137801</v>
      </c>
      <c r="J182" s="17">
        <v>0.34504359068439699</v>
      </c>
      <c r="K182" s="17">
        <v>0.34382174464107701</v>
      </c>
      <c r="L182" s="17">
        <v>0.39196297790332202</v>
      </c>
      <c r="M182" s="17"/>
      <c r="N182" s="17">
        <v>0.25180893088937001</v>
      </c>
      <c r="O182" s="17">
        <v>0.32147587063484401</v>
      </c>
      <c r="P182" s="17">
        <v>0.41882316608417097</v>
      </c>
      <c r="Q182" s="17">
        <v>0.31719585869729999</v>
      </c>
      <c r="R182" s="17"/>
      <c r="S182" s="17">
        <v>0.27656842788390001</v>
      </c>
      <c r="T182" s="17">
        <v>0.330098984527187</v>
      </c>
      <c r="U182" s="17">
        <v>0.30415055900371002</v>
      </c>
      <c r="V182" s="17">
        <v>0.32862469866285599</v>
      </c>
      <c r="W182" s="17">
        <v>0.36947954938038102</v>
      </c>
      <c r="X182" s="17">
        <v>0.32578208869827202</v>
      </c>
      <c r="Y182" s="17">
        <v>0.33466702495023598</v>
      </c>
      <c r="Z182" s="17">
        <v>0.39531260397351597</v>
      </c>
      <c r="AA182" s="17">
        <v>0.28756244859899899</v>
      </c>
      <c r="AB182" s="17">
        <v>0.30454058333122402</v>
      </c>
      <c r="AC182" s="17">
        <v>0.366871209615866</v>
      </c>
      <c r="AD182" s="17">
        <v>0.39630769682517802</v>
      </c>
      <c r="AE182" s="17"/>
      <c r="AF182" s="17">
        <v>0.38654791213456102</v>
      </c>
      <c r="AG182" s="17">
        <v>0.35347191885830997</v>
      </c>
      <c r="AH182" s="17">
        <v>0.29466436584005701</v>
      </c>
      <c r="AI182" s="17">
        <v>0.22383665092769101</v>
      </c>
      <c r="AJ182" s="17">
        <v>0.15768285024592499</v>
      </c>
      <c r="AK182" s="17"/>
      <c r="AL182" s="17">
        <v>0.22870157376769401</v>
      </c>
      <c r="AM182" s="17">
        <v>0.33991403145588001</v>
      </c>
      <c r="AN182" s="17">
        <v>0.351278478534848</v>
      </c>
      <c r="AO182" s="17">
        <v>0.37742491423005697</v>
      </c>
      <c r="AP182" s="17">
        <v>0.40465833137443402</v>
      </c>
      <c r="AQ182" s="17">
        <v>0.29739353642386102</v>
      </c>
      <c r="AR182" s="17"/>
      <c r="AS182" s="17">
        <v>0.32704858331421</v>
      </c>
      <c r="AT182" s="17">
        <v>0.31724101164611002</v>
      </c>
      <c r="AU182" s="17"/>
      <c r="AV182" s="17">
        <v>0.31293386569332698</v>
      </c>
      <c r="AW182" s="17">
        <v>0.35991942611445599</v>
      </c>
    </row>
    <row r="183" spans="2:49" x14ac:dyDescent="0.3">
      <c r="B183" t="s">
        <v>141</v>
      </c>
      <c r="C183" s="17">
        <v>0.205577190907207</v>
      </c>
      <c r="D183" s="17">
        <v>0.17689737319900201</v>
      </c>
      <c r="E183" s="17">
        <v>0.23049879837069001</v>
      </c>
      <c r="F183" s="17"/>
      <c r="G183" s="17">
        <v>0.13283040729450599</v>
      </c>
      <c r="H183" s="17">
        <v>0.107203750770761</v>
      </c>
      <c r="I183" s="17">
        <v>0.16711480402079901</v>
      </c>
      <c r="J183" s="17">
        <v>0.23884806539030101</v>
      </c>
      <c r="K183" s="17">
        <v>0.31613873455359498</v>
      </c>
      <c r="L183" s="17">
        <v>0.264348907771501</v>
      </c>
      <c r="M183" s="17"/>
      <c r="N183" s="17">
        <v>9.7532881348600803E-2</v>
      </c>
      <c r="O183" s="17">
        <v>0.22735395163325001</v>
      </c>
      <c r="P183" s="17">
        <v>0.190229211787213</v>
      </c>
      <c r="Q183" s="17">
        <v>0.31357541258646598</v>
      </c>
      <c r="R183" s="17"/>
      <c r="S183" s="17">
        <v>0.12564002306765601</v>
      </c>
      <c r="T183" s="17">
        <v>0.21987007747182499</v>
      </c>
      <c r="U183" s="17">
        <v>0.25000460300149102</v>
      </c>
      <c r="V183" s="17">
        <v>0.220888530632779</v>
      </c>
      <c r="W183" s="17">
        <v>0.165310761008956</v>
      </c>
      <c r="X183" s="17">
        <v>0.213914270291575</v>
      </c>
      <c r="Y183" s="17">
        <v>0.243012453301542</v>
      </c>
      <c r="Z183" s="17">
        <v>0.14535384392879899</v>
      </c>
      <c r="AA183" s="17">
        <v>0.23439366660179101</v>
      </c>
      <c r="AB183" s="17">
        <v>0.227589399742088</v>
      </c>
      <c r="AC183" s="17">
        <v>0.23371883243468</v>
      </c>
      <c r="AD183" s="17">
        <v>0.183723344710532</v>
      </c>
      <c r="AE183" s="17"/>
      <c r="AF183" s="17">
        <v>0.30182915061809501</v>
      </c>
      <c r="AG183" s="17">
        <v>0.223669418555341</v>
      </c>
      <c r="AH183" s="17">
        <v>0.15131015409061699</v>
      </c>
      <c r="AI183" s="17">
        <v>9.0697151643177099E-2</v>
      </c>
      <c r="AJ183" s="17">
        <v>9.2264518919648E-2</v>
      </c>
      <c r="AK183" s="17"/>
      <c r="AL183" s="17">
        <v>0.149570031005162</v>
      </c>
      <c r="AM183" s="17">
        <v>0.22022547520833699</v>
      </c>
      <c r="AN183" s="17">
        <v>0.23142773461072499</v>
      </c>
      <c r="AO183" s="17">
        <v>0.22542231186813699</v>
      </c>
      <c r="AP183" s="17">
        <v>0.22180444958037099</v>
      </c>
      <c r="AQ183" s="17">
        <v>0.252870230383275</v>
      </c>
      <c r="AR183" s="17"/>
      <c r="AS183" s="17">
        <v>0.19413293439653401</v>
      </c>
      <c r="AT183" s="17">
        <v>0.21920561048258499</v>
      </c>
      <c r="AU183" s="17"/>
      <c r="AV183" s="17">
        <v>0.20209641925465399</v>
      </c>
      <c r="AW183" s="17">
        <v>0.17558729530233599</v>
      </c>
    </row>
    <row r="184" spans="2:49" x14ac:dyDescent="0.3">
      <c r="B184" t="s">
        <v>142</v>
      </c>
      <c r="C184" s="17">
        <v>2.8854970252018601E-2</v>
      </c>
      <c r="D184" s="17">
        <v>2.8081273134679102E-2</v>
      </c>
      <c r="E184" s="17">
        <v>2.9817229758975099E-2</v>
      </c>
      <c r="F184" s="17"/>
      <c r="G184" s="17">
        <v>2.52826120851944E-2</v>
      </c>
      <c r="H184" s="17">
        <v>2.6215744031248E-2</v>
      </c>
      <c r="I184" s="17">
        <v>4.5760007068161003E-2</v>
      </c>
      <c r="J184" s="17">
        <v>1.35464179309481E-2</v>
      </c>
      <c r="K184" s="17">
        <v>2.3866453714289498E-2</v>
      </c>
      <c r="L184" s="17">
        <v>3.5360898216399102E-2</v>
      </c>
      <c r="M184" s="17"/>
      <c r="N184" s="17">
        <v>2.1814467560985099E-2</v>
      </c>
      <c r="O184" s="17">
        <v>3.4639579928624598E-2</v>
      </c>
      <c r="P184" s="17">
        <v>2.1447586523375601E-2</v>
      </c>
      <c r="Q184" s="17">
        <v>3.7275557015019799E-2</v>
      </c>
      <c r="R184" s="17"/>
      <c r="S184" s="17">
        <v>2.97809459411007E-2</v>
      </c>
      <c r="T184" s="17">
        <v>1.91508901086411E-2</v>
      </c>
      <c r="U184" s="17">
        <v>2.51191891422511E-2</v>
      </c>
      <c r="V184" s="17">
        <v>4.1205797326228998E-2</v>
      </c>
      <c r="W184" s="17">
        <v>5.1865811577503702E-2</v>
      </c>
      <c r="X184" s="17">
        <v>2.1015560603067598E-2</v>
      </c>
      <c r="Y184" s="17">
        <v>2.1642010078393299E-2</v>
      </c>
      <c r="Z184" s="17">
        <v>3.3153706878988103E-2</v>
      </c>
      <c r="AA184" s="17">
        <v>2.2334772861983002E-2</v>
      </c>
      <c r="AB184" s="17">
        <v>4.1413742197742E-2</v>
      </c>
      <c r="AC184" s="17">
        <v>3.43575342989694E-2</v>
      </c>
      <c r="AD184" s="17">
        <v>0</v>
      </c>
      <c r="AE184" s="17"/>
      <c r="AF184" s="17">
        <v>2.4327477562293399E-2</v>
      </c>
      <c r="AG184" s="17">
        <v>3.3510018336351699E-2</v>
      </c>
      <c r="AH184" s="17">
        <v>2.7765386451970901E-2</v>
      </c>
      <c r="AI184" s="17">
        <v>1.91690736165313E-2</v>
      </c>
      <c r="AJ184" s="17">
        <v>2.5469775319673101E-2</v>
      </c>
      <c r="AK184" s="17"/>
      <c r="AL184" s="17">
        <v>3.3705684577757501E-2</v>
      </c>
      <c r="AM184" s="17">
        <v>3.0053747375739199E-2</v>
      </c>
      <c r="AN184" s="17">
        <v>2.78049766423972E-2</v>
      </c>
      <c r="AO184" s="17">
        <v>2.6486399894674401E-2</v>
      </c>
      <c r="AP184" s="17">
        <v>3.1571593574551401E-2</v>
      </c>
      <c r="AQ184" s="17">
        <v>0</v>
      </c>
      <c r="AR184" s="17"/>
      <c r="AS184" s="17">
        <v>2.2062177341101299E-2</v>
      </c>
      <c r="AT184" s="17">
        <v>3.6944183543619599E-2</v>
      </c>
      <c r="AU184" s="17"/>
      <c r="AV184" s="17">
        <v>2.3498799388944398E-2</v>
      </c>
      <c r="AW184" s="17">
        <v>1.8716522205347499E-2</v>
      </c>
    </row>
    <row r="185" spans="2:49" x14ac:dyDescent="0.3">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row>
    <row r="186" spans="2:49" x14ac:dyDescent="0.3">
      <c r="B186" s="6" t="s">
        <v>147</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row>
    <row r="187" spans="2:49" x14ac:dyDescent="0.3">
      <c r="B187" s="23" t="s">
        <v>80</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row>
    <row r="188" spans="2:49" x14ac:dyDescent="0.3">
      <c r="B188" t="s">
        <v>138</v>
      </c>
      <c r="C188" s="17">
        <v>0.14873722272235401</v>
      </c>
      <c r="D188" s="17">
        <v>0.16466686424073099</v>
      </c>
      <c r="E188" s="17">
        <v>0.13329115941978201</v>
      </c>
      <c r="F188" s="17"/>
      <c r="G188" s="17">
        <v>0.232059756069151</v>
      </c>
      <c r="H188" s="17">
        <v>0.26568721581097199</v>
      </c>
      <c r="I188" s="17">
        <v>0.16836909429094099</v>
      </c>
      <c r="J188" s="17">
        <v>0.108589919655271</v>
      </c>
      <c r="K188" s="17">
        <v>8.0526572838102897E-2</v>
      </c>
      <c r="L188" s="17">
        <v>6.0346824199840901E-2</v>
      </c>
      <c r="M188" s="17"/>
      <c r="N188" s="17">
        <v>0.220895345015588</v>
      </c>
      <c r="O188" s="17">
        <v>0.114467708109944</v>
      </c>
      <c r="P188" s="17">
        <v>0.14046313545950101</v>
      </c>
      <c r="Q188" s="17">
        <v>0.113585901920738</v>
      </c>
      <c r="R188" s="17"/>
      <c r="S188" s="17">
        <v>0.201131771336021</v>
      </c>
      <c r="T188" s="17">
        <v>0.12508076242640101</v>
      </c>
      <c r="U188" s="17">
        <v>9.6130806615397496E-2</v>
      </c>
      <c r="V188" s="17">
        <v>0.102243514510762</v>
      </c>
      <c r="W188" s="17">
        <v>0.126171668261258</v>
      </c>
      <c r="X188" s="17">
        <v>0.165524400447251</v>
      </c>
      <c r="Y188" s="17">
        <v>0.116290776723403</v>
      </c>
      <c r="Z188" s="17">
        <v>0.21938575298934401</v>
      </c>
      <c r="AA188" s="17">
        <v>0.20219257957592501</v>
      </c>
      <c r="AB188" s="17">
        <v>0.14728459339292599</v>
      </c>
      <c r="AC188" s="17">
        <v>0.12859999258541899</v>
      </c>
      <c r="AD188" s="17">
        <v>0.122906908237681</v>
      </c>
      <c r="AE188" s="17"/>
      <c r="AF188" s="17">
        <v>7.3209068548333006E-2</v>
      </c>
      <c r="AG188" s="17">
        <v>0.118965954696996</v>
      </c>
      <c r="AH188" s="17">
        <v>0.191960514345416</v>
      </c>
      <c r="AI188" s="17">
        <v>0.277021499474008</v>
      </c>
      <c r="AJ188" s="17">
        <v>0.381581264046502</v>
      </c>
      <c r="AK188" s="17"/>
      <c r="AL188" s="17">
        <v>0.27413313662896599</v>
      </c>
      <c r="AM188" s="17">
        <v>0.117796577277472</v>
      </c>
      <c r="AN188" s="17">
        <v>0.101491286436749</v>
      </c>
      <c r="AO188" s="17">
        <v>8.7246094387582199E-2</v>
      </c>
      <c r="AP188" s="17">
        <v>9.2486038984059493E-2</v>
      </c>
      <c r="AQ188" s="17">
        <v>9.7285038992942705E-2</v>
      </c>
      <c r="AR188" s="17"/>
      <c r="AS188" s="17">
        <v>0.15447330971899101</v>
      </c>
      <c r="AT188" s="17">
        <v>0.14190639013501</v>
      </c>
      <c r="AU188" s="17"/>
      <c r="AV188" s="17">
        <v>0.16203619692416099</v>
      </c>
      <c r="AW188" s="17">
        <v>0.13686059630066999</v>
      </c>
    </row>
    <row r="189" spans="2:49" x14ac:dyDescent="0.3">
      <c r="B189" t="s">
        <v>139</v>
      </c>
      <c r="C189" s="17">
        <v>0.45973626311638799</v>
      </c>
      <c r="D189" s="17">
        <v>0.43381144506658198</v>
      </c>
      <c r="E189" s="17">
        <v>0.48390712104801298</v>
      </c>
      <c r="F189" s="17"/>
      <c r="G189" s="17">
        <v>0.472437711625663</v>
      </c>
      <c r="H189" s="17">
        <v>0.51106569721973005</v>
      </c>
      <c r="I189" s="17">
        <v>0.475812074057685</v>
      </c>
      <c r="J189" s="17">
        <v>0.47803225320332299</v>
      </c>
      <c r="K189" s="17">
        <v>0.42235092542178398</v>
      </c>
      <c r="L189" s="17">
        <v>0.40662748651341801</v>
      </c>
      <c r="M189" s="17"/>
      <c r="N189" s="17">
        <v>0.50921730022816203</v>
      </c>
      <c r="O189" s="17">
        <v>0.46320860888418702</v>
      </c>
      <c r="P189" s="17">
        <v>0.43853954773764497</v>
      </c>
      <c r="Q189" s="17">
        <v>0.42075635356416702</v>
      </c>
      <c r="R189" s="17"/>
      <c r="S189" s="17">
        <v>0.48887719821143799</v>
      </c>
      <c r="T189" s="17">
        <v>0.46445150928668499</v>
      </c>
      <c r="U189" s="17">
        <v>0.51160027140130104</v>
      </c>
      <c r="V189" s="17">
        <v>0.45994546408623199</v>
      </c>
      <c r="W189" s="17">
        <v>0.480065103074374</v>
      </c>
      <c r="X189" s="17">
        <v>0.46388294219439002</v>
      </c>
      <c r="Y189" s="17">
        <v>0.467424217345981</v>
      </c>
      <c r="Z189" s="17">
        <v>0.44710351632176998</v>
      </c>
      <c r="AA189" s="17">
        <v>0.418152626390148</v>
      </c>
      <c r="AB189" s="17">
        <v>0.378138948831865</v>
      </c>
      <c r="AC189" s="17">
        <v>0.45283463318943101</v>
      </c>
      <c r="AD189" s="17">
        <v>0.50915392568175799</v>
      </c>
      <c r="AE189" s="17"/>
      <c r="AF189" s="17">
        <v>0.414463606471555</v>
      </c>
      <c r="AG189" s="17">
        <v>0.45462416760720797</v>
      </c>
      <c r="AH189" s="17">
        <v>0.49097308224029501</v>
      </c>
      <c r="AI189" s="17">
        <v>0.52879433121328101</v>
      </c>
      <c r="AJ189" s="17">
        <v>0.43553763265895101</v>
      </c>
      <c r="AK189" s="17"/>
      <c r="AL189" s="17">
        <v>0.44123592167624298</v>
      </c>
      <c r="AM189" s="17">
        <v>0.46293927931034901</v>
      </c>
      <c r="AN189" s="17">
        <v>0.47458683241323202</v>
      </c>
      <c r="AO189" s="17">
        <v>0.46423259078838602</v>
      </c>
      <c r="AP189" s="17">
        <v>0.44737948341667699</v>
      </c>
      <c r="AQ189" s="17">
        <v>0.52390235565422905</v>
      </c>
      <c r="AR189" s="17"/>
      <c r="AS189" s="17">
        <v>0.46564746777225702</v>
      </c>
      <c r="AT189" s="17">
        <v>0.452696891255842</v>
      </c>
      <c r="AU189" s="17"/>
      <c r="AV189" s="17">
        <v>0.46638026095481</v>
      </c>
      <c r="AW189" s="17">
        <v>0.46394091365223999</v>
      </c>
    </row>
    <row r="190" spans="2:49" x14ac:dyDescent="0.3">
      <c r="B190" t="s">
        <v>140</v>
      </c>
      <c r="C190" s="17">
        <v>0.24742124964923501</v>
      </c>
      <c r="D190" s="17">
        <v>0.25905687699719898</v>
      </c>
      <c r="E190" s="17">
        <v>0.23605966408229301</v>
      </c>
      <c r="F190" s="17"/>
      <c r="G190" s="17">
        <v>0.21605534442263499</v>
      </c>
      <c r="H190" s="17">
        <v>0.135829819100696</v>
      </c>
      <c r="I190" s="17">
        <v>0.227066057657519</v>
      </c>
      <c r="J190" s="17">
        <v>0.26535223639154698</v>
      </c>
      <c r="K190" s="17">
        <v>0.297027387774152</v>
      </c>
      <c r="L190" s="17">
        <v>0.327819447937513</v>
      </c>
      <c r="M190" s="17"/>
      <c r="N190" s="17">
        <v>0.18438677188975799</v>
      </c>
      <c r="O190" s="17">
        <v>0.276045344275271</v>
      </c>
      <c r="P190" s="17">
        <v>0.27278938874796599</v>
      </c>
      <c r="Q190" s="17">
        <v>0.26254556573556698</v>
      </c>
      <c r="R190" s="17"/>
      <c r="S190" s="17">
        <v>0.20476700682157201</v>
      </c>
      <c r="T190" s="17">
        <v>0.22948478488375501</v>
      </c>
      <c r="U190" s="17">
        <v>0.241867455138185</v>
      </c>
      <c r="V190" s="17">
        <v>0.26661176040163198</v>
      </c>
      <c r="W190" s="17">
        <v>0.252018223115062</v>
      </c>
      <c r="X190" s="17">
        <v>0.28018605942499503</v>
      </c>
      <c r="Y190" s="17">
        <v>0.27021829848343698</v>
      </c>
      <c r="Z190" s="17">
        <v>0.21179237009641</v>
      </c>
      <c r="AA190" s="17">
        <v>0.239663326683106</v>
      </c>
      <c r="AB190" s="17">
        <v>0.27658884067102701</v>
      </c>
      <c r="AC190" s="17">
        <v>0.26950911455415999</v>
      </c>
      <c r="AD190" s="17">
        <v>0.26401181196847501</v>
      </c>
      <c r="AE190" s="17"/>
      <c r="AF190" s="17">
        <v>0.30633856399701198</v>
      </c>
      <c r="AG190" s="17">
        <v>0.29353744695581702</v>
      </c>
      <c r="AH190" s="17">
        <v>0.18547878849469601</v>
      </c>
      <c r="AI190" s="17">
        <v>0.14681476746332001</v>
      </c>
      <c r="AJ190" s="17">
        <v>0.12632552499174399</v>
      </c>
      <c r="AK190" s="17"/>
      <c r="AL190" s="17">
        <v>0.17617043883620601</v>
      </c>
      <c r="AM190" s="17">
        <v>0.270501953623488</v>
      </c>
      <c r="AN190" s="17">
        <v>0.27002286760145</v>
      </c>
      <c r="AO190" s="17">
        <v>0.27654755877016801</v>
      </c>
      <c r="AP190" s="17">
        <v>0.27689376714810499</v>
      </c>
      <c r="AQ190" s="17">
        <v>0.28407852270349798</v>
      </c>
      <c r="AR190" s="17"/>
      <c r="AS190" s="17">
        <v>0.240445224621642</v>
      </c>
      <c r="AT190" s="17">
        <v>0.25572866533462302</v>
      </c>
      <c r="AU190" s="17"/>
      <c r="AV190" s="17">
        <v>0.231073892138982</v>
      </c>
      <c r="AW190" s="17">
        <v>0.262269507978937</v>
      </c>
    </row>
    <row r="191" spans="2:49" x14ac:dyDescent="0.3">
      <c r="B191" t="s">
        <v>141</v>
      </c>
      <c r="C191" s="17">
        <v>8.6029440998414003E-2</v>
      </c>
      <c r="D191" s="17">
        <v>9.2439251627287597E-2</v>
      </c>
      <c r="E191" s="17">
        <v>8.0396004619420994E-2</v>
      </c>
      <c r="F191" s="17"/>
      <c r="G191" s="17">
        <v>4.7491977717695297E-2</v>
      </c>
      <c r="H191" s="17">
        <v>4.9980727059299901E-2</v>
      </c>
      <c r="I191" s="17">
        <v>7.3461490212328701E-2</v>
      </c>
      <c r="J191" s="17">
        <v>8.9078638175503697E-2</v>
      </c>
      <c r="K191" s="17">
        <v>0.1210704970778</v>
      </c>
      <c r="L191" s="17">
        <v>0.125377510323748</v>
      </c>
      <c r="M191" s="17"/>
      <c r="N191" s="17">
        <v>4.0819426943659899E-2</v>
      </c>
      <c r="O191" s="17">
        <v>8.9010387044829303E-2</v>
      </c>
      <c r="P191" s="17">
        <v>8.3685779671791097E-2</v>
      </c>
      <c r="Q191" s="17">
        <v>0.13476456524015401</v>
      </c>
      <c r="R191" s="17"/>
      <c r="S191" s="17">
        <v>4.9361296793386598E-2</v>
      </c>
      <c r="T191" s="17">
        <v>0.13422326836283099</v>
      </c>
      <c r="U191" s="17">
        <v>8.5435700447797205E-2</v>
      </c>
      <c r="V191" s="17">
        <v>0.112361947049459</v>
      </c>
      <c r="W191" s="17">
        <v>8.6421348419260399E-2</v>
      </c>
      <c r="X191" s="17">
        <v>4.5752568767190402E-2</v>
      </c>
      <c r="Y191" s="17">
        <v>7.0639125250416906E-2</v>
      </c>
      <c r="Z191" s="17">
        <v>5.6864821733581698E-2</v>
      </c>
      <c r="AA191" s="17">
        <v>9.3682879039997904E-2</v>
      </c>
      <c r="AB191" s="17">
        <v>9.3734034411103506E-2</v>
      </c>
      <c r="AC191" s="17">
        <v>0.104369234429999</v>
      </c>
      <c r="AD191" s="17">
        <v>8.8701088099942899E-2</v>
      </c>
      <c r="AE191" s="17"/>
      <c r="AF191" s="17">
        <v>0.13542539126137701</v>
      </c>
      <c r="AG191" s="17">
        <v>7.5654540334975304E-2</v>
      </c>
      <c r="AH191" s="17">
        <v>7.2962749554776996E-2</v>
      </c>
      <c r="AI191" s="17">
        <v>2.1046130247296801E-2</v>
      </c>
      <c r="AJ191" s="17">
        <v>2.7744334880317599E-2</v>
      </c>
      <c r="AK191" s="17"/>
      <c r="AL191" s="17">
        <v>5.9097756651808803E-2</v>
      </c>
      <c r="AM191" s="17">
        <v>9.3838391827964704E-2</v>
      </c>
      <c r="AN191" s="17">
        <v>8.6731964761120703E-2</v>
      </c>
      <c r="AO191" s="17">
        <v>0.107911170625692</v>
      </c>
      <c r="AP191" s="17">
        <v>9.0693948461878005E-2</v>
      </c>
      <c r="AQ191" s="17">
        <v>8.5990236799578207E-2</v>
      </c>
      <c r="AR191" s="17"/>
      <c r="AS191" s="17">
        <v>7.9819685908218599E-2</v>
      </c>
      <c r="AT191" s="17">
        <v>9.3424342340461805E-2</v>
      </c>
      <c r="AU191" s="17"/>
      <c r="AV191" s="17">
        <v>8.0699996697022505E-2</v>
      </c>
      <c r="AW191" s="17">
        <v>7.7769587682284397E-2</v>
      </c>
    </row>
    <row r="192" spans="2:49" x14ac:dyDescent="0.3">
      <c r="B192" t="s">
        <v>142</v>
      </c>
      <c r="C192" s="17">
        <v>5.8075823513608599E-2</v>
      </c>
      <c r="D192" s="17">
        <v>5.0025562068200601E-2</v>
      </c>
      <c r="E192" s="17">
        <v>6.6346050830490597E-2</v>
      </c>
      <c r="F192" s="17"/>
      <c r="G192" s="17">
        <v>3.1955210164854697E-2</v>
      </c>
      <c r="H192" s="17">
        <v>3.7436540809301498E-2</v>
      </c>
      <c r="I192" s="17">
        <v>5.5291283781526299E-2</v>
      </c>
      <c r="J192" s="17">
        <v>5.8946952574354998E-2</v>
      </c>
      <c r="K192" s="17">
        <v>7.9024616888161106E-2</v>
      </c>
      <c r="L192" s="17">
        <v>7.9828731025481006E-2</v>
      </c>
      <c r="M192" s="17"/>
      <c r="N192" s="17">
        <v>4.4681155922832297E-2</v>
      </c>
      <c r="O192" s="17">
        <v>5.7267951685768502E-2</v>
      </c>
      <c r="P192" s="17">
        <v>6.45221483830975E-2</v>
      </c>
      <c r="Q192" s="17">
        <v>6.8347613539374602E-2</v>
      </c>
      <c r="R192" s="17"/>
      <c r="S192" s="17">
        <v>5.5862726837582401E-2</v>
      </c>
      <c r="T192" s="17">
        <v>4.67596750403272E-2</v>
      </c>
      <c r="U192" s="17">
        <v>6.4965766397318894E-2</v>
      </c>
      <c r="V192" s="17">
        <v>5.88373139519143E-2</v>
      </c>
      <c r="W192" s="17">
        <v>5.5323657130045202E-2</v>
      </c>
      <c r="X192" s="17">
        <v>4.4654029166173698E-2</v>
      </c>
      <c r="Y192" s="17">
        <v>7.5427582196761697E-2</v>
      </c>
      <c r="Z192" s="17">
        <v>6.4853538858893403E-2</v>
      </c>
      <c r="AA192" s="17">
        <v>4.6308588310823497E-2</v>
      </c>
      <c r="AB192" s="17">
        <v>0.104253582693077</v>
      </c>
      <c r="AC192" s="17">
        <v>4.46870252409916E-2</v>
      </c>
      <c r="AD192" s="17">
        <v>1.52262660121432E-2</v>
      </c>
      <c r="AE192" s="17"/>
      <c r="AF192" s="17">
        <v>7.0563369721723307E-2</v>
      </c>
      <c r="AG192" s="17">
        <v>5.72178904050029E-2</v>
      </c>
      <c r="AH192" s="17">
        <v>5.8624865364815697E-2</v>
      </c>
      <c r="AI192" s="17">
        <v>2.63232716020943E-2</v>
      </c>
      <c r="AJ192" s="17">
        <v>2.8811243422484801E-2</v>
      </c>
      <c r="AK192" s="17"/>
      <c r="AL192" s="17">
        <v>4.9362746206776997E-2</v>
      </c>
      <c r="AM192" s="17">
        <v>5.4923797960726599E-2</v>
      </c>
      <c r="AN192" s="17">
        <v>6.7167048787448794E-2</v>
      </c>
      <c r="AO192" s="17">
        <v>6.4062585428172794E-2</v>
      </c>
      <c r="AP192" s="17">
        <v>9.2546761989280302E-2</v>
      </c>
      <c r="AQ192" s="17">
        <v>8.7438458497524907E-3</v>
      </c>
      <c r="AR192" s="17"/>
      <c r="AS192" s="17">
        <v>5.96143119788912E-2</v>
      </c>
      <c r="AT192" s="17">
        <v>5.62437109340631E-2</v>
      </c>
      <c r="AU192" s="17"/>
      <c r="AV192" s="17">
        <v>5.9809653285024099E-2</v>
      </c>
      <c r="AW192" s="17">
        <v>5.9159394385868397E-2</v>
      </c>
    </row>
    <row r="193" spans="2:49" x14ac:dyDescent="0.3">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row>
    <row r="194" spans="2:49" x14ac:dyDescent="0.3">
      <c r="B194" s="6" t="s">
        <v>148</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row>
    <row r="195" spans="2:49" x14ac:dyDescent="0.3">
      <c r="B195" s="23" t="s">
        <v>80</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row>
    <row r="196" spans="2:49" x14ac:dyDescent="0.3">
      <c r="B196" t="s">
        <v>138</v>
      </c>
      <c r="C196" s="17">
        <v>0.185338869016302</v>
      </c>
      <c r="D196" s="17">
        <v>0.21177638459581899</v>
      </c>
      <c r="E196" s="17">
        <v>0.15990643641483501</v>
      </c>
      <c r="F196" s="17"/>
      <c r="G196" s="17">
        <v>0.19674311438062</v>
      </c>
      <c r="H196" s="17">
        <v>0.294418090679543</v>
      </c>
      <c r="I196" s="17">
        <v>0.17653194870548999</v>
      </c>
      <c r="J196" s="17">
        <v>0.149695673139604</v>
      </c>
      <c r="K196" s="17">
        <v>0.171506746048145</v>
      </c>
      <c r="L196" s="17">
        <v>0.13456468938788299</v>
      </c>
      <c r="M196" s="17"/>
      <c r="N196" s="17">
        <v>0.24577165077776</v>
      </c>
      <c r="O196" s="17">
        <v>0.14794033490934699</v>
      </c>
      <c r="P196" s="17">
        <v>0.21166234361022099</v>
      </c>
      <c r="Q196" s="17">
        <v>0.137826516330986</v>
      </c>
      <c r="R196" s="17"/>
      <c r="S196" s="17">
        <v>0.22382336265087199</v>
      </c>
      <c r="T196" s="17">
        <v>0.172409908221766</v>
      </c>
      <c r="U196" s="17">
        <v>0.152740123863459</v>
      </c>
      <c r="V196" s="17">
        <v>0.17780225755673901</v>
      </c>
      <c r="W196" s="17">
        <v>0.17801346644854199</v>
      </c>
      <c r="X196" s="17">
        <v>0.170141020192739</v>
      </c>
      <c r="Y196" s="17">
        <v>0.127462906673246</v>
      </c>
      <c r="Z196" s="17">
        <v>0.194412179253908</v>
      </c>
      <c r="AA196" s="17">
        <v>0.24450021133330799</v>
      </c>
      <c r="AB196" s="17">
        <v>0.174122613279938</v>
      </c>
      <c r="AC196" s="17">
        <v>0.18610263561345899</v>
      </c>
      <c r="AD196" s="17">
        <v>0.19156274546723201</v>
      </c>
      <c r="AE196" s="17"/>
      <c r="AF196" s="17">
        <v>0.114800621981816</v>
      </c>
      <c r="AG196" s="17">
        <v>0.146700358744701</v>
      </c>
      <c r="AH196" s="17">
        <v>0.21980670385946399</v>
      </c>
      <c r="AI196" s="17">
        <v>0.28200073180662599</v>
      </c>
      <c r="AJ196" s="17">
        <v>0.38922649644991297</v>
      </c>
      <c r="AK196" s="17"/>
      <c r="AL196" s="17">
        <v>0.28244106916335598</v>
      </c>
      <c r="AM196" s="17">
        <v>0.15359720873594701</v>
      </c>
      <c r="AN196" s="17">
        <v>0.16696276054753001</v>
      </c>
      <c r="AO196" s="17">
        <v>0.11336106056935701</v>
      </c>
      <c r="AP196" s="17">
        <v>0.17085212235157499</v>
      </c>
      <c r="AQ196" s="17">
        <v>0.18124943274524399</v>
      </c>
      <c r="AR196" s="17"/>
      <c r="AS196" s="17">
        <v>0.20792236898243699</v>
      </c>
      <c r="AT196" s="17">
        <v>0.158445255374213</v>
      </c>
      <c r="AU196" s="17"/>
      <c r="AV196" s="17">
        <v>0.212221326291505</v>
      </c>
      <c r="AW196" s="17">
        <v>0.19791080844634301</v>
      </c>
    </row>
    <row r="197" spans="2:49" x14ac:dyDescent="0.3">
      <c r="B197" t="s">
        <v>139</v>
      </c>
      <c r="C197" s="17">
        <v>0.49950485809239198</v>
      </c>
      <c r="D197" s="17">
        <v>0.50727095668304201</v>
      </c>
      <c r="E197" s="17">
        <v>0.49291424072238099</v>
      </c>
      <c r="F197" s="17"/>
      <c r="G197" s="17">
        <v>0.48405445070251701</v>
      </c>
      <c r="H197" s="17">
        <v>0.47807467311405799</v>
      </c>
      <c r="I197" s="17">
        <v>0.49193492088162599</v>
      </c>
      <c r="J197" s="17">
        <v>0.49517228240116901</v>
      </c>
      <c r="K197" s="17">
        <v>0.47802477676546201</v>
      </c>
      <c r="L197" s="17">
        <v>0.55138783143063397</v>
      </c>
      <c r="M197" s="17"/>
      <c r="N197" s="17">
        <v>0.53189134024124596</v>
      </c>
      <c r="O197" s="17">
        <v>0.52448404945263805</v>
      </c>
      <c r="P197" s="17">
        <v>0.46444155022737799</v>
      </c>
      <c r="Q197" s="17">
        <v>0.46760726328576202</v>
      </c>
      <c r="R197" s="17"/>
      <c r="S197" s="17">
        <v>0.49989032672005801</v>
      </c>
      <c r="T197" s="17">
        <v>0.505947053346538</v>
      </c>
      <c r="U197" s="17">
        <v>0.51964643049496395</v>
      </c>
      <c r="V197" s="17">
        <v>0.50960912377794798</v>
      </c>
      <c r="W197" s="17">
        <v>0.48560732903901799</v>
      </c>
      <c r="X197" s="17">
        <v>0.44927729824073698</v>
      </c>
      <c r="Y197" s="17">
        <v>0.53561571912114003</v>
      </c>
      <c r="Z197" s="17">
        <v>0.485277028134522</v>
      </c>
      <c r="AA197" s="17">
        <v>0.460805728909773</v>
      </c>
      <c r="AB197" s="17">
        <v>0.50307582970340603</v>
      </c>
      <c r="AC197" s="17">
        <v>0.49988159505331098</v>
      </c>
      <c r="AD197" s="17">
        <v>0.62197408015751199</v>
      </c>
      <c r="AE197" s="17"/>
      <c r="AF197" s="17">
        <v>0.47236965303353501</v>
      </c>
      <c r="AG197" s="17">
        <v>0.51785804366593402</v>
      </c>
      <c r="AH197" s="17">
        <v>0.49802298487876401</v>
      </c>
      <c r="AI197" s="17">
        <v>0.51442364492042003</v>
      </c>
      <c r="AJ197" s="17">
        <v>0.45538137544184698</v>
      </c>
      <c r="AK197" s="17"/>
      <c r="AL197" s="17">
        <v>0.46815263871553903</v>
      </c>
      <c r="AM197" s="17">
        <v>0.50988738269668699</v>
      </c>
      <c r="AN197" s="17">
        <v>0.51454505197016398</v>
      </c>
      <c r="AO197" s="17">
        <v>0.52087176978336902</v>
      </c>
      <c r="AP197" s="17">
        <v>0.49226076532774499</v>
      </c>
      <c r="AQ197" s="17">
        <v>0.50656084989872496</v>
      </c>
      <c r="AR197" s="17"/>
      <c r="AS197" s="17">
        <v>0.51592221079262401</v>
      </c>
      <c r="AT197" s="17">
        <v>0.47995421531301702</v>
      </c>
      <c r="AU197" s="17"/>
      <c r="AV197" s="17">
        <v>0.51934786263455301</v>
      </c>
      <c r="AW197" s="17">
        <v>0.507944434246968</v>
      </c>
    </row>
    <row r="198" spans="2:49" x14ac:dyDescent="0.3">
      <c r="B198" t="s">
        <v>140</v>
      </c>
      <c r="C198" s="17">
        <v>0.20852165600452899</v>
      </c>
      <c r="D198" s="17">
        <v>0.19422477338701799</v>
      </c>
      <c r="E198" s="17">
        <v>0.222176110313627</v>
      </c>
      <c r="F198" s="17"/>
      <c r="G198" s="17">
        <v>0.22790457093345501</v>
      </c>
      <c r="H198" s="17">
        <v>0.16385766414597799</v>
      </c>
      <c r="I198" s="17">
        <v>0.22724130228709399</v>
      </c>
      <c r="J198" s="17">
        <v>0.204572397117539</v>
      </c>
      <c r="K198" s="17">
        <v>0.228529984900575</v>
      </c>
      <c r="L198" s="17">
        <v>0.206295008770044</v>
      </c>
      <c r="M198" s="17"/>
      <c r="N198" s="17">
        <v>0.166642664588145</v>
      </c>
      <c r="O198" s="17">
        <v>0.209718975839669</v>
      </c>
      <c r="P198" s="17">
        <v>0.20460537434760201</v>
      </c>
      <c r="Q198" s="17">
        <v>0.25454961679796601</v>
      </c>
      <c r="R198" s="17"/>
      <c r="S198" s="17">
        <v>0.18407797888390201</v>
      </c>
      <c r="T198" s="17">
        <v>0.20281884715648299</v>
      </c>
      <c r="U198" s="17">
        <v>0.22057155106632501</v>
      </c>
      <c r="V198" s="17">
        <v>0.187295297240505</v>
      </c>
      <c r="W198" s="17">
        <v>0.21521932385782699</v>
      </c>
      <c r="X198" s="17">
        <v>0.27708337005763001</v>
      </c>
      <c r="Y198" s="17">
        <v>0.22231442793637299</v>
      </c>
      <c r="Z198" s="17">
        <v>0.214794460614191</v>
      </c>
      <c r="AA198" s="17">
        <v>0.20005926453846401</v>
      </c>
      <c r="AB198" s="17">
        <v>0.22704506685234799</v>
      </c>
      <c r="AC198" s="17">
        <v>0.17718449300599001</v>
      </c>
      <c r="AD198" s="17">
        <v>0.140397313921545</v>
      </c>
      <c r="AE198" s="17"/>
      <c r="AF198" s="17">
        <v>0.25575102922340398</v>
      </c>
      <c r="AG198" s="17">
        <v>0.220569186304791</v>
      </c>
      <c r="AH198" s="17">
        <v>0.202108145864554</v>
      </c>
      <c r="AI198" s="17">
        <v>0.12799683340036</v>
      </c>
      <c r="AJ198" s="17">
        <v>0.124169308241806</v>
      </c>
      <c r="AK198" s="17"/>
      <c r="AL198" s="17">
        <v>0.17769758632445601</v>
      </c>
      <c r="AM198" s="17">
        <v>0.213200790076915</v>
      </c>
      <c r="AN198" s="17">
        <v>0.21184447611427701</v>
      </c>
      <c r="AO198" s="17">
        <v>0.229059692839368</v>
      </c>
      <c r="AP198" s="17">
        <v>0.21935656225073799</v>
      </c>
      <c r="AQ198" s="17">
        <v>0.24709209990586201</v>
      </c>
      <c r="AR198" s="17"/>
      <c r="AS198" s="17">
        <v>0.18249861991567301</v>
      </c>
      <c r="AT198" s="17">
        <v>0.23951124926586001</v>
      </c>
      <c r="AU198" s="17"/>
      <c r="AV198" s="17">
        <v>0.17281939008939701</v>
      </c>
      <c r="AW198" s="17">
        <v>0.20503994526080099</v>
      </c>
    </row>
    <row r="199" spans="2:49" x14ac:dyDescent="0.3">
      <c r="B199" t="s">
        <v>141</v>
      </c>
      <c r="C199" s="17">
        <v>9.2797061253548294E-2</v>
      </c>
      <c r="D199" s="17">
        <v>7.4897549591005405E-2</v>
      </c>
      <c r="E199" s="17">
        <v>0.10910821599529399</v>
      </c>
      <c r="F199" s="17"/>
      <c r="G199" s="17">
        <v>6.9519775887864399E-2</v>
      </c>
      <c r="H199" s="17">
        <v>5.2718758055141902E-2</v>
      </c>
      <c r="I199" s="17">
        <v>9.8110941234985302E-2</v>
      </c>
      <c r="J199" s="17">
        <v>0.136719637234301</v>
      </c>
      <c r="K199" s="17">
        <v>0.10685664942291501</v>
      </c>
      <c r="L199" s="17">
        <v>9.1446667021699998E-2</v>
      </c>
      <c r="M199" s="17"/>
      <c r="N199" s="17">
        <v>4.9186814689359003E-2</v>
      </c>
      <c r="O199" s="17">
        <v>0.10246973686621901</v>
      </c>
      <c r="P199" s="17">
        <v>0.10468394805430099</v>
      </c>
      <c r="Q199" s="17">
        <v>0.120398508394691</v>
      </c>
      <c r="R199" s="17"/>
      <c r="S199" s="17">
        <v>8.5787351460748701E-2</v>
      </c>
      <c r="T199" s="17">
        <v>0.10301251067176501</v>
      </c>
      <c r="U199" s="17">
        <v>9.9612791858141106E-2</v>
      </c>
      <c r="V199" s="17">
        <v>0.109815717516384</v>
      </c>
      <c r="W199" s="17">
        <v>0.103847335278694</v>
      </c>
      <c r="X199" s="17">
        <v>6.2223902799595901E-2</v>
      </c>
      <c r="Y199" s="17">
        <v>9.2414027535364401E-2</v>
      </c>
      <c r="Z199" s="17">
        <v>9.4662773977037706E-2</v>
      </c>
      <c r="AA199" s="17">
        <v>9.0494992412553002E-2</v>
      </c>
      <c r="AB199" s="17">
        <v>8.5895942835992806E-2</v>
      </c>
      <c r="AC199" s="17">
        <v>0.128462354928983</v>
      </c>
      <c r="AD199" s="17">
        <v>4.6065860453709799E-2</v>
      </c>
      <c r="AE199" s="17"/>
      <c r="AF199" s="17">
        <v>0.140762555206948</v>
      </c>
      <c r="AG199" s="17">
        <v>9.2646310763829301E-2</v>
      </c>
      <c r="AH199" s="17">
        <v>6.7932888762813101E-2</v>
      </c>
      <c r="AI199" s="17">
        <v>7.2038145993460603E-2</v>
      </c>
      <c r="AJ199" s="17">
        <v>3.12228198664335E-2</v>
      </c>
      <c r="AK199" s="17"/>
      <c r="AL199" s="17">
        <v>6.2167755288481799E-2</v>
      </c>
      <c r="AM199" s="17">
        <v>0.109191272843189</v>
      </c>
      <c r="AN199" s="17">
        <v>8.9709980329524694E-2</v>
      </c>
      <c r="AO199" s="17">
        <v>0.11704411433341699</v>
      </c>
      <c r="AP199" s="17">
        <v>0.10046423135110399</v>
      </c>
      <c r="AQ199" s="17">
        <v>6.5097617450169495E-2</v>
      </c>
      <c r="AR199" s="17"/>
      <c r="AS199" s="17">
        <v>8.2198499147219495E-2</v>
      </c>
      <c r="AT199" s="17">
        <v>0.105418383673754</v>
      </c>
      <c r="AU199" s="17"/>
      <c r="AV199" s="17">
        <v>8.2649371047294098E-2</v>
      </c>
      <c r="AW199" s="17">
        <v>8.1148493065024002E-2</v>
      </c>
    </row>
    <row r="200" spans="2:49" x14ac:dyDescent="0.3">
      <c r="B200" t="s">
        <v>142</v>
      </c>
      <c r="C200" s="17">
        <v>1.3837555633229101E-2</v>
      </c>
      <c r="D200" s="17">
        <v>1.18303357431163E-2</v>
      </c>
      <c r="E200" s="17">
        <v>1.5894996553861802E-2</v>
      </c>
      <c r="F200" s="17"/>
      <c r="G200" s="17">
        <v>2.17780880955433E-2</v>
      </c>
      <c r="H200" s="17">
        <v>1.0930814005279E-2</v>
      </c>
      <c r="I200" s="17">
        <v>6.1808868908035004E-3</v>
      </c>
      <c r="J200" s="17">
        <v>1.38400101073867E-2</v>
      </c>
      <c r="K200" s="17">
        <v>1.5081842862903601E-2</v>
      </c>
      <c r="L200" s="17">
        <v>1.63058033897392E-2</v>
      </c>
      <c r="M200" s="17"/>
      <c r="N200" s="17">
        <v>6.50752970348948E-3</v>
      </c>
      <c r="O200" s="17">
        <v>1.53869029321265E-2</v>
      </c>
      <c r="P200" s="17">
        <v>1.46067837604986E-2</v>
      </c>
      <c r="Q200" s="17">
        <v>1.9618095190594102E-2</v>
      </c>
      <c r="R200" s="17"/>
      <c r="S200" s="17">
        <v>6.4209802844194001E-3</v>
      </c>
      <c r="T200" s="17">
        <v>1.5811680603447301E-2</v>
      </c>
      <c r="U200" s="17">
        <v>7.42910271711007E-3</v>
      </c>
      <c r="V200" s="17">
        <v>1.5477603908424301E-2</v>
      </c>
      <c r="W200" s="17">
        <v>1.7312545375918899E-2</v>
      </c>
      <c r="X200" s="17">
        <v>4.1274408709297501E-2</v>
      </c>
      <c r="Y200" s="17">
        <v>2.2192918733876701E-2</v>
      </c>
      <c r="Z200" s="17">
        <v>1.08535580203417E-2</v>
      </c>
      <c r="AA200" s="17">
        <v>4.1398028059024799E-3</v>
      </c>
      <c r="AB200" s="17">
        <v>9.8605473283152403E-3</v>
      </c>
      <c r="AC200" s="17">
        <v>8.36892139825751E-3</v>
      </c>
      <c r="AD200" s="17">
        <v>0</v>
      </c>
      <c r="AE200" s="17"/>
      <c r="AF200" s="17">
        <v>1.6316140554296699E-2</v>
      </c>
      <c r="AG200" s="17">
        <v>2.22261005207453E-2</v>
      </c>
      <c r="AH200" s="17">
        <v>1.2129276634405E-2</v>
      </c>
      <c r="AI200" s="17">
        <v>3.5406438791335099E-3</v>
      </c>
      <c r="AJ200" s="17">
        <v>0</v>
      </c>
      <c r="AK200" s="17"/>
      <c r="AL200" s="17">
        <v>9.5409505081674902E-3</v>
      </c>
      <c r="AM200" s="17">
        <v>1.4123345647261599E-2</v>
      </c>
      <c r="AN200" s="17">
        <v>1.6937731038504399E-2</v>
      </c>
      <c r="AO200" s="17">
        <v>1.9663362474488098E-2</v>
      </c>
      <c r="AP200" s="17">
        <v>1.70663187188375E-2</v>
      </c>
      <c r="AQ200" s="17">
        <v>0</v>
      </c>
      <c r="AR200" s="17"/>
      <c r="AS200" s="17">
        <v>1.1458301162047E-2</v>
      </c>
      <c r="AT200" s="17">
        <v>1.6670896373155698E-2</v>
      </c>
      <c r="AU200" s="17"/>
      <c r="AV200" s="17">
        <v>1.29620499372501E-2</v>
      </c>
      <c r="AW200" s="17">
        <v>7.9563189808639408E-3</v>
      </c>
    </row>
    <row r="201" spans="2:49" x14ac:dyDescent="0.3">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row>
    <row r="202" spans="2:49" x14ac:dyDescent="0.3">
      <c r="B202" s="6" t="s">
        <v>149</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row>
    <row r="203" spans="2:49" x14ac:dyDescent="0.3">
      <c r="B203" s="23" t="s">
        <v>80</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row>
    <row r="204" spans="2:49" x14ac:dyDescent="0.3">
      <c r="B204" t="s">
        <v>138</v>
      </c>
      <c r="C204" s="17">
        <v>0.24983054514482</v>
      </c>
      <c r="D204" s="17">
        <v>0.239519474624349</v>
      </c>
      <c r="E204" s="17">
        <v>0.25882847091981798</v>
      </c>
      <c r="F204" s="17"/>
      <c r="G204" s="17">
        <v>0.29952900380563802</v>
      </c>
      <c r="H204" s="17">
        <v>0.40460226459566301</v>
      </c>
      <c r="I204" s="17">
        <v>0.267989334242551</v>
      </c>
      <c r="J204" s="17">
        <v>0.22054572531396999</v>
      </c>
      <c r="K204" s="17">
        <v>0.20222461267925901</v>
      </c>
      <c r="L204" s="17">
        <v>0.13176840892543901</v>
      </c>
      <c r="M204" s="17"/>
      <c r="N204" s="17">
        <v>0.33940502895143099</v>
      </c>
      <c r="O204" s="17">
        <v>0.22412501568079199</v>
      </c>
      <c r="P204" s="17">
        <v>0.26194494825051001</v>
      </c>
      <c r="Q204" s="17">
        <v>0.17012727751145101</v>
      </c>
      <c r="R204" s="17"/>
      <c r="S204" s="17">
        <v>0.35054950737769103</v>
      </c>
      <c r="T204" s="17">
        <v>0.22406971794622099</v>
      </c>
      <c r="U204" s="17">
        <v>0.207698044336524</v>
      </c>
      <c r="V204" s="17">
        <v>0.21909845168365999</v>
      </c>
      <c r="W204" s="17">
        <v>0.19903600990725101</v>
      </c>
      <c r="X204" s="17">
        <v>0.21208432333833999</v>
      </c>
      <c r="Y204" s="17">
        <v>0.22556913324543401</v>
      </c>
      <c r="Z204" s="17">
        <v>0.32496501495424901</v>
      </c>
      <c r="AA204" s="17">
        <v>0.31533269292637001</v>
      </c>
      <c r="AB204" s="17">
        <v>0.18578787909442601</v>
      </c>
      <c r="AC204" s="17">
        <v>0.209275108679045</v>
      </c>
      <c r="AD204" s="17">
        <v>0.31119234447286598</v>
      </c>
      <c r="AE204" s="17"/>
      <c r="AF204" s="17">
        <v>0.14658264133499599</v>
      </c>
      <c r="AG204" s="17">
        <v>0.209184281083794</v>
      </c>
      <c r="AH204" s="17">
        <v>0.30605152772581801</v>
      </c>
      <c r="AI204" s="17">
        <v>0.39270606637870997</v>
      </c>
      <c r="AJ204" s="17">
        <v>0.51144810410016806</v>
      </c>
      <c r="AK204" s="17"/>
      <c r="AL204" s="17">
        <v>0.39696077498426402</v>
      </c>
      <c r="AM204" s="17">
        <v>0.21311026602158101</v>
      </c>
      <c r="AN204" s="17">
        <v>0.19262555329845099</v>
      </c>
      <c r="AO204" s="17">
        <v>0.157313478888539</v>
      </c>
      <c r="AP204" s="17">
        <v>0.18218079181397401</v>
      </c>
      <c r="AQ204" s="17">
        <v>0.26802630652768999</v>
      </c>
      <c r="AR204" s="17"/>
      <c r="AS204" s="17">
        <v>0.25876861823783898</v>
      </c>
      <c r="AT204" s="17">
        <v>0.239186619941513</v>
      </c>
      <c r="AU204" s="17"/>
      <c r="AV204" s="17">
        <v>0.26634239436308899</v>
      </c>
      <c r="AW204" s="17">
        <v>0.24113054632565301</v>
      </c>
    </row>
    <row r="205" spans="2:49" x14ac:dyDescent="0.3">
      <c r="B205" t="s">
        <v>139</v>
      </c>
      <c r="C205" s="17">
        <v>0.48867946040667298</v>
      </c>
      <c r="D205" s="17">
        <v>0.47886655547741802</v>
      </c>
      <c r="E205" s="17">
        <v>0.49911347369716302</v>
      </c>
      <c r="F205" s="17"/>
      <c r="G205" s="17">
        <v>0.45879119656872502</v>
      </c>
      <c r="H205" s="17">
        <v>0.43302726049282497</v>
      </c>
      <c r="I205" s="17">
        <v>0.53467408556945095</v>
      </c>
      <c r="J205" s="17">
        <v>0.51596365965820301</v>
      </c>
      <c r="K205" s="17">
        <v>0.47127183156674701</v>
      </c>
      <c r="L205" s="17">
        <v>0.50579541051599697</v>
      </c>
      <c r="M205" s="17"/>
      <c r="N205" s="17">
        <v>0.46515424349046902</v>
      </c>
      <c r="O205" s="17">
        <v>0.519574905933466</v>
      </c>
      <c r="P205" s="17">
        <v>0.50224502263405402</v>
      </c>
      <c r="Q205" s="17">
        <v>0.46619143375877298</v>
      </c>
      <c r="R205" s="17"/>
      <c r="S205" s="17">
        <v>0.42067329154059402</v>
      </c>
      <c r="T205" s="17">
        <v>0.46884600487209299</v>
      </c>
      <c r="U205" s="17">
        <v>0.52019588547518203</v>
      </c>
      <c r="V205" s="17">
        <v>0.49138567112096099</v>
      </c>
      <c r="W205" s="17">
        <v>0.55959351394537904</v>
      </c>
      <c r="X205" s="17">
        <v>0.46087324023283599</v>
      </c>
      <c r="Y205" s="17">
        <v>0.53564560110117598</v>
      </c>
      <c r="Z205" s="17">
        <v>0.478519433913556</v>
      </c>
      <c r="AA205" s="17">
        <v>0.474853148775289</v>
      </c>
      <c r="AB205" s="17">
        <v>0.49540142736862203</v>
      </c>
      <c r="AC205" s="17">
        <v>0.57348308228406897</v>
      </c>
      <c r="AD205" s="17">
        <v>0.49620234003753499</v>
      </c>
      <c r="AE205" s="17"/>
      <c r="AF205" s="17">
        <v>0.500135748271331</v>
      </c>
      <c r="AG205" s="17">
        <v>0.497140534995621</v>
      </c>
      <c r="AH205" s="17">
        <v>0.484487229763989</v>
      </c>
      <c r="AI205" s="17">
        <v>0.45378557312951101</v>
      </c>
      <c r="AJ205" s="17">
        <v>0.24038979992707199</v>
      </c>
      <c r="AK205" s="17"/>
      <c r="AL205" s="17">
        <v>0.395830096346593</v>
      </c>
      <c r="AM205" s="17">
        <v>0.50741690892256597</v>
      </c>
      <c r="AN205" s="17">
        <v>0.48319837137604299</v>
      </c>
      <c r="AO205" s="17">
        <v>0.54344876031157796</v>
      </c>
      <c r="AP205" s="17">
        <v>0.57006187677528397</v>
      </c>
      <c r="AQ205" s="17">
        <v>0.53404121270140603</v>
      </c>
      <c r="AR205" s="17"/>
      <c r="AS205" s="17">
        <v>0.48963604567427998</v>
      </c>
      <c r="AT205" s="17">
        <v>0.48754030860817799</v>
      </c>
      <c r="AU205" s="17"/>
      <c r="AV205" s="17">
        <v>0.47957261399782503</v>
      </c>
      <c r="AW205" s="17">
        <v>0.51307211358245697</v>
      </c>
    </row>
    <row r="206" spans="2:49" x14ac:dyDescent="0.3">
      <c r="B206" t="s">
        <v>140</v>
      </c>
      <c r="C206" s="17">
        <v>0.19980548611375001</v>
      </c>
      <c r="D206" s="17">
        <v>0.21265215573146701</v>
      </c>
      <c r="E206" s="17">
        <v>0.18702829232395199</v>
      </c>
      <c r="F206" s="17"/>
      <c r="G206" s="17">
        <v>0.200340442067383</v>
      </c>
      <c r="H206" s="17">
        <v>0.12765445211229201</v>
      </c>
      <c r="I206" s="17">
        <v>0.16214033205501599</v>
      </c>
      <c r="J206" s="17">
        <v>0.18136751509214999</v>
      </c>
      <c r="K206" s="17">
        <v>0.24657885380025499</v>
      </c>
      <c r="L206" s="17">
        <v>0.27242979648715598</v>
      </c>
      <c r="M206" s="17"/>
      <c r="N206" s="17">
        <v>0.157016860318756</v>
      </c>
      <c r="O206" s="17">
        <v>0.216768135188106</v>
      </c>
      <c r="P206" s="17">
        <v>0.175734268951135</v>
      </c>
      <c r="Q206" s="17">
        <v>0.25174212232722798</v>
      </c>
      <c r="R206" s="17"/>
      <c r="S206" s="17">
        <v>0.16049066396513101</v>
      </c>
      <c r="T206" s="17">
        <v>0.238987927643354</v>
      </c>
      <c r="U206" s="17">
        <v>0.17121142810784001</v>
      </c>
      <c r="V206" s="17">
        <v>0.204346093673069</v>
      </c>
      <c r="W206" s="17">
        <v>0.21188222878812099</v>
      </c>
      <c r="X206" s="17">
        <v>0.25500156732405399</v>
      </c>
      <c r="Y206" s="17">
        <v>0.168219846245133</v>
      </c>
      <c r="Z206" s="17">
        <v>0.143626703847932</v>
      </c>
      <c r="AA206" s="17">
        <v>0.17679549100233599</v>
      </c>
      <c r="AB206" s="17">
        <v>0.26346594474288998</v>
      </c>
      <c r="AC206" s="17">
        <v>0.17322031381974001</v>
      </c>
      <c r="AD206" s="17">
        <v>0.179098760210439</v>
      </c>
      <c r="AE206" s="17"/>
      <c r="AF206" s="17">
        <v>0.28089521735002798</v>
      </c>
      <c r="AG206" s="17">
        <v>0.226990935096297</v>
      </c>
      <c r="AH206" s="17">
        <v>0.16375424857367801</v>
      </c>
      <c r="AI206" s="17">
        <v>0.12135232108180601</v>
      </c>
      <c r="AJ206" s="17">
        <v>0.24816209597275901</v>
      </c>
      <c r="AK206" s="17"/>
      <c r="AL206" s="17">
        <v>0.15597248571731401</v>
      </c>
      <c r="AM206" s="17">
        <v>0.21395287183112599</v>
      </c>
      <c r="AN206" s="17">
        <v>0.22515033689288899</v>
      </c>
      <c r="AO206" s="17">
        <v>0.25036036015590601</v>
      </c>
      <c r="AP206" s="17">
        <v>0.184268023991669</v>
      </c>
      <c r="AQ206" s="17">
        <v>0.14358260233262901</v>
      </c>
      <c r="AR206" s="17"/>
      <c r="AS206" s="17">
        <v>0.187187111291584</v>
      </c>
      <c r="AT206" s="17">
        <v>0.21483210722063101</v>
      </c>
      <c r="AU206" s="17"/>
      <c r="AV206" s="17">
        <v>0.188245082384813</v>
      </c>
      <c r="AW206" s="17">
        <v>0.18472327160121299</v>
      </c>
    </row>
    <row r="207" spans="2:49" x14ac:dyDescent="0.3">
      <c r="B207" t="s">
        <v>141</v>
      </c>
      <c r="C207" s="17">
        <v>4.6402644159242501E-2</v>
      </c>
      <c r="D207" s="17">
        <v>5.81798934623129E-2</v>
      </c>
      <c r="E207" s="17">
        <v>3.5248596625717499E-2</v>
      </c>
      <c r="F207" s="17"/>
      <c r="G207" s="17">
        <v>2.8754328778738101E-2</v>
      </c>
      <c r="H207" s="17">
        <v>2.11386847565509E-2</v>
      </c>
      <c r="I207" s="17">
        <v>2.23824405680609E-2</v>
      </c>
      <c r="J207" s="17">
        <v>6.2913345054303405E-2</v>
      </c>
      <c r="K207" s="17">
        <v>6.0467730211275203E-2</v>
      </c>
      <c r="L207" s="17">
        <v>7.5512774020760995E-2</v>
      </c>
      <c r="M207" s="17"/>
      <c r="N207" s="17">
        <v>2.8549877656817199E-2</v>
      </c>
      <c r="O207" s="17">
        <v>3.0611427688123801E-2</v>
      </c>
      <c r="P207" s="17">
        <v>4.9401710181638803E-2</v>
      </c>
      <c r="Q207" s="17">
        <v>7.9978859308759698E-2</v>
      </c>
      <c r="R207" s="17"/>
      <c r="S207" s="17">
        <v>5.19315285787572E-2</v>
      </c>
      <c r="T207" s="17">
        <v>4.7559756608387099E-2</v>
      </c>
      <c r="U207" s="17">
        <v>7.6275859967308193E-2</v>
      </c>
      <c r="V207" s="17">
        <v>5.2894355285864697E-2</v>
      </c>
      <c r="W207" s="17">
        <v>2.9488247359249199E-2</v>
      </c>
      <c r="X207" s="17">
        <v>4.06461118513353E-2</v>
      </c>
      <c r="Y207" s="17">
        <v>4.8632961533900898E-2</v>
      </c>
      <c r="Z207" s="17">
        <v>4.2270030187491599E-2</v>
      </c>
      <c r="AA207" s="17">
        <v>2.9016480595512699E-2</v>
      </c>
      <c r="AB207" s="17">
        <v>5.5344748794062301E-2</v>
      </c>
      <c r="AC207" s="17">
        <v>4.4021495217145601E-2</v>
      </c>
      <c r="AD207" s="17">
        <v>1.35065552791605E-2</v>
      </c>
      <c r="AE207" s="17"/>
      <c r="AF207" s="17">
        <v>5.3209227808793801E-2</v>
      </c>
      <c r="AG207" s="17">
        <v>4.1737589723864703E-2</v>
      </c>
      <c r="AH207" s="17">
        <v>3.02025320038233E-2</v>
      </c>
      <c r="AI207" s="17">
        <v>2.86153955308397E-2</v>
      </c>
      <c r="AJ207" s="17">
        <v>0</v>
      </c>
      <c r="AK207" s="17"/>
      <c r="AL207" s="17">
        <v>4.45094381665102E-2</v>
      </c>
      <c r="AM207" s="17">
        <v>4.8051714013504498E-2</v>
      </c>
      <c r="AN207" s="17">
        <v>6.9563491139004605E-2</v>
      </c>
      <c r="AO207" s="17">
        <v>3.0447139118647999E-2</v>
      </c>
      <c r="AP207" s="17">
        <v>5.0148227747791499E-2</v>
      </c>
      <c r="AQ207" s="17">
        <v>4.5384075505763802E-2</v>
      </c>
      <c r="AR207" s="17"/>
      <c r="AS207" s="17">
        <v>4.7595291663635901E-2</v>
      </c>
      <c r="AT207" s="17">
        <v>4.4982377095126799E-2</v>
      </c>
      <c r="AU207" s="17"/>
      <c r="AV207" s="17">
        <v>4.8935690667810797E-2</v>
      </c>
      <c r="AW207" s="17">
        <v>4.4473724081536298E-2</v>
      </c>
    </row>
    <row r="208" spans="2:49" x14ac:dyDescent="0.3">
      <c r="B208" t="s">
        <v>142</v>
      </c>
      <c r="C208" s="17">
        <v>1.5281864175515599E-2</v>
      </c>
      <c r="D208" s="17">
        <v>1.07819207044522E-2</v>
      </c>
      <c r="E208" s="17">
        <v>1.97811664333498E-2</v>
      </c>
      <c r="F208" s="17"/>
      <c r="G208" s="17">
        <v>1.25850287795157E-2</v>
      </c>
      <c r="H208" s="17">
        <v>1.35773380426693E-2</v>
      </c>
      <c r="I208" s="17">
        <v>1.2813807564921301E-2</v>
      </c>
      <c r="J208" s="17">
        <v>1.92097548813734E-2</v>
      </c>
      <c r="K208" s="17">
        <v>1.9456971742463299E-2</v>
      </c>
      <c r="L208" s="17">
        <v>1.44936100506466E-2</v>
      </c>
      <c r="M208" s="17"/>
      <c r="N208" s="17">
        <v>9.8739895825271807E-3</v>
      </c>
      <c r="O208" s="17">
        <v>8.9205155095117995E-3</v>
      </c>
      <c r="P208" s="17">
        <v>1.06740499826622E-2</v>
      </c>
      <c r="Q208" s="17">
        <v>3.1960307093787901E-2</v>
      </c>
      <c r="R208" s="17"/>
      <c r="S208" s="17">
        <v>1.63550085378272E-2</v>
      </c>
      <c r="T208" s="17">
        <v>2.05365929299447E-2</v>
      </c>
      <c r="U208" s="17">
        <v>2.46187821131457E-2</v>
      </c>
      <c r="V208" s="17">
        <v>3.2275428236445997E-2</v>
      </c>
      <c r="W208" s="17">
        <v>0</v>
      </c>
      <c r="X208" s="17">
        <v>3.1394757253435199E-2</v>
      </c>
      <c r="Y208" s="17">
        <v>2.1932457874355799E-2</v>
      </c>
      <c r="Z208" s="17">
        <v>1.06188170967715E-2</v>
      </c>
      <c r="AA208" s="17">
        <v>4.0021867004923503E-3</v>
      </c>
      <c r="AB208" s="17">
        <v>0</v>
      </c>
      <c r="AC208" s="17">
        <v>0</v>
      </c>
      <c r="AD208" s="17">
        <v>0</v>
      </c>
      <c r="AE208" s="17"/>
      <c r="AF208" s="17">
        <v>1.9177165234850201E-2</v>
      </c>
      <c r="AG208" s="17">
        <v>2.4946659100423201E-2</v>
      </c>
      <c r="AH208" s="17">
        <v>1.55044619326914E-2</v>
      </c>
      <c r="AI208" s="17">
        <v>3.5406438791335099E-3</v>
      </c>
      <c r="AJ208" s="17">
        <v>0</v>
      </c>
      <c r="AK208" s="17"/>
      <c r="AL208" s="17">
        <v>6.7272047853185E-3</v>
      </c>
      <c r="AM208" s="17">
        <v>1.7468239211223001E-2</v>
      </c>
      <c r="AN208" s="17">
        <v>2.9462247293612801E-2</v>
      </c>
      <c r="AO208" s="17">
        <v>1.8430261525328499E-2</v>
      </c>
      <c r="AP208" s="17">
        <v>1.3341079671281E-2</v>
      </c>
      <c r="AQ208" s="17">
        <v>8.9658029325103E-3</v>
      </c>
      <c r="AR208" s="17"/>
      <c r="AS208" s="17">
        <v>1.68129331326606E-2</v>
      </c>
      <c r="AT208" s="17">
        <v>1.34585871345521E-2</v>
      </c>
      <c r="AU208" s="17"/>
      <c r="AV208" s="17">
        <v>1.69042185864621E-2</v>
      </c>
      <c r="AW208" s="17">
        <v>1.6600344409141401E-2</v>
      </c>
    </row>
    <row r="209" spans="2:49" x14ac:dyDescent="0.3">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row>
    <row r="210" spans="2:49" x14ac:dyDescent="0.3">
      <c r="B210" s="6" t="s">
        <v>150</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row>
    <row r="211" spans="2:49" x14ac:dyDescent="0.3">
      <c r="B211" s="23" t="s">
        <v>80</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row>
    <row r="212" spans="2:49" x14ac:dyDescent="0.3">
      <c r="B212" t="s">
        <v>138</v>
      </c>
      <c r="C212" s="17">
        <v>0.30594654134889099</v>
      </c>
      <c r="D212" s="17">
        <v>0.29966054982097601</v>
      </c>
      <c r="E212" s="17">
        <v>0.31142197551529299</v>
      </c>
      <c r="F212" s="17"/>
      <c r="G212" s="17">
        <v>0.35237055466123302</v>
      </c>
      <c r="H212" s="17">
        <v>0.43668185993797598</v>
      </c>
      <c r="I212" s="17">
        <v>0.30794860658095602</v>
      </c>
      <c r="J212" s="17">
        <v>0.319272982079504</v>
      </c>
      <c r="K212" s="17">
        <v>0.25908503866323201</v>
      </c>
      <c r="L212" s="17">
        <v>0.18767453627278899</v>
      </c>
      <c r="M212" s="17"/>
      <c r="N212" s="17">
        <v>0.37150150071225602</v>
      </c>
      <c r="O212" s="17">
        <v>0.29993733328580202</v>
      </c>
      <c r="P212" s="17">
        <v>0.30484392254658599</v>
      </c>
      <c r="Q212" s="17">
        <v>0.242162970100885</v>
      </c>
      <c r="R212" s="17"/>
      <c r="S212" s="17">
        <v>0.342218324536399</v>
      </c>
      <c r="T212" s="17">
        <v>0.29289755367008002</v>
      </c>
      <c r="U212" s="17">
        <v>0.28597326642187398</v>
      </c>
      <c r="V212" s="17">
        <v>0.27546148788753599</v>
      </c>
      <c r="W212" s="17">
        <v>0.26121062389678201</v>
      </c>
      <c r="X212" s="17">
        <v>0.31322384859901597</v>
      </c>
      <c r="Y212" s="17">
        <v>0.31256303425556797</v>
      </c>
      <c r="Z212" s="17">
        <v>0.34163365704071902</v>
      </c>
      <c r="AA212" s="17">
        <v>0.34856126041836599</v>
      </c>
      <c r="AB212" s="17">
        <v>0.27275253767479302</v>
      </c>
      <c r="AC212" s="17">
        <v>0.27818035786862899</v>
      </c>
      <c r="AD212" s="17">
        <v>0.34472945809688299</v>
      </c>
      <c r="AE212" s="17"/>
      <c r="AF212" s="17">
        <v>0.220624812071195</v>
      </c>
      <c r="AG212" s="17">
        <v>0.30110443203239401</v>
      </c>
      <c r="AH212" s="17">
        <v>0.365429067396292</v>
      </c>
      <c r="AI212" s="17">
        <v>0.38705289063693599</v>
      </c>
      <c r="AJ212" s="17">
        <v>0.37162643641370002</v>
      </c>
      <c r="AK212" s="17"/>
      <c r="AL212" s="17">
        <v>0.42465196843743402</v>
      </c>
      <c r="AM212" s="17">
        <v>0.28042059944144099</v>
      </c>
      <c r="AN212" s="17">
        <v>0.27336787978143601</v>
      </c>
      <c r="AO212" s="17">
        <v>0.23224047729002001</v>
      </c>
      <c r="AP212" s="17">
        <v>0.268397464909373</v>
      </c>
      <c r="AQ212" s="17">
        <v>0.232470342902837</v>
      </c>
      <c r="AR212" s="17"/>
      <c r="AS212" s="17">
        <v>0.32630520844296501</v>
      </c>
      <c r="AT212" s="17">
        <v>0.281702375125014</v>
      </c>
      <c r="AU212" s="17"/>
      <c r="AV212" s="17">
        <v>0.33374678285989501</v>
      </c>
      <c r="AW212" s="17">
        <v>0.30897501244362402</v>
      </c>
    </row>
    <row r="213" spans="2:49" x14ac:dyDescent="0.3">
      <c r="B213" t="s">
        <v>139</v>
      </c>
      <c r="C213" s="17">
        <v>0.49935688023491398</v>
      </c>
      <c r="D213" s="17">
        <v>0.49656365803684299</v>
      </c>
      <c r="E213" s="17">
        <v>0.50220629632986202</v>
      </c>
      <c r="F213" s="17"/>
      <c r="G213" s="17">
        <v>0.47928832051680498</v>
      </c>
      <c r="H213" s="17">
        <v>0.43488813822796901</v>
      </c>
      <c r="I213" s="17">
        <v>0.52331173466646996</v>
      </c>
      <c r="J213" s="17">
        <v>0.50371900323895902</v>
      </c>
      <c r="K213" s="17">
        <v>0.52199370930448297</v>
      </c>
      <c r="L213" s="17">
        <v>0.52682532694983297</v>
      </c>
      <c r="M213" s="17"/>
      <c r="N213" s="17">
        <v>0.49354141739004198</v>
      </c>
      <c r="O213" s="17">
        <v>0.51834772148299002</v>
      </c>
      <c r="P213" s="17">
        <v>0.50274854779925005</v>
      </c>
      <c r="Q213" s="17">
        <v>0.48096955165295402</v>
      </c>
      <c r="R213" s="17"/>
      <c r="S213" s="17">
        <v>0.46011758907036998</v>
      </c>
      <c r="T213" s="17">
        <v>0.51920353490902904</v>
      </c>
      <c r="U213" s="17">
        <v>0.54260006910232605</v>
      </c>
      <c r="V213" s="17">
        <v>0.49886646772148402</v>
      </c>
      <c r="W213" s="17">
        <v>0.540028483524847</v>
      </c>
      <c r="X213" s="17">
        <v>0.46616211940677099</v>
      </c>
      <c r="Y213" s="17">
        <v>0.499149249460066</v>
      </c>
      <c r="Z213" s="17">
        <v>0.48684215844831003</v>
      </c>
      <c r="AA213" s="17">
        <v>0.458898476658048</v>
      </c>
      <c r="AB213" s="17">
        <v>0.55617914833775495</v>
      </c>
      <c r="AC213" s="17">
        <v>0.46328413867311202</v>
      </c>
      <c r="AD213" s="17">
        <v>0.54261058968045295</v>
      </c>
      <c r="AE213" s="17"/>
      <c r="AF213" s="17">
        <v>0.52400694211116705</v>
      </c>
      <c r="AG213" s="17">
        <v>0.50091853121563901</v>
      </c>
      <c r="AH213" s="17">
        <v>0.48677108654968698</v>
      </c>
      <c r="AI213" s="17">
        <v>0.48329389491171099</v>
      </c>
      <c r="AJ213" s="17">
        <v>0.42177349850997098</v>
      </c>
      <c r="AK213" s="17"/>
      <c r="AL213" s="17">
        <v>0.42180358340519902</v>
      </c>
      <c r="AM213" s="17">
        <v>0.54250320916030104</v>
      </c>
      <c r="AN213" s="17">
        <v>0.51712051199695297</v>
      </c>
      <c r="AO213" s="17">
        <v>0.53283247593754901</v>
      </c>
      <c r="AP213" s="17">
        <v>0.47530604674904098</v>
      </c>
      <c r="AQ213" s="17">
        <v>0.55096025897761403</v>
      </c>
      <c r="AR213" s="17"/>
      <c r="AS213" s="17">
        <v>0.49250680357365401</v>
      </c>
      <c r="AT213" s="17">
        <v>0.50751431001430403</v>
      </c>
      <c r="AU213" s="17"/>
      <c r="AV213" s="17">
        <v>0.48929339245985698</v>
      </c>
      <c r="AW213" s="17">
        <v>0.49999030656757398</v>
      </c>
    </row>
    <row r="214" spans="2:49" x14ac:dyDescent="0.3">
      <c r="B214" t="s">
        <v>140</v>
      </c>
      <c r="C214" s="17">
        <v>0.11811733820966901</v>
      </c>
      <c r="D214" s="17">
        <v>0.13148643712955699</v>
      </c>
      <c r="E214" s="17">
        <v>0.105926450531641</v>
      </c>
      <c r="F214" s="17"/>
      <c r="G214" s="17">
        <v>8.8097542949180097E-2</v>
      </c>
      <c r="H214" s="17">
        <v>8.3922964382264806E-2</v>
      </c>
      <c r="I214" s="17">
        <v>0.113372659986439</v>
      </c>
      <c r="J214" s="17">
        <v>0.113764965149282</v>
      </c>
      <c r="K214" s="17">
        <v>0.11854731186902399</v>
      </c>
      <c r="L214" s="17">
        <v>0.17311607991217701</v>
      </c>
      <c r="M214" s="17"/>
      <c r="N214" s="17">
        <v>9.0239393829271902E-2</v>
      </c>
      <c r="O214" s="17">
        <v>0.122675310115766</v>
      </c>
      <c r="P214" s="17">
        <v>0.11954746416121</v>
      </c>
      <c r="Q214" s="17">
        <v>0.143521659254949</v>
      </c>
      <c r="R214" s="17"/>
      <c r="S214" s="17">
        <v>0.12404569401177599</v>
      </c>
      <c r="T214" s="17">
        <v>0.11887315351168</v>
      </c>
      <c r="U214" s="17">
        <v>9.1119685695553093E-2</v>
      </c>
      <c r="V214" s="17">
        <v>0.110163906588979</v>
      </c>
      <c r="W214" s="17">
        <v>9.8923804470463797E-2</v>
      </c>
      <c r="X214" s="17">
        <v>0.151181409255956</v>
      </c>
      <c r="Y214" s="17">
        <v>0.11337017257657001</v>
      </c>
      <c r="Z214" s="17">
        <v>9.70572553563782E-2</v>
      </c>
      <c r="AA214" s="17">
        <v>0.13340334755778299</v>
      </c>
      <c r="AB214" s="17">
        <v>0.129638561472391</v>
      </c>
      <c r="AC214" s="17">
        <v>0.116162404232933</v>
      </c>
      <c r="AD214" s="17">
        <v>8.1983093673833399E-2</v>
      </c>
      <c r="AE214" s="17"/>
      <c r="AF214" s="17">
        <v>0.15188044418215599</v>
      </c>
      <c r="AG214" s="17">
        <v>0.121051083021845</v>
      </c>
      <c r="AH214" s="17">
        <v>8.8247581223977606E-2</v>
      </c>
      <c r="AI214" s="17">
        <v>8.4288194742324699E-2</v>
      </c>
      <c r="AJ214" s="17">
        <v>0.17490577939926699</v>
      </c>
      <c r="AK214" s="17"/>
      <c r="AL214" s="17">
        <v>9.1768247901406697E-2</v>
      </c>
      <c r="AM214" s="17">
        <v>0.112824887986436</v>
      </c>
      <c r="AN214" s="17">
        <v>0.118375166904041</v>
      </c>
      <c r="AO214" s="17">
        <v>0.14517853540463699</v>
      </c>
      <c r="AP214" s="17">
        <v>0.142896596651374</v>
      </c>
      <c r="AQ214" s="17">
        <v>0.143844425407847</v>
      </c>
      <c r="AR214" s="17"/>
      <c r="AS214" s="17">
        <v>0.109448820879175</v>
      </c>
      <c r="AT214" s="17">
        <v>0.128440262304059</v>
      </c>
      <c r="AU214" s="17"/>
      <c r="AV214" s="17">
        <v>0.108327831979905</v>
      </c>
      <c r="AW214" s="17">
        <v>0.112059418616832</v>
      </c>
    </row>
    <row r="215" spans="2:49" x14ac:dyDescent="0.3">
      <c r="B215" t="s">
        <v>141</v>
      </c>
      <c r="C215" s="17">
        <v>4.9459587551000897E-2</v>
      </c>
      <c r="D215" s="17">
        <v>5.1851659585376297E-2</v>
      </c>
      <c r="E215" s="17">
        <v>4.7482091823143703E-2</v>
      </c>
      <c r="F215" s="17"/>
      <c r="G215" s="17">
        <v>5.1626066238686402E-2</v>
      </c>
      <c r="H215" s="17">
        <v>2.1193976540779799E-2</v>
      </c>
      <c r="I215" s="17">
        <v>4.1980797552139897E-2</v>
      </c>
      <c r="J215" s="17">
        <v>4.4182796924440597E-2</v>
      </c>
      <c r="K215" s="17">
        <v>6.4077977385563201E-2</v>
      </c>
      <c r="L215" s="17">
        <v>7.1556791102293404E-2</v>
      </c>
      <c r="M215" s="17"/>
      <c r="N215" s="17">
        <v>3.1767335137807898E-2</v>
      </c>
      <c r="O215" s="17">
        <v>3.4576182048218697E-2</v>
      </c>
      <c r="P215" s="17">
        <v>5.1596152032989701E-2</v>
      </c>
      <c r="Q215" s="17">
        <v>8.2710456592198597E-2</v>
      </c>
      <c r="R215" s="17"/>
      <c r="S215" s="17">
        <v>4.7698482932584101E-2</v>
      </c>
      <c r="T215" s="17">
        <v>5.6145280995402697E-2</v>
      </c>
      <c r="U215" s="17">
        <v>5.0282093020094197E-2</v>
      </c>
      <c r="V215" s="17">
        <v>5.3914284574328099E-2</v>
      </c>
      <c r="W215" s="17">
        <v>5.4318028898855099E-2</v>
      </c>
      <c r="X215" s="17">
        <v>4.9394794892363397E-2</v>
      </c>
      <c r="Y215" s="17">
        <v>5.3070696142429798E-2</v>
      </c>
      <c r="Z215" s="17">
        <v>6.4351933867758004E-2</v>
      </c>
      <c r="AA215" s="17">
        <v>3.7369189645590099E-2</v>
      </c>
      <c r="AB215" s="17">
        <v>2.6339959006309401E-2</v>
      </c>
      <c r="AC215" s="17">
        <v>9.1405085388656299E-2</v>
      </c>
      <c r="AD215" s="17">
        <v>1.6194553813744201E-2</v>
      </c>
      <c r="AE215" s="17"/>
      <c r="AF215" s="17">
        <v>6.6423227027764098E-2</v>
      </c>
      <c r="AG215" s="17">
        <v>4.40368300572734E-2</v>
      </c>
      <c r="AH215" s="17">
        <v>3.9120204255233201E-2</v>
      </c>
      <c r="AI215" s="17">
        <v>3.4578669151031097E-2</v>
      </c>
      <c r="AJ215" s="17">
        <v>3.16942856770627E-2</v>
      </c>
      <c r="AK215" s="17"/>
      <c r="AL215" s="17">
        <v>3.8701765226779802E-2</v>
      </c>
      <c r="AM215" s="17">
        <v>4.0057844367315298E-2</v>
      </c>
      <c r="AN215" s="17">
        <v>6.4254655901385405E-2</v>
      </c>
      <c r="AO215" s="17">
        <v>5.3074473921991099E-2</v>
      </c>
      <c r="AP215" s="17">
        <v>7.1260365755767399E-2</v>
      </c>
      <c r="AQ215" s="17">
        <v>7.2724972711702404E-2</v>
      </c>
      <c r="AR215" s="17"/>
      <c r="AS215" s="17">
        <v>4.7594890626580399E-2</v>
      </c>
      <c r="AT215" s="17">
        <v>5.16801662354456E-2</v>
      </c>
      <c r="AU215" s="17"/>
      <c r="AV215" s="17">
        <v>4.70402882921237E-2</v>
      </c>
      <c r="AW215" s="17">
        <v>4.8886467733698903E-2</v>
      </c>
    </row>
    <row r="216" spans="2:49" x14ac:dyDescent="0.3">
      <c r="B216" t="s">
        <v>142</v>
      </c>
      <c r="C216" s="17">
        <v>2.7119652655524198E-2</v>
      </c>
      <c r="D216" s="17">
        <v>2.0437695427248801E-2</v>
      </c>
      <c r="E216" s="17">
        <v>3.29631858000606E-2</v>
      </c>
      <c r="F216" s="17"/>
      <c r="G216" s="17">
        <v>2.8617515634095501E-2</v>
      </c>
      <c r="H216" s="17">
        <v>2.3313060911010201E-2</v>
      </c>
      <c r="I216" s="17">
        <v>1.33862012139957E-2</v>
      </c>
      <c r="J216" s="17">
        <v>1.9060252607815499E-2</v>
      </c>
      <c r="K216" s="17">
        <v>3.62959627776979E-2</v>
      </c>
      <c r="L216" s="17">
        <v>4.0827265762907398E-2</v>
      </c>
      <c r="M216" s="17"/>
      <c r="N216" s="17">
        <v>1.29503529306223E-2</v>
      </c>
      <c r="O216" s="17">
        <v>2.4463453067223299E-2</v>
      </c>
      <c r="P216" s="17">
        <v>2.12639134599635E-2</v>
      </c>
      <c r="Q216" s="17">
        <v>5.0635362399013298E-2</v>
      </c>
      <c r="R216" s="17"/>
      <c r="S216" s="17">
        <v>2.5919909448871199E-2</v>
      </c>
      <c r="T216" s="17">
        <v>1.2880476913809001E-2</v>
      </c>
      <c r="U216" s="17">
        <v>3.0024885760151901E-2</v>
      </c>
      <c r="V216" s="17">
        <v>6.1593853227672503E-2</v>
      </c>
      <c r="W216" s="17">
        <v>4.5519059209052998E-2</v>
      </c>
      <c r="X216" s="17">
        <v>2.0037827845892999E-2</v>
      </c>
      <c r="Y216" s="17">
        <v>2.18468475653667E-2</v>
      </c>
      <c r="Z216" s="17">
        <v>1.01149952868342E-2</v>
      </c>
      <c r="AA216" s="17">
        <v>2.17677257202121E-2</v>
      </c>
      <c r="AB216" s="17">
        <v>1.5089793508751601E-2</v>
      </c>
      <c r="AC216" s="17">
        <v>5.09680138366699E-2</v>
      </c>
      <c r="AD216" s="17">
        <v>1.4482304735086E-2</v>
      </c>
      <c r="AE216" s="17"/>
      <c r="AF216" s="17">
        <v>3.7064574607717803E-2</v>
      </c>
      <c r="AG216" s="17">
        <v>3.2889123672848498E-2</v>
      </c>
      <c r="AH216" s="17">
        <v>2.043206057481E-2</v>
      </c>
      <c r="AI216" s="17">
        <v>1.0786350557996901E-2</v>
      </c>
      <c r="AJ216" s="17">
        <v>0</v>
      </c>
      <c r="AK216" s="17"/>
      <c r="AL216" s="17">
        <v>2.3074435029180301E-2</v>
      </c>
      <c r="AM216" s="17">
        <v>2.4193459044506298E-2</v>
      </c>
      <c r="AN216" s="17">
        <v>2.68817854161854E-2</v>
      </c>
      <c r="AO216" s="17">
        <v>3.6674037445802998E-2</v>
      </c>
      <c r="AP216" s="17">
        <v>4.2139525934444602E-2</v>
      </c>
      <c r="AQ216" s="17">
        <v>0</v>
      </c>
      <c r="AR216" s="17"/>
      <c r="AS216" s="17">
        <v>2.4144276477625699E-2</v>
      </c>
      <c r="AT216" s="17">
        <v>3.0662886321176801E-2</v>
      </c>
      <c r="AU216" s="17"/>
      <c r="AV216" s="17">
        <v>2.15917044082202E-2</v>
      </c>
      <c r="AW216" s="17">
        <v>3.0088794638271799E-2</v>
      </c>
    </row>
    <row r="217" spans="2:49" x14ac:dyDescent="0.3">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row>
    <row r="218" spans="2:49" x14ac:dyDescent="0.3">
      <c r="B218" s="6" t="s">
        <v>157</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row>
    <row r="219" spans="2:49" x14ac:dyDescent="0.3">
      <c r="B219" s="23" t="s">
        <v>80</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row>
    <row r="220" spans="2:49" x14ac:dyDescent="0.3">
      <c r="B220" t="s">
        <v>138</v>
      </c>
      <c r="C220" s="17">
        <v>0.44778604826546903</v>
      </c>
      <c r="D220" s="17">
        <v>0.39393848629640199</v>
      </c>
      <c r="E220" s="17">
        <v>0.49802152421241602</v>
      </c>
      <c r="F220" s="17"/>
      <c r="G220" s="17">
        <v>0.47978875721697201</v>
      </c>
      <c r="H220" s="17">
        <v>0.51811170190973599</v>
      </c>
      <c r="I220" s="17">
        <v>0.46735645831739098</v>
      </c>
      <c r="J220" s="17">
        <v>0.381284842264349</v>
      </c>
      <c r="K220" s="17">
        <v>0.43173174406439202</v>
      </c>
      <c r="L220" s="17">
        <v>0.41807297000424598</v>
      </c>
      <c r="M220" s="17"/>
      <c r="N220" s="17">
        <v>0.51473253356564697</v>
      </c>
      <c r="O220" s="17">
        <v>0.40686057291946498</v>
      </c>
      <c r="P220" s="17">
        <v>0.43895295019271202</v>
      </c>
      <c r="Q220" s="17">
        <v>0.42526775616208901</v>
      </c>
      <c r="R220" s="17"/>
      <c r="S220" s="17">
        <v>0.48092569893328702</v>
      </c>
      <c r="T220" s="17">
        <v>0.44836630289395901</v>
      </c>
      <c r="U220" s="17">
        <v>0.45296939900626598</v>
      </c>
      <c r="V220" s="17">
        <v>0.45840657564586901</v>
      </c>
      <c r="W220" s="17">
        <v>0.45336870138426399</v>
      </c>
      <c r="X220" s="17">
        <v>0.45967992375572903</v>
      </c>
      <c r="Y220" s="17">
        <v>0.44164810305901298</v>
      </c>
      <c r="Z220" s="17">
        <v>0.55346821739005003</v>
      </c>
      <c r="AA220" s="17">
        <v>0.43717803224518298</v>
      </c>
      <c r="AB220" s="17">
        <v>0.36656050750744001</v>
      </c>
      <c r="AC220" s="17">
        <v>0.41226502592853898</v>
      </c>
      <c r="AD220" s="17">
        <v>0.41305358908904599</v>
      </c>
      <c r="AE220" s="17"/>
      <c r="AF220" s="17">
        <v>0.39833709642086401</v>
      </c>
      <c r="AG220" s="17">
        <v>0.43900927042798499</v>
      </c>
      <c r="AH220" s="17">
        <v>0.44715073077843198</v>
      </c>
      <c r="AI220" s="17">
        <v>0.53297685716269605</v>
      </c>
      <c r="AJ220" s="17">
        <v>0.57780324026026797</v>
      </c>
      <c r="AK220" s="17"/>
      <c r="AL220" s="17">
        <v>0.52300594815567403</v>
      </c>
      <c r="AM220" s="17">
        <v>0.42827592733452202</v>
      </c>
      <c r="AN220" s="17">
        <v>0.451375970095443</v>
      </c>
      <c r="AO220" s="17">
        <v>0.36976461006262901</v>
      </c>
      <c r="AP220" s="17">
        <v>0.42383537972958502</v>
      </c>
      <c r="AQ220" s="17">
        <v>0.47635622963580798</v>
      </c>
      <c r="AR220" s="17"/>
      <c r="AS220" s="17">
        <v>0.48094940153062099</v>
      </c>
      <c r="AT220" s="17">
        <v>0.40829339163002698</v>
      </c>
      <c r="AU220" s="17"/>
      <c r="AV220" s="17">
        <v>0.49295310769990802</v>
      </c>
      <c r="AW220" s="17">
        <v>0.45299475524515798</v>
      </c>
    </row>
    <row r="221" spans="2:49" x14ac:dyDescent="0.3">
      <c r="B221" t="s">
        <v>139</v>
      </c>
      <c r="C221" s="17">
        <v>0.46322313496586598</v>
      </c>
      <c r="D221" s="17">
        <v>0.49103003085554098</v>
      </c>
      <c r="E221" s="17">
        <v>0.43861759372974202</v>
      </c>
      <c r="F221" s="17"/>
      <c r="G221" s="17">
        <v>0.41210839214504502</v>
      </c>
      <c r="H221" s="17">
        <v>0.39476675812054002</v>
      </c>
      <c r="I221" s="17">
        <v>0.46300770014113901</v>
      </c>
      <c r="J221" s="17">
        <v>0.50958136428355105</v>
      </c>
      <c r="K221" s="17">
        <v>0.477807674049188</v>
      </c>
      <c r="L221" s="17">
        <v>0.50574652709145096</v>
      </c>
      <c r="M221" s="17"/>
      <c r="N221" s="17">
        <v>0.42638760041938001</v>
      </c>
      <c r="O221" s="17">
        <v>0.50591233633891197</v>
      </c>
      <c r="P221" s="17">
        <v>0.46552839665366802</v>
      </c>
      <c r="Q221" s="17">
        <v>0.45615330086695299</v>
      </c>
      <c r="R221" s="17"/>
      <c r="S221" s="17">
        <v>0.44396235633697101</v>
      </c>
      <c r="T221" s="17">
        <v>0.46568854794841802</v>
      </c>
      <c r="U221" s="17">
        <v>0.48619084500892101</v>
      </c>
      <c r="V221" s="17">
        <v>0.42090489615703602</v>
      </c>
      <c r="W221" s="17">
        <v>0.48240576498864901</v>
      </c>
      <c r="X221" s="17">
        <v>0.441935353740953</v>
      </c>
      <c r="Y221" s="17">
        <v>0.46285765583781802</v>
      </c>
      <c r="Z221" s="17">
        <v>0.37768654874279001</v>
      </c>
      <c r="AA221" s="17">
        <v>0.49562389809638802</v>
      </c>
      <c r="AB221" s="17">
        <v>0.499781409987267</v>
      </c>
      <c r="AC221" s="17">
        <v>0.45444356111773099</v>
      </c>
      <c r="AD221" s="17">
        <v>0.52859740787415299</v>
      </c>
      <c r="AE221" s="17"/>
      <c r="AF221" s="17">
        <v>0.48288125282271199</v>
      </c>
      <c r="AG221" s="17">
        <v>0.45252448252242999</v>
      </c>
      <c r="AH221" s="17">
        <v>0.484237202438356</v>
      </c>
      <c r="AI221" s="17">
        <v>0.42334737008843598</v>
      </c>
      <c r="AJ221" s="17">
        <v>0.39050247406266902</v>
      </c>
      <c r="AK221" s="17"/>
      <c r="AL221" s="17">
        <v>0.401960208073326</v>
      </c>
      <c r="AM221" s="17">
        <v>0.48952494712751099</v>
      </c>
      <c r="AN221" s="17">
        <v>0.41659150614235102</v>
      </c>
      <c r="AO221" s="17">
        <v>0.51623200354655996</v>
      </c>
      <c r="AP221" s="17">
        <v>0.50282424515975399</v>
      </c>
      <c r="AQ221" s="17">
        <v>0.47727501594803201</v>
      </c>
      <c r="AR221" s="17"/>
      <c r="AS221" s="17">
        <v>0.43992715735759103</v>
      </c>
      <c r="AT221" s="17">
        <v>0.49096520427094198</v>
      </c>
      <c r="AU221" s="17"/>
      <c r="AV221" s="17">
        <v>0.43710858145863601</v>
      </c>
      <c r="AW221" s="17">
        <v>0.44649115444089199</v>
      </c>
    </row>
    <row r="222" spans="2:49" x14ac:dyDescent="0.3">
      <c r="B222" t="s">
        <v>140</v>
      </c>
      <c r="C222" s="17">
        <v>5.5053478130187003E-2</v>
      </c>
      <c r="D222" s="17">
        <v>7.2710060165633403E-2</v>
      </c>
      <c r="E222" s="17">
        <v>3.7357475515689402E-2</v>
      </c>
      <c r="F222" s="17"/>
      <c r="G222" s="17">
        <v>6.5376340937937899E-2</v>
      </c>
      <c r="H222" s="17">
        <v>5.56368506687345E-2</v>
      </c>
      <c r="I222" s="17">
        <v>3.9057163938948501E-2</v>
      </c>
      <c r="J222" s="17">
        <v>7.8863769213301904E-2</v>
      </c>
      <c r="K222" s="17">
        <v>3.9277358777410003E-2</v>
      </c>
      <c r="L222" s="17">
        <v>5.1987093460527802E-2</v>
      </c>
      <c r="M222" s="17"/>
      <c r="N222" s="17">
        <v>4.0045782976658298E-2</v>
      </c>
      <c r="O222" s="17">
        <v>5.5848545981535297E-2</v>
      </c>
      <c r="P222" s="17">
        <v>6.0128152156152803E-2</v>
      </c>
      <c r="Q222" s="17">
        <v>6.6574120747968896E-2</v>
      </c>
      <c r="R222" s="17"/>
      <c r="S222" s="17">
        <v>4.47873462656437E-2</v>
      </c>
      <c r="T222" s="17">
        <v>3.6346872640658799E-2</v>
      </c>
      <c r="U222" s="17">
        <v>2.4898248856653801E-2</v>
      </c>
      <c r="V222" s="17">
        <v>8.1493435978339204E-2</v>
      </c>
      <c r="W222" s="17">
        <v>3.5108549535106802E-2</v>
      </c>
      <c r="X222" s="17">
        <v>7.7058767856697102E-2</v>
      </c>
      <c r="Y222" s="17">
        <v>6.2728616594907499E-2</v>
      </c>
      <c r="Z222" s="17">
        <v>4.2396170039880401E-2</v>
      </c>
      <c r="AA222" s="17">
        <v>3.8250584613525401E-2</v>
      </c>
      <c r="AB222" s="17">
        <v>8.6002336558140297E-2</v>
      </c>
      <c r="AC222" s="17">
        <v>0.115995210158295</v>
      </c>
      <c r="AD222" s="17">
        <v>2.9666306350978802E-2</v>
      </c>
      <c r="AE222" s="17"/>
      <c r="AF222" s="17">
        <v>7.7175856334300699E-2</v>
      </c>
      <c r="AG222" s="17">
        <v>6.7656146895079802E-2</v>
      </c>
      <c r="AH222" s="17">
        <v>3.4494385198897498E-2</v>
      </c>
      <c r="AI222" s="17">
        <v>3.3376736882310902E-2</v>
      </c>
      <c r="AJ222" s="17">
        <v>0</v>
      </c>
      <c r="AK222" s="17"/>
      <c r="AL222" s="17">
        <v>4.4802329052505599E-2</v>
      </c>
      <c r="AM222" s="17">
        <v>5.4155806836245497E-2</v>
      </c>
      <c r="AN222" s="17">
        <v>6.8481719930134605E-2</v>
      </c>
      <c r="AO222" s="17">
        <v>7.2362152086098294E-2</v>
      </c>
      <c r="AP222" s="17">
        <v>5.1929264741666099E-2</v>
      </c>
      <c r="AQ222" s="17">
        <v>2.7866517161076802E-2</v>
      </c>
      <c r="AR222" s="17"/>
      <c r="AS222" s="17">
        <v>4.7249553243277002E-2</v>
      </c>
      <c r="AT222" s="17">
        <v>6.4346800295270096E-2</v>
      </c>
      <c r="AU222" s="17"/>
      <c r="AV222" s="17">
        <v>3.6555753585909602E-2</v>
      </c>
      <c r="AW222" s="17">
        <v>7.2153643917721805E-2</v>
      </c>
    </row>
    <row r="223" spans="2:49" x14ac:dyDescent="0.3">
      <c r="B223" t="s">
        <v>141</v>
      </c>
      <c r="C223" s="17">
        <v>1.6163413474688301E-2</v>
      </c>
      <c r="D223" s="17">
        <v>2.2920676531500601E-2</v>
      </c>
      <c r="E223" s="17">
        <v>9.6884672236357706E-3</v>
      </c>
      <c r="F223" s="17"/>
      <c r="G223" s="17">
        <v>2.3617981810804399E-2</v>
      </c>
      <c r="H223" s="17">
        <v>1.30993850619237E-2</v>
      </c>
      <c r="I223" s="17">
        <v>1.2321758827034001E-2</v>
      </c>
      <c r="J223" s="17">
        <v>1.0939328845829399E-2</v>
      </c>
      <c r="K223" s="17">
        <v>2.6971620220759902E-2</v>
      </c>
      <c r="L223" s="17">
        <v>1.37922546549861E-2</v>
      </c>
      <c r="M223" s="17"/>
      <c r="N223" s="17">
        <v>8.8360394519811803E-3</v>
      </c>
      <c r="O223" s="17">
        <v>1.5398709135695099E-2</v>
      </c>
      <c r="P223" s="17">
        <v>1.75462095870982E-2</v>
      </c>
      <c r="Q223" s="17">
        <v>2.3833484388321498E-2</v>
      </c>
      <c r="R223" s="17"/>
      <c r="S223" s="17">
        <v>2.0536642615164E-2</v>
      </c>
      <c r="T223" s="17">
        <v>3.0166987525024301E-2</v>
      </c>
      <c r="U223" s="17">
        <v>1.1238415446237099E-2</v>
      </c>
      <c r="V223" s="17">
        <v>1.3806140161329901E-2</v>
      </c>
      <c r="W223" s="17">
        <v>1.1310445355472E-2</v>
      </c>
      <c r="X223" s="17">
        <v>1.07596436339563E-2</v>
      </c>
      <c r="Y223" s="17">
        <v>1.5992663943661101E-2</v>
      </c>
      <c r="Z223" s="17">
        <v>1.43436738334538E-2</v>
      </c>
      <c r="AA223" s="17">
        <v>1.6521098271795799E-2</v>
      </c>
      <c r="AB223" s="17">
        <v>1.5120500930750401E-2</v>
      </c>
      <c r="AC223" s="17">
        <v>0</v>
      </c>
      <c r="AD223" s="17">
        <v>1.4200391950735599E-2</v>
      </c>
      <c r="AE223" s="17"/>
      <c r="AF223" s="17">
        <v>1.59410763177469E-2</v>
      </c>
      <c r="AG223" s="17">
        <v>1.52401987145736E-2</v>
      </c>
      <c r="AH223" s="17">
        <v>1.8286039379387501E-2</v>
      </c>
      <c r="AI223" s="17">
        <v>6.7583919874234597E-3</v>
      </c>
      <c r="AJ223" s="17">
        <v>0</v>
      </c>
      <c r="AK223" s="17"/>
      <c r="AL223" s="17">
        <v>1.2949399461449001E-2</v>
      </c>
      <c r="AM223" s="17">
        <v>1.87541988026463E-2</v>
      </c>
      <c r="AN223" s="17">
        <v>2.4991463786230399E-2</v>
      </c>
      <c r="AO223" s="17">
        <v>1.9845114488565099E-2</v>
      </c>
      <c r="AP223" s="17">
        <v>4.0404692777564798E-3</v>
      </c>
      <c r="AQ223" s="17">
        <v>9.6819973998670296E-3</v>
      </c>
      <c r="AR223" s="17"/>
      <c r="AS223" s="17">
        <v>1.5811890291006599E-2</v>
      </c>
      <c r="AT223" s="17">
        <v>1.6582025678392402E-2</v>
      </c>
      <c r="AU223" s="17"/>
      <c r="AV223" s="17">
        <v>1.6347691272437299E-2</v>
      </c>
      <c r="AW223" s="17">
        <v>1.45640984253889E-2</v>
      </c>
    </row>
    <row r="224" spans="2:49" x14ac:dyDescent="0.3">
      <c r="B224" t="s">
        <v>142</v>
      </c>
      <c r="C224" s="17">
        <v>1.7773925163789499E-2</v>
      </c>
      <c r="D224" s="17">
        <v>1.9400746150922899E-2</v>
      </c>
      <c r="E224" s="17">
        <v>1.63149393185167E-2</v>
      </c>
      <c r="F224" s="17"/>
      <c r="G224" s="17">
        <v>1.9108527889241E-2</v>
      </c>
      <c r="H224" s="17">
        <v>1.8385304239066001E-2</v>
      </c>
      <c r="I224" s="17">
        <v>1.8256918775488101E-2</v>
      </c>
      <c r="J224" s="17">
        <v>1.9330695392969E-2</v>
      </c>
      <c r="K224" s="17">
        <v>2.4211602888250802E-2</v>
      </c>
      <c r="L224" s="17">
        <v>1.04011547887892E-2</v>
      </c>
      <c r="M224" s="17"/>
      <c r="N224" s="17">
        <v>9.9980435863329092E-3</v>
      </c>
      <c r="O224" s="17">
        <v>1.5979835624392199E-2</v>
      </c>
      <c r="P224" s="17">
        <v>1.7844291410369601E-2</v>
      </c>
      <c r="Q224" s="17">
        <v>2.8171337834667801E-2</v>
      </c>
      <c r="R224" s="17"/>
      <c r="S224" s="17">
        <v>9.7879558489339397E-3</v>
      </c>
      <c r="T224" s="17">
        <v>1.9431288991939299E-2</v>
      </c>
      <c r="U224" s="17">
        <v>2.4703091681921599E-2</v>
      </c>
      <c r="V224" s="17">
        <v>2.53889520574264E-2</v>
      </c>
      <c r="W224" s="17">
        <v>1.7806538736508001E-2</v>
      </c>
      <c r="X224" s="17">
        <v>1.0566311012664101E-2</v>
      </c>
      <c r="Y224" s="17">
        <v>1.6772960564601001E-2</v>
      </c>
      <c r="Z224" s="17">
        <v>1.21053899938255E-2</v>
      </c>
      <c r="AA224" s="17">
        <v>1.24263867731082E-2</v>
      </c>
      <c r="AB224" s="17">
        <v>3.25352450164023E-2</v>
      </c>
      <c r="AC224" s="17">
        <v>1.72962027954351E-2</v>
      </c>
      <c r="AD224" s="17">
        <v>1.4482304735086E-2</v>
      </c>
      <c r="AE224" s="17"/>
      <c r="AF224" s="17">
        <v>2.56647181043765E-2</v>
      </c>
      <c r="AG224" s="17">
        <v>2.5569901439932499E-2</v>
      </c>
      <c r="AH224" s="17">
        <v>1.5831642204927401E-2</v>
      </c>
      <c r="AI224" s="17">
        <v>3.5406438791335099E-3</v>
      </c>
      <c r="AJ224" s="17">
        <v>3.16942856770627E-2</v>
      </c>
      <c r="AK224" s="17"/>
      <c r="AL224" s="17">
        <v>1.7282115257044602E-2</v>
      </c>
      <c r="AM224" s="17">
        <v>9.2891198990741903E-3</v>
      </c>
      <c r="AN224" s="17">
        <v>3.8559340045840801E-2</v>
      </c>
      <c r="AO224" s="17">
        <v>2.1796119816147999E-2</v>
      </c>
      <c r="AP224" s="17">
        <v>1.7370641091238599E-2</v>
      </c>
      <c r="AQ224" s="17">
        <v>8.8202398552159403E-3</v>
      </c>
      <c r="AR224" s="17"/>
      <c r="AS224" s="17">
        <v>1.6061997577504601E-2</v>
      </c>
      <c r="AT224" s="17">
        <v>1.9812578125368401E-2</v>
      </c>
      <c r="AU224" s="17"/>
      <c r="AV224" s="17">
        <v>1.70348659831089E-2</v>
      </c>
      <c r="AW224" s="17">
        <v>1.37963479708393E-2</v>
      </c>
    </row>
    <row r="225" spans="2:49" x14ac:dyDescent="0.3">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row>
    <row r="226" spans="2:49" x14ac:dyDescent="0.3">
      <c r="B226" s="6" t="s">
        <v>158</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row>
    <row r="227" spans="2:49" x14ac:dyDescent="0.3">
      <c r="B227" s="23" t="s">
        <v>80</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row>
    <row r="228" spans="2:49" x14ac:dyDescent="0.3">
      <c r="B228" t="s">
        <v>138</v>
      </c>
      <c r="C228" s="17">
        <v>0.24394855346406699</v>
      </c>
      <c r="D228" s="17">
        <v>0.27493229417452603</v>
      </c>
      <c r="E228" s="17">
        <v>0.211850049613272</v>
      </c>
      <c r="F228" s="17"/>
      <c r="G228" s="17">
        <v>0.24902583892799399</v>
      </c>
      <c r="H228" s="17">
        <v>0.35341077931631099</v>
      </c>
      <c r="I228" s="17">
        <v>0.25775886447167901</v>
      </c>
      <c r="J228" s="17">
        <v>0.16470373788414999</v>
      </c>
      <c r="K228" s="17">
        <v>0.19808941695825499</v>
      </c>
      <c r="L228" s="17">
        <v>0.235551065005391</v>
      </c>
      <c r="M228" s="17"/>
      <c r="N228" s="17">
        <v>0.33397158310139802</v>
      </c>
      <c r="O228" s="17">
        <v>0.18870667194199101</v>
      </c>
      <c r="P228" s="17">
        <v>0.25738351330994003</v>
      </c>
      <c r="Q228" s="17">
        <v>0.19501242138646299</v>
      </c>
      <c r="R228" s="17"/>
      <c r="S228" s="17">
        <v>0.30620675196467001</v>
      </c>
      <c r="T228" s="17">
        <v>0.26692083918474402</v>
      </c>
      <c r="U228" s="17">
        <v>0.22832640243378099</v>
      </c>
      <c r="V228" s="17">
        <v>0.20257664912225001</v>
      </c>
      <c r="W228" s="17">
        <v>0.16158733164365999</v>
      </c>
      <c r="X228" s="17">
        <v>0.28305289316077797</v>
      </c>
      <c r="Y228" s="17">
        <v>0.23064487037554501</v>
      </c>
      <c r="Z228" s="17">
        <v>0.27295423173530498</v>
      </c>
      <c r="AA228" s="17">
        <v>0.27587030034351301</v>
      </c>
      <c r="AB228" s="17">
        <v>0.190745551516073</v>
      </c>
      <c r="AC228" s="17">
        <v>0.231944123012021</v>
      </c>
      <c r="AD228" s="17">
        <v>0.152886450629592</v>
      </c>
      <c r="AE228" s="17"/>
      <c r="AF228" s="17">
        <v>0.15404255105439801</v>
      </c>
      <c r="AG228" s="17">
        <v>0.19026915191944199</v>
      </c>
      <c r="AH228" s="17">
        <v>0.29867542275530201</v>
      </c>
      <c r="AI228" s="17">
        <v>0.38560858966567602</v>
      </c>
      <c r="AJ228" s="17">
        <v>0.49932010741058602</v>
      </c>
      <c r="AK228" s="17"/>
      <c r="AL228" s="17">
        <v>0.35072071043980901</v>
      </c>
      <c r="AM228" s="17">
        <v>0.22620768329879101</v>
      </c>
      <c r="AN228" s="17">
        <v>0.22344566230260701</v>
      </c>
      <c r="AO228" s="17">
        <v>0.182761538136227</v>
      </c>
      <c r="AP228" s="17">
        <v>0.189699358921633</v>
      </c>
      <c r="AQ228" s="17">
        <v>0.14911027130094401</v>
      </c>
      <c r="AR228" s="17"/>
      <c r="AS228" s="17">
        <v>0.26935925648007902</v>
      </c>
      <c r="AT228" s="17">
        <v>0.21368815847165001</v>
      </c>
      <c r="AU228" s="17"/>
      <c r="AV228" s="17">
        <v>0.26408114251440801</v>
      </c>
      <c r="AW228" s="17">
        <v>0.28165111091935302</v>
      </c>
    </row>
    <row r="229" spans="2:49" x14ac:dyDescent="0.3">
      <c r="B229" t="s">
        <v>139</v>
      </c>
      <c r="C229" s="17">
        <v>0.49088210417386302</v>
      </c>
      <c r="D229" s="17">
        <v>0.47136343929281699</v>
      </c>
      <c r="E229" s="17">
        <v>0.512638192086454</v>
      </c>
      <c r="F229" s="17"/>
      <c r="G229" s="17">
        <v>0.45626630444525601</v>
      </c>
      <c r="H229" s="17">
        <v>0.448961405784427</v>
      </c>
      <c r="I229" s="17">
        <v>0.44961086899931502</v>
      </c>
      <c r="J229" s="17">
        <v>0.47640672710967802</v>
      </c>
      <c r="K229" s="17">
        <v>0.51461575112075797</v>
      </c>
      <c r="L229" s="17">
        <v>0.57767953431704799</v>
      </c>
      <c r="M229" s="17"/>
      <c r="N229" s="17">
        <v>0.487673980883644</v>
      </c>
      <c r="O229" s="17">
        <v>0.54815581289408599</v>
      </c>
      <c r="P229" s="17">
        <v>0.46260244520467902</v>
      </c>
      <c r="Q229" s="17">
        <v>0.45774267012720399</v>
      </c>
      <c r="R229" s="17"/>
      <c r="S229" s="17">
        <v>0.45302813939296699</v>
      </c>
      <c r="T229" s="17">
        <v>0.49091100901541102</v>
      </c>
      <c r="U229" s="17">
        <v>0.49159007744995498</v>
      </c>
      <c r="V229" s="17">
        <v>0.466026264879011</v>
      </c>
      <c r="W229" s="17">
        <v>0.54882748818217997</v>
      </c>
      <c r="X229" s="17">
        <v>0.48067227951005798</v>
      </c>
      <c r="Y229" s="17">
        <v>0.521529986213636</v>
      </c>
      <c r="Z229" s="17">
        <v>0.53330023964514395</v>
      </c>
      <c r="AA229" s="17">
        <v>0.46404415714679897</v>
      </c>
      <c r="AB229" s="17">
        <v>0.534538820771992</v>
      </c>
      <c r="AC229" s="17">
        <v>0.41109931988099901</v>
      </c>
      <c r="AD229" s="17">
        <v>0.59801954145132297</v>
      </c>
      <c r="AE229" s="17"/>
      <c r="AF229" s="17">
        <v>0.51444468896412299</v>
      </c>
      <c r="AG229" s="17">
        <v>0.51119773864982399</v>
      </c>
      <c r="AH229" s="17">
        <v>0.46364412714610098</v>
      </c>
      <c r="AI229" s="17">
        <v>0.460178211364203</v>
      </c>
      <c r="AJ229" s="17">
        <v>0.30455704617169699</v>
      </c>
      <c r="AK229" s="17"/>
      <c r="AL229" s="17">
        <v>0.44235258105432701</v>
      </c>
      <c r="AM229" s="17">
        <v>0.50852975029451797</v>
      </c>
      <c r="AN229" s="17">
        <v>0.48612714366999199</v>
      </c>
      <c r="AO229" s="17">
        <v>0.50676163731342305</v>
      </c>
      <c r="AP229" s="17">
        <v>0.51024785440585196</v>
      </c>
      <c r="AQ229" s="17">
        <v>0.56155601763029295</v>
      </c>
      <c r="AR229" s="17"/>
      <c r="AS229" s="17">
        <v>0.50759260604392098</v>
      </c>
      <c r="AT229" s="17">
        <v>0.47098236402142302</v>
      </c>
      <c r="AU229" s="17"/>
      <c r="AV229" s="17">
        <v>0.52802839350666997</v>
      </c>
      <c r="AW229" s="17">
        <v>0.46000103707101903</v>
      </c>
    </row>
    <row r="230" spans="2:49" x14ac:dyDescent="0.3">
      <c r="B230" t="s">
        <v>140</v>
      </c>
      <c r="C230" s="17">
        <v>0.175048384819259</v>
      </c>
      <c r="D230" s="17">
        <v>0.164614878697983</v>
      </c>
      <c r="E230" s="17">
        <v>0.183736276126958</v>
      </c>
      <c r="F230" s="17"/>
      <c r="G230" s="17">
        <v>0.21187686817947299</v>
      </c>
      <c r="H230" s="17">
        <v>0.120850052274525</v>
      </c>
      <c r="I230" s="17">
        <v>0.19116597224864701</v>
      </c>
      <c r="J230" s="17">
        <v>0.227685539216608</v>
      </c>
      <c r="K230" s="17">
        <v>0.18508716780757001</v>
      </c>
      <c r="L230" s="17">
        <v>0.131713833259549</v>
      </c>
      <c r="M230" s="17"/>
      <c r="N230" s="17">
        <v>0.116294178837235</v>
      </c>
      <c r="O230" s="17">
        <v>0.18863326010348599</v>
      </c>
      <c r="P230" s="17">
        <v>0.17621324316496301</v>
      </c>
      <c r="Q230" s="17">
        <v>0.22162213840507999</v>
      </c>
      <c r="R230" s="17"/>
      <c r="S230" s="17">
        <v>0.14271479868260201</v>
      </c>
      <c r="T230" s="17">
        <v>0.14797522840911001</v>
      </c>
      <c r="U230" s="17">
        <v>0.19742233590950201</v>
      </c>
      <c r="V230" s="17">
        <v>0.23071307951053799</v>
      </c>
      <c r="W230" s="17">
        <v>0.19791907930158201</v>
      </c>
      <c r="X230" s="17">
        <v>0.18922571504326699</v>
      </c>
      <c r="Y230" s="17">
        <v>0.186672627290528</v>
      </c>
      <c r="Z230" s="17">
        <v>0.10438345345031599</v>
      </c>
      <c r="AA230" s="17">
        <v>0.16964829070946999</v>
      </c>
      <c r="AB230" s="17">
        <v>0.16121115744733899</v>
      </c>
      <c r="AC230" s="17">
        <v>0.256230422061065</v>
      </c>
      <c r="AD230" s="17">
        <v>0.110646427812736</v>
      </c>
      <c r="AE230" s="17"/>
      <c r="AF230" s="17">
        <v>0.21409286425889701</v>
      </c>
      <c r="AG230" s="17">
        <v>0.19573829991536701</v>
      </c>
      <c r="AH230" s="17">
        <v>0.17484050628584399</v>
      </c>
      <c r="AI230" s="17">
        <v>9.6519518721216599E-2</v>
      </c>
      <c r="AJ230" s="17">
        <v>0.123922956832987</v>
      </c>
      <c r="AK230" s="17"/>
      <c r="AL230" s="17">
        <v>0.13413992701771801</v>
      </c>
      <c r="AM230" s="17">
        <v>0.17042370309094801</v>
      </c>
      <c r="AN230" s="17">
        <v>0.18023028510957101</v>
      </c>
      <c r="AO230" s="17">
        <v>0.21565996975106699</v>
      </c>
      <c r="AP230" s="17">
        <v>0.18472152606582201</v>
      </c>
      <c r="AQ230" s="17">
        <v>0.24883094633571201</v>
      </c>
      <c r="AR230" s="17"/>
      <c r="AS230" s="17">
        <v>0.14517539258001</v>
      </c>
      <c r="AT230" s="17">
        <v>0.210622707347662</v>
      </c>
      <c r="AU230" s="17"/>
      <c r="AV230" s="17">
        <v>0.13115269124316301</v>
      </c>
      <c r="AW230" s="17">
        <v>0.17783194467399699</v>
      </c>
    </row>
    <row r="231" spans="2:49" x14ac:dyDescent="0.3">
      <c r="B231" t="s">
        <v>141</v>
      </c>
      <c r="C231" s="17">
        <v>6.5914366774302097E-2</v>
      </c>
      <c r="D231" s="17">
        <v>6.65006391137897E-2</v>
      </c>
      <c r="E231" s="17">
        <v>6.5816668665516803E-2</v>
      </c>
      <c r="F231" s="17"/>
      <c r="G231" s="17">
        <v>6.0414266404454298E-2</v>
      </c>
      <c r="H231" s="17">
        <v>6.0846856843029103E-2</v>
      </c>
      <c r="I231" s="17">
        <v>6.9375976979869899E-2</v>
      </c>
      <c r="J231" s="17">
        <v>0.104022950201694</v>
      </c>
      <c r="K231" s="17">
        <v>7.4087592007594003E-2</v>
      </c>
      <c r="L231" s="17">
        <v>3.4418485777712803E-2</v>
      </c>
      <c r="M231" s="17"/>
      <c r="N231" s="17">
        <v>4.9549915090163502E-2</v>
      </c>
      <c r="O231" s="17">
        <v>5.4188358304097697E-2</v>
      </c>
      <c r="P231" s="17">
        <v>7.6284376481485602E-2</v>
      </c>
      <c r="Q231" s="17">
        <v>8.7383296095353294E-2</v>
      </c>
      <c r="R231" s="17"/>
      <c r="S231" s="17">
        <v>6.7784274998817104E-2</v>
      </c>
      <c r="T231" s="17">
        <v>7.0419140644169098E-2</v>
      </c>
      <c r="U231" s="17">
        <v>6.3736188562212095E-2</v>
      </c>
      <c r="V231" s="17">
        <v>6.8410566221212096E-2</v>
      </c>
      <c r="W231" s="17">
        <v>5.9526989055273802E-2</v>
      </c>
      <c r="X231" s="17">
        <v>3.1263403845530099E-2</v>
      </c>
      <c r="Y231" s="17">
        <v>3.8549603727658699E-2</v>
      </c>
      <c r="Z231" s="17">
        <v>7.8121893986835098E-2</v>
      </c>
      <c r="AA231" s="17">
        <v>6.3894357930922005E-2</v>
      </c>
      <c r="AB231" s="17">
        <v>9.8237481262332199E-2</v>
      </c>
      <c r="AC231" s="17">
        <v>7.2579074708800095E-2</v>
      </c>
      <c r="AD231" s="17">
        <v>0.110808419771524</v>
      </c>
      <c r="AE231" s="17"/>
      <c r="AF231" s="17">
        <v>8.5524591829219496E-2</v>
      </c>
      <c r="AG231" s="17">
        <v>6.9424081790067899E-2</v>
      </c>
      <c r="AH231" s="17">
        <v>5.0742992572389602E-2</v>
      </c>
      <c r="AI231" s="17">
        <v>4.2202628419214301E-2</v>
      </c>
      <c r="AJ231" s="17">
        <v>7.2199889584729907E-2</v>
      </c>
      <c r="AK231" s="17"/>
      <c r="AL231" s="17">
        <v>5.53781483868587E-2</v>
      </c>
      <c r="AM231" s="17">
        <v>6.4976223978618602E-2</v>
      </c>
      <c r="AN231" s="17">
        <v>7.0247852089976304E-2</v>
      </c>
      <c r="AO231" s="17">
        <v>7.3543618009237102E-2</v>
      </c>
      <c r="AP231" s="17">
        <v>9.0143665616083904E-2</v>
      </c>
      <c r="AQ231" s="17">
        <v>4.0502764733050999E-2</v>
      </c>
      <c r="AR231" s="17"/>
      <c r="AS231" s="17">
        <v>5.6053739150328998E-2</v>
      </c>
      <c r="AT231" s="17">
        <v>7.7656918193935803E-2</v>
      </c>
      <c r="AU231" s="17"/>
      <c r="AV231" s="17">
        <v>5.3807760939023702E-2</v>
      </c>
      <c r="AW231" s="17">
        <v>6.12842509253127E-2</v>
      </c>
    </row>
    <row r="232" spans="2:49" x14ac:dyDescent="0.3">
      <c r="B232" t="s">
        <v>142</v>
      </c>
      <c r="C232" s="17">
        <v>2.4206590768508701E-2</v>
      </c>
      <c r="D232" s="17">
        <v>2.2588748720885E-2</v>
      </c>
      <c r="E232" s="17">
        <v>2.5958813507800101E-2</v>
      </c>
      <c r="F232" s="17"/>
      <c r="G232" s="17">
        <v>2.2416722042823502E-2</v>
      </c>
      <c r="H232" s="17">
        <v>1.5930905781707999E-2</v>
      </c>
      <c r="I232" s="17">
        <v>3.2088317300489597E-2</v>
      </c>
      <c r="J232" s="17">
        <v>2.7181045587869102E-2</v>
      </c>
      <c r="K232" s="17">
        <v>2.81200721058237E-2</v>
      </c>
      <c r="L232" s="17">
        <v>2.0637081640299301E-2</v>
      </c>
      <c r="M232" s="17"/>
      <c r="N232" s="17">
        <v>1.2510342087560199E-2</v>
      </c>
      <c r="O232" s="17">
        <v>2.0315896756339699E-2</v>
      </c>
      <c r="P232" s="17">
        <v>2.75164218389327E-2</v>
      </c>
      <c r="Q232" s="17">
        <v>3.8239473985899101E-2</v>
      </c>
      <c r="R232" s="17"/>
      <c r="S232" s="17">
        <v>3.0266034960943999E-2</v>
      </c>
      <c r="T232" s="17">
        <v>2.37737827465659E-2</v>
      </c>
      <c r="U232" s="17">
        <v>1.8924995644550101E-2</v>
      </c>
      <c r="V232" s="17">
        <v>3.2273440266988598E-2</v>
      </c>
      <c r="W232" s="17">
        <v>3.2139111817304299E-2</v>
      </c>
      <c r="X232" s="17">
        <v>1.5785708440366499E-2</v>
      </c>
      <c r="Y232" s="17">
        <v>2.2602912392632599E-2</v>
      </c>
      <c r="Z232" s="17">
        <v>1.1240181182400799E-2</v>
      </c>
      <c r="AA232" s="17">
        <v>2.6542893869296799E-2</v>
      </c>
      <c r="AB232" s="17">
        <v>1.5266989002263399E-2</v>
      </c>
      <c r="AC232" s="17">
        <v>2.8147060337114699E-2</v>
      </c>
      <c r="AD232" s="17">
        <v>2.7639160334825101E-2</v>
      </c>
      <c r="AE232" s="17"/>
      <c r="AF232" s="17">
        <v>3.1895303893363001E-2</v>
      </c>
      <c r="AG232" s="17">
        <v>3.3370727725298997E-2</v>
      </c>
      <c r="AH232" s="17">
        <v>1.20969512403632E-2</v>
      </c>
      <c r="AI232" s="17">
        <v>1.54910518296907E-2</v>
      </c>
      <c r="AJ232" s="17">
        <v>0</v>
      </c>
      <c r="AK232" s="17"/>
      <c r="AL232" s="17">
        <v>1.7408633101287499E-2</v>
      </c>
      <c r="AM232" s="17">
        <v>2.9862639337124301E-2</v>
      </c>
      <c r="AN232" s="17">
        <v>3.99490568278539E-2</v>
      </c>
      <c r="AO232" s="17">
        <v>2.1273236790045998E-2</v>
      </c>
      <c r="AP232" s="17">
        <v>2.5187594990609199E-2</v>
      </c>
      <c r="AQ232" s="17">
        <v>0</v>
      </c>
      <c r="AR232" s="17"/>
      <c r="AS232" s="17">
        <v>2.18190057456614E-2</v>
      </c>
      <c r="AT232" s="17">
        <v>2.7049851965328501E-2</v>
      </c>
      <c r="AU232" s="17"/>
      <c r="AV232" s="17">
        <v>2.2930011796734599E-2</v>
      </c>
      <c r="AW232" s="17">
        <v>1.9231656410318199E-2</v>
      </c>
    </row>
    <row r="233" spans="2:49" x14ac:dyDescent="0.3">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row>
    <row r="234" spans="2:49" x14ac:dyDescent="0.3">
      <c r="B234" s="6" t="s">
        <v>159</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row>
    <row r="235" spans="2:49" x14ac:dyDescent="0.3">
      <c r="B235" s="23" t="s">
        <v>80</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row>
    <row r="236" spans="2:49" x14ac:dyDescent="0.3">
      <c r="B236" t="s">
        <v>138</v>
      </c>
      <c r="C236" s="17">
        <v>0.24908856504576299</v>
      </c>
      <c r="D236" s="17">
        <v>0.227204501587839</v>
      </c>
      <c r="E236" s="17">
        <v>0.26951817727934502</v>
      </c>
      <c r="F236" s="17"/>
      <c r="G236" s="17">
        <v>0.25426551476379999</v>
      </c>
      <c r="H236" s="17">
        <v>0.34973904798953698</v>
      </c>
      <c r="I236" s="17">
        <v>0.22504275898664899</v>
      </c>
      <c r="J236" s="17">
        <v>0.19988910063364401</v>
      </c>
      <c r="K236" s="17">
        <v>0.23047333694667399</v>
      </c>
      <c r="L236" s="17">
        <v>0.236019441200299</v>
      </c>
      <c r="M236" s="17"/>
      <c r="N236" s="17">
        <v>0.30912206102766099</v>
      </c>
      <c r="O236" s="17">
        <v>0.21722528300116001</v>
      </c>
      <c r="P236" s="17">
        <v>0.24671616198930801</v>
      </c>
      <c r="Q236" s="17">
        <v>0.21865483344364001</v>
      </c>
      <c r="R236" s="17"/>
      <c r="S236" s="17">
        <v>0.25334506732844803</v>
      </c>
      <c r="T236" s="17">
        <v>0.22573514766805799</v>
      </c>
      <c r="U236" s="17">
        <v>0.247840291666938</v>
      </c>
      <c r="V236" s="17">
        <v>0.27153898628623602</v>
      </c>
      <c r="W236" s="17">
        <v>0.27280829540055002</v>
      </c>
      <c r="X236" s="17">
        <v>0.22916743519119501</v>
      </c>
      <c r="Y236" s="17">
        <v>0.27051416757900398</v>
      </c>
      <c r="Z236" s="17">
        <v>0.32895001473277902</v>
      </c>
      <c r="AA236" s="17">
        <v>0.29409213314808103</v>
      </c>
      <c r="AB236" s="17">
        <v>0.22130270595270701</v>
      </c>
      <c r="AC236" s="17">
        <v>0.15308149482170999</v>
      </c>
      <c r="AD236" s="17">
        <v>0.185816943007862</v>
      </c>
      <c r="AE236" s="17"/>
      <c r="AF236" s="17">
        <v>0.19675050341646</v>
      </c>
      <c r="AG236" s="17">
        <v>0.22051648357564399</v>
      </c>
      <c r="AH236" s="17">
        <v>0.25117377535843699</v>
      </c>
      <c r="AI236" s="17">
        <v>0.37774643860288198</v>
      </c>
      <c r="AJ236" s="17">
        <v>0.26765825007696997</v>
      </c>
      <c r="AK236" s="17"/>
      <c r="AL236" s="17">
        <v>0.305626780222017</v>
      </c>
      <c r="AM236" s="17">
        <v>0.23628901574769701</v>
      </c>
      <c r="AN236" s="17">
        <v>0.21424997939125601</v>
      </c>
      <c r="AO236" s="17">
        <v>0.20893626149337599</v>
      </c>
      <c r="AP236" s="17">
        <v>0.22352610036484</v>
      </c>
      <c r="AQ236" s="17">
        <v>0.290458140137209</v>
      </c>
      <c r="AR236" s="17"/>
      <c r="AS236" s="17">
        <v>0.29615342799308703</v>
      </c>
      <c r="AT236" s="17">
        <v>0.19304126316070599</v>
      </c>
      <c r="AU236" s="17"/>
      <c r="AV236" s="17">
        <v>0.29312229340967599</v>
      </c>
      <c r="AW236" s="17">
        <v>0.30321243909581502</v>
      </c>
    </row>
    <row r="237" spans="2:49" x14ac:dyDescent="0.3">
      <c r="B237" t="s">
        <v>139</v>
      </c>
      <c r="C237" s="17">
        <v>0.50348970411352401</v>
      </c>
      <c r="D237" s="17">
        <v>0.496966959880007</v>
      </c>
      <c r="E237" s="17">
        <v>0.512659907431124</v>
      </c>
      <c r="F237" s="17"/>
      <c r="G237" s="17">
        <v>0.44102651437562501</v>
      </c>
      <c r="H237" s="17">
        <v>0.46606189779387902</v>
      </c>
      <c r="I237" s="17">
        <v>0.49900734748029901</v>
      </c>
      <c r="J237" s="17">
        <v>0.48918312926898599</v>
      </c>
      <c r="K237" s="17">
        <v>0.50306359508243903</v>
      </c>
      <c r="L237" s="17">
        <v>0.59128450483543804</v>
      </c>
      <c r="M237" s="17"/>
      <c r="N237" s="17">
        <v>0.52083312584599695</v>
      </c>
      <c r="O237" s="17">
        <v>0.53033173695162195</v>
      </c>
      <c r="P237" s="17">
        <v>0.504924929383889</v>
      </c>
      <c r="Q237" s="17">
        <v>0.45368800325286202</v>
      </c>
      <c r="R237" s="17"/>
      <c r="S237" s="17">
        <v>0.46587575541458598</v>
      </c>
      <c r="T237" s="17">
        <v>0.517079808490436</v>
      </c>
      <c r="U237" s="17">
        <v>0.51409317374053298</v>
      </c>
      <c r="V237" s="17">
        <v>0.45589821790888102</v>
      </c>
      <c r="W237" s="17">
        <v>0.46005058384915798</v>
      </c>
      <c r="X237" s="17">
        <v>0.53473291265502698</v>
      </c>
      <c r="Y237" s="17">
        <v>0.50654678619849702</v>
      </c>
      <c r="Z237" s="17">
        <v>0.46490289918174699</v>
      </c>
      <c r="AA237" s="17">
        <v>0.512778912642186</v>
      </c>
      <c r="AB237" s="17">
        <v>0.51184614830377895</v>
      </c>
      <c r="AC237" s="17">
        <v>0.61846636207219396</v>
      </c>
      <c r="AD237" s="17">
        <v>0.53503967814389797</v>
      </c>
      <c r="AE237" s="17"/>
      <c r="AF237" s="17">
        <v>0.51074725243882002</v>
      </c>
      <c r="AG237" s="17">
        <v>0.49787441808507499</v>
      </c>
      <c r="AH237" s="17">
        <v>0.52619152228964405</v>
      </c>
      <c r="AI237" s="17">
        <v>0.45760850414183801</v>
      </c>
      <c r="AJ237" s="17">
        <v>0.52347935504127696</v>
      </c>
      <c r="AK237" s="17"/>
      <c r="AL237" s="17">
        <v>0.45770278699394101</v>
      </c>
      <c r="AM237" s="17">
        <v>0.52777845022613401</v>
      </c>
      <c r="AN237" s="17">
        <v>0.49788691735648499</v>
      </c>
      <c r="AO237" s="17">
        <v>0.52131489481716997</v>
      </c>
      <c r="AP237" s="17">
        <v>0.52706686618397403</v>
      </c>
      <c r="AQ237" s="17">
        <v>0.51395965687176604</v>
      </c>
      <c r="AR237" s="17"/>
      <c r="AS237" s="17">
        <v>0.52053813585592501</v>
      </c>
      <c r="AT237" s="17">
        <v>0.48318753938391301</v>
      </c>
      <c r="AU237" s="17"/>
      <c r="AV237" s="17">
        <v>0.53241937803031503</v>
      </c>
      <c r="AW237" s="17">
        <v>0.49286868795934002</v>
      </c>
    </row>
    <row r="238" spans="2:49" x14ac:dyDescent="0.3">
      <c r="B238" t="s">
        <v>140</v>
      </c>
      <c r="C238" s="17">
        <v>0.17061652055951099</v>
      </c>
      <c r="D238" s="17">
        <v>0.19090306566773099</v>
      </c>
      <c r="E238" s="17">
        <v>0.148384919797032</v>
      </c>
      <c r="F238" s="17"/>
      <c r="G238" s="17">
        <v>0.22821701955642601</v>
      </c>
      <c r="H238" s="17">
        <v>0.12426427053945099</v>
      </c>
      <c r="I238" s="17">
        <v>0.16755094848223101</v>
      </c>
      <c r="J238" s="17">
        <v>0.22734648904851701</v>
      </c>
      <c r="K238" s="17">
        <v>0.17466660010374699</v>
      </c>
      <c r="L238" s="17">
        <v>0.123382541374938</v>
      </c>
      <c r="M238" s="17"/>
      <c r="N238" s="17">
        <v>0.113773648005151</v>
      </c>
      <c r="O238" s="17">
        <v>0.17965540180026099</v>
      </c>
      <c r="P238" s="17">
        <v>0.16984272222160399</v>
      </c>
      <c r="Q238" s="17">
        <v>0.225159445799645</v>
      </c>
      <c r="R238" s="17"/>
      <c r="S238" s="17">
        <v>0.176573046545448</v>
      </c>
      <c r="T238" s="17">
        <v>0.20160619188790699</v>
      </c>
      <c r="U238" s="17">
        <v>0.184171606273722</v>
      </c>
      <c r="V238" s="17">
        <v>0.190618172459527</v>
      </c>
      <c r="W238" s="17">
        <v>0.19855779678060201</v>
      </c>
      <c r="X238" s="17">
        <v>0.152564355657475</v>
      </c>
      <c r="Y238" s="17">
        <v>0.13355281191802801</v>
      </c>
      <c r="Z238" s="17">
        <v>0.16054241848123699</v>
      </c>
      <c r="AA238" s="17">
        <v>0.115254644501277</v>
      </c>
      <c r="AB238" s="17">
        <v>0.18229149108793799</v>
      </c>
      <c r="AC238" s="17">
        <v>0.16606038550619401</v>
      </c>
      <c r="AD238" s="17">
        <v>0.188622197681519</v>
      </c>
      <c r="AE238" s="17"/>
      <c r="AF238" s="17">
        <v>0.207487849488801</v>
      </c>
      <c r="AG238" s="17">
        <v>0.20908764922398501</v>
      </c>
      <c r="AH238" s="17">
        <v>0.14821241567865701</v>
      </c>
      <c r="AI238" s="17">
        <v>9.4995752356760194E-2</v>
      </c>
      <c r="AJ238" s="17">
        <v>0.12061253090188701</v>
      </c>
      <c r="AK238" s="17"/>
      <c r="AL238" s="17">
        <v>0.148373025386353</v>
      </c>
      <c r="AM238" s="17">
        <v>0.16483196384409299</v>
      </c>
      <c r="AN238" s="17">
        <v>0.198201143747647</v>
      </c>
      <c r="AO238" s="17">
        <v>0.19530815056752801</v>
      </c>
      <c r="AP238" s="17">
        <v>0.17415171813649999</v>
      </c>
      <c r="AQ238" s="17">
        <v>0.16639008016274201</v>
      </c>
      <c r="AR238" s="17"/>
      <c r="AS238" s="17">
        <v>0.122184050352957</v>
      </c>
      <c r="AT238" s="17">
        <v>0.228292440741069</v>
      </c>
      <c r="AU238" s="17"/>
      <c r="AV238" s="17">
        <v>0.120253625225309</v>
      </c>
      <c r="AW238" s="17">
        <v>0.12667969118778899</v>
      </c>
    </row>
    <row r="239" spans="2:49" x14ac:dyDescent="0.3">
      <c r="B239" t="s">
        <v>141</v>
      </c>
      <c r="C239" s="17">
        <v>4.6147534206471302E-2</v>
      </c>
      <c r="D239" s="17">
        <v>5.2025279743220298E-2</v>
      </c>
      <c r="E239" s="17">
        <v>4.0746190374155201E-2</v>
      </c>
      <c r="F239" s="17"/>
      <c r="G239" s="17">
        <v>4.64730854751789E-2</v>
      </c>
      <c r="H239" s="17">
        <v>4.1339643998065903E-2</v>
      </c>
      <c r="I239" s="17">
        <v>5.5770692112350799E-2</v>
      </c>
      <c r="J239" s="17">
        <v>6.4942771387441006E-2</v>
      </c>
      <c r="K239" s="17">
        <v>4.9653836880539703E-2</v>
      </c>
      <c r="L239" s="17">
        <v>2.4335147408837701E-2</v>
      </c>
      <c r="M239" s="17"/>
      <c r="N239" s="17">
        <v>3.94429488522915E-2</v>
      </c>
      <c r="O239" s="17">
        <v>4.5415451417469999E-2</v>
      </c>
      <c r="P239" s="17">
        <v>4.7776156884297101E-2</v>
      </c>
      <c r="Q239" s="17">
        <v>5.3222395480419203E-2</v>
      </c>
      <c r="R239" s="17"/>
      <c r="S239" s="17">
        <v>6.7336939709476698E-2</v>
      </c>
      <c r="T239" s="17">
        <v>4.0165502630863201E-2</v>
      </c>
      <c r="U239" s="17">
        <v>2.9156907287027301E-2</v>
      </c>
      <c r="V239" s="17">
        <v>2.7988147137451399E-2</v>
      </c>
      <c r="W239" s="17">
        <v>3.7483562590553902E-2</v>
      </c>
      <c r="X239" s="17">
        <v>4.2900383761968003E-2</v>
      </c>
      <c r="Y239" s="17">
        <v>6.2159533640719397E-2</v>
      </c>
      <c r="Z239" s="17">
        <v>2.3124305239435899E-2</v>
      </c>
      <c r="AA239" s="17">
        <v>5.1767453465777401E-2</v>
      </c>
      <c r="AB239" s="17">
        <v>5.4310669942972602E-2</v>
      </c>
      <c r="AC239" s="17">
        <v>3.5924710191240702E-2</v>
      </c>
      <c r="AD239" s="17">
        <v>6.2742999710410696E-2</v>
      </c>
      <c r="AE239" s="17"/>
      <c r="AF239" s="17">
        <v>5.0477481179303701E-2</v>
      </c>
      <c r="AG239" s="17">
        <v>3.83617950131954E-2</v>
      </c>
      <c r="AH239" s="17">
        <v>4.3883644117173402E-2</v>
      </c>
      <c r="AI239" s="17">
        <v>4.3977084442476798E-2</v>
      </c>
      <c r="AJ239" s="17">
        <v>5.9438620557380299E-2</v>
      </c>
      <c r="AK239" s="17"/>
      <c r="AL239" s="17">
        <v>5.2556011852777897E-2</v>
      </c>
      <c r="AM239" s="17">
        <v>4.5939078270677003E-2</v>
      </c>
      <c r="AN239" s="17">
        <v>4.8977026075977398E-2</v>
      </c>
      <c r="AO239" s="17">
        <v>5.0662173743861297E-2</v>
      </c>
      <c r="AP239" s="17">
        <v>3.1371553313873903E-2</v>
      </c>
      <c r="AQ239" s="17">
        <v>1.93508308508594E-2</v>
      </c>
      <c r="AR239" s="17"/>
      <c r="AS239" s="17">
        <v>3.6439815937258799E-2</v>
      </c>
      <c r="AT239" s="17">
        <v>5.77079931641147E-2</v>
      </c>
      <c r="AU239" s="17"/>
      <c r="AV239" s="17">
        <v>3.0942227890919001E-2</v>
      </c>
      <c r="AW239" s="17">
        <v>4.9242789209950198E-2</v>
      </c>
    </row>
    <row r="240" spans="2:49" x14ac:dyDescent="0.3">
      <c r="B240" t="s">
        <v>142</v>
      </c>
      <c r="C240" s="17">
        <v>3.0657676074730002E-2</v>
      </c>
      <c r="D240" s="17">
        <v>3.2900193121203597E-2</v>
      </c>
      <c r="E240" s="17">
        <v>2.8690805118342801E-2</v>
      </c>
      <c r="F240" s="17"/>
      <c r="G240" s="17">
        <v>3.0017865828970099E-2</v>
      </c>
      <c r="H240" s="17">
        <v>1.8595139679068302E-2</v>
      </c>
      <c r="I240" s="17">
        <v>5.2628252938469497E-2</v>
      </c>
      <c r="J240" s="17">
        <v>1.8638509661411701E-2</v>
      </c>
      <c r="K240" s="17">
        <v>4.2142630986601003E-2</v>
      </c>
      <c r="L240" s="17">
        <v>2.4978365180487402E-2</v>
      </c>
      <c r="M240" s="17"/>
      <c r="N240" s="17">
        <v>1.6828216268899101E-2</v>
      </c>
      <c r="O240" s="17">
        <v>2.7372126829487201E-2</v>
      </c>
      <c r="P240" s="17">
        <v>3.0740029520902101E-2</v>
      </c>
      <c r="Q240" s="17">
        <v>4.9275322023434202E-2</v>
      </c>
      <c r="R240" s="17"/>
      <c r="S240" s="17">
        <v>3.68691910020413E-2</v>
      </c>
      <c r="T240" s="17">
        <v>1.54133493227355E-2</v>
      </c>
      <c r="U240" s="17">
        <v>2.4738021031779599E-2</v>
      </c>
      <c r="V240" s="17">
        <v>5.3956476207903697E-2</v>
      </c>
      <c r="W240" s="17">
        <v>3.1099761379136399E-2</v>
      </c>
      <c r="X240" s="17">
        <v>4.0634912734334401E-2</v>
      </c>
      <c r="Y240" s="17">
        <v>2.7226700663752001E-2</v>
      </c>
      <c r="Z240" s="17">
        <v>2.24803623648017E-2</v>
      </c>
      <c r="AA240" s="17">
        <v>2.6106856242679301E-2</v>
      </c>
      <c r="AB240" s="17">
        <v>3.0248984712603101E-2</v>
      </c>
      <c r="AC240" s="17">
        <v>2.6467047408661099E-2</v>
      </c>
      <c r="AD240" s="17">
        <v>2.77781814563101E-2</v>
      </c>
      <c r="AE240" s="17"/>
      <c r="AF240" s="17">
        <v>3.4536913476615201E-2</v>
      </c>
      <c r="AG240" s="17">
        <v>3.4159654102099798E-2</v>
      </c>
      <c r="AH240" s="17">
        <v>3.0538642556087899E-2</v>
      </c>
      <c r="AI240" s="17">
        <v>2.5672220456043001E-2</v>
      </c>
      <c r="AJ240" s="17">
        <v>2.8811243422484801E-2</v>
      </c>
      <c r="AK240" s="17"/>
      <c r="AL240" s="17">
        <v>3.5741395544911E-2</v>
      </c>
      <c r="AM240" s="17">
        <v>2.51614919113986E-2</v>
      </c>
      <c r="AN240" s="17">
        <v>4.0684933428634398E-2</v>
      </c>
      <c r="AO240" s="17">
        <v>2.37785193780649E-2</v>
      </c>
      <c r="AP240" s="17">
        <v>4.3883762000812301E-2</v>
      </c>
      <c r="AQ240" s="17">
        <v>9.8412919774243501E-3</v>
      </c>
      <c r="AR240" s="17"/>
      <c r="AS240" s="17">
        <v>2.46845698607722E-2</v>
      </c>
      <c r="AT240" s="17">
        <v>3.7770763550197602E-2</v>
      </c>
      <c r="AU240" s="17"/>
      <c r="AV240" s="17">
        <v>2.3262475443780399E-2</v>
      </c>
      <c r="AW240" s="17">
        <v>2.7996392547106699E-2</v>
      </c>
    </row>
    <row r="241" spans="2:49" x14ac:dyDescent="0.3">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row>
    <row r="242" spans="2:49" x14ac:dyDescent="0.3">
      <c r="B242" s="6" t="s">
        <v>160</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row>
    <row r="243" spans="2:49" x14ac:dyDescent="0.3">
      <c r="B243" s="23" t="s">
        <v>80</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row>
    <row r="244" spans="2:49" x14ac:dyDescent="0.3">
      <c r="B244" t="s">
        <v>138</v>
      </c>
      <c r="C244" s="17">
        <v>7.9405203133011096E-2</v>
      </c>
      <c r="D244" s="17">
        <v>8.9128632338443495E-2</v>
      </c>
      <c r="E244" s="17">
        <v>6.7750741602054701E-2</v>
      </c>
      <c r="F244" s="17"/>
      <c r="G244" s="17">
        <v>0.13051411773661001</v>
      </c>
      <c r="H244" s="17">
        <v>9.1509375121823194E-2</v>
      </c>
      <c r="I244" s="17">
        <v>9.7496589964972805E-2</v>
      </c>
      <c r="J244" s="17">
        <v>8.6668311117071406E-2</v>
      </c>
      <c r="K244" s="17">
        <v>6.22662683471812E-2</v>
      </c>
      <c r="L244" s="17">
        <v>2.6172245769085899E-2</v>
      </c>
      <c r="M244" s="17"/>
      <c r="N244" s="17">
        <v>6.2849114466927397E-2</v>
      </c>
      <c r="O244" s="17">
        <v>7.0575527587212999E-2</v>
      </c>
      <c r="P244" s="17">
        <v>7.8549999831268799E-2</v>
      </c>
      <c r="Q244" s="17">
        <v>0.10809190573624999</v>
      </c>
      <c r="R244" s="17"/>
      <c r="S244" s="17">
        <v>8.9047774726143197E-2</v>
      </c>
      <c r="T244" s="17">
        <v>8.4267134632157806E-2</v>
      </c>
      <c r="U244" s="17">
        <v>6.92079533245092E-2</v>
      </c>
      <c r="V244" s="17">
        <v>6.0864384680373501E-2</v>
      </c>
      <c r="W244" s="17">
        <v>0.104911760727376</v>
      </c>
      <c r="X244" s="17">
        <v>8.0469635451587501E-2</v>
      </c>
      <c r="Y244" s="17">
        <v>6.2094790454179198E-2</v>
      </c>
      <c r="Z244" s="17">
        <v>8.4922763259942802E-2</v>
      </c>
      <c r="AA244" s="17">
        <v>9.3990452416898199E-2</v>
      </c>
      <c r="AB244" s="17">
        <v>8.0134054365204405E-2</v>
      </c>
      <c r="AC244" s="17">
        <v>5.3596796833619301E-2</v>
      </c>
      <c r="AD244" s="17">
        <v>5.9429660844603799E-2</v>
      </c>
      <c r="AE244" s="17"/>
      <c r="AF244" s="17">
        <v>0.116337173178091</v>
      </c>
      <c r="AG244" s="17">
        <v>5.5374181592171702E-2</v>
      </c>
      <c r="AH244" s="17">
        <v>7.2096159546085406E-2</v>
      </c>
      <c r="AI244" s="17">
        <v>8.1333596646069206E-2</v>
      </c>
      <c r="AJ244" s="17">
        <v>5.8112964257406897E-2</v>
      </c>
      <c r="AK244" s="17"/>
      <c r="AL244" s="17">
        <v>9.9957531035932495E-2</v>
      </c>
      <c r="AM244" s="17">
        <v>7.0483686995485906E-2</v>
      </c>
      <c r="AN244" s="17">
        <v>3.7476512226422197E-2</v>
      </c>
      <c r="AO244" s="17">
        <v>8.3464118691940703E-2</v>
      </c>
      <c r="AP244" s="17">
        <v>7.0230758829459894E-2</v>
      </c>
      <c r="AQ244" s="17">
        <v>0.122307027158012</v>
      </c>
      <c r="AR244" s="17"/>
      <c r="AS244" s="17">
        <v>6.3603289557962503E-2</v>
      </c>
      <c r="AT244" s="17">
        <v>9.8222948793793993E-2</v>
      </c>
      <c r="AU244" s="17"/>
      <c r="AV244" s="17">
        <v>5.8065653321598298E-2</v>
      </c>
      <c r="AW244" s="17">
        <v>7.6499528441350897E-2</v>
      </c>
    </row>
    <row r="245" spans="2:49" x14ac:dyDescent="0.3">
      <c r="B245" t="s">
        <v>139</v>
      </c>
      <c r="C245" s="17">
        <v>0.21852436106789799</v>
      </c>
      <c r="D245" s="17">
        <v>0.20677909599012601</v>
      </c>
      <c r="E245" s="17">
        <v>0.229751285656347</v>
      </c>
      <c r="F245" s="17"/>
      <c r="G245" s="17">
        <v>0.33688393216294499</v>
      </c>
      <c r="H245" s="17">
        <v>0.24149581743717799</v>
      </c>
      <c r="I245" s="17">
        <v>0.227469838583092</v>
      </c>
      <c r="J245" s="17">
        <v>0.25478505487957798</v>
      </c>
      <c r="K245" s="17">
        <v>0.188177133986103</v>
      </c>
      <c r="L245" s="17">
        <v>0.104221664502886</v>
      </c>
      <c r="M245" s="17"/>
      <c r="N245" s="17">
        <v>0.15707876731442999</v>
      </c>
      <c r="O245" s="17">
        <v>0.20861544643340901</v>
      </c>
      <c r="P245" s="17">
        <v>0.251094398678463</v>
      </c>
      <c r="Q245" s="17">
        <v>0.26528591294992399</v>
      </c>
      <c r="R245" s="17"/>
      <c r="S245" s="17">
        <v>0.210753568944027</v>
      </c>
      <c r="T245" s="17">
        <v>0.17096875077148299</v>
      </c>
      <c r="U245" s="17">
        <v>0.20400472993051999</v>
      </c>
      <c r="V245" s="17">
        <v>0.22711516227676801</v>
      </c>
      <c r="W245" s="17">
        <v>0.21456505523268199</v>
      </c>
      <c r="X245" s="17">
        <v>0.26268944692630097</v>
      </c>
      <c r="Y245" s="17">
        <v>0.21640535044541501</v>
      </c>
      <c r="Z245" s="17">
        <v>0.228459123979286</v>
      </c>
      <c r="AA245" s="17">
        <v>0.23048563551985499</v>
      </c>
      <c r="AB245" s="17">
        <v>0.20088555777046799</v>
      </c>
      <c r="AC245" s="17">
        <v>0.274128261816103</v>
      </c>
      <c r="AD245" s="17">
        <v>0.26019474270210202</v>
      </c>
      <c r="AE245" s="17"/>
      <c r="AF245" s="17">
        <v>0.21144112396227699</v>
      </c>
      <c r="AG245" s="17">
        <v>0.23981810908928</v>
      </c>
      <c r="AH245" s="17">
        <v>0.26003104020316198</v>
      </c>
      <c r="AI245" s="17">
        <v>0.14186039922405599</v>
      </c>
      <c r="AJ245" s="17">
        <v>0.121781716389529</v>
      </c>
      <c r="AK245" s="17"/>
      <c r="AL245" s="17">
        <v>0.23694311856751399</v>
      </c>
      <c r="AM245" s="17">
        <v>0.20081297351524299</v>
      </c>
      <c r="AN245" s="17">
        <v>0.26405538363006997</v>
      </c>
      <c r="AO245" s="17">
        <v>0.221148723973287</v>
      </c>
      <c r="AP245" s="17">
        <v>0.17381743610081499</v>
      </c>
      <c r="AQ245" s="17">
        <v>0.19234934401560699</v>
      </c>
      <c r="AR245" s="17"/>
      <c r="AS245" s="17">
        <v>0.185293442816612</v>
      </c>
      <c r="AT245" s="17">
        <v>0.25809747762476698</v>
      </c>
      <c r="AU245" s="17"/>
      <c r="AV245" s="17">
        <v>0.177928487149763</v>
      </c>
      <c r="AW245" s="17">
        <v>0.20244520641956401</v>
      </c>
    </row>
    <row r="246" spans="2:49" x14ac:dyDescent="0.3">
      <c r="B246" t="s">
        <v>140</v>
      </c>
      <c r="C246" s="17">
        <v>0.36078842913561399</v>
      </c>
      <c r="D246" s="17">
        <v>0.35752993004046402</v>
      </c>
      <c r="E246" s="17">
        <v>0.36477022567032402</v>
      </c>
      <c r="F246" s="17"/>
      <c r="G246" s="17">
        <v>0.32501613674657798</v>
      </c>
      <c r="H246" s="17">
        <v>0.32785991951824101</v>
      </c>
      <c r="I246" s="17">
        <v>0.38466796628518102</v>
      </c>
      <c r="J246" s="17">
        <v>0.35053965837109302</v>
      </c>
      <c r="K246" s="17">
        <v>0.360149856383289</v>
      </c>
      <c r="L246" s="17">
        <v>0.40071628660730602</v>
      </c>
      <c r="M246" s="17"/>
      <c r="N246" s="17">
        <v>0.32446421162725803</v>
      </c>
      <c r="O246" s="17">
        <v>0.40581256008598698</v>
      </c>
      <c r="P246" s="17">
        <v>0.34350283332715897</v>
      </c>
      <c r="Q246" s="17">
        <v>0.36865172640294602</v>
      </c>
      <c r="R246" s="17"/>
      <c r="S246" s="17">
        <v>0.34445359690155197</v>
      </c>
      <c r="T246" s="17">
        <v>0.40941323634760901</v>
      </c>
      <c r="U246" s="17">
        <v>0.31145357428744502</v>
      </c>
      <c r="V246" s="17">
        <v>0.351063780969882</v>
      </c>
      <c r="W246" s="17">
        <v>0.393136453510602</v>
      </c>
      <c r="X246" s="17">
        <v>0.33482563026478301</v>
      </c>
      <c r="Y246" s="17">
        <v>0.36369212519213601</v>
      </c>
      <c r="Z246" s="17">
        <v>0.32192562424124499</v>
      </c>
      <c r="AA246" s="17">
        <v>0.30548777659047599</v>
      </c>
      <c r="AB246" s="17">
        <v>0.43035896440954602</v>
      </c>
      <c r="AC246" s="17">
        <v>0.38828386190720798</v>
      </c>
      <c r="AD246" s="17">
        <v>0.38123129777537801</v>
      </c>
      <c r="AE246" s="17"/>
      <c r="AF246" s="17">
        <v>0.389291381328501</v>
      </c>
      <c r="AG246" s="17">
        <v>0.37716191186072301</v>
      </c>
      <c r="AH246" s="17">
        <v>0.33702643519525399</v>
      </c>
      <c r="AI246" s="17">
        <v>0.317710722059526</v>
      </c>
      <c r="AJ246" s="17">
        <v>0.33088146043431599</v>
      </c>
      <c r="AK246" s="17"/>
      <c r="AL246" s="17">
        <v>0.319513850520312</v>
      </c>
      <c r="AM246" s="17">
        <v>0.38055487347960298</v>
      </c>
      <c r="AN246" s="17">
        <v>0.36109905960494598</v>
      </c>
      <c r="AO246" s="17">
        <v>0.37819760635906402</v>
      </c>
      <c r="AP246" s="17">
        <v>0.38023181409951801</v>
      </c>
      <c r="AQ246" s="17">
        <v>0.36832306661295899</v>
      </c>
      <c r="AR246" s="17"/>
      <c r="AS246" s="17">
        <v>0.35344327402042702</v>
      </c>
      <c r="AT246" s="17">
        <v>0.369535424247322</v>
      </c>
      <c r="AU246" s="17"/>
      <c r="AV246" s="17">
        <v>0.35682859374641901</v>
      </c>
      <c r="AW246" s="17">
        <v>0.34555942430195902</v>
      </c>
    </row>
    <row r="247" spans="2:49" x14ac:dyDescent="0.3">
      <c r="B247" t="s">
        <v>141</v>
      </c>
      <c r="C247" s="17">
        <v>0.312741346177076</v>
      </c>
      <c r="D247" s="17">
        <v>0.32566249917386902</v>
      </c>
      <c r="E247" s="17">
        <v>0.30152870875823601</v>
      </c>
      <c r="F247" s="17"/>
      <c r="G247" s="17">
        <v>0.16899702573443601</v>
      </c>
      <c r="H247" s="17">
        <v>0.320238683883318</v>
      </c>
      <c r="I247" s="17">
        <v>0.25469104354058197</v>
      </c>
      <c r="J247" s="17">
        <v>0.26743569211421098</v>
      </c>
      <c r="K247" s="17">
        <v>0.36685410202181501</v>
      </c>
      <c r="L247" s="17">
        <v>0.45083296277582602</v>
      </c>
      <c r="M247" s="17"/>
      <c r="N247" s="17">
        <v>0.43881686381830798</v>
      </c>
      <c r="O247" s="17">
        <v>0.28007329064824799</v>
      </c>
      <c r="P247" s="17">
        <v>0.303423161620195</v>
      </c>
      <c r="Q247" s="17">
        <v>0.218568245436533</v>
      </c>
      <c r="R247" s="17"/>
      <c r="S247" s="17">
        <v>0.31956676060836098</v>
      </c>
      <c r="T247" s="17">
        <v>0.31919838784446097</v>
      </c>
      <c r="U247" s="17">
        <v>0.36736235533431499</v>
      </c>
      <c r="V247" s="17">
        <v>0.31811033941049799</v>
      </c>
      <c r="W247" s="17">
        <v>0.25444062525246203</v>
      </c>
      <c r="X247" s="17">
        <v>0.29198470595107101</v>
      </c>
      <c r="Y247" s="17">
        <v>0.31958017226858998</v>
      </c>
      <c r="Z247" s="17">
        <v>0.36469248851952701</v>
      </c>
      <c r="AA247" s="17">
        <v>0.34852379767772301</v>
      </c>
      <c r="AB247" s="17">
        <v>0.26775798766221898</v>
      </c>
      <c r="AC247" s="17">
        <v>0.26599090549736398</v>
      </c>
      <c r="AD247" s="17">
        <v>0.28338690364937003</v>
      </c>
      <c r="AE247" s="17"/>
      <c r="AF247" s="17">
        <v>0.25410567498136799</v>
      </c>
      <c r="AG247" s="17">
        <v>0.28412106031692003</v>
      </c>
      <c r="AH247" s="17">
        <v>0.29918968377223298</v>
      </c>
      <c r="AI247" s="17">
        <v>0.45193121953711701</v>
      </c>
      <c r="AJ247" s="17">
        <v>0.48922385891874798</v>
      </c>
      <c r="AK247" s="17"/>
      <c r="AL247" s="17">
        <v>0.31256810316719302</v>
      </c>
      <c r="AM247" s="17">
        <v>0.327836374189587</v>
      </c>
      <c r="AN247" s="17">
        <v>0.29829921068090498</v>
      </c>
      <c r="AO247" s="17">
        <v>0.28740150176358398</v>
      </c>
      <c r="AP247" s="17">
        <v>0.33954110674650001</v>
      </c>
      <c r="AQ247" s="17">
        <v>0.29802585435472001</v>
      </c>
      <c r="AR247" s="17"/>
      <c r="AS247" s="17">
        <v>0.37379687904319397</v>
      </c>
      <c r="AT247" s="17">
        <v>0.24003322236652999</v>
      </c>
      <c r="AU247" s="17"/>
      <c r="AV247" s="17">
        <v>0.38039471610431502</v>
      </c>
      <c r="AW247" s="17">
        <v>0.35843160779349598</v>
      </c>
    </row>
    <row r="248" spans="2:49" x14ac:dyDescent="0.3">
      <c r="B248" t="s">
        <v>142</v>
      </c>
      <c r="C248" s="17">
        <v>2.85406604864012E-2</v>
      </c>
      <c r="D248" s="17">
        <v>2.0899842457097001E-2</v>
      </c>
      <c r="E248" s="17">
        <v>3.6199038313038702E-2</v>
      </c>
      <c r="F248" s="17"/>
      <c r="G248" s="17">
        <v>3.8588787619430603E-2</v>
      </c>
      <c r="H248" s="17">
        <v>1.889620403944E-2</v>
      </c>
      <c r="I248" s="17">
        <v>3.5674561626172802E-2</v>
      </c>
      <c r="J248" s="17">
        <v>4.0571283518047001E-2</v>
      </c>
      <c r="K248" s="17">
        <v>2.25526392616122E-2</v>
      </c>
      <c r="L248" s="17">
        <v>1.80568403448951E-2</v>
      </c>
      <c r="M248" s="17"/>
      <c r="N248" s="17">
        <v>1.6791042773076598E-2</v>
      </c>
      <c r="O248" s="17">
        <v>3.49231752451429E-2</v>
      </c>
      <c r="P248" s="17">
        <v>2.34296065429145E-2</v>
      </c>
      <c r="Q248" s="17">
        <v>3.9402209474347201E-2</v>
      </c>
      <c r="R248" s="17"/>
      <c r="S248" s="17">
        <v>3.6178298819917097E-2</v>
      </c>
      <c r="T248" s="17">
        <v>1.6152490404288799E-2</v>
      </c>
      <c r="U248" s="17">
        <v>4.7971387123210203E-2</v>
      </c>
      <c r="V248" s="17">
        <v>4.2846332662479003E-2</v>
      </c>
      <c r="W248" s="17">
        <v>3.29461052768786E-2</v>
      </c>
      <c r="X248" s="17">
        <v>3.0030581406257899E-2</v>
      </c>
      <c r="Y248" s="17">
        <v>3.8227561639680302E-2</v>
      </c>
      <c r="Z248" s="17">
        <v>0</v>
      </c>
      <c r="AA248" s="17">
        <v>2.1512337795048402E-2</v>
      </c>
      <c r="AB248" s="17">
        <v>2.0863435792562501E-2</v>
      </c>
      <c r="AC248" s="17">
        <v>1.80001739457059E-2</v>
      </c>
      <c r="AD248" s="17">
        <v>1.5757395028547099E-2</v>
      </c>
      <c r="AE248" s="17"/>
      <c r="AF248" s="17">
        <v>2.8824646549762901E-2</v>
      </c>
      <c r="AG248" s="17">
        <v>4.3524737140905399E-2</v>
      </c>
      <c r="AH248" s="17">
        <v>3.1656681283266201E-2</v>
      </c>
      <c r="AI248" s="17">
        <v>7.16406253323198E-3</v>
      </c>
      <c r="AJ248" s="17">
        <v>0</v>
      </c>
      <c r="AK248" s="17"/>
      <c r="AL248" s="17">
        <v>3.1017396709048801E-2</v>
      </c>
      <c r="AM248" s="17">
        <v>2.0312091820081202E-2</v>
      </c>
      <c r="AN248" s="17">
        <v>3.9069833857657402E-2</v>
      </c>
      <c r="AO248" s="17">
        <v>2.97880492121241E-2</v>
      </c>
      <c r="AP248" s="17">
        <v>3.6178884223707602E-2</v>
      </c>
      <c r="AQ248" s="17">
        <v>1.8994707858702602E-2</v>
      </c>
      <c r="AR248" s="17"/>
      <c r="AS248" s="17">
        <v>2.3863114561804202E-2</v>
      </c>
      <c r="AT248" s="17">
        <v>3.4110926967587503E-2</v>
      </c>
      <c r="AU248" s="17"/>
      <c r="AV248" s="17">
        <v>2.67825496779046E-2</v>
      </c>
      <c r="AW248" s="17">
        <v>1.7064233043630899E-2</v>
      </c>
    </row>
    <row r="249" spans="2:49" x14ac:dyDescent="0.3">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row>
    <row r="250" spans="2:49" x14ac:dyDescent="0.3">
      <c r="B250" s="6" t="s">
        <v>161</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row>
    <row r="251" spans="2:49" x14ac:dyDescent="0.3">
      <c r="B251" s="23" t="s">
        <v>80</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row>
    <row r="252" spans="2:49" x14ac:dyDescent="0.3">
      <c r="B252" t="s">
        <v>138</v>
      </c>
      <c r="C252" s="17">
        <v>0.16562619904068299</v>
      </c>
      <c r="D252" s="17">
        <v>0.17659193196326101</v>
      </c>
      <c r="E252" s="17">
        <v>0.152392403710646</v>
      </c>
      <c r="F252" s="17"/>
      <c r="G252" s="17">
        <v>0.25684815928992799</v>
      </c>
      <c r="H252" s="17">
        <v>0.31049573554770199</v>
      </c>
      <c r="I252" s="17">
        <v>0.206555154291897</v>
      </c>
      <c r="J252" s="17">
        <v>0.111263789244716</v>
      </c>
      <c r="K252" s="17">
        <v>8.6419128749122207E-2</v>
      </c>
      <c r="L252" s="17">
        <v>5.07949271636347E-2</v>
      </c>
      <c r="M252" s="17"/>
      <c r="N252" s="17">
        <v>0.23348516603646399</v>
      </c>
      <c r="O252" s="17">
        <v>0.16455000568946501</v>
      </c>
      <c r="P252" s="17">
        <v>0.15383854290502599</v>
      </c>
      <c r="Q252" s="17">
        <v>0.1038708714535</v>
      </c>
      <c r="R252" s="17"/>
      <c r="S252" s="17">
        <v>0.25362751907540498</v>
      </c>
      <c r="T252" s="17">
        <v>0.153204181689747</v>
      </c>
      <c r="U252" s="17">
        <v>0.13915990531580399</v>
      </c>
      <c r="V252" s="17">
        <v>0.15830027503609601</v>
      </c>
      <c r="W252" s="17">
        <v>0.141963002708337</v>
      </c>
      <c r="X252" s="17">
        <v>0.166857809149737</v>
      </c>
      <c r="Y252" s="17">
        <v>0.122272408303869</v>
      </c>
      <c r="Z252" s="17">
        <v>0.16983080744211401</v>
      </c>
      <c r="AA252" s="17">
        <v>0.196568565823587</v>
      </c>
      <c r="AB252" s="17">
        <v>0.12797403729116599</v>
      </c>
      <c r="AC252" s="17">
        <v>9.5864785269219294E-2</v>
      </c>
      <c r="AD252" s="17">
        <v>0.17793488568857099</v>
      </c>
      <c r="AE252" s="17"/>
      <c r="AF252" s="17">
        <v>9.6700045691501105E-2</v>
      </c>
      <c r="AG252" s="17">
        <v>0.12661382938277599</v>
      </c>
      <c r="AH252" s="17">
        <v>0.207456090269937</v>
      </c>
      <c r="AI252" s="17">
        <v>0.30377627800089801</v>
      </c>
      <c r="AJ252" s="17">
        <v>0.372897994379912</v>
      </c>
      <c r="AK252" s="17"/>
      <c r="AL252" s="17">
        <v>0.28348072446772299</v>
      </c>
      <c r="AM252" s="17">
        <v>0.134022956441083</v>
      </c>
      <c r="AN252" s="17">
        <v>0.12334276558974901</v>
      </c>
      <c r="AO252" s="17">
        <v>0.10478176777508</v>
      </c>
      <c r="AP252" s="17">
        <v>9.50888193224282E-2</v>
      </c>
      <c r="AQ252" s="17">
        <v>0.17765386863576399</v>
      </c>
      <c r="AR252" s="17"/>
      <c r="AS252" s="17">
        <v>0.16089102077196099</v>
      </c>
      <c r="AT252" s="17">
        <v>0.17126509713337901</v>
      </c>
      <c r="AU252" s="17"/>
      <c r="AV252" s="17">
        <v>0.16262596779187199</v>
      </c>
      <c r="AW252" s="17">
        <v>0.15685061611845999</v>
      </c>
    </row>
    <row r="253" spans="2:49" x14ac:dyDescent="0.3">
      <c r="B253" t="s">
        <v>139</v>
      </c>
      <c r="C253" s="17">
        <v>0.410871284628744</v>
      </c>
      <c r="D253" s="17">
        <v>0.44491683321700298</v>
      </c>
      <c r="E253" s="17">
        <v>0.37883682137575703</v>
      </c>
      <c r="F253" s="17"/>
      <c r="G253" s="17">
        <v>0.47907192050071401</v>
      </c>
      <c r="H253" s="17">
        <v>0.44451277691443097</v>
      </c>
      <c r="I253" s="17">
        <v>0.41498850412521199</v>
      </c>
      <c r="J253" s="17">
        <v>0.45055284840130599</v>
      </c>
      <c r="K253" s="17">
        <v>0.35539899874169401</v>
      </c>
      <c r="L253" s="17">
        <v>0.33951617510814303</v>
      </c>
      <c r="M253" s="17"/>
      <c r="N253" s="17">
        <v>0.44887931522695701</v>
      </c>
      <c r="O253" s="17">
        <v>0.36139769658819698</v>
      </c>
      <c r="P253" s="17">
        <v>0.471995221334152</v>
      </c>
      <c r="Q253" s="17">
        <v>0.36828390819260298</v>
      </c>
      <c r="R253" s="17"/>
      <c r="S253" s="17">
        <v>0.39985794410298098</v>
      </c>
      <c r="T253" s="17">
        <v>0.39055977117607599</v>
      </c>
      <c r="U253" s="17">
        <v>0.41542391234801501</v>
      </c>
      <c r="V253" s="17">
        <v>0.406406194579012</v>
      </c>
      <c r="W253" s="17">
        <v>0.43688800868003902</v>
      </c>
      <c r="X253" s="17">
        <v>0.39492700334383801</v>
      </c>
      <c r="Y253" s="17">
        <v>0.41611866965917998</v>
      </c>
      <c r="Z253" s="17">
        <v>0.45194881041787799</v>
      </c>
      <c r="AA253" s="17">
        <v>0.42788913380543497</v>
      </c>
      <c r="AB253" s="17">
        <v>0.36841913247246599</v>
      </c>
      <c r="AC253" s="17">
        <v>0.45860091464576702</v>
      </c>
      <c r="AD253" s="17">
        <v>0.45572862533936798</v>
      </c>
      <c r="AE253" s="17"/>
      <c r="AF253" s="17">
        <v>0.37591441950140803</v>
      </c>
      <c r="AG253" s="17">
        <v>0.412971868341586</v>
      </c>
      <c r="AH253" s="17">
        <v>0.435347708950451</v>
      </c>
      <c r="AI253" s="17">
        <v>0.42518995099742501</v>
      </c>
      <c r="AJ253" s="17">
        <v>0.44271458354215698</v>
      </c>
      <c r="AK253" s="17"/>
      <c r="AL253" s="17">
        <v>0.41753530209226097</v>
      </c>
      <c r="AM253" s="17">
        <v>0.42700654182950498</v>
      </c>
      <c r="AN253" s="17">
        <v>0.38001087463239203</v>
      </c>
      <c r="AO253" s="17">
        <v>0.40822142504201098</v>
      </c>
      <c r="AP253" s="17">
        <v>0.36574889644938202</v>
      </c>
      <c r="AQ253" s="17">
        <v>0.44861367934535501</v>
      </c>
      <c r="AR253" s="17"/>
      <c r="AS253" s="17">
        <v>0.39538164999533199</v>
      </c>
      <c r="AT253" s="17">
        <v>0.429317152183054</v>
      </c>
      <c r="AU253" s="17"/>
      <c r="AV253" s="17">
        <v>0.40086545091110698</v>
      </c>
      <c r="AW253" s="17">
        <v>0.38261078466936799</v>
      </c>
    </row>
    <row r="254" spans="2:49" x14ac:dyDescent="0.3">
      <c r="B254" t="s">
        <v>140</v>
      </c>
      <c r="C254" s="17">
        <v>0.28483850853610898</v>
      </c>
      <c r="D254" s="17">
        <v>0.26047652627950302</v>
      </c>
      <c r="E254" s="17">
        <v>0.30896736325903601</v>
      </c>
      <c r="F254" s="17"/>
      <c r="G254" s="17">
        <v>0.18611194031191</v>
      </c>
      <c r="H254" s="17">
        <v>0.171748105760893</v>
      </c>
      <c r="I254" s="17">
        <v>0.26877034791423599</v>
      </c>
      <c r="J254" s="17">
        <v>0.25750815731934001</v>
      </c>
      <c r="K254" s="17">
        <v>0.36767152375433498</v>
      </c>
      <c r="L254" s="17">
        <v>0.42252190065182799</v>
      </c>
      <c r="M254" s="17"/>
      <c r="N254" s="17">
        <v>0.232397911236398</v>
      </c>
      <c r="O254" s="17">
        <v>0.33097066161051403</v>
      </c>
      <c r="P254" s="17">
        <v>0.26340868834024</v>
      </c>
      <c r="Q254" s="17">
        <v>0.31000053129777799</v>
      </c>
      <c r="R254" s="17"/>
      <c r="S254" s="17">
        <v>0.247911190197902</v>
      </c>
      <c r="T254" s="17">
        <v>0.30132120484652197</v>
      </c>
      <c r="U254" s="17">
        <v>0.31392904246993197</v>
      </c>
      <c r="V254" s="17">
        <v>0.27055282322756302</v>
      </c>
      <c r="W254" s="17">
        <v>0.28579430596211097</v>
      </c>
      <c r="X254" s="17">
        <v>0.28849189546637999</v>
      </c>
      <c r="Y254" s="17">
        <v>0.28665297776972398</v>
      </c>
      <c r="Z254" s="17">
        <v>0.30286527813143799</v>
      </c>
      <c r="AA254" s="17">
        <v>0.227921869426323</v>
      </c>
      <c r="AB254" s="17">
        <v>0.34570094466911699</v>
      </c>
      <c r="AC254" s="17">
        <v>0.32187446193643399</v>
      </c>
      <c r="AD254" s="17">
        <v>0.27342217371065303</v>
      </c>
      <c r="AE254" s="17"/>
      <c r="AF254" s="17">
        <v>0.32200975974971002</v>
      </c>
      <c r="AG254" s="17">
        <v>0.32673777723245601</v>
      </c>
      <c r="AH254" s="17">
        <v>0.24714529076223701</v>
      </c>
      <c r="AI254" s="17">
        <v>0.191010059316264</v>
      </c>
      <c r="AJ254" s="17">
        <v>0.153164602211498</v>
      </c>
      <c r="AK254" s="17"/>
      <c r="AL254" s="17">
        <v>0.203477306035351</v>
      </c>
      <c r="AM254" s="17">
        <v>0.29927333980787002</v>
      </c>
      <c r="AN254" s="17">
        <v>0.30230925292462402</v>
      </c>
      <c r="AO254" s="17">
        <v>0.33423357432144402</v>
      </c>
      <c r="AP254" s="17">
        <v>0.34983865990045798</v>
      </c>
      <c r="AQ254" s="17">
        <v>0.29049746629304302</v>
      </c>
      <c r="AR254" s="17"/>
      <c r="AS254" s="17">
        <v>0.30105587988082899</v>
      </c>
      <c r="AT254" s="17">
        <v>0.26552601402068099</v>
      </c>
      <c r="AU254" s="17"/>
      <c r="AV254" s="17">
        <v>0.28319358687893298</v>
      </c>
      <c r="AW254" s="17">
        <v>0.34265420590391299</v>
      </c>
    </row>
    <row r="255" spans="2:49" x14ac:dyDescent="0.3">
      <c r="B255" t="s">
        <v>141</v>
      </c>
      <c r="C255" s="17">
        <v>0.125104134029692</v>
      </c>
      <c r="D255" s="17">
        <v>0.107377076103992</v>
      </c>
      <c r="E255" s="17">
        <v>0.14329555735008201</v>
      </c>
      <c r="F255" s="17"/>
      <c r="G255" s="17">
        <v>6.5514675081117593E-2</v>
      </c>
      <c r="H255" s="17">
        <v>6.2274587807465399E-2</v>
      </c>
      <c r="I255" s="17">
        <v>9.0934694434472399E-2</v>
      </c>
      <c r="J255" s="17">
        <v>0.15832519543198501</v>
      </c>
      <c r="K255" s="17">
        <v>0.17818119629450799</v>
      </c>
      <c r="L255" s="17">
        <v>0.181324909348863</v>
      </c>
      <c r="M255" s="17"/>
      <c r="N255" s="17">
        <v>7.8622835343183303E-2</v>
      </c>
      <c r="O255" s="17">
        <v>0.132110824935601</v>
      </c>
      <c r="P255" s="17">
        <v>9.5680098565162394E-2</v>
      </c>
      <c r="Q255" s="17">
        <v>0.195277218815432</v>
      </c>
      <c r="R255" s="17"/>
      <c r="S255" s="17">
        <v>8.5495329487146901E-2</v>
      </c>
      <c r="T255" s="17">
        <v>0.14426593903450499</v>
      </c>
      <c r="U255" s="17">
        <v>0.118669241997771</v>
      </c>
      <c r="V255" s="17">
        <v>0.13901840797479401</v>
      </c>
      <c r="W255" s="17">
        <v>0.10893312671295299</v>
      </c>
      <c r="X255" s="17">
        <v>0.13914184830898099</v>
      </c>
      <c r="Y255" s="17">
        <v>0.15247534680032099</v>
      </c>
      <c r="Z255" s="17">
        <v>7.5355104008570206E-2</v>
      </c>
      <c r="AA255" s="17">
        <v>0.13411258483645599</v>
      </c>
      <c r="AB255" s="17">
        <v>0.14774051131065699</v>
      </c>
      <c r="AC255" s="17">
        <v>0.123659838148579</v>
      </c>
      <c r="AD255" s="17">
        <v>9.2914315261408503E-2</v>
      </c>
      <c r="AE255" s="17"/>
      <c r="AF255" s="17">
        <v>0.188096070289898</v>
      </c>
      <c r="AG255" s="17">
        <v>0.112043560464978</v>
      </c>
      <c r="AH255" s="17">
        <v>0.101247710958305</v>
      </c>
      <c r="AI255" s="17">
        <v>6.9698331476170203E-2</v>
      </c>
      <c r="AJ255" s="17">
        <v>3.12228198664335E-2</v>
      </c>
      <c r="AK255" s="17"/>
      <c r="AL255" s="17">
        <v>8.2358058681437099E-2</v>
      </c>
      <c r="AM255" s="17">
        <v>0.131676948826562</v>
      </c>
      <c r="AN255" s="17">
        <v>0.17530797726385799</v>
      </c>
      <c r="AO255" s="17">
        <v>0.12872382463555701</v>
      </c>
      <c r="AP255" s="17">
        <v>0.17719774699575599</v>
      </c>
      <c r="AQ255" s="17">
        <v>8.3234985725837596E-2</v>
      </c>
      <c r="AR255" s="17"/>
      <c r="AS255" s="17">
        <v>0.12994379460861499</v>
      </c>
      <c r="AT255" s="17">
        <v>0.119340812934043</v>
      </c>
      <c r="AU255" s="17"/>
      <c r="AV255" s="17">
        <v>0.13731605611268899</v>
      </c>
      <c r="AW255" s="17">
        <v>0.112775016919136</v>
      </c>
    </row>
    <row r="256" spans="2:49" x14ac:dyDescent="0.3">
      <c r="B256" t="s">
        <v>142</v>
      </c>
      <c r="C256" s="17">
        <v>1.3559873764771699E-2</v>
      </c>
      <c r="D256" s="17">
        <v>1.06376324362419E-2</v>
      </c>
      <c r="E256" s="17">
        <v>1.65078543044785E-2</v>
      </c>
      <c r="F256" s="17"/>
      <c r="G256" s="17">
        <v>1.2453304816329801E-2</v>
      </c>
      <c r="H256" s="17">
        <v>1.09687939695075E-2</v>
      </c>
      <c r="I256" s="17">
        <v>1.8751299234182801E-2</v>
      </c>
      <c r="J256" s="17">
        <v>2.2350009602653698E-2</v>
      </c>
      <c r="K256" s="17">
        <v>1.23291524603405E-2</v>
      </c>
      <c r="L256" s="17">
        <v>5.8420877275317104E-3</v>
      </c>
      <c r="M256" s="17"/>
      <c r="N256" s="17">
        <v>6.6147721569968796E-3</v>
      </c>
      <c r="O256" s="17">
        <v>1.0970811176222501E-2</v>
      </c>
      <c r="P256" s="17">
        <v>1.5077448855420599E-2</v>
      </c>
      <c r="Q256" s="17">
        <v>2.2567470240686699E-2</v>
      </c>
      <c r="R256" s="17"/>
      <c r="S256" s="17">
        <v>1.31080171365649E-2</v>
      </c>
      <c r="T256" s="17">
        <v>1.06489032531508E-2</v>
      </c>
      <c r="U256" s="17">
        <v>1.2817897868477399E-2</v>
      </c>
      <c r="V256" s="17">
        <v>2.5722299182534099E-2</v>
      </c>
      <c r="W256" s="17">
        <v>2.6421555936560599E-2</v>
      </c>
      <c r="X256" s="17">
        <v>1.0581443731065201E-2</v>
      </c>
      <c r="Y256" s="17">
        <v>2.2480597466906699E-2</v>
      </c>
      <c r="Z256" s="17">
        <v>0</v>
      </c>
      <c r="AA256" s="17">
        <v>1.35078461081992E-2</v>
      </c>
      <c r="AB256" s="17">
        <v>1.0165374256594001E-2</v>
      </c>
      <c r="AC256" s="17">
        <v>0</v>
      </c>
      <c r="AD256" s="17">
        <v>0</v>
      </c>
      <c r="AE256" s="17"/>
      <c r="AF256" s="17">
        <v>1.7279704767482602E-2</v>
      </c>
      <c r="AG256" s="17">
        <v>2.16329645782024E-2</v>
      </c>
      <c r="AH256" s="17">
        <v>8.8031990590701006E-3</v>
      </c>
      <c r="AI256" s="17">
        <v>1.03253802092427E-2</v>
      </c>
      <c r="AJ256" s="17">
        <v>0</v>
      </c>
      <c r="AK256" s="17"/>
      <c r="AL256" s="17">
        <v>1.31486087232287E-2</v>
      </c>
      <c r="AM256" s="17">
        <v>8.0202130949799406E-3</v>
      </c>
      <c r="AN256" s="17">
        <v>1.9029129589377001E-2</v>
      </c>
      <c r="AO256" s="17">
        <v>2.40394082259076E-2</v>
      </c>
      <c r="AP256" s="17">
        <v>1.2125877331976301E-2</v>
      </c>
      <c r="AQ256" s="17">
        <v>0</v>
      </c>
      <c r="AR256" s="17"/>
      <c r="AS256" s="17">
        <v>1.2727654743263799E-2</v>
      </c>
      <c r="AT256" s="17">
        <v>1.4550923728842501E-2</v>
      </c>
      <c r="AU256" s="17"/>
      <c r="AV256" s="17">
        <v>1.59989383053993E-2</v>
      </c>
      <c r="AW256" s="17">
        <v>5.1093763891227198E-3</v>
      </c>
    </row>
    <row r="257" spans="2:49" x14ac:dyDescent="0.3">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row>
    <row r="258" spans="2:49" x14ac:dyDescent="0.3">
      <c r="B258" s="6" t="s">
        <v>162</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row>
    <row r="259" spans="2:49" x14ac:dyDescent="0.3">
      <c r="B259" s="23" t="s">
        <v>80</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row>
    <row r="260" spans="2:49" x14ac:dyDescent="0.3">
      <c r="B260" t="s">
        <v>138</v>
      </c>
      <c r="C260" s="17">
        <v>0.171099868272444</v>
      </c>
      <c r="D260" s="17">
        <v>0.148097685416407</v>
      </c>
      <c r="E260" s="17">
        <v>0.19106302192430399</v>
      </c>
      <c r="F260" s="17"/>
      <c r="G260" s="17">
        <v>0.262315382686371</v>
      </c>
      <c r="H260" s="17">
        <v>0.178473606751331</v>
      </c>
      <c r="I260" s="17">
        <v>0.20779206541640199</v>
      </c>
      <c r="J260" s="17">
        <v>0.17978258512064599</v>
      </c>
      <c r="K260" s="17">
        <v>0.15251330835775501</v>
      </c>
      <c r="L260" s="17">
        <v>7.9470679706076103E-2</v>
      </c>
      <c r="M260" s="17"/>
      <c r="N260" s="17">
        <v>0.138616010845629</v>
      </c>
      <c r="O260" s="17">
        <v>0.169860654600065</v>
      </c>
      <c r="P260" s="17">
        <v>0.174458020367773</v>
      </c>
      <c r="Q260" s="17">
        <v>0.20274317763355201</v>
      </c>
      <c r="R260" s="17"/>
      <c r="S260" s="17">
        <v>0.16600374372369101</v>
      </c>
      <c r="T260" s="17">
        <v>0.13942809300491801</v>
      </c>
      <c r="U260" s="17">
        <v>0.14584445054754999</v>
      </c>
      <c r="V260" s="17">
        <v>0.17282487897439799</v>
      </c>
      <c r="W260" s="17">
        <v>0.207309581587309</v>
      </c>
      <c r="X260" s="17">
        <v>0.16235406606734701</v>
      </c>
      <c r="Y260" s="17">
        <v>0.145825200357039</v>
      </c>
      <c r="Z260" s="17">
        <v>0.16435588650934599</v>
      </c>
      <c r="AA260" s="17">
        <v>0.18826800643571101</v>
      </c>
      <c r="AB260" s="17">
        <v>0.20626186959755299</v>
      </c>
      <c r="AC260" s="17">
        <v>0.17236496794029399</v>
      </c>
      <c r="AD260" s="17">
        <v>0.24249104541993199</v>
      </c>
      <c r="AE260" s="17"/>
      <c r="AF260" s="17">
        <v>0.198155714910315</v>
      </c>
      <c r="AG260" s="17">
        <v>0.177522825752298</v>
      </c>
      <c r="AH260" s="17">
        <v>0.17468165763448101</v>
      </c>
      <c r="AI260" s="17">
        <v>0.14487814372372099</v>
      </c>
      <c r="AJ260" s="17">
        <v>6.2926991414251801E-2</v>
      </c>
      <c r="AK260" s="17"/>
      <c r="AL260" s="17">
        <v>0.17097577459904201</v>
      </c>
      <c r="AM260" s="17">
        <v>0.16443769080413301</v>
      </c>
      <c r="AN260" s="17">
        <v>0.16339726417885</v>
      </c>
      <c r="AO260" s="17">
        <v>0.171419153328525</v>
      </c>
      <c r="AP260" s="17">
        <v>0.17505431254325399</v>
      </c>
      <c r="AQ260" s="17">
        <v>0.212601944213828</v>
      </c>
      <c r="AR260" s="17"/>
      <c r="AS260" s="17">
        <v>0.143075795185715</v>
      </c>
      <c r="AT260" s="17">
        <v>0.204472401112893</v>
      </c>
      <c r="AU260" s="17"/>
      <c r="AV260" s="17">
        <v>0.15208174848065001</v>
      </c>
      <c r="AW260" s="17">
        <v>0.12210241952383299</v>
      </c>
    </row>
    <row r="261" spans="2:49" x14ac:dyDescent="0.3">
      <c r="B261" t="s">
        <v>139</v>
      </c>
      <c r="C261" s="17">
        <v>0.35838764771488801</v>
      </c>
      <c r="D261" s="17">
        <v>0.32224663540461501</v>
      </c>
      <c r="E261" s="17">
        <v>0.39354388956578501</v>
      </c>
      <c r="F261" s="17"/>
      <c r="G261" s="17">
        <v>0.37669050588107</v>
      </c>
      <c r="H261" s="17">
        <v>0.35607981888394702</v>
      </c>
      <c r="I261" s="17">
        <v>0.38473120658865501</v>
      </c>
      <c r="J261" s="17">
        <v>0.42059851689894701</v>
      </c>
      <c r="K261" s="17">
        <v>0.33889565756927797</v>
      </c>
      <c r="L261" s="17">
        <v>0.28899152082312002</v>
      </c>
      <c r="M261" s="17"/>
      <c r="N261" s="17">
        <v>0.31278489799586801</v>
      </c>
      <c r="O261" s="17">
        <v>0.40389673755761601</v>
      </c>
      <c r="P261" s="17">
        <v>0.347415952319723</v>
      </c>
      <c r="Q261" s="17">
        <v>0.37207642092648102</v>
      </c>
      <c r="R261" s="17"/>
      <c r="S261" s="17">
        <v>0.34813678961535899</v>
      </c>
      <c r="T261" s="17">
        <v>0.39041494947334598</v>
      </c>
      <c r="U261" s="17">
        <v>0.33205359185587802</v>
      </c>
      <c r="V261" s="17">
        <v>0.38022574771552697</v>
      </c>
      <c r="W261" s="17">
        <v>0.35907647271420601</v>
      </c>
      <c r="X261" s="17">
        <v>0.36733417842509097</v>
      </c>
      <c r="Y261" s="17">
        <v>0.38747265540746301</v>
      </c>
      <c r="Z261" s="17">
        <v>0.34429532429894799</v>
      </c>
      <c r="AA261" s="17">
        <v>0.33283579311486899</v>
      </c>
      <c r="AB261" s="17">
        <v>0.37442809035568902</v>
      </c>
      <c r="AC261" s="17">
        <v>0.36573319862912801</v>
      </c>
      <c r="AD261" s="17">
        <v>0.217843281496654</v>
      </c>
      <c r="AE261" s="17"/>
      <c r="AF261" s="17">
        <v>0.40420065528968002</v>
      </c>
      <c r="AG261" s="17">
        <v>0.36971671205800599</v>
      </c>
      <c r="AH261" s="17">
        <v>0.35550425174746397</v>
      </c>
      <c r="AI261" s="17">
        <v>0.326949251063194</v>
      </c>
      <c r="AJ261" s="17">
        <v>0.199996165024038</v>
      </c>
      <c r="AK261" s="17"/>
      <c r="AL261" s="17">
        <v>0.36516355463911099</v>
      </c>
      <c r="AM261" s="17">
        <v>0.34887900220759899</v>
      </c>
      <c r="AN261" s="17">
        <v>0.28600599023741502</v>
      </c>
      <c r="AO261" s="17">
        <v>0.40788564419666101</v>
      </c>
      <c r="AP261" s="17">
        <v>0.36509064245797102</v>
      </c>
      <c r="AQ261" s="17">
        <v>0.35044147797071501</v>
      </c>
      <c r="AR261" s="17"/>
      <c r="AS261" s="17">
        <v>0.326508188742552</v>
      </c>
      <c r="AT261" s="17">
        <v>0.39635137583526198</v>
      </c>
      <c r="AU261" s="17"/>
      <c r="AV261" s="17">
        <v>0.32375694779915398</v>
      </c>
      <c r="AW261" s="17">
        <v>0.33291537385139502</v>
      </c>
    </row>
    <row r="262" spans="2:49" x14ac:dyDescent="0.3">
      <c r="B262" t="s">
        <v>140</v>
      </c>
      <c r="C262" s="17">
        <v>0.28789343591537703</v>
      </c>
      <c r="D262" s="17">
        <v>0.31637481944913598</v>
      </c>
      <c r="E262" s="17">
        <v>0.26136871170779802</v>
      </c>
      <c r="F262" s="17"/>
      <c r="G262" s="17">
        <v>0.241258516708764</v>
      </c>
      <c r="H262" s="17">
        <v>0.241307425209182</v>
      </c>
      <c r="I262" s="17">
        <v>0.225735810303068</v>
      </c>
      <c r="J262" s="17">
        <v>0.26215993456796</v>
      </c>
      <c r="K262" s="17">
        <v>0.337229106164734</v>
      </c>
      <c r="L262" s="17">
        <v>0.39556417723706899</v>
      </c>
      <c r="M262" s="17"/>
      <c r="N262" s="17">
        <v>0.31174443629146698</v>
      </c>
      <c r="O262" s="17">
        <v>0.28284351847476402</v>
      </c>
      <c r="P262" s="17">
        <v>0.29142836762714303</v>
      </c>
      <c r="Q262" s="17">
        <v>0.26372520799908</v>
      </c>
      <c r="R262" s="17"/>
      <c r="S262" s="17">
        <v>0.25748941846731699</v>
      </c>
      <c r="T262" s="17">
        <v>0.28185133443778598</v>
      </c>
      <c r="U262" s="17">
        <v>0.354460297655667</v>
      </c>
      <c r="V262" s="17">
        <v>0.29287394519411197</v>
      </c>
      <c r="W262" s="17">
        <v>0.31080398990378599</v>
      </c>
      <c r="X262" s="17">
        <v>0.25158790343240001</v>
      </c>
      <c r="Y262" s="17">
        <v>0.30926087036671102</v>
      </c>
      <c r="Z262" s="17">
        <v>0.29082260028564599</v>
      </c>
      <c r="AA262" s="17">
        <v>0.26829996398379302</v>
      </c>
      <c r="AB262" s="17">
        <v>0.285193579050392</v>
      </c>
      <c r="AC262" s="17">
        <v>0.30359474865790398</v>
      </c>
      <c r="AD262" s="17">
        <v>0.312161534745168</v>
      </c>
      <c r="AE262" s="17"/>
      <c r="AF262" s="17">
        <v>0.27489531723136601</v>
      </c>
      <c r="AG262" s="17">
        <v>0.30138356318677201</v>
      </c>
      <c r="AH262" s="17">
        <v>0.27630317618993899</v>
      </c>
      <c r="AI262" s="17">
        <v>0.26105536447138</v>
      </c>
      <c r="AJ262" s="17">
        <v>0.39933778063050801</v>
      </c>
      <c r="AK262" s="17"/>
      <c r="AL262" s="17">
        <v>0.23816799761038501</v>
      </c>
      <c r="AM262" s="17">
        <v>0.32790562989958</v>
      </c>
      <c r="AN262" s="17">
        <v>0.34077345419986099</v>
      </c>
      <c r="AO262" s="17">
        <v>0.26548107156239498</v>
      </c>
      <c r="AP262" s="17">
        <v>0.26602195002290902</v>
      </c>
      <c r="AQ262" s="17">
        <v>0.33460721516798902</v>
      </c>
      <c r="AR262" s="17"/>
      <c r="AS262" s="17">
        <v>0.31499756021042502</v>
      </c>
      <c r="AT262" s="17">
        <v>0.25561642624056002</v>
      </c>
      <c r="AU262" s="17"/>
      <c r="AV262" s="17">
        <v>0.30764057912326298</v>
      </c>
      <c r="AW262" s="17">
        <v>0.33213075233625899</v>
      </c>
    </row>
    <row r="263" spans="2:49" x14ac:dyDescent="0.3">
      <c r="B263" t="s">
        <v>141</v>
      </c>
      <c r="C263" s="17">
        <v>0.16484347374188199</v>
      </c>
      <c r="D263" s="17">
        <v>0.19663624983606501</v>
      </c>
      <c r="E263" s="17">
        <v>0.13501775634662999</v>
      </c>
      <c r="F263" s="17"/>
      <c r="G263" s="17">
        <v>8.6840233919642906E-2</v>
      </c>
      <c r="H263" s="17">
        <v>0.21315422024778899</v>
      </c>
      <c r="I263" s="17">
        <v>0.15664209441622701</v>
      </c>
      <c r="J263" s="17">
        <v>0.123965711551121</v>
      </c>
      <c r="K263" s="17">
        <v>0.15016803194173201</v>
      </c>
      <c r="L263" s="17">
        <v>0.22760584992105401</v>
      </c>
      <c r="M263" s="17"/>
      <c r="N263" s="17">
        <v>0.230220139500351</v>
      </c>
      <c r="O263" s="17">
        <v>0.13240186451730199</v>
      </c>
      <c r="P263" s="17">
        <v>0.164961976542606</v>
      </c>
      <c r="Q263" s="17">
        <v>0.12788543611716699</v>
      </c>
      <c r="R263" s="17"/>
      <c r="S263" s="17">
        <v>0.20545442905254599</v>
      </c>
      <c r="T263" s="17">
        <v>0.184901735121663</v>
      </c>
      <c r="U263" s="17">
        <v>0.14293856825898299</v>
      </c>
      <c r="V263" s="17">
        <v>0.123337758290153</v>
      </c>
      <c r="W263" s="17">
        <v>0.111001423349256</v>
      </c>
      <c r="X263" s="17">
        <v>0.20811073444026601</v>
      </c>
      <c r="Y263" s="17">
        <v>0.14079395932070499</v>
      </c>
      <c r="Z263" s="17">
        <v>0.17878191425224099</v>
      </c>
      <c r="AA263" s="17">
        <v>0.186960946972932</v>
      </c>
      <c r="AB263" s="17">
        <v>0.117021689761697</v>
      </c>
      <c r="AC263" s="17">
        <v>0.149799583567608</v>
      </c>
      <c r="AD263" s="17">
        <v>0.19950892999282999</v>
      </c>
      <c r="AE263" s="17"/>
      <c r="AF263" s="17">
        <v>0.108657665359226</v>
      </c>
      <c r="AG263" s="17">
        <v>0.127386898240827</v>
      </c>
      <c r="AH263" s="17">
        <v>0.17198997039686101</v>
      </c>
      <c r="AI263" s="17">
        <v>0.26026365897884901</v>
      </c>
      <c r="AJ263" s="17">
        <v>0.33773906293120198</v>
      </c>
      <c r="AK263" s="17"/>
      <c r="AL263" s="17">
        <v>0.20646422206343201</v>
      </c>
      <c r="AM263" s="17">
        <v>0.14564950622561201</v>
      </c>
      <c r="AN263" s="17">
        <v>0.17548671412860201</v>
      </c>
      <c r="AO263" s="17">
        <v>0.13737285492019499</v>
      </c>
      <c r="AP263" s="17">
        <v>0.17672107736051601</v>
      </c>
      <c r="AQ263" s="17">
        <v>0.102349362647468</v>
      </c>
      <c r="AR263" s="17"/>
      <c r="AS263" s="17">
        <v>0.19867252260426899</v>
      </c>
      <c r="AT263" s="17">
        <v>0.124558071950813</v>
      </c>
      <c r="AU263" s="17"/>
      <c r="AV263" s="17">
        <v>0.198879955252274</v>
      </c>
      <c r="AW263" s="17">
        <v>0.19818944627590199</v>
      </c>
    </row>
    <row r="264" spans="2:49" x14ac:dyDescent="0.3">
      <c r="B264" t="s">
        <v>142</v>
      </c>
      <c r="C264" s="17">
        <v>1.77755743554091E-2</v>
      </c>
      <c r="D264" s="17">
        <v>1.66446098937773E-2</v>
      </c>
      <c r="E264" s="17">
        <v>1.9006620455483202E-2</v>
      </c>
      <c r="F264" s="17"/>
      <c r="G264" s="17">
        <v>3.2895360804151799E-2</v>
      </c>
      <c r="H264" s="17">
        <v>1.0984928907750701E-2</v>
      </c>
      <c r="I264" s="17">
        <v>2.5098823275649201E-2</v>
      </c>
      <c r="J264" s="17">
        <v>1.3493251861325601E-2</v>
      </c>
      <c r="K264" s="17">
        <v>2.1193895966499801E-2</v>
      </c>
      <c r="L264" s="17">
        <v>8.3677723126799504E-3</v>
      </c>
      <c r="M264" s="17"/>
      <c r="N264" s="17">
        <v>6.6345153666846502E-3</v>
      </c>
      <c r="O264" s="17">
        <v>1.0997224850252301E-2</v>
      </c>
      <c r="P264" s="17">
        <v>2.1735683142755102E-2</v>
      </c>
      <c r="Q264" s="17">
        <v>3.3569757323719501E-2</v>
      </c>
      <c r="R264" s="17"/>
      <c r="S264" s="17">
        <v>2.2915619141087699E-2</v>
      </c>
      <c r="T264" s="17">
        <v>3.4038879622867598E-3</v>
      </c>
      <c r="U264" s="17">
        <v>2.4703091681921599E-2</v>
      </c>
      <c r="V264" s="17">
        <v>3.0737669825809999E-2</v>
      </c>
      <c r="W264" s="17">
        <v>1.1808532445443399E-2</v>
      </c>
      <c r="X264" s="17">
        <v>1.0613117634896601E-2</v>
      </c>
      <c r="Y264" s="17">
        <v>1.6647314548082302E-2</v>
      </c>
      <c r="Z264" s="17">
        <v>2.17442746538196E-2</v>
      </c>
      <c r="AA264" s="17">
        <v>2.36352894926951E-2</v>
      </c>
      <c r="AB264" s="17">
        <v>1.7094771234669199E-2</v>
      </c>
      <c r="AC264" s="17">
        <v>8.5075012050655398E-3</v>
      </c>
      <c r="AD264" s="17">
        <v>2.7995208345415998E-2</v>
      </c>
      <c r="AE264" s="17"/>
      <c r="AF264" s="17">
        <v>1.4090647209414201E-2</v>
      </c>
      <c r="AG264" s="17">
        <v>2.39900007620968E-2</v>
      </c>
      <c r="AH264" s="17">
        <v>2.1520944031255099E-2</v>
      </c>
      <c r="AI264" s="17">
        <v>6.8535817628562297E-3</v>
      </c>
      <c r="AJ264" s="17">
        <v>0</v>
      </c>
      <c r="AK264" s="17"/>
      <c r="AL264" s="17">
        <v>1.9228451088029799E-2</v>
      </c>
      <c r="AM264" s="17">
        <v>1.31281708630752E-2</v>
      </c>
      <c r="AN264" s="17">
        <v>3.4336577255272498E-2</v>
      </c>
      <c r="AO264" s="17">
        <v>1.7841275992224199E-2</v>
      </c>
      <c r="AP264" s="17">
        <v>1.7112017615349501E-2</v>
      </c>
      <c r="AQ264" s="17">
        <v>0</v>
      </c>
      <c r="AR264" s="17"/>
      <c r="AS264" s="17">
        <v>1.67459332570392E-2</v>
      </c>
      <c r="AT264" s="17">
        <v>1.9001724860472399E-2</v>
      </c>
      <c r="AU264" s="17"/>
      <c r="AV264" s="17">
        <v>1.7640769344659399E-2</v>
      </c>
      <c r="AW264" s="17">
        <v>1.4662008012609799E-2</v>
      </c>
    </row>
    <row r="265" spans="2:49" x14ac:dyDescent="0.3">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row>
    <row r="266" spans="2:49" x14ac:dyDescent="0.3">
      <c r="B266" s="6" t="s">
        <v>180</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row>
    <row r="267" spans="2:49" x14ac:dyDescent="0.3">
      <c r="B267" s="23" t="s">
        <v>80</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row>
    <row r="268" spans="2:49" x14ac:dyDescent="0.3">
      <c r="B268" t="s">
        <v>171</v>
      </c>
      <c r="C268" s="17">
        <v>0.16546433538399399</v>
      </c>
      <c r="D268" s="17">
        <v>0.178132802040461</v>
      </c>
      <c r="E268" s="17">
        <v>0.154297463814137</v>
      </c>
      <c r="F268" s="17"/>
      <c r="G268" s="17">
        <v>0.18265885001945401</v>
      </c>
      <c r="H268" s="17">
        <v>0.24220417867782901</v>
      </c>
      <c r="I268" s="17">
        <v>0.16144490882581999</v>
      </c>
      <c r="J268" s="17">
        <v>0.124883191120369</v>
      </c>
      <c r="K268" s="17">
        <v>0.17635607013285001</v>
      </c>
      <c r="L268" s="17">
        <v>0.120580709569931</v>
      </c>
      <c r="M268" s="17"/>
      <c r="N268" s="17">
        <v>0.205166051961294</v>
      </c>
      <c r="O268" s="17">
        <v>0.15391803381878</v>
      </c>
      <c r="P268" s="17">
        <v>0.165530092458582</v>
      </c>
      <c r="Q268" s="17">
        <v>0.134582434984171</v>
      </c>
      <c r="R268" s="17"/>
      <c r="S268" s="17">
        <v>0.191053429878345</v>
      </c>
      <c r="T268" s="17">
        <v>0.157747936218116</v>
      </c>
      <c r="U268" s="17">
        <v>0.182830037327919</v>
      </c>
      <c r="V268" s="17">
        <v>0.13191912248092399</v>
      </c>
      <c r="W268" s="17">
        <v>7.8804743693698401E-2</v>
      </c>
      <c r="X268" s="17">
        <v>0.200062391399942</v>
      </c>
      <c r="Y268" s="17">
        <v>0.15213811532722199</v>
      </c>
      <c r="Z268" s="17">
        <v>0.241431679485099</v>
      </c>
      <c r="AA268" s="17">
        <v>0.19488976111322101</v>
      </c>
      <c r="AB268" s="17">
        <v>0.15689209027933401</v>
      </c>
      <c r="AC268" s="17">
        <v>0.14507168765286299</v>
      </c>
      <c r="AD268" s="17">
        <v>0.11812619157420599</v>
      </c>
      <c r="AE268" s="17"/>
      <c r="AF268" s="17">
        <v>0.14632665957671101</v>
      </c>
      <c r="AG268" s="17">
        <v>0.13429329931289799</v>
      </c>
      <c r="AH268" s="17">
        <v>0.180018992624183</v>
      </c>
      <c r="AI268" s="17">
        <v>0.22779656540835</v>
      </c>
      <c r="AJ268" s="17">
        <v>0.28859831029070598</v>
      </c>
      <c r="AK268" s="17"/>
      <c r="AL268" s="17">
        <v>0.24685775843097099</v>
      </c>
      <c r="AM268" s="17">
        <v>0.141240153526695</v>
      </c>
      <c r="AN268" s="17">
        <v>0.145250102714124</v>
      </c>
      <c r="AO268" s="17">
        <v>0.123678484449879</v>
      </c>
      <c r="AP268" s="17">
        <v>9.5290352078104601E-2</v>
      </c>
      <c r="AQ268" s="17">
        <v>0.212904066021602</v>
      </c>
      <c r="AR268" s="17"/>
      <c r="AS268" s="17">
        <v>0.19368328468337501</v>
      </c>
      <c r="AT268" s="17">
        <v>0.131859733750886</v>
      </c>
      <c r="AU268" s="17"/>
      <c r="AV268" s="17">
        <v>0.21305088293802199</v>
      </c>
      <c r="AW268" s="17">
        <v>0.14857935170033701</v>
      </c>
    </row>
    <row r="269" spans="2:49" x14ac:dyDescent="0.3">
      <c r="B269" t="s">
        <v>172</v>
      </c>
      <c r="C269" s="17">
        <v>0.46620862190690099</v>
      </c>
      <c r="D269" s="17">
        <v>0.46240434987805201</v>
      </c>
      <c r="E269" s="17">
        <v>0.47055871729343601</v>
      </c>
      <c r="F269" s="17"/>
      <c r="G269" s="17">
        <v>0.40713087711318302</v>
      </c>
      <c r="H269" s="17">
        <v>0.466997143193562</v>
      </c>
      <c r="I269" s="17">
        <v>0.45672541348896101</v>
      </c>
      <c r="J269" s="17">
        <v>0.442078015079857</v>
      </c>
      <c r="K269" s="17">
        <v>0.46042734925566497</v>
      </c>
      <c r="L269" s="17">
        <v>0.53636553170551204</v>
      </c>
      <c r="M269" s="17"/>
      <c r="N269" s="17">
        <v>0.48872339520728703</v>
      </c>
      <c r="O269" s="17">
        <v>0.47556760766168599</v>
      </c>
      <c r="P269" s="17">
        <v>0.46450910815703</v>
      </c>
      <c r="Q269" s="17">
        <v>0.43516913443477301</v>
      </c>
      <c r="R269" s="17"/>
      <c r="S269" s="17">
        <v>0.44033080236024902</v>
      </c>
      <c r="T269" s="17">
        <v>0.47720773893566698</v>
      </c>
      <c r="U269" s="17">
        <v>0.46459588898412302</v>
      </c>
      <c r="V269" s="17">
        <v>0.47484902239688098</v>
      </c>
      <c r="W269" s="17">
        <v>0.48264256563825902</v>
      </c>
      <c r="X269" s="17">
        <v>0.42222338739797999</v>
      </c>
      <c r="Y269" s="17">
        <v>0.50377723893298099</v>
      </c>
      <c r="Z269" s="17">
        <v>0.47655958543996801</v>
      </c>
      <c r="AA269" s="17">
        <v>0.45361000286987102</v>
      </c>
      <c r="AB269" s="17">
        <v>0.444308172136262</v>
      </c>
      <c r="AC269" s="17">
        <v>0.52318732184115502</v>
      </c>
      <c r="AD269" s="17">
        <v>0.51433123226815403</v>
      </c>
      <c r="AE269" s="17"/>
      <c r="AF269" s="17">
        <v>0.45384816529217797</v>
      </c>
      <c r="AG269" s="17">
        <v>0.46008066088552502</v>
      </c>
      <c r="AH269" s="17">
        <v>0.45610250239581801</v>
      </c>
      <c r="AI269" s="17">
        <v>0.48045430373230802</v>
      </c>
      <c r="AJ269" s="17">
        <v>0.41779620814241902</v>
      </c>
      <c r="AK269" s="17"/>
      <c r="AL269" s="17">
        <v>0.436872659754655</v>
      </c>
      <c r="AM269" s="17">
        <v>0.49796494767284599</v>
      </c>
      <c r="AN269" s="17">
        <v>0.48305208461946098</v>
      </c>
      <c r="AO269" s="17">
        <v>0.46153593991520703</v>
      </c>
      <c r="AP269" s="17">
        <v>0.48259444273748298</v>
      </c>
      <c r="AQ269" s="17">
        <v>0.37487252506490398</v>
      </c>
      <c r="AR269" s="17"/>
      <c r="AS269" s="17">
        <v>0.48634896017509799</v>
      </c>
      <c r="AT269" s="17">
        <v>0.44222445307487401</v>
      </c>
      <c r="AU269" s="17"/>
      <c r="AV269" s="17">
        <v>0.49010034966401</v>
      </c>
      <c r="AW269" s="17">
        <v>0.47761259452580501</v>
      </c>
    </row>
    <row r="270" spans="2:49" x14ac:dyDescent="0.3">
      <c r="B270" t="s">
        <v>173</v>
      </c>
      <c r="C270" s="17">
        <v>0.24390359912228499</v>
      </c>
      <c r="D270" s="17">
        <v>0.23433708675086701</v>
      </c>
      <c r="E270" s="17">
        <v>0.253198446718857</v>
      </c>
      <c r="F270" s="17"/>
      <c r="G270" s="17">
        <v>0.29029236765061101</v>
      </c>
      <c r="H270" s="17">
        <v>0.17165431754256</v>
      </c>
      <c r="I270" s="17">
        <v>0.24629766961397401</v>
      </c>
      <c r="J270" s="17">
        <v>0.25781145765182401</v>
      </c>
      <c r="K270" s="17">
        <v>0.24479514501315999</v>
      </c>
      <c r="L270" s="17">
        <v>0.257673845148019</v>
      </c>
      <c r="M270" s="17"/>
      <c r="N270" s="17">
        <v>0.21544494507928899</v>
      </c>
      <c r="O270" s="17">
        <v>0.24160588657170801</v>
      </c>
      <c r="P270" s="17">
        <v>0.25700701481622301</v>
      </c>
      <c r="Q270" s="17">
        <v>0.2644663586114</v>
      </c>
      <c r="R270" s="17"/>
      <c r="S270" s="17">
        <v>0.27750432435554501</v>
      </c>
      <c r="T270" s="17">
        <v>0.21902823610528999</v>
      </c>
      <c r="U270" s="17">
        <v>0.23597624569349199</v>
      </c>
      <c r="V270" s="17">
        <v>0.225777851776857</v>
      </c>
      <c r="W270" s="17">
        <v>0.36566628371590898</v>
      </c>
      <c r="X270" s="17">
        <v>0.24887239216148499</v>
      </c>
      <c r="Y270" s="17">
        <v>0.19416371484178699</v>
      </c>
      <c r="Z270" s="17">
        <v>0.173372094901865</v>
      </c>
      <c r="AA270" s="17">
        <v>0.235115185585343</v>
      </c>
      <c r="AB270" s="17">
        <v>0.24259658204137799</v>
      </c>
      <c r="AC270" s="17">
        <v>0.20089263542080399</v>
      </c>
      <c r="AD270" s="17">
        <v>0.30593196544241202</v>
      </c>
      <c r="AE270" s="17"/>
      <c r="AF270" s="17">
        <v>0.26028118456226901</v>
      </c>
      <c r="AG270" s="17">
        <v>0.29857676104597802</v>
      </c>
      <c r="AH270" s="17">
        <v>0.24028065404648299</v>
      </c>
      <c r="AI270" s="17">
        <v>0.16549853214110799</v>
      </c>
      <c r="AJ270" s="17">
        <v>0.20341239933823499</v>
      </c>
      <c r="AK270" s="17"/>
      <c r="AL270" s="17">
        <v>0.20452635635609101</v>
      </c>
      <c r="AM270" s="17">
        <v>0.23481178294053301</v>
      </c>
      <c r="AN270" s="17">
        <v>0.25543407213396702</v>
      </c>
      <c r="AO270" s="17">
        <v>0.25162919328540201</v>
      </c>
      <c r="AP270" s="17">
        <v>0.31346808658414299</v>
      </c>
      <c r="AQ270" s="17">
        <v>0.318915293825968</v>
      </c>
      <c r="AR270" s="17"/>
      <c r="AS270" s="17">
        <v>0.21859391003935599</v>
      </c>
      <c r="AT270" s="17">
        <v>0.27404370143673301</v>
      </c>
      <c r="AU270" s="17"/>
      <c r="AV270" s="17">
        <v>0.20368368897939099</v>
      </c>
      <c r="AW270" s="17">
        <v>0.25331734877495898</v>
      </c>
    </row>
    <row r="271" spans="2:49" x14ac:dyDescent="0.3">
      <c r="B271" t="s">
        <v>174</v>
      </c>
      <c r="C271" s="17">
        <v>8.6002216279577201E-2</v>
      </c>
      <c r="D271" s="17">
        <v>8.6913968349977597E-2</v>
      </c>
      <c r="E271" s="17">
        <v>8.4859543448057503E-2</v>
      </c>
      <c r="F271" s="17"/>
      <c r="G271" s="17">
        <v>9.4359650574661405E-2</v>
      </c>
      <c r="H271" s="17">
        <v>8.1796698833056902E-2</v>
      </c>
      <c r="I271" s="17">
        <v>9.3861129482990205E-2</v>
      </c>
      <c r="J271" s="17">
        <v>0.112730445433064</v>
      </c>
      <c r="K271" s="17">
        <v>8.1711869621221803E-2</v>
      </c>
      <c r="L271" s="17">
        <v>5.8553073675902699E-2</v>
      </c>
      <c r="M271" s="17"/>
      <c r="N271" s="17">
        <v>6.3908304497356697E-2</v>
      </c>
      <c r="O271" s="17">
        <v>0.101975567004447</v>
      </c>
      <c r="P271" s="17">
        <v>6.8148748150976601E-2</v>
      </c>
      <c r="Q271" s="17">
        <v>0.108009867255086</v>
      </c>
      <c r="R271" s="17"/>
      <c r="S271" s="17">
        <v>7.4002910467953598E-2</v>
      </c>
      <c r="T271" s="17">
        <v>0.104854332865789</v>
      </c>
      <c r="U271" s="17">
        <v>7.9970037382933998E-2</v>
      </c>
      <c r="V271" s="17">
        <v>0.108899952877064</v>
      </c>
      <c r="W271" s="17">
        <v>4.8477316753375202E-2</v>
      </c>
      <c r="X271" s="17">
        <v>8.8950892291532496E-2</v>
      </c>
      <c r="Y271" s="17">
        <v>0.115875116290634</v>
      </c>
      <c r="Z271" s="17">
        <v>7.6206118614252499E-2</v>
      </c>
      <c r="AA271" s="17">
        <v>5.4283015905515403E-2</v>
      </c>
      <c r="AB271" s="17">
        <v>0.11491198547253299</v>
      </c>
      <c r="AC271" s="17">
        <v>9.5810837531298404E-2</v>
      </c>
      <c r="AD271" s="17">
        <v>3.2856679802992603E-2</v>
      </c>
      <c r="AE271" s="17"/>
      <c r="AF271" s="17">
        <v>9.0374555944609594E-2</v>
      </c>
      <c r="AG271" s="17">
        <v>7.6550412251924604E-2</v>
      </c>
      <c r="AH271" s="17">
        <v>8.9271966880075895E-2</v>
      </c>
      <c r="AI271" s="17">
        <v>8.2731946773891202E-2</v>
      </c>
      <c r="AJ271" s="17">
        <v>9.0193082228640004E-2</v>
      </c>
      <c r="AK271" s="17"/>
      <c r="AL271" s="17">
        <v>8.1047656390282302E-2</v>
      </c>
      <c r="AM271" s="17">
        <v>9.32285994015363E-2</v>
      </c>
      <c r="AN271" s="17">
        <v>7.05155258556798E-2</v>
      </c>
      <c r="AO271" s="17">
        <v>9.9247009096212896E-2</v>
      </c>
      <c r="AP271" s="17">
        <v>7.3337040543484597E-2</v>
      </c>
      <c r="AQ271" s="17">
        <v>8.4127440883807594E-2</v>
      </c>
      <c r="AR271" s="17"/>
      <c r="AS271" s="17">
        <v>7.1337133619558499E-2</v>
      </c>
      <c r="AT271" s="17">
        <v>0.103466164191958</v>
      </c>
      <c r="AU271" s="17"/>
      <c r="AV271" s="17">
        <v>6.14889357664695E-2</v>
      </c>
      <c r="AW271" s="17">
        <v>9.4271957552250499E-2</v>
      </c>
    </row>
    <row r="272" spans="2:49" x14ac:dyDescent="0.3">
      <c r="B272" t="s">
        <v>175</v>
      </c>
      <c r="C272" s="17">
        <v>2.61198936480532E-2</v>
      </c>
      <c r="D272" s="17">
        <v>2.3201796779417101E-2</v>
      </c>
      <c r="E272" s="17">
        <v>2.7338107215311502E-2</v>
      </c>
      <c r="F272" s="17"/>
      <c r="G272" s="17">
        <v>1.5945153256389202E-2</v>
      </c>
      <c r="H272" s="17">
        <v>3.4638578444350102E-2</v>
      </c>
      <c r="I272" s="17">
        <v>2.74103860137726E-2</v>
      </c>
      <c r="J272" s="17">
        <v>4.3476593607583401E-2</v>
      </c>
      <c r="K272" s="17">
        <v>2.3758242051127001E-2</v>
      </c>
      <c r="L272" s="17">
        <v>1.24342675471684E-2</v>
      </c>
      <c r="M272" s="17"/>
      <c r="N272" s="17">
        <v>2.00590783354197E-2</v>
      </c>
      <c r="O272" s="17">
        <v>1.89376160724706E-2</v>
      </c>
      <c r="P272" s="17">
        <v>3.0339199625664701E-2</v>
      </c>
      <c r="Q272" s="17">
        <v>3.6709945653064603E-2</v>
      </c>
      <c r="R272" s="17"/>
      <c r="S272" s="17">
        <v>1.71085329379079E-2</v>
      </c>
      <c r="T272" s="17">
        <v>2.7787344576560902E-2</v>
      </c>
      <c r="U272" s="17">
        <v>2.9198687894421801E-2</v>
      </c>
      <c r="V272" s="17">
        <v>3.5049423007746203E-2</v>
      </c>
      <c r="W272" s="17">
        <v>1.1293326741466801E-2</v>
      </c>
      <c r="X272" s="17">
        <v>2.4456837593350898E-2</v>
      </c>
      <c r="Y272" s="17">
        <v>2.3080640023872102E-2</v>
      </c>
      <c r="Z272" s="17">
        <v>2.1576963538473101E-2</v>
      </c>
      <c r="AA272" s="17">
        <v>3.95891828669706E-2</v>
      </c>
      <c r="AB272" s="17">
        <v>3.6175984370517097E-2</v>
      </c>
      <c r="AC272" s="17">
        <v>1.75650253726806E-2</v>
      </c>
      <c r="AD272" s="17">
        <v>1.4482304735086E-2</v>
      </c>
      <c r="AE272" s="17"/>
      <c r="AF272" s="17">
        <v>3.2614016896315698E-2</v>
      </c>
      <c r="AG272" s="17">
        <v>1.66991300834545E-2</v>
      </c>
      <c r="AH272" s="17">
        <v>2.5538451516617398E-2</v>
      </c>
      <c r="AI272" s="17">
        <v>3.33843291263968E-2</v>
      </c>
      <c r="AJ272" s="17">
        <v>0</v>
      </c>
      <c r="AK272" s="17"/>
      <c r="AL272" s="17">
        <v>2.5862415479543901E-2</v>
      </c>
      <c r="AM272" s="17">
        <v>2.46245147623835E-2</v>
      </c>
      <c r="AN272" s="17">
        <v>2.5082470836487E-2</v>
      </c>
      <c r="AO272" s="17">
        <v>3.8756149222753902E-2</v>
      </c>
      <c r="AP272" s="17">
        <v>2.20128209948918E-2</v>
      </c>
      <c r="AQ272" s="17">
        <v>0</v>
      </c>
      <c r="AR272" s="17"/>
      <c r="AS272" s="17">
        <v>2.09247833446242E-2</v>
      </c>
      <c r="AT272" s="17">
        <v>3.2306502877710301E-2</v>
      </c>
      <c r="AU272" s="17"/>
      <c r="AV272" s="17">
        <v>2.2230545979471699E-2</v>
      </c>
      <c r="AW272" s="17">
        <v>1.7883878137919699E-2</v>
      </c>
    </row>
    <row r="273" spans="2:49" x14ac:dyDescent="0.3">
      <c r="B273" t="s">
        <v>176</v>
      </c>
      <c r="C273" s="17">
        <v>1.23013336591908E-2</v>
      </c>
      <c r="D273" s="17">
        <v>1.5009996201225499E-2</v>
      </c>
      <c r="E273" s="17">
        <v>9.7477215102003308E-3</v>
      </c>
      <c r="F273" s="17"/>
      <c r="G273" s="17">
        <v>9.6131013857021098E-3</v>
      </c>
      <c r="H273" s="17">
        <v>2.7090833086415101E-3</v>
      </c>
      <c r="I273" s="17">
        <v>1.4260492574481899E-2</v>
      </c>
      <c r="J273" s="17">
        <v>1.90202971073022E-2</v>
      </c>
      <c r="K273" s="17">
        <v>1.29513239259757E-2</v>
      </c>
      <c r="L273" s="17">
        <v>1.43925723534682E-2</v>
      </c>
      <c r="M273" s="17"/>
      <c r="N273" s="17">
        <v>6.6982249193544997E-3</v>
      </c>
      <c r="O273" s="17">
        <v>7.9952888709082497E-3</v>
      </c>
      <c r="P273" s="17">
        <v>1.4465836791523599E-2</v>
      </c>
      <c r="Q273" s="17">
        <v>2.1062259061505498E-2</v>
      </c>
      <c r="R273" s="17"/>
      <c r="S273" s="17">
        <v>0</v>
      </c>
      <c r="T273" s="17">
        <v>1.33744112985772E-2</v>
      </c>
      <c r="U273" s="17">
        <v>7.42910271711007E-3</v>
      </c>
      <c r="V273" s="17">
        <v>2.35046274605273E-2</v>
      </c>
      <c r="W273" s="17">
        <v>1.3115763457291599E-2</v>
      </c>
      <c r="X273" s="17">
        <v>1.54340991557102E-2</v>
      </c>
      <c r="Y273" s="17">
        <v>1.0965174583503901E-2</v>
      </c>
      <c r="Z273" s="17">
        <v>1.08535580203417E-2</v>
      </c>
      <c r="AA273" s="17">
        <v>2.2512851659078799E-2</v>
      </c>
      <c r="AB273" s="17">
        <v>5.1151856999755796E-3</v>
      </c>
      <c r="AC273" s="17">
        <v>1.7472492181199201E-2</v>
      </c>
      <c r="AD273" s="17">
        <v>1.42716261771496E-2</v>
      </c>
      <c r="AE273" s="17"/>
      <c r="AF273" s="17">
        <v>1.6555417727917202E-2</v>
      </c>
      <c r="AG273" s="17">
        <v>1.3799736420219399E-2</v>
      </c>
      <c r="AH273" s="17">
        <v>8.7874325368228305E-3</v>
      </c>
      <c r="AI273" s="17">
        <v>1.01343228179457E-2</v>
      </c>
      <c r="AJ273" s="17">
        <v>0</v>
      </c>
      <c r="AK273" s="17"/>
      <c r="AL273" s="17">
        <v>4.8331535884573104E-3</v>
      </c>
      <c r="AM273" s="17">
        <v>8.1300016960061203E-3</v>
      </c>
      <c r="AN273" s="17">
        <v>2.06657438402814E-2</v>
      </c>
      <c r="AO273" s="17">
        <v>2.5153224030545301E-2</v>
      </c>
      <c r="AP273" s="17">
        <v>1.32972570618931E-2</v>
      </c>
      <c r="AQ273" s="17">
        <v>9.1806742037180804E-3</v>
      </c>
      <c r="AR273" s="17"/>
      <c r="AS273" s="17">
        <v>9.1119281379878903E-3</v>
      </c>
      <c r="AT273" s="17">
        <v>1.6099444667838698E-2</v>
      </c>
      <c r="AU273" s="17"/>
      <c r="AV273" s="17">
        <v>9.4455966726357306E-3</v>
      </c>
      <c r="AW273" s="17">
        <v>8.3348693087293892E-3</v>
      </c>
    </row>
    <row r="274" spans="2:49" x14ac:dyDescent="0.3">
      <c r="B274" t="s">
        <v>177</v>
      </c>
      <c r="C274" s="17">
        <v>0.63167295729089401</v>
      </c>
      <c r="D274" s="17">
        <v>0.64053715191851301</v>
      </c>
      <c r="E274" s="17">
        <v>0.62485618110757302</v>
      </c>
      <c r="F274" s="17"/>
      <c r="G274" s="17">
        <v>0.589789727132636</v>
      </c>
      <c r="H274" s="17">
        <v>0.70920132187139195</v>
      </c>
      <c r="I274" s="17">
        <v>0.61817032231478097</v>
      </c>
      <c r="J274" s="17">
        <v>0.56696120620022605</v>
      </c>
      <c r="K274" s="17">
        <v>0.63678341938851502</v>
      </c>
      <c r="L274" s="17">
        <v>0.65694624127544199</v>
      </c>
      <c r="M274" s="17"/>
      <c r="N274" s="17">
        <v>0.69388944716858003</v>
      </c>
      <c r="O274" s="17">
        <v>0.62948564148046604</v>
      </c>
      <c r="P274" s="17">
        <v>0.63003920061561203</v>
      </c>
      <c r="Q274" s="17">
        <v>0.569751569418944</v>
      </c>
      <c r="R274" s="17"/>
      <c r="S274" s="17">
        <v>0.63138423223859397</v>
      </c>
      <c r="T274" s="17">
        <v>0.63495567515378304</v>
      </c>
      <c r="U274" s="17">
        <v>0.64742592631204199</v>
      </c>
      <c r="V274" s="17">
        <v>0.60676814487780595</v>
      </c>
      <c r="W274" s="17">
        <v>0.56144730933195797</v>
      </c>
      <c r="X274" s="17">
        <v>0.62228577879792202</v>
      </c>
      <c r="Y274" s="17">
        <v>0.65591535426020298</v>
      </c>
      <c r="Z274" s="17">
        <v>0.71799126492506704</v>
      </c>
      <c r="AA274" s="17">
        <v>0.64849976398309295</v>
      </c>
      <c r="AB274" s="17">
        <v>0.60120026241559599</v>
      </c>
      <c r="AC274" s="17">
        <v>0.66825900949401795</v>
      </c>
      <c r="AD274" s="17">
        <v>0.63245742384235903</v>
      </c>
      <c r="AE274" s="17"/>
      <c r="AF274" s="17">
        <v>0.60017482486888896</v>
      </c>
      <c r="AG274" s="17">
        <v>0.59437396019842303</v>
      </c>
      <c r="AH274" s="17">
        <v>0.63612149502000104</v>
      </c>
      <c r="AI274" s="17">
        <v>0.70825086914065805</v>
      </c>
      <c r="AJ274" s="17">
        <v>0.70639451843312495</v>
      </c>
      <c r="AK274" s="17"/>
      <c r="AL274" s="17">
        <v>0.68373041818562597</v>
      </c>
      <c r="AM274" s="17">
        <v>0.63920510119954099</v>
      </c>
      <c r="AN274" s="17">
        <v>0.628302187333585</v>
      </c>
      <c r="AO274" s="17">
        <v>0.58521442436508597</v>
      </c>
      <c r="AP274" s="17">
        <v>0.57788479481558697</v>
      </c>
      <c r="AQ274" s="17">
        <v>0.58777659108650604</v>
      </c>
      <c r="AR274" s="17"/>
      <c r="AS274" s="17">
        <v>0.68003224485847302</v>
      </c>
      <c r="AT274" s="17">
        <v>0.57408418682576001</v>
      </c>
      <c r="AU274" s="17"/>
      <c r="AV274" s="17">
        <v>0.70315123260203205</v>
      </c>
      <c r="AW274" s="17">
        <v>0.62619194622614205</v>
      </c>
    </row>
    <row r="275" spans="2:49" x14ac:dyDescent="0.3">
      <c r="B275" t="s">
        <v>178</v>
      </c>
      <c r="C275" s="17">
        <v>0.11212210992763</v>
      </c>
      <c r="D275" s="17">
        <v>0.110115765129395</v>
      </c>
      <c r="E275" s="17">
        <v>0.11219765066336899</v>
      </c>
      <c r="F275" s="17"/>
      <c r="G275" s="17">
        <v>0.110304803831051</v>
      </c>
      <c r="H275" s="17">
        <v>0.116435277277407</v>
      </c>
      <c r="I275" s="17">
        <v>0.121271515496763</v>
      </c>
      <c r="J275" s="17">
        <v>0.156207039040648</v>
      </c>
      <c r="K275" s="17">
        <v>0.105470111672349</v>
      </c>
      <c r="L275" s="17">
        <v>7.0987341223071002E-2</v>
      </c>
      <c r="M275" s="17"/>
      <c r="N275" s="17">
        <v>8.3967382832776397E-2</v>
      </c>
      <c r="O275" s="17">
        <v>0.12091318307691799</v>
      </c>
      <c r="P275" s="17">
        <v>9.8487947776641299E-2</v>
      </c>
      <c r="Q275" s="17">
        <v>0.144719812908151</v>
      </c>
      <c r="R275" s="17"/>
      <c r="S275" s="17">
        <v>9.1111443405861497E-2</v>
      </c>
      <c r="T275" s="17">
        <v>0.13264167744235</v>
      </c>
      <c r="U275" s="17">
        <v>0.10916872527735599</v>
      </c>
      <c r="V275" s="17">
        <v>0.14394937588480999</v>
      </c>
      <c r="W275" s="17">
        <v>5.9770643494841999E-2</v>
      </c>
      <c r="X275" s="17">
        <v>0.113407729884883</v>
      </c>
      <c r="Y275" s="17">
        <v>0.13895575631450599</v>
      </c>
      <c r="Z275" s="17">
        <v>9.7783082152725603E-2</v>
      </c>
      <c r="AA275" s="17">
        <v>9.3872198772485996E-2</v>
      </c>
      <c r="AB275" s="17">
        <v>0.15108796984305001</v>
      </c>
      <c r="AC275" s="17">
        <v>0.113375862903979</v>
      </c>
      <c r="AD275" s="17">
        <v>4.7338984538078603E-2</v>
      </c>
      <c r="AE275" s="17"/>
      <c r="AF275" s="17">
        <v>0.122988572840925</v>
      </c>
      <c r="AG275" s="17">
        <v>9.3249542335379201E-2</v>
      </c>
      <c r="AH275" s="17">
        <v>0.114810418396693</v>
      </c>
      <c r="AI275" s="17">
        <v>0.116116275900288</v>
      </c>
      <c r="AJ275" s="17">
        <v>9.0193082228640004E-2</v>
      </c>
      <c r="AK275" s="17"/>
      <c r="AL275" s="17">
        <v>0.106910071869826</v>
      </c>
      <c r="AM275" s="17">
        <v>0.11785311416392</v>
      </c>
      <c r="AN275" s="17">
        <v>9.5597996692166801E-2</v>
      </c>
      <c r="AO275" s="17">
        <v>0.13800315831896701</v>
      </c>
      <c r="AP275" s="17">
        <v>9.5349861538376393E-2</v>
      </c>
      <c r="AQ275" s="17">
        <v>8.4127440883807594E-2</v>
      </c>
      <c r="AR275" s="17"/>
      <c r="AS275" s="17">
        <v>9.2261916964182705E-2</v>
      </c>
      <c r="AT275" s="17">
        <v>0.13577266706966801</v>
      </c>
      <c r="AU275" s="17"/>
      <c r="AV275" s="17">
        <v>8.3719481745941196E-2</v>
      </c>
      <c r="AW275" s="17">
        <v>0.11215583569017</v>
      </c>
    </row>
    <row r="276" spans="2:49" x14ac:dyDescent="0.3">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row>
    <row r="277" spans="2:49" x14ac:dyDescent="0.3">
      <c r="B277" s="6" t="s">
        <v>181</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row>
    <row r="278" spans="2:49" x14ac:dyDescent="0.3">
      <c r="B278" s="23" t="s">
        <v>80</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row>
    <row r="279" spans="2:49" x14ac:dyDescent="0.3">
      <c r="B279" t="s">
        <v>171</v>
      </c>
      <c r="C279" s="17">
        <v>8.6433153308947006E-2</v>
      </c>
      <c r="D279" s="17">
        <v>8.9571871901792402E-2</v>
      </c>
      <c r="E279" s="17">
        <v>8.2177257260794404E-2</v>
      </c>
      <c r="F279" s="17"/>
      <c r="G279" s="17">
        <v>0.108545280373471</v>
      </c>
      <c r="H279" s="17">
        <v>0.133235756751726</v>
      </c>
      <c r="I279" s="17">
        <v>8.7349407198602694E-2</v>
      </c>
      <c r="J279" s="17">
        <v>8.9750952868270506E-2</v>
      </c>
      <c r="K279" s="17">
        <v>8.1004946833550306E-2</v>
      </c>
      <c r="L279" s="17">
        <v>3.3814017960898397E-2</v>
      </c>
      <c r="M279" s="17"/>
      <c r="N279" s="17">
        <v>7.3168323457718495E-2</v>
      </c>
      <c r="O279" s="17">
        <v>6.8491944902202895E-2</v>
      </c>
      <c r="P279" s="17">
        <v>0.101515198862455</v>
      </c>
      <c r="Q279" s="17">
        <v>0.10709698758861699</v>
      </c>
      <c r="R279" s="17"/>
      <c r="S279" s="17">
        <v>8.9889279872067601E-2</v>
      </c>
      <c r="T279" s="17">
        <v>8.1636285566191694E-2</v>
      </c>
      <c r="U279" s="17">
        <v>5.2841958430874199E-2</v>
      </c>
      <c r="V279" s="17">
        <v>0.107330149411314</v>
      </c>
      <c r="W279" s="17">
        <v>7.57519131454754E-2</v>
      </c>
      <c r="X279" s="17">
        <v>9.1262750481246796E-2</v>
      </c>
      <c r="Y279" s="17">
        <v>5.0014171901257599E-2</v>
      </c>
      <c r="Z279" s="17">
        <v>0.118023643303651</v>
      </c>
      <c r="AA279" s="17">
        <v>8.5049182163898202E-2</v>
      </c>
      <c r="AB279" s="17">
        <v>0.12806142021671099</v>
      </c>
      <c r="AC279" s="17">
        <v>7.0503471910413104E-2</v>
      </c>
      <c r="AD279" s="17">
        <v>9.0252187279712501E-2</v>
      </c>
      <c r="AE279" s="17"/>
      <c r="AF279" s="17">
        <v>9.4664141915303299E-2</v>
      </c>
      <c r="AG279" s="17">
        <v>5.9813960791381002E-2</v>
      </c>
      <c r="AH279" s="17">
        <v>8.7415048751710606E-2</v>
      </c>
      <c r="AI279" s="17">
        <v>0.11991803776597799</v>
      </c>
      <c r="AJ279" s="17">
        <v>0.102760047765424</v>
      </c>
      <c r="AK279" s="17"/>
      <c r="AL279" s="17">
        <v>0.118573472557134</v>
      </c>
      <c r="AM279" s="17">
        <v>6.7545388510181201E-2</v>
      </c>
      <c r="AN279" s="17">
        <v>8.2418162505388304E-2</v>
      </c>
      <c r="AO279" s="17">
        <v>7.9857280753060103E-2</v>
      </c>
      <c r="AP279" s="17">
        <v>8.0139760365037893E-2</v>
      </c>
      <c r="AQ279" s="17">
        <v>6.9075531843706003E-2</v>
      </c>
      <c r="AR279" s="17"/>
      <c r="AS279" s="17">
        <v>8.3231789313987697E-2</v>
      </c>
      <c r="AT279" s="17">
        <v>9.0245505093977302E-2</v>
      </c>
      <c r="AU279" s="17"/>
      <c r="AV279" s="17">
        <v>7.4748786140092505E-2</v>
      </c>
      <c r="AW279" s="17">
        <v>0.10298730063860299</v>
      </c>
    </row>
    <row r="280" spans="2:49" x14ac:dyDescent="0.3">
      <c r="B280" t="s">
        <v>172</v>
      </c>
      <c r="C280" s="17">
        <v>0.273056257568142</v>
      </c>
      <c r="D280" s="17">
        <v>0.25691959620917398</v>
      </c>
      <c r="E280" s="17">
        <v>0.28809752662111898</v>
      </c>
      <c r="F280" s="17"/>
      <c r="G280" s="17">
        <v>0.42449643239559898</v>
      </c>
      <c r="H280" s="17">
        <v>0.292000998304763</v>
      </c>
      <c r="I280" s="17">
        <v>0.324719529239962</v>
      </c>
      <c r="J280" s="17">
        <v>0.27621211957686398</v>
      </c>
      <c r="K280" s="17">
        <v>0.188944241011263</v>
      </c>
      <c r="L280" s="17">
        <v>0.167960514114882</v>
      </c>
      <c r="M280" s="17"/>
      <c r="N280" s="17">
        <v>0.21721993461136799</v>
      </c>
      <c r="O280" s="17">
        <v>0.28885849898173299</v>
      </c>
      <c r="P280" s="17">
        <v>0.284842906128006</v>
      </c>
      <c r="Q280" s="17">
        <v>0.30765607818017898</v>
      </c>
      <c r="R280" s="17"/>
      <c r="S280" s="17">
        <v>0.29871602922991802</v>
      </c>
      <c r="T280" s="17">
        <v>0.26069737946127702</v>
      </c>
      <c r="U280" s="17">
        <v>0.23509878530252001</v>
      </c>
      <c r="V280" s="17">
        <v>0.32485393053609102</v>
      </c>
      <c r="W280" s="17">
        <v>0.25602841507823099</v>
      </c>
      <c r="X280" s="17">
        <v>0.298117389648338</v>
      </c>
      <c r="Y280" s="17">
        <v>0.29611498994720498</v>
      </c>
      <c r="Z280" s="17">
        <v>0.23468787480734701</v>
      </c>
      <c r="AA280" s="17">
        <v>0.26264507189118902</v>
      </c>
      <c r="AB280" s="17">
        <v>0.2241746704624</v>
      </c>
      <c r="AC280" s="17">
        <v>0.30568779613617503</v>
      </c>
      <c r="AD280" s="17">
        <v>0.23728346038100001</v>
      </c>
      <c r="AE280" s="17"/>
      <c r="AF280" s="17">
        <v>0.27811531884743301</v>
      </c>
      <c r="AG280" s="17">
        <v>0.28780693636063898</v>
      </c>
      <c r="AH280" s="17">
        <v>0.292555568404327</v>
      </c>
      <c r="AI280" s="17">
        <v>0.28017015670061202</v>
      </c>
      <c r="AJ280" s="17">
        <v>0.25864860455817301</v>
      </c>
      <c r="AK280" s="17"/>
      <c r="AL280" s="17">
        <v>0.28756834262144698</v>
      </c>
      <c r="AM280" s="17">
        <v>0.26243274599726901</v>
      </c>
      <c r="AN280" s="17">
        <v>0.25310960133159499</v>
      </c>
      <c r="AO280" s="17">
        <v>0.29899752589893103</v>
      </c>
      <c r="AP280" s="17">
        <v>0.24180310331438601</v>
      </c>
      <c r="AQ280" s="17">
        <v>0.274207117940998</v>
      </c>
      <c r="AR280" s="17"/>
      <c r="AS280" s="17">
        <v>0.240370369465912</v>
      </c>
      <c r="AT280" s="17">
        <v>0.31198032369996798</v>
      </c>
      <c r="AU280" s="17"/>
      <c r="AV280" s="17">
        <v>0.23185907308034301</v>
      </c>
      <c r="AW280" s="17">
        <v>0.26019177100088797</v>
      </c>
    </row>
    <row r="281" spans="2:49" x14ac:dyDescent="0.3">
      <c r="B281" t="s">
        <v>173</v>
      </c>
      <c r="C281" s="17">
        <v>0.28506337869298198</v>
      </c>
      <c r="D281" s="17">
        <v>0.27560701226795398</v>
      </c>
      <c r="E281" s="17">
        <v>0.29362357866066002</v>
      </c>
      <c r="F281" s="17"/>
      <c r="G281" s="17">
        <v>0.27002999577488601</v>
      </c>
      <c r="H281" s="17">
        <v>0.26273940316787098</v>
      </c>
      <c r="I281" s="17">
        <v>0.25285420151791699</v>
      </c>
      <c r="J281" s="17">
        <v>0.28995193201435998</v>
      </c>
      <c r="K281" s="17">
        <v>0.31608047310212201</v>
      </c>
      <c r="L281" s="17">
        <v>0.314795176590839</v>
      </c>
      <c r="M281" s="17"/>
      <c r="N281" s="17">
        <v>0.26373733486782702</v>
      </c>
      <c r="O281" s="17">
        <v>0.28550993645114098</v>
      </c>
      <c r="P281" s="17">
        <v>0.28159997451493202</v>
      </c>
      <c r="Q281" s="17">
        <v>0.31010228331636902</v>
      </c>
      <c r="R281" s="17"/>
      <c r="S281" s="17">
        <v>0.32470083998126797</v>
      </c>
      <c r="T281" s="17">
        <v>0.289076743051012</v>
      </c>
      <c r="U281" s="17">
        <v>0.27356758403551001</v>
      </c>
      <c r="V281" s="17">
        <v>0.230042064738646</v>
      </c>
      <c r="W281" s="17">
        <v>0.36168284686758001</v>
      </c>
      <c r="X281" s="17">
        <v>0.264589354514775</v>
      </c>
      <c r="Y281" s="17">
        <v>0.26580589220052803</v>
      </c>
      <c r="Z281" s="17">
        <v>0.30426553521362398</v>
      </c>
      <c r="AA281" s="17">
        <v>0.259055684139614</v>
      </c>
      <c r="AB281" s="17">
        <v>0.29864771156908299</v>
      </c>
      <c r="AC281" s="17">
        <v>0.25716920928493497</v>
      </c>
      <c r="AD281" s="17">
        <v>0.28736867999912702</v>
      </c>
      <c r="AE281" s="17"/>
      <c r="AF281" s="17">
        <v>0.32058381827177601</v>
      </c>
      <c r="AG281" s="17">
        <v>0.28083972591652101</v>
      </c>
      <c r="AH281" s="17">
        <v>0.27399226488370498</v>
      </c>
      <c r="AI281" s="17">
        <v>0.22153479436488199</v>
      </c>
      <c r="AJ281" s="17">
        <v>0.311931892071521</v>
      </c>
      <c r="AK281" s="17"/>
      <c r="AL281" s="17">
        <v>0.27865513591367003</v>
      </c>
      <c r="AM281" s="17">
        <v>0.29473962467009301</v>
      </c>
      <c r="AN281" s="17">
        <v>0.27629866593747898</v>
      </c>
      <c r="AO281" s="17">
        <v>0.27809213872343902</v>
      </c>
      <c r="AP281" s="17">
        <v>0.30313916609833902</v>
      </c>
      <c r="AQ281" s="17">
        <v>0.263240158204257</v>
      </c>
      <c r="AR281" s="17"/>
      <c r="AS281" s="17">
        <v>0.28417062361926498</v>
      </c>
      <c r="AT281" s="17">
        <v>0.28612651815611001</v>
      </c>
      <c r="AU281" s="17"/>
      <c r="AV281" s="17">
        <v>0.298883140282236</v>
      </c>
      <c r="AW281" s="17">
        <v>0.249907605724452</v>
      </c>
    </row>
    <row r="282" spans="2:49" x14ac:dyDescent="0.3">
      <c r="B282" t="s">
        <v>174</v>
      </c>
      <c r="C282" s="17">
        <v>0.25274919358919501</v>
      </c>
      <c r="D282" s="17">
        <v>0.25846888037728899</v>
      </c>
      <c r="E282" s="17">
        <v>0.248988254795625</v>
      </c>
      <c r="F282" s="17"/>
      <c r="G282" s="17">
        <v>0.15444042700899299</v>
      </c>
      <c r="H282" s="17">
        <v>0.226033599798457</v>
      </c>
      <c r="I282" s="17">
        <v>0.25075150832436899</v>
      </c>
      <c r="J282" s="17">
        <v>0.249375813410671</v>
      </c>
      <c r="K282" s="17">
        <v>0.26070664902512197</v>
      </c>
      <c r="L282" s="17">
        <v>0.33929141363829901</v>
      </c>
      <c r="M282" s="17"/>
      <c r="N282" s="17">
        <v>0.31685130587893801</v>
      </c>
      <c r="O282" s="17">
        <v>0.258882277270085</v>
      </c>
      <c r="P282" s="17">
        <v>0.22894126641555901</v>
      </c>
      <c r="Q282" s="17">
        <v>0.19725254394710201</v>
      </c>
      <c r="R282" s="17"/>
      <c r="S282" s="17">
        <v>0.200873501303031</v>
      </c>
      <c r="T282" s="17">
        <v>0.257854244691757</v>
      </c>
      <c r="U282" s="17">
        <v>0.30494321047544098</v>
      </c>
      <c r="V282" s="17">
        <v>0.25915852639147002</v>
      </c>
      <c r="W282" s="17">
        <v>0.227338827103888</v>
      </c>
      <c r="X282" s="17">
        <v>0.25894924688415699</v>
      </c>
      <c r="Y282" s="17">
        <v>0.28847075047466603</v>
      </c>
      <c r="Z282" s="17">
        <v>0.20500126321095199</v>
      </c>
      <c r="AA282" s="17">
        <v>0.27200077164672698</v>
      </c>
      <c r="AB282" s="17">
        <v>0.24840948652997799</v>
      </c>
      <c r="AC282" s="17">
        <v>0.227992441565154</v>
      </c>
      <c r="AD282" s="17">
        <v>0.30755999090507902</v>
      </c>
      <c r="AE282" s="17"/>
      <c r="AF282" s="17">
        <v>0.22657160733965601</v>
      </c>
      <c r="AG282" s="17">
        <v>0.27175402065190901</v>
      </c>
      <c r="AH282" s="17">
        <v>0.24117970570383501</v>
      </c>
      <c r="AI282" s="17">
        <v>0.25387530343819997</v>
      </c>
      <c r="AJ282" s="17">
        <v>0.26850525435282602</v>
      </c>
      <c r="AK282" s="17"/>
      <c r="AL282" s="17">
        <v>0.215372237474247</v>
      </c>
      <c r="AM282" s="17">
        <v>0.26951776950461298</v>
      </c>
      <c r="AN282" s="17">
        <v>0.242785676784086</v>
      </c>
      <c r="AO282" s="17">
        <v>0.26179245421497999</v>
      </c>
      <c r="AP282" s="17">
        <v>0.268639891187336</v>
      </c>
      <c r="AQ282" s="17">
        <v>0.31950850967285999</v>
      </c>
      <c r="AR282" s="17"/>
      <c r="AS282" s="17">
        <v>0.27139262805494002</v>
      </c>
      <c r="AT282" s="17">
        <v>0.23054761614392799</v>
      </c>
      <c r="AU282" s="17"/>
      <c r="AV282" s="17">
        <v>0.27327505145551501</v>
      </c>
      <c r="AW282" s="17">
        <v>0.26700877530309403</v>
      </c>
    </row>
    <row r="283" spans="2:49" x14ac:dyDescent="0.3">
      <c r="B283" t="s">
        <v>175</v>
      </c>
      <c r="C283" s="17">
        <v>9.4777865161092503E-2</v>
      </c>
      <c r="D283" s="17">
        <v>0.111523472840016</v>
      </c>
      <c r="E283" s="17">
        <v>7.9125540452738605E-2</v>
      </c>
      <c r="F283" s="17"/>
      <c r="G283" s="17">
        <v>3.2711212564857199E-2</v>
      </c>
      <c r="H283" s="17">
        <v>8.3281158668541105E-2</v>
      </c>
      <c r="I283" s="17">
        <v>7.7992059232392497E-2</v>
      </c>
      <c r="J283" s="17">
        <v>7.7935705339573794E-2</v>
      </c>
      <c r="K283" s="17">
        <v>0.15326369002794299</v>
      </c>
      <c r="L283" s="17">
        <v>0.13380975419803601</v>
      </c>
      <c r="M283" s="17"/>
      <c r="N283" s="17">
        <v>0.124052550833257</v>
      </c>
      <c r="O283" s="17">
        <v>9.0627931061664793E-2</v>
      </c>
      <c r="P283" s="17">
        <v>0.103100654079048</v>
      </c>
      <c r="Q283" s="17">
        <v>6.1186761173430901E-2</v>
      </c>
      <c r="R283" s="17"/>
      <c r="S283" s="17">
        <v>8.2697845834629496E-2</v>
      </c>
      <c r="T283" s="17">
        <v>0.107451432357294</v>
      </c>
      <c r="U283" s="17">
        <v>0.114032611248403</v>
      </c>
      <c r="V283" s="17">
        <v>7.3241051420661396E-2</v>
      </c>
      <c r="W283" s="17">
        <v>7.2933383193676704E-2</v>
      </c>
      <c r="X283" s="17">
        <v>8.1793217456427897E-2</v>
      </c>
      <c r="Y283" s="17">
        <v>8.8629020892839805E-2</v>
      </c>
      <c r="Z283" s="17">
        <v>0.138021683464426</v>
      </c>
      <c r="AA283" s="17">
        <v>0.104024047332613</v>
      </c>
      <c r="AB283" s="17">
        <v>9.5591525521852294E-2</v>
      </c>
      <c r="AC283" s="17">
        <v>0.12985478830313901</v>
      </c>
      <c r="AD283" s="17">
        <v>6.3264055257931301E-2</v>
      </c>
      <c r="AE283" s="17"/>
      <c r="AF283" s="17">
        <v>7.7892840081817599E-2</v>
      </c>
      <c r="AG283" s="17">
        <v>8.40011457593106E-2</v>
      </c>
      <c r="AH283" s="17">
        <v>9.6079998477223705E-2</v>
      </c>
      <c r="AI283" s="17">
        <v>0.114300228301495</v>
      </c>
      <c r="AJ283" s="17">
        <v>5.81542012520559E-2</v>
      </c>
      <c r="AK283" s="17"/>
      <c r="AL283" s="17">
        <v>9.3099824118396499E-2</v>
      </c>
      <c r="AM283" s="17">
        <v>0.10115953476516</v>
      </c>
      <c r="AN283" s="17">
        <v>0.13123797514938201</v>
      </c>
      <c r="AO283" s="17">
        <v>7.1076741303322297E-2</v>
      </c>
      <c r="AP283" s="17">
        <v>9.7278124737868094E-2</v>
      </c>
      <c r="AQ283" s="17">
        <v>6.4691200952816705E-2</v>
      </c>
      <c r="AR283" s="17"/>
      <c r="AS283" s="17">
        <v>0.112346434637374</v>
      </c>
      <c r="AT283" s="17">
        <v>7.3856293197145401E-2</v>
      </c>
      <c r="AU283" s="17"/>
      <c r="AV283" s="17">
        <v>0.11650876590440699</v>
      </c>
      <c r="AW283" s="17">
        <v>0.102653053555573</v>
      </c>
    </row>
    <row r="284" spans="2:49" x14ac:dyDescent="0.3">
      <c r="B284" t="s">
        <v>176</v>
      </c>
      <c r="C284" s="17">
        <v>7.9201516796416696E-3</v>
      </c>
      <c r="D284" s="17">
        <v>7.9091664037749792E-3</v>
      </c>
      <c r="E284" s="17">
        <v>7.9878422090628991E-3</v>
      </c>
      <c r="F284" s="17"/>
      <c r="G284" s="17">
        <v>9.7766518821934805E-3</v>
      </c>
      <c r="H284" s="17">
        <v>2.7090833086415101E-3</v>
      </c>
      <c r="I284" s="17">
        <v>6.3332944867563702E-3</v>
      </c>
      <c r="J284" s="17">
        <v>1.6773476790260401E-2</v>
      </c>
      <c r="K284" s="17">
        <v>0</v>
      </c>
      <c r="L284" s="17">
        <v>1.03291234970451E-2</v>
      </c>
      <c r="M284" s="17"/>
      <c r="N284" s="17">
        <v>4.9705503508914901E-3</v>
      </c>
      <c r="O284" s="17">
        <v>7.6294113331729597E-3</v>
      </c>
      <c r="P284" s="17">
        <v>0</v>
      </c>
      <c r="Q284" s="17">
        <v>1.6705345794302901E-2</v>
      </c>
      <c r="R284" s="17"/>
      <c r="S284" s="17">
        <v>3.1225037790860201E-3</v>
      </c>
      <c r="T284" s="17">
        <v>3.2839148724687502E-3</v>
      </c>
      <c r="U284" s="17">
        <v>1.9515850507252699E-2</v>
      </c>
      <c r="V284" s="17">
        <v>5.3742775018182504E-3</v>
      </c>
      <c r="W284" s="17">
        <v>6.26461461114844E-3</v>
      </c>
      <c r="X284" s="17">
        <v>5.2880410150552897E-3</v>
      </c>
      <c r="Y284" s="17">
        <v>1.0965174583503901E-2</v>
      </c>
      <c r="Z284" s="17">
        <v>0</v>
      </c>
      <c r="AA284" s="17">
        <v>1.7225242825958199E-2</v>
      </c>
      <c r="AB284" s="17">
        <v>5.1151856999755796E-3</v>
      </c>
      <c r="AC284" s="17">
        <v>8.7922928001842298E-3</v>
      </c>
      <c r="AD284" s="17">
        <v>1.42716261771496E-2</v>
      </c>
      <c r="AE284" s="17"/>
      <c r="AF284" s="17">
        <v>2.1722735440143498E-3</v>
      </c>
      <c r="AG284" s="17">
        <v>1.5784210520239698E-2</v>
      </c>
      <c r="AH284" s="17">
        <v>8.7774137791999593E-3</v>
      </c>
      <c r="AI284" s="17">
        <v>1.02014794288334E-2</v>
      </c>
      <c r="AJ284" s="17">
        <v>0</v>
      </c>
      <c r="AK284" s="17"/>
      <c r="AL284" s="17">
        <v>6.7309873151057001E-3</v>
      </c>
      <c r="AM284" s="17">
        <v>4.6049365526843597E-3</v>
      </c>
      <c r="AN284" s="17">
        <v>1.4149918292068801E-2</v>
      </c>
      <c r="AO284" s="17">
        <v>1.0183859106267699E-2</v>
      </c>
      <c r="AP284" s="17">
        <v>8.9999542970320406E-3</v>
      </c>
      <c r="AQ284" s="17">
        <v>9.2774813853617206E-3</v>
      </c>
      <c r="AR284" s="17"/>
      <c r="AS284" s="17">
        <v>8.4881549085230497E-3</v>
      </c>
      <c r="AT284" s="17">
        <v>7.2437437088709398E-3</v>
      </c>
      <c r="AU284" s="17"/>
      <c r="AV284" s="17">
        <v>4.7251831374062201E-3</v>
      </c>
      <c r="AW284" s="17">
        <v>1.7251493777388702E-2</v>
      </c>
    </row>
    <row r="285" spans="2:49" x14ac:dyDescent="0.3">
      <c r="B285" t="s">
        <v>177</v>
      </c>
      <c r="C285" s="17">
        <v>0.35948941087708902</v>
      </c>
      <c r="D285" s="17">
        <v>0.34649146811096598</v>
      </c>
      <c r="E285" s="17">
        <v>0.37027478388191298</v>
      </c>
      <c r="F285" s="17"/>
      <c r="G285" s="17">
        <v>0.53304171276906998</v>
      </c>
      <c r="H285" s="17">
        <v>0.425236755056489</v>
      </c>
      <c r="I285" s="17">
        <v>0.41206893643856501</v>
      </c>
      <c r="J285" s="17">
        <v>0.36596307244513498</v>
      </c>
      <c r="K285" s="17">
        <v>0.26994918784481298</v>
      </c>
      <c r="L285" s="17">
        <v>0.201774532075781</v>
      </c>
      <c r="M285" s="17"/>
      <c r="N285" s="17">
        <v>0.29038825806908702</v>
      </c>
      <c r="O285" s="17">
        <v>0.357350443883936</v>
      </c>
      <c r="P285" s="17">
        <v>0.38635810499046103</v>
      </c>
      <c r="Q285" s="17">
        <v>0.414753065768795</v>
      </c>
      <c r="R285" s="17"/>
      <c r="S285" s="17">
        <v>0.38860530910198599</v>
      </c>
      <c r="T285" s="17">
        <v>0.34233366502746898</v>
      </c>
      <c r="U285" s="17">
        <v>0.28794074373339401</v>
      </c>
      <c r="V285" s="17">
        <v>0.43218407994740399</v>
      </c>
      <c r="W285" s="17">
        <v>0.33178032822370701</v>
      </c>
      <c r="X285" s="17">
        <v>0.389380140129585</v>
      </c>
      <c r="Y285" s="17">
        <v>0.34612916184846199</v>
      </c>
      <c r="Z285" s="17">
        <v>0.35271151811099799</v>
      </c>
      <c r="AA285" s="17">
        <v>0.34769425405508703</v>
      </c>
      <c r="AB285" s="17">
        <v>0.35223609067911099</v>
      </c>
      <c r="AC285" s="17">
        <v>0.37619126804658798</v>
      </c>
      <c r="AD285" s="17">
        <v>0.32753564766071203</v>
      </c>
      <c r="AE285" s="17"/>
      <c r="AF285" s="17">
        <v>0.37277946076273599</v>
      </c>
      <c r="AG285" s="17">
        <v>0.34762089715201999</v>
      </c>
      <c r="AH285" s="17">
        <v>0.37997061715603703</v>
      </c>
      <c r="AI285" s="17">
        <v>0.40008819446659</v>
      </c>
      <c r="AJ285" s="17">
        <v>0.36140865232359698</v>
      </c>
      <c r="AK285" s="17"/>
      <c r="AL285" s="17">
        <v>0.406141815178581</v>
      </c>
      <c r="AM285" s="17">
        <v>0.32997813450745</v>
      </c>
      <c r="AN285" s="17">
        <v>0.33552776383698402</v>
      </c>
      <c r="AO285" s="17">
        <v>0.37885480665199101</v>
      </c>
      <c r="AP285" s="17">
        <v>0.32194286367942399</v>
      </c>
      <c r="AQ285" s="17">
        <v>0.34328264978470402</v>
      </c>
      <c r="AR285" s="17"/>
      <c r="AS285" s="17">
        <v>0.32360215877989901</v>
      </c>
      <c r="AT285" s="17">
        <v>0.40222582879394497</v>
      </c>
      <c r="AU285" s="17"/>
      <c r="AV285" s="17">
        <v>0.30660785922043599</v>
      </c>
      <c r="AW285" s="17">
        <v>0.36317907163949098</v>
      </c>
    </row>
    <row r="286" spans="2:49" x14ac:dyDescent="0.3">
      <c r="B286" t="s">
        <v>178</v>
      </c>
      <c r="C286" s="17">
        <v>0.347527058750288</v>
      </c>
      <c r="D286" s="17">
        <v>0.369992353217305</v>
      </c>
      <c r="E286" s="17">
        <v>0.32811379524836298</v>
      </c>
      <c r="F286" s="17"/>
      <c r="G286" s="17">
        <v>0.187151639573851</v>
      </c>
      <c r="H286" s="17">
        <v>0.30931475846699802</v>
      </c>
      <c r="I286" s="17">
        <v>0.32874356755676198</v>
      </c>
      <c r="J286" s="17">
        <v>0.327311518750245</v>
      </c>
      <c r="K286" s="17">
        <v>0.41397033905306502</v>
      </c>
      <c r="L286" s="17">
        <v>0.47310116783633499</v>
      </c>
      <c r="M286" s="17"/>
      <c r="N286" s="17">
        <v>0.44090385671219501</v>
      </c>
      <c r="O286" s="17">
        <v>0.34951020833175001</v>
      </c>
      <c r="P286" s="17">
        <v>0.33204192049460701</v>
      </c>
      <c r="Q286" s="17">
        <v>0.25843930512053298</v>
      </c>
      <c r="R286" s="17"/>
      <c r="S286" s="17">
        <v>0.28357134713766102</v>
      </c>
      <c r="T286" s="17">
        <v>0.36530567704904998</v>
      </c>
      <c r="U286" s="17">
        <v>0.41897582172384401</v>
      </c>
      <c r="V286" s="17">
        <v>0.33239957781213098</v>
      </c>
      <c r="W286" s="17">
        <v>0.30027221029756501</v>
      </c>
      <c r="X286" s="17">
        <v>0.34074246434058503</v>
      </c>
      <c r="Y286" s="17">
        <v>0.377099771367506</v>
      </c>
      <c r="Z286" s="17">
        <v>0.34302294667537803</v>
      </c>
      <c r="AA286" s="17">
        <v>0.37602481897933998</v>
      </c>
      <c r="AB286" s="17">
        <v>0.34400101205182998</v>
      </c>
      <c r="AC286" s="17">
        <v>0.35784722986829198</v>
      </c>
      <c r="AD286" s="17">
        <v>0.37082404616301001</v>
      </c>
      <c r="AE286" s="17"/>
      <c r="AF286" s="17">
        <v>0.30446444742147299</v>
      </c>
      <c r="AG286" s="17">
        <v>0.35575516641122001</v>
      </c>
      <c r="AH286" s="17">
        <v>0.337259704181058</v>
      </c>
      <c r="AI286" s="17">
        <v>0.36817553173969497</v>
      </c>
      <c r="AJ286" s="17">
        <v>0.32665945560488202</v>
      </c>
      <c r="AK286" s="17"/>
      <c r="AL286" s="17">
        <v>0.30847206159264301</v>
      </c>
      <c r="AM286" s="17">
        <v>0.37067730426977302</v>
      </c>
      <c r="AN286" s="17">
        <v>0.37402365193346798</v>
      </c>
      <c r="AO286" s="17">
        <v>0.33286919551830202</v>
      </c>
      <c r="AP286" s="17">
        <v>0.36591801592520501</v>
      </c>
      <c r="AQ286" s="17">
        <v>0.38419971062567698</v>
      </c>
      <c r="AR286" s="17"/>
      <c r="AS286" s="17">
        <v>0.383739062692313</v>
      </c>
      <c r="AT286" s="17">
        <v>0.30440390934107397</v>
      </c>
      <c r="AU286" s="17"/>
      <c r="AV286" s="17">
        <v>0.38978381735992201</v>
      </c>
      <c r="AW286" s="17">
        <v>0.369661828858668</v>
      </c>
    </row>
    <row r="287" spans="2:49" x14ac:dyDescent="0.3">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row>
    <row r="288" spans="2:49" x14ac:dyDescent="0.3">
      <c r="B288" s="6" t="s">
        <v>182</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row>
    <row r="289" spans="2:49" x14ac:dyDescent="0.3">
      <c r="B289" s="23" t="s">
        <v>80</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row>
    <row r="290" spans="2:49" x14ac:dyDescent="0.3">
      <c r="B290" t="s">
        <v>171</v>
      </c>
      <c r="C290" s="17">
        <v>0.115435558323133</v>
      </c>
      <c r="D290" s="17">
        <v>0.14108532669462001</v>
      </c>
      <c r="E290" s="17">
        <v>9.0324050335547995E-2</v>
      </c>
      <c r="F290" s="17"/>
      <c r="G290" s="17">
        <v>0.109631234429737</v>
      </c>
      <c r="H290" s="17">
        <v>0.194650667556932</v>
      </c>
      <c r="I290" s="17">
        <v>9.7059297847751996E-2</v>
      </c>
      <c r="J290" s="17">
        <v>8.3685658488023396E-2</v>
      </c>
      <c r="K290" s="17">
        <v>0.11631118895584799</v>
      </c>
      <c r="L290" s="17">
        <v>9.5222590714289193E-2</v>
      </c>
      <c r="M290" s="17"/>
      <c r="N290" s="17">
        <v>0.156373689563608</v>
      </c>
      <c r="O290" s="17">
        <v>9.7921259794417403E-2</v>
      </c>
      <c r="P290" s="17">
        <v>0.12574555228581499</v>
      </c>
      <c r="Q290" s="17">
        <v>8.1623607321780797E-2</v>
      </c>
      <c r="R290" s="17"/>
      <c r="S290" s="17">
        <v>0.13234963646552</v>
      </c>
      <c r="T290" s="17">
        <v>0.10003005006464299</v>
      </c>
      <c r="U290" s="17">
        <v>9.6084696456026394E-2</v>
      </c>
      <c r="V290" s="17">
        <v>0.113577786688416</v>
      </c>
      <c r="W290" s="17">
        <v>7.1490954128207898E-2</v>
      </c>
      <c r="X290" s="17">
        <v>0.12794291763938101</v>
      </c>
      <c r="Y290" s="17">
        <v>0.10886972105127</v>
      </c>
      <c r="Z290" s="17">
        <v>0.131382672352651</v>
      </c>
      <c r="AA290" s="17">
        <v>0.14642678229995401</v>
      </c>
      <c r="AB290" s="17">
        <v>0.117054845137294</v>
      </c>
      <c r="AC290" s="17">
        <v>0.11347106905752</v>
      </c>
      <c r="AD290" s="17">
        <v>0.106579942784196</v>
      </c>
      <c r="AE290" s="17"/>
      <c r="AF290" s="17">
        <v>9.5407518912983394E-2</v>
      </c>
      <c r="AG290" s="17">
        <v>8.8095890181276504E-2</v>
      </c>
      <c r="AH290" s="17">
        <v>0.12351630771970599</v>
      </c>
      <c r="AI290" s="17">
        <v>0.19117455644057799</v>
      </c>
      <c r="AJ290" s="17">
        <v>0.26659274786456699</v>
      </c>
      <c r="AK290" s="17"/>
      <c r="AL290" s="17">
        <v>0.18210239290574601</v>
      </c>
      <c r="AM290" s="17">
        <v>8.7187096900657304E-2</v>
      </c>
      <c r="AN290" s="17">
        <v>0.109139079158735</v>
      </c>
      <c r="AO290" s="17">
        <v>8.5812925566663201E-2</v>
      </c>
      <c r="AP290" s="17">
        <v>9.1186545445847603E-2</v>
      </c>
      <c r="AQ290" s="17">
        <v>9.2128592666998105E-2</v>
      </c>
      <c r="AR290" s="17"/>
      <c r="AS290" s="17">
        <v>0.14015561307559701</v>
      </c>
      <c r="AT290" s="17">
        <v>8.5997623427259098E-2</v>
      </c>
      <c r="AU290" s="17"/>
      <c r="AV290" s="17">
        <v>0.147865190274833</v>
      </c>
      <c r="AW290" s="17">
        <v>0.122201282923253</v>
      </c>
    </row>
    <row r="291" spans="2:49" x14ac:dyDescent="0.3">
      <c r="B291" t="s">
        <v>172</v>
      </c>
      <c r="C291" s="17">
        <v>0.387406781480234</v>
      </c>
      <c r="D291" s="17">
        <v>0.38304694822533802</v>
      </c>
      <c r="E291" s="17">
        <v>0.39265433418437201</v>
      </c>
      <c r="F291" s="17"/>
      <c r="G291" s="17">
        <v>0.32564846268710101</v>
      </c>
      <c r="H291" s="17">
        <v>0.37089922082912602</v>
      </c>
      <c r="I291" s="17">
        <v>0.40739096026169902</v>
      </c>
      <c r="J291" s="17">
        <v>0.35296244888442402</v>
      </c>
      <c r="K291" s="17">
        <v>0.39150789903426297</v>
      </c>
      <c r="L291" s="17">
        <v>0.45106170445443899</v>
      </c>
      <c r="M291" s="17"/>
      <c r="N291" s="17">
        <v>0.43310008763451302</v>
      </c>
      <c r="O291" s="17">
        <v>0.435492957209767</v>
      </c>
      <c r="P291" s="17">
        <v>0.34254177116428502</v>
      </c>
      <c r="Q291" s="17">
        <v>0.329962921848724</v>
      </c>
      <c r="R291" s="17"/>
      <c r="S291" s="17">
        <v>0.36215827291181002</v>
      </c>
      <c r="T291" s="17">
        <v>0.40033595085547902</v>
      </c>
      <c r="U291" s="17">
        <v>0.38735900594202799</v>
      </c>
      <c r="V291" s="17">
        <v>0.42231435108266602</v>
      </c>
      <c r="W291" s="17">
        <v>0.38948737775283099</v>
      </c>
      <c r="X291" s="17">
        <v>0.41112966928090999</v>
      </c>
      <c r="Y291" s="17">
        <v>0.42833884643328801</v>
      </c>
      <c r="Z291" s="17">
        <v>0.29919427398257198</v>
      </c>
      <c r="AA291" s="17">
        <v>0.38519570176259699</v>
      </c>
      <c r="AB291" s="17">
        <v>0.36169946190098701</v>
      </c>
      <c r="AC291" s="17">
        <v>0.40025680212477199</v>
      </c>
      <c r="AD291" s="17">
        <v>0.34093638722655301</v>
      </c>
      <c r="AE291" s="17"/>
      <c r="AF291" s="17">
        <v>0.39026501659593898</v>
      </c>
      <c r="AG291" s="17">
        <v>0.36743236300398402</v>
      </c>
      <c r="AH291" s="17">
        <v>0.40041214678922299</v>
      </c>
      <c r="AI291" s="17">
        <v>0.40236867069441001</v>
      </c>
      <c r="AJ291" s="17">
        <v>0.42722631518096599</v>
      </c>
      <c r="AK291" s="17"/>
      <c r="AL291" s="17">
        <v>0.365105591940459</v>
      </c>
      <c r="AM291" s="17">
        <v>0.40532826513938702</v>
      </c>
      <c r="AN291" s="17">
        <v>0.39930366033879999</v>
      </c>
      <c r="AO291" s="17">
        <v>0.38266278360872802</v>
      </c>
      <c r="AP291" s="17">
        <v>0.39442974046032597</v>
      </c>
      <c r="AQ291" s="17">
        <v>0.372362418166647</v>
      </c>
      <c r="AR291" s="17"/>
      <c r="AS291" s="17">
        <v>0.41253224699163699</v>
      </c>
      <c r="AT291" s="17">
        <v>0.35748606223589502</v>
      </c>
      <c r="AU291" s="17"/>
      <c r="AV291" s="17">
        <v>0.41030478473311999</v>
      </c>
      <c r="AW291" s="17">
        <v>0.41771963817506802</v>
      </c>
    </row>
    <row r="292" spans="2:49" x14ac:dyDescent="0.3">
      <c r="B292" t="s">
        <v>173</v>
      </c>
      <c r="C292" s="17">
        <v>0.284827965909143</v>
      </c>
      <c r="D292" s="17">
        <v>0.27977415414252199</v>
      </c>
      <c r="E292" s="17">
        <v>0.29094780503154899</v>
      </c>
      <c r="F292" s="17"/>
      <c r="G292" s="17">
        <v>0.30329888739503702</v>
      </c>
      <c r="H292" s="17">
        <v>0.26660779462446099</v>
      </c>
      <c r="I292" s="17">
        <v>0.26357647142880902</v>
      </c>
      <c r="J292" s="17">
        <v>0.28214613247709103</v>
      </c>
      <c r="K292" s="17">
        <v>0.32155189763862002</v>
      </c>
      <c r="L292" s="17">
        <v>0.28216039529588999</v>
      </c>
      <c r="M292" s="17"/>
      <c r="N292" s="17">
        <v>0.23572224052467</v>
      </c>
      <c r="O292" s="17">
        <v>0.26983606030761198</v>
      </c>
      <c r="P292" s="17">
        <v>0.32478040570115102</v>
      </c>
      <c r="Q292" s="17">
        <v>0.31592550455192198</v>
      </c>
      <c r="R292" s="17"/>
      <c r="S292" s="17">
        <v>0.34660912914152298</v>
      </c>
      <c r="T292" s="17">
        <v>0.282851442778083</v>
      </c>
      <c r="U292" s="17">
        <v>0.30385435856232601</v>
      </c>
      <c r="V292" s="17">
        <v>0.217907586226636</v>
      </c>
      <c r="W292" s="17">
        <v>0.36014434745649698</v>
      </c>
      <c r="X292" s="17">
        <v>0.26805509091989599</v>
      </c>
      <c r="Y292" s="17">
        <v>0.21432075257782399</v>
      </c>
      <c r="Z292" s="17">
        <v>0.35843621962293898</v>
      </c>
      <c r="AA292" s="17">
        <v>0.25301195151792399</v>
      </c>
      <c r="AB292" s="17">
        <v>0.29172525504296398</v>
      </c>
      <c r="AC292" s="17">
        <v>0.222262366930529</v>
      </c>
      <c r="AD292" s="17">
        <v>0.31910991770522201</v>
      </c>
      <c r="AE292" s="17"/>
      <c r="AF292" s="17">
        <v>0.29009055155906399</v>
      </c>
      <c r="AG292" s="17">
        <v>0.31784150827273999</v>
      </c>
      <c r="AH292" s="17">
        <v>0.25859529524568498</v>
      </c>
      <c r="AI292" s="17">
        <v>0.230744196990364</v>
      </c>
      <c r="AJ292" s="17">
        <v>0.18569302556957201</v>
      </c>
      <c r="AK292" s="17"/>
      <c r="AL292" s="17">
        <v>0.23704843388521599</v>
      </c>
      <c r="AM292" s="17">
        <v>0.321561874349239</v>
      </c>
      <c r="AN292" s="17">
        <v>0.29085365569624599</v>
      </c>
      <c r="AO292" s="17">
        <v>0.28824312169295202</v>
      </c>
      <c r="AP292" s="17">
        <v>0.27438847800736998</v>
      </c>
      <c r="AQ292" s="17">
        <v>0.32865051884473101</v>
      </c>
      <c r="AR292" s="17"/>
      <c r="AS292" s="17">
        <v>0.25862841441213202</v>
      </c>
      <c r="AT292" s="17">
        <v>0.31602776295624202</v>
      </c>
      <c r="AU292" s="17"/>
      <c r="AV292" s="17">
        <v>0.25657749093451798</v>
      </c>
      <c r="AW292" s="17">
        <v>0.26340467597391098</v>
      </c>
    </row>
    <row r="293" spans="2:49" x14ac:dyDescent="0.3">
      <c r="B293" t="s">
        <v>174</v>
      </c>
      <c r="C293" s="17">
        <v>0.161303000474326</v>
      </c>
      <c r="D293" s="17">
        <v>0.14392733688169099</v>
      </c>
      <c r="E293" s="17">
        <v>0.177607662330177</v>
      </c>
      <c r="F293" s="17"/>
      <c r="G293" s="17">
        <v>0.22604841905626499</v>
      </c>
      <c r="H293" s="17">
        <v>0.122887213130147</v>
      </c>
      <c r="I293" s="17">
        <v>0.178102358286686</v>
      </c>
      <c r="J293" s="17">
        <v>0.19767076670495301</v>
      </c>
      <c r="K293" s="17">
        <v>0.12132386058082099</v>
      </c>
      <c r="L293" s="17">
        <v>0.13271135263657199</v>
      </c>
      <c r="M293" s="17"/>
      <c r="N293" s="17">
        <v>0.13133075087614299</v>
      </c>
      <c r="O293" s="17">
        <v>0.14959853094595801</v>
      </c>
      <c r="P293" s="17">
        <v>0.16624970413683299</v>
      </c>
      <c r="Q293" s="17">
        <v>0.201371145838774</v>
      </c>
      <c r="R293" s="17"/>
      <c r="S293" s="17">
        <v>0.134511496490653</v>
      </c>
      <c r="T293" s="17">
        <v>0.15803578651271999</v>
      </c>
      <c r="U293" s="17">
        <v>0.15396888426601599</v>
      </c>
      <c r="V293" s="17">
        <v>0.18110646971264199</v>
      </c>
      <c r="W293" s="17">
        <v>0.16048081646516399</v>
      </c>
      <c r="X293" s="17">
        <v>0.16330818034832001</v>
      </c>
      <c r="Y293" s="17">
        <v>0.192698842050015</v>
      </c>
      <c r="Z293" s="17">
        <v>0.18401735063063401</v>
      </c>
      <c r="AA293" s="17">
        <v>0.15421821722274001</v>
      </c>
      <c r="AB293" s="17">
        <v>0.14132718464386201</v>
      </c>
      <c r="AC293" s="17">
        <v>0.18551296777325599</v>
      </c>
      <c r="AD293" s="17">
        <v>0.18842526755805</v>
      </c>
      <c r="AE293" s="17"/>
      <c r="AF293" s="17">
        <v>0.16338278950969101</v>
      </c>
      <c r="AG293" s="17">
        <v>0.17919649986248201</v>
      </c>
      <c r="AH293" s="17">
        <v>0.16298524990593699</v>
      </c>
      <c r="AI293" s="17">
        <v>0.13036802997942801</v>
      </c>
      <c r="AJ293" s="17">
        <v>0.12048791138489499</v>
      </c>
      <c r="AK293" s="17"/>
      <c r="AL293" s="17">
        <v>0.15699975990975601</v>
      </c>
      <c r="AM293" s="17">
        <v>0.14432997958291299</v>
      </c>
      <c r="AN293" s="17">
        <v>0.164166557042462</v>
      </c>
      <c r="AO293" s="17">
        <v>0.17180673354834899</v>
      </c>
      <c r="AP293" s="17">
        <v>0.19153902148667901</v>
      </c>
      <c r="AQ293" s="17">
        <v>0.17943255935260399</v>
      </c>
      <c r="AR293" s="17"/>
      <c r="AS293" s="17">
        <v>0.147994007655568</v>
      </c>
      <c r="AT293" s="17">
        <v>0.177152045634276</v>
      </c>
      <c r="AU293" s="17"/>
      <c r="AV293" s="17">
        <v>0.14339968889997801</v>
      </c>
      <c r="AW293" s="17">
        <v>0.15869341614856999</v>
      </c>
    </row>
    <row r="294" spans="2:49" x14ac:dyDescent="0.3">
      <c r="B294" t="s">
        <v>175</v>
      </c>
      <c r="C294" s="17">
        <v>3.9178130360309101E-2</v>
      </c>
      <c r="D294" s="17">
        <v>3.80768753049327E-2</v>
      </c>
      <c r="E294" s="17">
        <v>3.8718083277406203E-2</v>
      </c>
      <c r="F294" s="17"/>
      <c r="G294" s="17">
        <v>2.2522000272385798E-2</v>
      </c>
      <c r="H294" s="17">
        <v>3.9898254094605498E-2</v>
      </c>
      <c r="I294" s="17">
        <v>4.3984502697989397E-2</v>
      </c>
      <c r="J294" s="17">
        <v>6.4459895450447197E-2</v>
      </c>
      <c r="K294" s="17">
        <v>4.3385065522503603E-2</v>
      </c>
      <c r="L294" s="17">
        <v>2.24389302169925E-2</v>
      </c>
      <c r="M294" s="17"/>
      <c r="N294" s="17">
        <v>3.6836475233752698E-2</v>
      </c>
      <c r="O294" s="17">
        <v>3.2384651196330598E-2</v>
      </c>
      <c r="P294" s="17">
        <v>3.2414504363967603E-2</v>
      </c>
      <c r="Q294" s="17">
        <v>5.5151861200153203E-2</v>
      </c>
      <c r="R294" s="17"/>
      <c r="S294" s="17">
        <v>2.12489612114087E-2</v>
      </c>
      <c r="T294" s="17">
        <v>4.9074249026642099E-2</v>
      </c>
      <c r="U294" s="17">
        <v>4.0090868630397701E-2</v>
      </c>
      <c r="V294" s="17">
        <v>5.0183629669491303E-2</v>
      </c>
      <c r="W294" s="17">
        <v>6.0245326799680697E-3</v>
      </c>
      <c r="X294" s="17">
        <v>2.42761007964379E-2</v>
      </c>
      <c r="Y294" s="17">
        <v>3.9275648936721197E-2</v>
      </c>
      <c r="Z294" s="17">
        <v>1.4864093417378699E-2</v>
      </c>
      <c r="AA294" s="17">
        <v>4.2854377954221499E-2</v>
      </c>
      <c r="AB294" s="17">
        <v>8.3078067574917494E-2</v>
      </c>
      <c r="AC294" s="17">
        <v>5.2943242340385499E-2</v>
      </c>
      <c r="AD294" s="17">
        <v>3.0676858548830101E-2</v>
      </c>
      <c r="AE294" s="17"/>
      <c r="AF294" s="17">
        <v>5.2244605305183101E-2</v>
      </c>
      <c r="AG294" s="17">
        <v>2.4808490395758699E-2</v>
      </c>
      <c r="AH294" s="17">
        <v>4.4108357191356903E-2</v>
      </c>
      <c r="AI294" s="17">
        <v>3.8479226816661098E-2</v>
      </c>
      <c r="AJ294" s="17">
        <v>0</v>
      </c>
      <c r="AK294" s="17"/>
      <c r="AL294" s="17">
        <v>4.7072766984769303E-2</v>
      </c>
      <c r="AM294" s="17">
        <v>3.4033256764929597E-2</v>
      </c>
      <c r="AN294" s="17">
        <v>2.14722500981934E-2</v>
      </c>
      <c r="AO294" s="17">
        <v>5.6944412164840599E-2</v>
      </c>
      <c r="AP294" s="17">
        <v>3.5252726377367302E-2</v>
      </c>
      <c r="AQ294" s="17">
        <v>8.9677553799404394E-3</v>
      </c>
      <c r="AR294" s="17"/>
      <c r="AS294" s="17">
        <v>3.1664761642617403E-2</v>
      </c>
      <c r="AT294" s="17">
        <v>4.81254430331522E-2</v>
      </c>
      <c r="AU294" s="17"/>
      <c r="AV294" s="17">
        <v>3.4953786229766901E-2</v>
      </c>
      <c r="AW294" s="17">
        <v>2.4005167375539701E-2</v>
      </c>
    </row>
    <row r="295" spans="2:49" x14ac:dyDescent="0.3">
      <c r="B295" t="s">
        <v>176</v>
      </c>
      <c r="C295" s="17">
        <v>1.18485634528559E-2</v>
      </c>
      <c r="D295" s="17">
        <v>1.4089358750896201E-2</v>
      </c>
      <c r="E295" s="17">
        <v>9.7480648409471998E-3</v>
      </c>
      <c r="F295" s="17"/>
      <c r="G295" s="17">
        <v>1.2850996159475001E-2</v>
      </c>
      <c r="H295" s="17">
        <v>5.0568497647288596E-3</v>
      </c>
      <c r="I295" s="17">
        <v>9.8864094770653808E-3</v>
      </c>
      <c r="J295" s="17">
        <v>1.90750979950619E-2</v>
      </c>
      <c r="K295" s="17">
        <v>5.9200882679440103E-3</v>
      </c>
      <c r="L295" s="17">
        <v>1.64050266818167E-2</v>
      </c>
      <c r="M295" s="17"/>
      <c r="N295" s="17">
        <v>6.6367561673133504E-3</v>
      </c>
      <c r="O295" s="17">
        <v>1.47665405459149E-2</v>
      </c>
      <c r="P295" s="17">
        <v>8.2680623479483798E-3</v>
      </c>
      <c r="Q295" s="17">
        <v>1.59649592386467E-2</v>
      </c>
      <c r="R295" s="17"/>
      <c r="S295" s="17">
        <v>3.1225037790860201E-3</v>
      </c>
      <c r="T295" s="17">
        <v>9.6725207624330494E-3</v>
      </c>
      <c r="U295" s="17">
        <v>1.8642186143205602E-2</v>
      </c>
      <c r="V295" s="17">
        <v>1.4910176620149301E-2</v>
      </c>
      <c r="W295" s="17">
        <v>1.23719715173324E-2</v>
      </c>
      <c r="X295" s="17">
        <v>5.2880410150552897E-3</v>
      </c>
      <c r="Y295" s="17">
        <v>1.6496188950882E-2</v>
      </c>
      <c r="Z295" s="17">
        <v>1.21053899938255E-2</v>
      </c>
      <c r="AA295" s="17">
        <v>1.8292969242563802E-2</v>
      </c>
      <c r="AB295" s="17">
        <v>5.1151856999755796E-3</v>
      </c>
      <c r="AC295" s="17">
        <v>2.5553551773537998E-2</v>
      </c>
      <c r="AD295" s="17">
        <v>1.42716261771496E-2</v>
      </c>
      <c r="AE295" s="17"/>
      <c r="AF295" s="17">
        <v>8.6095181171395793E-3</v>
      </c>
      <c r="AG295" s="17">
        <v>2.2625248283758701E-2</v>
      </c>
      <c r="AH295" s="17">
        <v>1.03826431480924E-2</v>
      </c>
      <c r="AI295" s="17">
        <v>6.8653190785581001E-3</v>
      </c>
      <c r="AJ295" s="17">
        <v>0</v>
      </c>
      <c r="AK295" s="17"/>
      <c r="AL295" s="17">
        <v>1.16710543740535E-2</v>
      </c>
      <c r="AM295" s="17">
        <v>7.55952726287412E-3</v>
      </c>
      <c r="AN295" s="17">
        <v>1.50647976655641E-2</v>
      </c>
      <c r="AO295" s="17">
        <v>1.45300234184669E-2</v>
      </c>
      <c r="AP295" s="17">
        <v>1.3203488222409399E-2</v>
      </c>
      <c r="AQ295" s="17">
        <v>1.8458155589079799E-2</v>
      </c>
      <c r="AR295" s="17"/>
      <c r="AS295" s="17">
        <v>9.0249562224491708E-3</v>
      </c>
      <c r="AT295" s="17">
        <v>1.5211062713175801E-2</v>
      </c>
      <c r="AU295" s="17"/>
      <c r="AV295" s="17">
        <v>6.8990589277843298E-3</v>
      </c>
      <c r="AW295" s="17">
        <v>1.39758194036586E-2</v>
      </c>
    </row>
    <row r="296" spans="2:49" x14ac:dyDescent="0.3">
      <c r="B296" t="s">
        <v>177</v>
      </c>
      <c r="C296" s="17">
        <v>0.50284233980336701</v>
      </c>
      <c r="D296" s="17">
        <v>0.52413227491995795</v>
      </c>
      <c r="E296" s="17">
        <v>0.48297838451991998</v>
      </c>
      <c r="F296" s="17"/>
      <c r="G296" s="17">
        <v>0.435279697116838</v>
      </c>
      <c r="H296" s="17">
        <v>0.56554988838605802</v>
      </c>
      <c r="I296" s="17">
        <v>0.50445025810945099</v>
      </c>
      <c r="J296" s="17">
        <v>0.43664810737244703</v>
      </c>
      <c r="K296" s="17">
        <v>0.507819087990111</v>
      </c>
      <c r="L296" s="17">
        <v>0.54628429516872801</v>
      </c>
      <c r="M296" s="17"/>
      <c r="N296" s="17">
        <v>0.589473777198121</v>
      </c>
      <c r="O296" s="17">
        <v>0.53341421700418401</v>
      </c>
      <c r="P296" s="17">
        <v>0.46828732345009999</v>
      </c>
      <c r="Q296" s="17">
        <v>0.41158652917050398</v>
      </c>
      <c r="R296" s="17"/>
      <c r="S296" s="17">
        <v>0.49450790937733002</v>
      </c>
      <c r="T296" s="17">
        <v>0.50036600092012196</v>
      </c>
      <c r="U296" s="17">
        <v>0.48344370239805401</v>
      </c>
      <c r="V296" s="17">
        <v>0.53589213777108102</v>
      </c>
      <c r="W296" s="17">
        <v>0.46097833188103898</v>
      </c>
      <c r="X296" s="17">
        <v>0.53907258692029103</v>
      </c>
      <c r="Y296" s="17">
        <v>0.53720856748455803</v>
      </c>
      <c r="Z296" s="17">
        <v>0.43057694633522298</v>
      </c>
      <c r="AA296" s="17">
        <v>0.53162248406255097</v>
      </c>
      <c r="AB296" s="17">
        <v>0.47875430703828098</v>
      </c>
      <c r="AC296" s="17">
        <v>0.51372787118229202</v>
      </c>
      <c r="AD296" s="17">
        <v>0.44751633001074897</v>
      </c>
      <c r="AE296" s="17"/>
      <c r="AF296" s="17">
        <v>0.48567253550892198</v>
      </c>
      <c r="AG296" s="17">
        <v>0.45552825318526002</v>
      </c>
      <c r="AH296" s="17">
        <v>0.523928454508929</v>
      </c>
      <c r="AI296" s="17">
        <v>0.59354322713498897</v>
      </c>
      <c r="AJ296" s="17">
        <v>0.69381906304553298</v>
      </c>
      <c r="AK296" s="17"/>
      <c r="AL296" s="17">
        <v>0.54720798484620503</v>
      </c>
      <c r="AM296" s="17">
        <v>0.49251536204004398</v>
      </c>
      <c r="AN296" s="17">
        <v>0.50844273949753505</v>
      </c>
      <c r="AO296" s="17">
        <v>0.468475709175391</v>
      </c>
      <c r="AP296" s="17">
        <v>0.48561628590617401</v>
      </c>
      <c r="AQ296" s="17">
        <v>0.46449101083364502</v>
      </c>
      <c r="AR296" s="17"/>
      <c r="AS296" s="17">
        <v>0.55268786006723303</v>
      </c>
      <c r="AT296" s="17">
        <v>0.44348368566315399</v>
      </c>
      <c r="AU296" s="17"/>
      <c r="AV296" s="17">
        <v>0.55816997500795196</v>
      </c>
      <c r="AW296" s="17">
        <v>0.53992092109832002</v>
      </c>
    </row>
    <row r="297" spans="2:49" x14ac:dyDescent="0.3">
      <c r="B297" t="s">
        <v>178</v>
      </c>
      <c r="C297" s="17">
        <v>0.20048113083463501</v>
      </c>
      <c r="D297" s="17">
        <v>0.18200421218662399</v>
      </c>
      <c r="E297" s="17">
        <v>0.216325745607583</v>
      </c>
      <c r="F297" s="17"/>
      <c r="G297" s="17">
        <v>0.24857041932865101</v>
      </c>
      <c r="H297" s="17">
        <v>0.16278546722475201</v>
      </c>
      <c r="I297" s="17">
        <v>0.22208686098467501</v>
      </c>
      <c r="J297" s="17">
        <v>0.26213066215539998</v>
      </c>
      <c r="K297" s="17">
        <v>0.16470892610332499</v>
      </c>
      <c r="L297" s="17">
        <v>0.155150282853565</v>
      </c>
      <c r="M297" s="17"/>
      <c r="N297" s="17">
        <v>0.16816722610989601</v>
      </c>
      <c r="O297" s="17">
        <v>0.18198318214228801</v>
      </c>
      <c r="P297" s="17">
        <v>0.19866420850079999</v>
      </c>
      <c r="Q297" s="17">
        <v>0.256523007038927</v>
      </c>
      <c r="R297" s="17"/>
      <c r="S297" s="17">
        <v>0.15576045770206201</v>
      </c>
      <c r="T297" s="17">
        <v>0.207110035539362</v>
      </c>
      <c r="U297" s="17">
        <v>0.194059752896414</v>
      </c>
      <c r="V297" s="17">
        <v>0.23129009938213399</v>
      </c>
      <c r="W297" s="17">
        <v>0.16650534914513199</v>
      </c>
      <c r="X297" s="17">
        <v>0.187584281144758</v>
      </c>
      <c r="Y297" s="17">
        <v>0.231974490986736</v>
      </c>
      <c r="Z297" s="17">
        <v>0.198881444048012</v>
      </c>
      <c r="AA297" s="17">
        <v>0.19707259517696099</v>
      </c>
      <c r="AB297" s="17">
        <v>0.22440525221877999</v>
      </c>
      <c r="AC297" s="17">
        <v>0.23845621011364099</v>
      </c>
      <c r="AD297" s="17">
        <v>0.21910212610688001</v>
      </c>
      <c r="AE297" s="17"/>
      <c r="AF297" s="17">
        <v>0.215627394814874</v>
      </c>
      <c r="AG297" s="17">
        <v>0.20400499025824001</v>
      </c>
      <c r="AH297" s="17">
        <v>0.20709360709729399</v>
      </c>
      <c r="AI297" s="17">
        <v>0.168847256796089</v>
      </c>
      <c r="AJ297" s="17">
        <v>0.12048791138489499</v>
      </c>
      <c r="AK297" s="17"/>
      <c r="AL297" s="17">
        <v>0.20407252689452501</v>
      </c>
      <c r="AM297" s="17">
        <v>0.17836323634784301</v>
      </c>
      <c r="AN297" s="17">
        <v>0.185638807140655</v>
      </c>
      <c r="AO297" s="17">
        <v>0.22875114571319</v>
      </c>
      <c r="AP297" s="17">
        <v>0.22679174786404699</v>
      </c>
      <c r="AQ297" s="17">
        <v>0.18840031473254501</v>
      </c>
      <c r="AR297" s="17"/>
      <c r="AS297" s="17">
        <v>0.179658769298185</v>
      </c>
      <c r="AT297" s="17">
        <v>0.225277488667428</v>
      </c>
      <c r="AU297" s="17"/>
      <c r="AV297" s="17">
        <v>0.178353475129745</v>
      </c>
      <c r="AW297" s="17">
        <v>0.18269858352411</v>
      </c>
    </row>
    <row r="298" spans="2:49" x14ac:dyDescent="0.3">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row>
    <row r="299" spans="2:49" x14ac:dyDescent="0.3">
      <c r="B299" s="6" t="s">
        <v>183</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row>
    <row r="300" spans="2:49" x14ac:dyDescent="0.3">
      <c r="B300" s="23" t="s">
        <v>80</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row>
    <row r="301" spans="2:49" x14ac:dyDescent="0.3">
      <c r="B301" t="s">
        <v>171</v>
      </c>
      <c r="C301" s="17">
        <v>6.0650932965200598E-2</v>
      </c>
      <c r="D301" s="17">
        <v>5.8101144859371602E-2</v>
      </c>
      <c r="E301" s="17">
        <v>6.0886295150824297E-2</v>
      </c>
      <c r="F301" s="17"/>
      <c r="G301" s="17">
        <v>8.6047118750675194E-2</v>
      </c>
      <c r="H301" s="17">
        <v>9.2931580451221296E-2</v>
      </c>
      <c r="I301" s="17">
        <v>5.8865038411163098E-2</v>
      </c>
      <c r="J301" s="17">
        <v>5.1271055633186603E-2</v>
      </c>
      <c r="K301" s="17">
        <v>6.5877939420173406E-2</v>
      </c>
      <c r="L301" s="17">
        <v>2.3004998250762999E-2</v>
      </c>
      <c r="M301" s="17"/>
      <c r="N301" s="17">
        <v>4.8000919800019297E-2</v>
      </c>
      <c r="O301" s="17">
        <v>5.9366161150006702E-2</v>
      </c>
      <c r="P301" s="17">
        <v>7.55783806901065E-2</v>
      </c>
      <c r="Q301" s="17">
        <v>6.3181007391593796E-2</v>
      </c>
      <c r="R301" s="17"/>
      <c r="S301" s="17">
        <v>6.1909991263430601E-2</v>
      </c>
      <c r="T301" s="17">
        <v>5.5379812939767598E-2</v>
      </c>
      <c r="U301" s="17">
        <v>3.4554734122581698E-2</v>
      </c>
      <c r="V301" s="17">
        <v>6.6815411924098594E-2</v>
      </c>
      <c r="W301" s="17">
        <v>2.46803965369858E-2</v>
      </c>
      <c r="X301" s="17">
        <v>4.5317062053756803E-2</v>
      </c>
      <c r="Y301" s="17">
        <v>5.5502051900442301E-2</v>
      </c>
      <c r="Z301" s="17">
        <v>4.44101127695447E-2</v>
      </c>
      <c r="AA301" s="17">
        <v>8.8954292147381403E-2</v>
      </c>
      <c r="AB301" s="17">
        <v>8.0164297505774501E-2</v>
      </c>
      <c r="AC301" s="17">
        <v>9.1384301521635805E-2</v>
      </c>
      <c r="AD301" s="17">
        <v>8.0623072976935203E-2</v>
      </c>
      <c r="AE301" s="17"/>
      <c r="AF301" s="17">
        <v>6.9624720663926998E-2</v>
      </c>
      <c r="AG301" s="17">
        <v>4.8250252649932303E-2</v>
      </c>
      <c r="AH301" s="17">
        <v>6.7488505341978797E-2</v>
      </c>
      <c r="AI301" s="17">
        <v>5.54290782261425E-2</v>
      </c>
      <c r="AJ301" s="17">
        <v>2.68154673886613E-2</v>
      </c>
      <c r="AK301" s="17"/>
      <c r="AL301" s="17">
        <v>8.0637854809922693E-2</v>
      </c>
      <c r="AM301" s="17">
        <v>6.0373919205167298E-2</v>
      </c>
      <c r="AN301" s="17">
        <v>3.8478652133117998E-2</v>
      </c>
      <c r="AO301" s="17">
        <v>5.3380478833148601E-2</v>
      </c>
      <c r="AP301" s="17">
        <v>6.1530183087050001E-2</v>
      </c>
      <c r="AQ301" s="17">
        <v>2.8259612485029E-2</v>
      </c>
      <c r="AR301" s="17"/>
      <c r="AS301" s="17">
        <v>5.6657177040823098E-2</v>
      </c>
      <c r="AT301" s="17">
        <v>6.5406906528734599E-2</v>
      </c>
      <c r="AU301" s="17"/>
      <c r="AV301" s="17">
        <v>5.3598861602428299E-2</v>
      </c>
      <c r="AW301" s="17">
        <v>6.3779487859164097E-2</v>
      </c>
    </row>
    <row r="302" spans="2:49" x14ac:dyDescent="0.3">
      <c r="B302" t="s">
        <v>172</v>
      </c>
      <c r="C302" s="17">
        <v>0.25722815208842298</v>
      </c>
      <c r="D302" s="17">
        <v>0.239382529694912</v>
      </c>
      <c r="E302" s="17">
        <v>0.274649109878354</v>
      </c>
      <c r="F302" s="17"/>
      <c r="G302" s="17">
        <v>0.36453199903458899</v>
      </c>
      <c r="H302" s="17">
        <v>0.28648289007474098</v>
      </c>
      <c r="I302" s="17">
        <v>0.28642527426134701</v>
      </c>
      <c r="J302" s="17">
        <v>0.28643762268058798</v>
      </c>
      <c r="K302" s="17">
        <v>0.209577938265855</v>
      </c>
      <c r="L302" s="17">
        <v>0.14601385896793401</v>
      </c>
      <c r="M302" s="17"/>
      <c r="N302" s="17">
        <v>0.20902451772929201</v>
      </c>
      <c r="O302" s="17">
        <v>0.25455206985002099</v>
      </c>
      <c r="P302" s="17">
        <v>0.27611685097529998</v>
      </c>
      <c r="Q302" s="17">
        <v>0.29827173220365399</v>
      </c>
      <c r="R302" s="17"/>
      <c r="S302" s="17">
        <v>0.29772714520843202</v>
      </c>
      <c r="T302" s="17">
        <v>0.242480148441862</v>
      </c>
      <c r="U302" s="17">
        <v>0.17871803428935801</v>
      </c>
      <c r="V302" s="17">
        <v>0.28465729362154002</v>
      </c>
      <c r="W302" s="17">
        <v>0.25043927329673799</v>
      </c>
      <c r="X302" s="17">
        <v>0.31256361669607702</v>
      </c>
      <c r="Y302" s="17">
        <v>0.256944715757634</v>
      </c>
      <c r="Z302" s="17">
        <v>0.27746058220030101</v>
      </c>
      <c r="AA302" s="17">
        <v>0.24578749279835299</v>
      </c>
      <c r="AB302" s="17">
        <v>0.235468622600007</v>
      </c>
      <c r="AC302" s="17">
        <v>0.23700380228749099</v>
      </c>
      <c r="AD302" s="17">
        <v>0.22363349167239999</v>
      </c>
      <c r="AE302" s="17"/>
      <c r="AF302" s="17">
        <v>0.24021642475898</v>
      </c>
      <c r="AG302" s="17">
        <v>0.24822378853278901</v>
      </c>
      <c r="AH302" s="17">
        <v>0.28615079999848803</v>
      </c>
      <c r="AI302" s="17">
        <v>0.28299439773685803</v>
      </c>
      <c r="AJ302" s="17">
        <v>0.208326780748889</v>
      </c>
      <c r="AK302" s="17"/>
      <c r="AL302" s="17">
        <v>0.27910986607163202</v>
      </c>
      <c r="AM302" s="17">
        <v>0.22662712106621499</v>
      </c>
      <c r="AN302" s="17">
        <v>0.26739184833098001</v>
      </c>
      <c r="AO302" s="17">
        <v>0.26736668584420198</v>
      </c>
      <c r="AP302" s="17">
        <v>0.24905859817725401</v>
      </c>
      <c r="AQ302" s="17">
        <v>0.27805582476755603</v>
      </c>
      <c r="AR302" s="17"/>
      <c r="AS302" s="17">
        <v>0.24027691665565901</v>
      </c>
      <c r="AT302" s="17">
        <v>0.27741457036585898</v>
      </c>
      <c r="AU302" s="17"/>
      <c r="AV302" s="17">
        <v>0.22464138336675701</v>
      </c>
      <c r="AW302" s="17">
        <v>0.27668948760763501</v>
      </c>
    </row>
    <row r="303" spans="2:49" x14ac:dyDescent="0.3">
      <c r="B303" t="s">
        <v>173</v>
      </c>
      <c r="C303" s="17">
        <v>0.266153510269724</v>
      </c>
      <c r="D303" s="17">
        <v>0.26726280115559198</v>
      </c>
      <c r="E303" s="17">
        <v>0.265131274557934</v>
      </c>
      <c r="F303" s="17"/>
      <c r="G303" s="17">
        <v>0.24841028640156501</v>
      </c>
      <c r="H303" s="17">
        <v>0.27596215921385597</v>
      </c>
      <c r="I303" s="17">
        <v>0.26572862332590302</v>
      </c>
      <c r="J303" s="17">
        <v>0.28662161862989399</v>
      </c>
      <c r="K303" s="17">
        <v>0.25501010234294702</v>
      </c>
      <c r="L303" s="17">
        <v>0.26125645591775098</v>
      </c>
      <c r="M303" s="17"/>
      <c r="N303" s="17">
        <v>0.266827857221968</v>
      </c>
      <c r="O303" s="17">
        <v>0.24433996999043001</v>
      </c>
      <c r="P303" s="17">
        <v>0.27140944258168798</v>
      </c>
      <c r="Q303" s="17">
        <v>0.27724919739152498</v>
      </c>
      <c r="R303" s="17"/>
      <c r="S303" s="17">
        <v>0.279803869063462</v>
      </c>
      <c r="T303" s="17">
        <v>0.28417901563582598</v>
      </c>
      <c r="U303" s="17">
        <v>0.30896122014581601</v>
      </c>
      <c r="V303" s="17">
        <v>0.21120838118282401</v>
      </c>
      <c r="W303" s="17">
        <v>0.31989492018746402</v>
      </c>
      <c r="X303" s="17">
        <v>0.28043384924598103</v>
      </c>
      <c r="Y303" s="17">
        <v>0.21778927560400599</v>
      </c>
      <c r="Z303" s="17">
        <v>0.32756914176711699</v>
      </c>
      <c r="AA303" s="17">
        <v>0.22695642001830801</v>
      </c>
      <c r="AB303" s="17">
        <v>0.25191557230334299</v>
      </c>
      <c r="AC303" s="17">
        <v>0.248646993033767</v>
      </c>
      <c r="AD303" s="17">
        <v>0.268992616316311</v>
      </c>
      <c r="AE303" s="17"/>
      <c r="AF303" s="17">
        <v>0.29365588104455498</v>
      </c>
      <c r="AG303" s="17">
        <v>0.26966132754327998</v>
      </c>
      <c r="AH303" s="17">
        <v>0.24967037751448101</v>
      </c>
      <c r="AI303" s="17">
        <v>0.214878670499836</v>
      </c>
      <c r="AJ303" s="17">
        <v>0.44917551530092098</v>
      </c>
      <c r="AK303" s="17"/>
      <c r="AL303" s="17">
        <v>0.257201471486666</v>
      </c>
      <c r="AM303" s="17">
        <v>0.307473281912509</v>
      </c>
      <c r="AN303" s="17">
        <v>0.24470047239266399</v>
      </c>
      <c r="AO303" s="17">
        <v>0.244161798343981</v>
      </c>
      <c r="AP303" s="17">
        <v>0.20952454377195101</v>
      </c>
      <c r="AQ303" s="17">
        <v>0.31289401375605203</v>
      </c>
      <c r="AR303" s="17"/>
      <c r="AS303" s="17">
        <v>0.237507955968291</v>
      </c>
      <c r="AT303" s="17">
        <v>0.300266135465173</v>
      </c>
      <c r="AU303" s="17"/>
      <c r="AV303" s="17">
        <v>0.24272411961531601</v>
      </c>
      <c r="AW303" s="17">
        <v>0.225360373574716</v>
      </c>
    </row>
    <row r="304" spans="2:49" x14ac:dyDescent="0.3">
      <c r="B304" t="s">
        <v>174</v>
      </c>
      <c r="C304" s="17">
        <v>0.28489939598504599</v>
      </c>
      <c r="D304" s="17">
        <v>0.28431378117070599</v>
      </c>
      <c r="E304" s="17">
        <v>0.28670588641413702</v>
      </c>
      <c r="F304" s="17"/>
      <c r="G304" s="17">
        <v>0.237622765515766</v>
      </c>
      <c r="H304" s="17">
        <v>0.23677918134335599</v>
      </c>
      <c r="I304" s="17">
        <v>0.28214837257608399</v>
      </c>
      <c r="J304" s="17">
        <v>0.243299937749305</v>
      </c>
      <c r="K304" s="17">
        <v>0.294124703044229</v>
      </c>
      <c r="L304" s="17">
        <v>0.38550155007359499</v>
      </c>
      <c r="M304" s="17"/>
      <c r="N304" s="17">
        <v>0.30906057764421901</v>
      </c>
      <c r="O304" s="17">
        <v>0.320427621366142</v>
      </c>
      <c r="P304" s="17">
        <v>0.25544258966323602</v>
      </c>
      <c r="Q304" s="17">
        <v>0.249098400893454</v>
      </c>
      <c r="R304" s="17"/>
      <c r="S304" s="17">
        <v>0.22683991708749801</v>
      </c>
      <c r="T304" s="17">
        <v>0.28776398038717699</v>
      </c>
      <c r="U304" s="17">
        <v>0.31593619486192998</v>
      </c>
      <c r="V304" s="17">
        <v>0.32391220482814598</v>
      </c>
      <c r="W304" s="17">
        <v>0.346174638614973</v>
      </c>
      <c r="X304" s="17">
        <v>0.24533226201972799</v>
      </c>
      <c r="Y304" s="17">
        <v>0.32654330169687001</v>
      </c>
      <c r="Z304" s="17">
        <v>0.20296729849564801</v>
      </c>
      <c r="AA304" s="17">
        <v>0.28278827028716402</v>
      </c>
      <c r="AB304" s="17">
        <v>0.31075123853722098</v>
      </c>
      <c r="AC304" s="17">
        <v>0.243681631275351</v>
      </c>
      <c r="AD304" s="17">
        <v>0.31695724291942301</v>
      </c>
      <c r="AE304" s="17"/>
      <c r="AF304" s="17">
        <v>0.28104749538913198</v>
      </c>
      <c r="AG304" s="17">
        <v>0.30074028261295099</v>
      </c>
      <c r="AH304" s="17">
        <v>0.26621696374255299</v>
      </c>
      <c r="AI304" s="17">
        <v>0.29366048133174</v>
      </c>
      <c r="AJ304" s="17">
        <v>0.22425181008697501</v>
      </c>
      <c r="AK304" s="17"/>
      <c r="AL304" s="17">
        <v>0.25567646615853201</v>
      </c>
      <c r="AM304" s="17">
        <v>0.26944576165678302</v>
      </c>
      <c r="AN304" s="17">
        <v>0.29838669441691201</v>
      </c>
      <c r="AO304" s="17">
        <v>0.31234912541464499</v>
      </c>
      <c r="AP304" s="17">
        <v>0.34781242733891599</v>
      </c>
      <c r="AQ304" s="17">
        <v>0.27597006190571</v>
      </c>
      <c r="AR304" s="17"/>
      <c r="AS304" s="17">
        <v>0.31396519840418802</v>
      </c>
      <c r="AT304" s="17">
        <v>0.25028631733780998</v>
      </c>
      <c r="AU304" s="17"/>
      <c r="AV304" s="17">
        <v>0.31675843576962398</v>
      </c>
      <c r="AW304" s="17">
        <v>0.307460210574522</v>
      </c>
    </row>
    <row r="305" spans="2:49" x14ac:dyDescent="0.3">
      <c r="B305" t="s">
        <v>175</v>
      </c>
      <c r="C305" s="17">
        <v>0.12087710981524701</v>
      </c>
      <c r="D305" s="17">
        <v>0.144213213938263</v>
      </c>
      <c r="E305" s="17">
        <v>9.8983982994849298E-2</v>
      </c>
      <c r="F305" s="17"/>
      <c r="G305" s="17">
        <v>5.6988087672943603E-2</v>
      </c>
      <c r="H305" s="17">
        <v>0.107844188916826</v>
      </c>
      <c r="I305" s="17">
        <v>9.4844017973608294E-2</v>
      </c>
      <c r="J305" s="17">
        <v>0.11283071262248601</v>
      </c>
      <c r="K305" s="17">
        <v>0.16576170679225</v>
      </c>
      <c r="L305" s="17">
        <v>0.17192035173275999</v>
      </c>
      <c r="M305" s="17"/>
      <c r="N305" s="17">
        <v>0.165517205805078</v>
      </c>
      <c r="O305" s="17">
        <v>0.10693321941412801</v>
      </c>
      <c r="P305" s="17">
        <v>0.1089208725768</v>
      </c>
      <c r="Q305" s="17">
        <v>9.9001899873773197E-2</v>
      </c>
      <c r="R305" s="17"/>
      <c r="S305" s="17">
        <v>0.12707813510354499</v>
      </c>
      <c r="T305" s="17">
        <v>0.12285626198839</v>
      </c>
      <c r="U305" s="17">
        <v>0.14842106384913401</v>
      </c>
      <c r="V305" s="17">
        <v>9.3069069583851693E-2</v>
      </c>
      <c r="W305" s="17">
        <v>5.88107713638392E-2</v>
      </c>
      <c r="X305" s="17">
        <v>0.111065168969401</v>
      </c>
      <c r="Y305" s="17">
        <v>0.121042326125587</v>
      </c>
      <c r="Z305" s="17">
        <v>0.12519200665643199</v>
      </c>
      <c r="AA305" s="17">
        <v>0.151136666133662</v>
      </c>
      <c r="AB305" s="17">
        <v>0.121700269053654</v>
      </c>
      <c r="AC305" s="17">
        <v>0.161733135985488</v>
      </c>
      <c r="AD305" s="17">
        <v>7.9764554909234398E-2</v>
      </c>
      <c r="AE305" s="17"/>
      <c r="AF305" s="17">
        <v>0.10501156817806701</v>
      </c>
      <c r="AG305" s="17">
        <v>0.119477725655105</v>
      </c>
      <c r="AH305" s="17">
        <v>0.119889754376044</v>
      </c>
      <c r="AI305" s="17">
        <v>0.14608089151714199</v>
      </c>
      <c r="AJ305" s="17">
        <v>9.14304264745541E-2</v>
      </c>
      <c r="AK305" s="17"/>
      <c r="AL305" s="17">
        <v>0.118771169065812</v>
      </c>
      <c r="AM305" s="17">
        <v>0.12686986502095099</v>
      </c>
      <c r="AN305" s="17">
        <v>0.13715374506630701</v>
      </c>
      <c r="AO305" s="17">
        <v>0.11279229538909601</v>
      </c>
      <c r="AP305" s="17">
        <v>0.113775519193174</v>
      </c>
      <c r="AQ305" s="17">
        <v>0.104820487085654</v>
      </c>
      <c r="AR305" s="17"/>
      <c r="AS305" s="17">
        <v>0.142207711200875</v>
      </c>
      <c r="AT305" s="17">
        <v>9.5475513371883897E-2</v>
      </c>
      <c r="AU305" s="17"/>
      <c r="AV305" s="17">
        <v>0.15263869216526799</v>
      </c>
      <c r="AW305" s="17">
        <v>0.117915681792817</v>
      </c>
    </row>
    <row r="306" spans="2:49" x14ac:dyDescent="0.3">
      <c r="B306" t="s">
        <v>176</v>
      </c>
      <c r="C306" s="17">
        <v>1.0190898876358901E-2</v>
      </c>
      <c r="D306" s="17">
        <v>6.7265291811560903E-3</v>
      </c>
      <c r="E306" s="17">
        <v>1.36434510039023E-2</v>
      </c>
      <c r="F306" s="17"/>
      <c r="G306" s="17">
        <v>6.3997426244605396E-3</v>
      </c>
      <c r="H306" s="17">
        <v>0</v>
      </c>
      <c r="I306" s="17">
        <v>1.1988673451894799E-2</v>
      </c>
      <c r="J306" s="17">
        <v>1.9539052684541099E-2</v>
      </c>
      <c r="K306" s="17">
        <v>9.6476101345462396E-3</v>
      </c>
      <c r="L306" s="17">
        <v>1.2302785057197301E-2</v>
      </c>
      <c r="M306" s="17"/>
      <c r="N306" s="17">
        <v>1.5689217994240699E-3</v>
      </c>
      <c r="O306" s="17">
        <v>1.43809582292725E-2</v>
      </c>
      <c r="P306" s="17">
        <v>1.2531863512868001E-2</v>
      </c>
      <c r="Q306" s="17">
        <v>1.3197762246E-2</v>
      </c>
      <c r="R306" s="17"/>
      <c r="S306" s="17">
        <v>6.6409422736326404E-3</v>
      </c>
      <c r="T306" s="17">
        <v>7.3407806069777596E-3</v>
      </c>
      <c r="U306" s="17">
        <v>1.340875273118E-2</v>
      </c>
      <c r="V306" s="17">
        <v>2.0337638859539601E-2</v>
      </c>
      <c r="W306" s="17">
        <v>0</v>
      </c>
      <c r="X306" s="17">
        <v>5.2880410150552897E-3</v>
      </c>
      <c r="Y306" s="17">
        <v>2.2178328915460298E-2</v>
      </c>
      <c r="Z306" s="17">
        <v>2.2400858110957399E-2</v>
      </c>
      <c r="AA306" s="17">
        <v>4.3768586151317302E-3</v>
      </c>
      <c r="AB306" s="17">
        <v>0</v>
      </c>
      <c r="AC306" s="17">
        <v>1.7550135896267201E-2</v>
      </c>
      <c r="AD306" s="17">
        <v>3.0029021205696699E-2</v>
      </c>
      <c r="AE306" s="17"/>
      <c r="AF306" s="17">
        <v>1.04439099653388E-2</v>
      </c>
      <c r="AG306" s="17">
        <v>1.36466230059439E-2</v>
      </c>
      <c r="AH306" s="17">
        <v>1.0583599026456799E-2</v>
      </c>
      <c r="AI306" s="17">
        <v>6.95648068828136E-3</v>
      </c>
      <c r="AJ306" s="17">
        <v>0</v>
      </c>
      <c r="AK306" s="17"/>
      <c r="AL306" s="17">
        <v>8.6031724074348403E-3</v>
      </c>
      <c r="AM306" s="17">
        <v>9.2100511383750305E-3</v>
      </c>
      <c r="AN306" s="17">
        <v>1.3888587660017999E-2</v>
      </c>
      <c r="AO306" s="17">
        <v>9.9496161749275495E-3</v>
      </c>
      <c r="AP306" s="17">
        <v>1.8298728431655299E-2</v>
      </c>
      <c r="AQ306" s="17">
        <v>0</v>
      </c>
      <c r="AR306" s="17"/>
      <c r="AS306" s="17">
        <v>9.3850407301639596E-3</v>
      </c>
      <c r="AT306" s="17">
        <v>1.1150556930539899E-2</v>
      </c>
      <c r="AU306" s="17"/>
      <c r="AV306" s="17">
        <v>9.6385074806069494E-3</v>
      </c>
      <c r="AW306" s="17">
        <v>8.7947585911451499E-3</v>
      </c>
    </row>
    <row r="307" spans="2:49" x14ac:dyDescent="0.3">
      <c r="B307" t="s">
        <v>177</v>
      </c>
      <c r="C307" s="17">
        <v>0.317879085053624</v>
      </c>
      <c r="D307" s="17">
        <v>0.29748367455428298</v>
      </c>
      <c r="E307" s="17">
        <v>0.335535405029178</v>
      </c>
      <c r="F307" s="17"/>
      <c r="G307" s="17">
        <v>0.45057911778526399</v>
      </c>
      <c r="H307" s="17">
        <v>0.379414470525962</v>
      </c>
      <c r="I307" s="17">
        <v>0.34529031267250998</v>
      </c>
      <c r="J307" s="17">
        <v>0.33770867831377399</v>
      </c>
      <c r="K307" s="17">
        <v>0.27545587768602903</v>
      </c>
      <c r="L307" s="17">
        <v>0.169018857218697</v>
      </c>
      <c r="M307" s="17"/>
      <c r="N307" s="17">
        <v>0.25702543752931101</v>
      </c>
      <c r="O307" s="17">
        <v>0.31391823100002803</v>
      </c>
      <c r="P307" s="17">
        <v>0.351695231665407</v>
      </c>
      <c r="Q307" s="17">
        <v>0.36145273959524699</v>
      </c>
      <c r="R307" s="17"/>
      <c r="S307" s="17">
        <v>0.35963713647186202</v>
      </c>
      <c r="T307" s="17">
        <v>0.29785996138162901</v>
      </c>
      <c r="U307" s="17">
        <v>0.21327276841194001</v>
      </c>
      <c r="V307" s="17">
        <v>0.35147270554563897</v>
      </c>
      <c r="W307" s="17">
        <v>0.27511966983372299</v>
      </c>
      <c r="X307" s="17">
        <v>0.35788067874983398</v>
      </c>
      <c r="Y307" s="17">
        <v>0.312446767658076</v>
      </c>
      <c r="Z307" s="17">
        <v>0.32187069496984599</v>
      </c>
      <c r="AA307" s="17">
        <v>0.33474178494573398</v>
      </c>
      <c r="AB307" s="17">
        <v>0.31563292010578198</v>
      </c>
      <c r="AC307" s="17">
        <v>0.32838810380912598</v>
      </c>
      <c r="AD307" s="17">
        <v>0.30425656464933498</v>
      </c>
      <c r="AE307" s="17"/>
      <c r="AF307" s="17">
        <v>0.30984114542290703</v>
      </c>
      <c r="AG307" s="17">
        <v>0.29647404118272103</v>
      </c>
      <c r="AH307" s="17">
        <v>0.353639305340466</v>
      </c>
      <c r="AI307" s="17">
        <v>0.33842347596300099</v>
      </c>
      <c r="AJ307" s="17">
        <v>0.23514224813755</v>
      </c>
      <c r="AK307" s="17"/>
      <c r="AL307" s="17">
        <v>0.35974772088155499</v>
      </c>
      <c r="AM307" s="17">
        <v>0.28700104027138201</v>
      </c>
      <c r="AN307" s="17">
        <v>0.30587050046409803</v>
      </c>
      <c r="AO307" s="17">
        <v>0.32074716467735098</v>
      </c>
      <c r="AP307" s="17">
        <v>0.310588781264304</v>
      </c>
      <c r="AQ307" s="17">
        <v>0.30631543725258498</v>
      </c>
      <c r="AR307" s="17"/>
      <c r="AS307" s="17">
        <v>0.29693409369648199</v>
      </c>
      <c r="AT307" s="17">
        <v>0.34282147689459402</v>
      </c>
      <c r="AU307" s="17"/>
      <c r="AV307" s="17">
        <v>0.27824024496918498</v>
      </c>
      <c r="AW307" s="17">
        <v>0.340468975466799</v>
      </c>
    </row>
    <row r="308" spans="2:49" x14ac:dyDescent="0.3">
      <c r="B308" t="s">
        <v>178</v>
      </c>
      <c r="C308" s="17">
        <v>0.40577650580029301</v>
      </c>
      <c r="D308" s="17">
        <v>0.42852699510896802</v>
      </c>
      <c r="E308" s="17">
        <v>0.38568986940898597</v>
      </c>
      <c r="F308" s="17"/>
      <c r="G308" s="17">
        <v>0.29461085318871</v>
      </c>
      <c r="H308" s="17">
        <v>0.34462337026018203</v>
      </c>
      <c r="I308" s="17">
        <v>0.37699239054969202</v>
      </c>
      <c r="J308" s="17">
        <v>0.35613065037179098</v>
      </c>
      <c r="K308" s="17">
        <v>0.45988640983647799</v>
      </c>
      <c r="L308" s="17">
        <v>0.55742190180635498</v>
      </c>
      <c r="M308" s="17"/>
      <c r="N308" s="17">
        <v>0.47457778344929702</v>
      </c>
      <c r="O308" s="17">
        <v>0.42736084078026998</v>
      </c>
      <c r="P308" s="17">
        <v>0.36436346224003702</v>
      </c>
      <c r="Q308" s="17">
        <v>0.34810030076722798</v>
      </c>
      <c r="R308" s="17"/>
      <c r="S308" s="17">
        <v>0.353918052191043</v>
      </c>
      <c r="T308" s="17">
        <v>0.41062024237556699</v>
      </c>
      <c r="U308" s="17">
        <v>0.46435725871106398</v>
      </c>
      <c r="V308" s="17">
        <v>0.416981274411998</v>
      </c>
      <c r="W308" s="17">
        <v>0.40498540997881299</v>
      </c>
      <c r="X308" s="17">
        <v>0.35639743098912902</v>
      </c>
      <c r="Y308" s="17">
        <v>0.44758562782245798</v>
      </c>
      <c r="Z308" s="17">
        <v>0.32815930515208003</v>
      </c>
      <c r="AA308" s="17">
        <v>0.43392493642082602</v>
      </c>
      <c r="AB308" s="17">
        <v>0.43245150759087497</v>
      </c>
      <c r="AC308" s="17">
        <v>0.40541476726084003</v>
      </c>
      <c r="AD308" s="17">
        <v>0.39672179782865702</v>
      </c>
      <c r="AE308" s="17"/>
      <c r="AF308" s="17">
        <v>0.38605906356719899</v>
      </c>
      <c r="AG308" s="17">
        <v>0.420218008268055</v>
      </c>
      <c r="AH308" s="17">
        <v>0.38610671811859598</v>
      </c>
      <c r="AI308" s="17">
        <v>0.43974137284888198</v>
      </c>
      <c r="AJ308" s="17">
        <v>0.31568223656152899</v>
      </c>
      <c r="AK308" s="17"/>
      <c r="AL308" s="17">
        <v>0.37444763522434299</v>
      </c>
      <c r="AM308" s="17">
        <v>0.39631562667773401</v>
      </c>
      <c r="AN308" s="17">
        <v>0.43554043948322002</v>
      </c>
      <c r="AO308" s="17">
        <v>0.42514142080374101</v>
      </c>
      <c r="AP308" s="17">
        <v>0.46158794653209001</v>
      </c>
      <c r="AQ308" s="17">
        <v>0.380790548991363</v>
      </c>
      <c r="AR308" s="17"/>
      <c r="AS308" s="17">
        <v>0.45617290960506302</v>
      </c>
      <c r="AT308" s="17">
        <v>0.34576183070969402</v>
      </c>
      <c r="AU308" s="17"/>
      <c r="AV308" s="17">
        <v>0.46939712793489202</v>
      </c>
      <c r="AW308" s="17">
        <v>0.42537589236733903</v>
      </c>
    </row>
    <row r="309" spans="2:49" x14ac:dyDescent="0.3">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row>
    <row r="310" spans="2:49" x14ac:dyDescent="0.3">
      <c r="B310" s="6" t="s">
        <v>184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row>
    <row r="311" spans="2:49" x14ac:dyDescent="0.3">
      <c r="B311" s="23" t="s">
        <v>80</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row>
    <row r="312" spans="2:49" x14ac:dyDescent="0.3">
      <c r="B312" t="s">
        <v>171</v>
      </c>
      <c r="C312" s="17">
        <v>8.0489915003668505E-2</v>
      </c>
      <c r="D312" s="17">
        <v>0.105211865014811</v>
      </c>
      <c r="E312" s="17">
        <v>5.6954462507709497E-2</v>
      </c>
      <c r="F312" s="17"/>
      <c r="G312" s="17">
        <v>7.3754030131757201E-2</v>
      </c>
      <c r="H312" s="17">
        <v>0.12488550506281</v>
      </c>
      <c r="I312" s="17">
        <v>8.6442515196524003E-2</v>
      </c>
      <c r="J312" s="17">
        <v>6.1175425826959798E-2</v>
      </c>
      <c r="K312" s="17">
        <v>8.5133469884048699E-2</v>
      </c>
      <c r="L312" s="17">
        <v>5.6653225923193197E-2</v>
      </c>
      <c r="M312" s="17"/>
      <c r="N312" s="17">
        <v>0.123116254116096</v>
      </c>
      <c r="O312" s="17">
        <v>5.2618531762300899E-2</v>
      </c>
      <c r="P312" s="17">
        <v>7.8238528355041206E-2</v>
      </c>
      <c r="Q312" s="17">
        <v>6.6295925893396099E-2</v>
      </c>
      <c r="R312" s="17"/>
      <c r="S312" s="17">
        <v>9.9213825341645107E-2</v>
      </c>
      <c r="T312" s="17">
        <v>7.7911030275270493E-2</v>
      </c>
      <c r="U312" s="17">
        <v>7.1402171991679406E-2</v>
      </c>
      <c r="V312" s="17">
        <v>5.2372258142700398E-2</v>
      </c>
      <c r="W312" s="17">
        <v>2.9836675577286701E-2</v>
      </c>
      <c r="X312" s="17">
        <v>8.3245932782014503E-2</v>
      </c>
      <c r="Y312" s="17">
        <v>3.7362209635704698E-2</v>
      </c>
      <c r="Z312" s="17">
        <v>0.10406580094465</v>
      </c>
      <c r="AA312" s="17">
        <v>0.12448086790714601</v>
      </c>
      <c r="AB312" s="17">
        <v>0.10117209153906399</v>
      </c>
      <c r="AC312" s="17">
        <v>8.1271410240665101E-2</v>
      </c>
      <c r="AD312" s="17">
        <v>8.1628919781032899E-2</v>
      </c>
      <c r="AE312" s="17"/>
      <c r="AF312" s="17">
        <v>6.2798879479761996E-2</v>
      </c>
      <c r="AG312" s="17">
        <v>5.5971369322322002E-2</v>
      </c>
      <c r="AH312" s="17">
        <v>8.2399692535773006E-2</v>
      </c>
      <c r="AI312" s="17">
        <v>0.15271242934784701</v>
      </c>
      <c r="AJ312" s="17">
        <v>0.208377316421789</v>
      </c>
      <c r="AK312" s="17"/>
      <c r="AL312" s="17">
        <v>0.124624026439457</v>
      </c>
      <c r="AM312" s="17">
        <v>5.7819328320878202E-2</v>
      </c>
      <c r="AN312" s="17">
        <v>7.5534308386159196E-2</v>
      </c>
      <c r="AO312" s="17">
        <v>6.6991290888601396E-2</v>
      </c>
      <c r="AP312" s="17">
        <v>7.4100623087445402E-2</v>
      </c>
      <c r="AQ312" s="17">
        <v>4.7150286062927801E-2</v>
      </c>
      <c r="AR312" s="17"/>
      <c r="AS312" s="17">
        <v>9.1418609433533596E-2</v>
      </c>
      <c r="AT312" s="17">
        <v>6.7475453735487301E-2</v>
      </c>
      <c r="AU312" s="17"/>
      <c r="AV312" s="17">
        <v>9.1556600042828395E-2</v>
      </c>
      <c r="AW312" s="17">
        <v>9.1097252127785702E-2</v>
      </c>
    </row>
    <row r="313" spans="2:49" x14ac:dyDescent="0.3">
      <c r="B313" t="s">
        <v>172</v>
      </c>
      <c r="C313" s="17">
        <v>0.364467824158413</v>
      </c>
      <c r="D313" s="17">
        <v>0.373394317882144</v>
      </c>
      <c r="E313" s="17">
        <v>0.35746012325284698</v>
      </c>
      <c r="F313" s="17"/>
      <c r="G313" s="17">
        <v>0.36627280351320901</v>
      </c>
      <c r="H313" s="17">
        <v>0.345732633874755</v>
      </c>
      <c r="I313" s="17">
        <v>0.34604645856150701</v>
      </c>
      <c r="J313" s="17">
        <v>0.32391201417653198</v>
      </c>
      <c r="K313" s="17">
        <v>0.38008385481485801</v>
      </c>
      <c r="L313" s="17">
        <v>0.41601879359665001</v>
      </c>
      <c r="M313" s="17"/>
      <c r="N313" s="17">
        <v>0.41620644614438601</v>
      </c>
      <c r="O313" s="17">
        <v>0.356723270556142</v>
      </c>
      <c r="P313" s="17">
        <v>0.38336386494681102</v>
      </c>
      <c r="Q313" s="17">
        <v>0.30399634239770101</v>
      </c>
      <c r="R313" s="17"/>
      <c r="S313" s="17">
        <v>0.34723460302221099</v>
      </c>
      <c r="T313" s="17">
        <v>0.41139827175939597</v>
      </c>
      <c r="U313" s="17">
        <v>0.31490278062858201</v>
      </c>
      <c r="V313" s="17">
        <v>0.33203961083758599</v>
      </c>
      <c r="W313" s="17">
        <v>0.36070107953487901</v>
      </c>
      <c r="X313" s="17">
        <v>0.39774359420670902</v>
      </c>
      <c r="Y313" s="17">
        <v>0.42827599611282602</v>
      </c>
      <c r="Z313" s="17">
        <v>0.33040284497474598</v>
      </c>
      <c r="AA313" s="17">
        <v>0.35292900453279302</v>
      </c>
      <c r="AB313" s="17">
        <v>0.36171228256954802</v>
      </c>
      <c r="AC313" s="17">
        <v>0.38461020857894401</v>
      </c>
      <c r="AD313" s="17">
        <v>0.27168746553399298</v>
      </c>
      <c r="AE313" s="17"/>
      <c r="AF313" s="17">
        <v>0.34597259589146601</v>
      </c>
      <c r="AG313" s="17">
        <v>0.35009676203013101</v>
      </c>
      <c r="AH313" s="17">
        <v>0.38006293618466402</v>
      </c>
      <c r="AI313" s="17">
        <v>0.37687240469532202</v>
      </c>
      <c r="AJ313" s="17">
        <v>0.412423053432456</v>
      </c>
      <c r="AK313" s="17"/>
      <c r="AL313" s="17">
        <v>0.34906579379217201</v>
      </c>
      <c r="AM313" s="17">
        <v>0.36761811053989801</v>
      </c>
      <c r="AN313" s="17">
        <v>0.369231474855238</v>
      </c>
      <c r="AO313" s="17">
        <v>0.396074551658045</v>
      </c>
      <c r="AP313" s="17">
        <v>0.34257960669936799</v>
      </c>
      <c r="AQ313" s="17">
        <v>0.35120678684011702</v>
      </c>
      <c r="AR313" s="17"/>
      <c r="AS313" s="17">
        <v>0.39022012585719401</v>
      </c>
      <c r="AT313" s="17">
        <v>0.333800635577367</v>
      </c>
      <c r="AU313" s="17"/>
      <c r="AV313" s="17">
        <v>0.39009362641295298</v>
      </c>
      <c r="AW313" s="17">
        <v>0.39051472214013999</v>
      </c>
    </row>
    <row r="314" spans="2:49" x14ac:dyDescent="0.3">
      <c r="B314" t="s">
        <v>173</v>
      </c>
      <c r="C314" s="17">
        <v>0.336172639943976</v>
      </c>
      <c r="D314" s="17">
        <v>0.31375963288272701</v>
      </c>
      <c r="E314" s="17">
        <v>0.357802438795845</v>
      </c>
      <c r="F314" s="17"/>
      <c r="G314" s="17">
        <v>0.31257846451356303</v>
      </c>
      <c r="H314" s="17">
        <v>0.32578054212485602</v>
      </c>
      <c r="I314" s="17">
        <v>0.32400570075805801</v>
      </c>
      <c r="J314" s="17">
        <v>0.35678772043541601</v>
      </c>
      <c r="K314" s="17">
        <v>0.33166091985396801</v>
      </c>
      <c r="L314" s="17">
        <v>0.35662879132797998</v>
      </c>
      <c r="M314" s="17"/>
      <c r="N314" s="17">
        <v>0.29564116999379397</v>
      </c>
      <c r="O314" s="17">
        <v>0.34694606695929098</v>
      </c>
      <c r="P314" s="17">
        <v>0.32774095826386701</v>
      </c>
      <c r="Q314" s="17">
        <v>0.37258174760371399</v>
      </c>
      <c r="R314" s="17"/>
      <c r="S314" s="17">
        <v>0.35361812251810898</v>
      </c>
      <c r="T314" s="17">
        <v>0.27156081735866999</v>
      </c>
      <c r="U314" s="17">
        <v>0.37643358087821499</v>
      </c>
      <c r="V314" s="17">
        <v>0.37589836133420301</v>
      </c>
      <c r="W314" s="17">
        <v>0.44407271503087498</v>
      </c>
      <c r="X314" s="17">
        <v>0.28890900492913602</v>
      </c>
      <c r="Y314" s="17">
        <v>0.32176614554791899</v>
      </c>
      <c r="Z314" s="17">
        <v>0.36549038406181</v>
      </c>
      <c r="AA314" s="17">
        <v>0.329520211626528</v>
      </c>
      <c r="AB314" s="17">
        <v>0.28250423546231201</v>
      </c>
      <c r="AC314" s="17">
        <v>0.33935542417891501</v>
      </c>
      <c r="AD314" s="17">
        <v>0.37833370612160899</v>
      </c>
      <c r="AE314" s="17"/>
      <c r="AF314" s="17">
        <v>0.38205631606231</v>
      </c>
      <c r="AG314" s="17">
        <v>0.35323005123148998</v>
      </c>
      <c r="AH314" s="17">
        <v>0.33133318799078798</v>
      </c>
      <c r="AI314" s="17">
        <v>0.26567467208960699</v>
      </c>
      <c r="AJ314" s="17">
        <v>0.26700593023699398</v>
      </c>
      <c r="AK314" s="17"/>
      <c r="AL314" s="17">
        <v>0.30965098967987797</v>
      </c>
      <c r="AM314" s="17">
        <v>0.36273750031912499</v>
      </c>
      <c r="AN314" s="17">
        <v>0.31517082395472701</v>
      </c>
      <c r="AO314" s="17">
        <v>0.326639080502236</v>
      </c>
      <c r="AP314" s="17">
        <v>0.35865952907751097</v>
      </c>
      <c r="AQ314" s="17">
        <v>0.35483433690741201</v>
      </c>
      <c r="AR314" s="17"/>
      <c r="AS314" s="17">
        <v>0.31617532753958899</v>
      </c>
      <c r="AT314" s="17">
        <v>0.35998648609227701</v>
      </c>
      <c r="AU314" s="17"/>
      <c r="AV314" s="17">
        <v>0.31984633243525701</v>
      </c>
      <c r="AW314" s="17">
        <v>0.30762616431255402</v>
      </c>
    </row>
    <row r="315" spans="2:49" x14ac:dyDescent="0.3">
      <c r="B315" t="s">
        <v>174</v>
      </c>
      <c r="C315" s="17">
        <v>0.16415319592041</v>
      </c>
      <c r="D315" s="17">
        <v>0.157528912526024</v>
      </c>
      <c r="E315" s="17">
        <v>0.17086316683553401</v>
      </c>
      <c r="F315" s="17"/>
      <c r="G315" s="17">
        <v>0.18880674219034499</v>
      </c>
      <c r="H315" s="17">
        <v>0.150815684032341</v>
      </c>
      <c r="I315" s="17">
        <v>0.17379165198646199</v>
      </c>
      <c r="J315" s="17">
        <v>0.19568985240631001</v>
      </c>
      <c r="K315" s="17">
        <v>0.14750273504221301</v>
      </c>
      <c r="L315" s="17">
        <v>0.13614813738234699</v>
      </c>
      <c r="M315" s="17"/>
      <c r="N315" s="17">
        <v>0.12681009889469499</v>
      </c>
      <c r="O315" s="17">
        <v>0.181371461537218</v>
      </c>
      <c r="P315" s="17">
        <v>0.16356372812105499</v>
      </c>
      <c r="Q315" s="17">
        <v>0.185222288511184</v>
      </c>
      <c r="R315" s="17"/>
      <c r="S315" s="17">
        <v>0.156430070225935</v>
      </c>
      <c r="T315" s="17">
        <v>0.18224629769894199</v>
      </c>
      <c r="U315" s="17">
        <v>0.17787429407694899</v>
      </c>
      <c r="V315" s="17">
        <v>0.17409585416470399</v>
      </c>
      <c r="W315" s="17">
        <v>0.142753869450466</v>
      </c>
      <c r="X315" s="17">
        <v>0.18627352664649399</v>
      </c>
      <c r="Y315" s="17">
        <v>0.16846895260643599</v>
      </c>
      <c r="Z315" s="17">
        <v>0.16703095445730701</v>
      </c>
      <c r="AA315" s="17">
        <v>0.11817568927364901</v>
      </c>
      <c r="AB315" s="17">
        <v>0.18720997348955301</v>
      </c>
      <c r="AC315" s="17">
        <v>0.123262434796498</v>
      </c>
      <c r="AD315" s="17">
        <v>0.190966889552138</v>
      </c>
      <c r="AE315" s="17"/>
      <c r="AF315" s="17">
        <v>0.156077217118744</v>
      </c>
      <c r="AG315" s="17">
        <v>0.18461995581878099</v>
      </c>
      <c r="AH315" s="17">
        <v>0.14723880372157799</v>
      </c>
      <c r="AI315" s="17">
        <v>0.14982487420885601</v>
      </c>
      <c r="AJ315" s="17">
        <v>0.112193699908761</v>
      </c>
      <c r="AK315" s="17"/>
      <c r="AL315" s="17">
        <v>0.15328667934089499</v>
      </c>
      <c r="AM315" s="17">
        <v>0.159217141476475</v>
      </c>
      <c r="AN315" s="17">
        <v>0.175449546626609</v>
      </c>
      <c r="AO315" s="17">
        <v>0.16209029928034399</v>
      </c>
      <c r="AP315" s="17">
        <v>0.17531137086871501</v>
      </c>
      <c r="AQ315" s="17">
        <v>0.21478452627672801</v>
      </c>
      <c r="AR315" s="17"/>
      <c r="AS315" s="17">
        <v>0.16021577043086299</v>
      </c>
      <c r="AT315" s="17">
        <v>0.168842088254156</v>
      </c>
      <c r="AU315" s="17"/>
      <c r="AV315" s="17">
        <v>0.156272470536681</v>
      </c>
      <c r="AW315" s="17">
        <v>0.16939906367252899</v>
      </c>
    </row>
    <row r="316" spans="2:49" x14ac:dyDescent="0.3">
      <c r="B316" t="s">
        <v>175</v>
      </c>
      <c r="C316" s="17">
        <v>4.4163875427970803E-2</v>
      </c>
      <c r="D316" s="17">
        <v>3.7724265630461697E-2</v>
      </c>
      <c r="E316" s="17">
        <v>4.80748741761714E-2</v>
      </c>
      <c r="F316" s="17"/>
      <c r="G316" s="17">
        <v>4.23240114242436E-2</v>
      </c>
      <c r="H316" s="17">
        <v>5.0076551596596797E-2</v>
      </c>
      <c r="I316" s="17">
        <v>5.6969885489771603E-2</v>
      </c>
      <c r="J316" s="17">
        <v>4.8468770499164003E-2</v>
      </c>
      <c r="K316" s="17">
        <v>5.0260482346831503E-2</v>
      </c>
      <c r="L316" s="17">
        <v>2.2529862061496202E-2</v>
      </c>
      <c r="M316" s="17"/>
      <c r="N316" s="17">
        <v>3.3479396928022702E-2</v>
      </c>
      <c r="O316" s="17">
        <v>4.57500653001503E-2</v>
      </c>
      <c r="P316" s="17">
        <v>4.0733588903680999E-2</v>
      </c>
      <c r="Q316" s="17">
        <v>5.7555483765410601E-2</v>
      </c>
      <c r="R316" s="17"/>
      <c r="S316" s="17">
        <v>4.0380875113013803E-2</v>
      </c>
      <c r="T316" s="17">
        <v>5.0299005236266597E-2</v>
      </c>
      <c r="U316" s="17">
        <v>4.5850971931392599E-2</v>
      </c>
      <c r="V316" s="17">
        <v>6.0219638018988102E-2</v>
      </c>
      <c r="W316" s="17">
        <v>1.1293326741466801E-2</v>
      </c>
      <c r="X316" s="17">
        <v>3.8539900420591799E-2</v>
      </c>
      <c r="Y316" s="17">
        <v>2.76305071462325E-2</v>
      </c>
      <c r="Z316" s="17">
        <v>1.1269830753261699E-2</v>
      </c>
      <c r="AA316" s="17">
        <v>5.5761899635700801E-2</v>
      </c>
      <c r="AB316" s="17">
        <v>5.81972441706042E-2</v>
      </c>
      <c r="AC316" s="17">
        <v>6.3419462612639296E-2</v>
      </c>
      <c r="AD316" s="17">
        <v>4.7353997805530998E-2</v>
      </c>
      <c r="AE316" s="17"/>
      <c r="AF316" s="17">
        <v>5.0302602650624403E-2</v>
      </c>
      <c r="AG316" s="17">
        <v>3.53189338280274E-2</v>
      </c>
      <c r="AH316" s="17">
        <v>4.6434351428766299E-2</v>
      </c>
      <c r="AI316" s="17">
        <v>4.8508824034630901E-2</v>
      </c>
      <c r="AJ316" s="17">
        <v>0</v>
      </c>
      <c r="AK316" s="17"/>
      <c r="AL316" s="17">
        <v>5.01899414960571E-2</v>
      </c>
      <c r="AM316" s="17">
        <v>4.5095123084111698E-2</v>
      </c>
      <c r="AN316" s="17">
        <v>4.2183574362972903E-2</v>
      </c>
      <c r="AO316" s="17">
        <v>4.2988869646939903E-2</v>
      </c>
      <c r="AP316" s="17">
        <v>3.5756948934646399E-2</v>
      </c>
      <c r="AQ316" s="17">
        <v>3.2024063912814399E-2</v>
      </c>
      <c r="AR316" s="17"/>
      <c r="AS316" s="17">
        <v>3.53826684253883E-2</v>
      </c>
      <c r="AT316" s="17">
        <v>5.4620996281371903E-2</v>
      </c>
      <c r="AU316" s="17"/>
      <c r="AV316" s="17">
        <v>3.6610628516904803E-2</v>
      </c>
      <c r="AW316" s="17">
        <v>3.2522952473756701E-2</v>
      </c>
    </row>
    <row r="317" spans="2:49" x14ac:dyDescent="0.3">
      <c r="B317" t="s">
        <v>176</v>
      </c>
      <c r="C317" s="17">
        <v>1.05525495455626E-2</v>
      </c>
      <c r="D317" s="17">
        <v>1.2381006063831201E-2</v>
      </c>
      <c r="E317" s="17">
        <v>8.84493443189272E-3</v>
      </c>
      <c r="F317" s="17"/>
      <c r="G317" s="17">
        <v>1.6263948226881899E-2</v>
      </c>
      <c r="H317" s="17">
        <v>2.7090833086415101E-3</v>
      </c>
      <c r="I317" s="17">
        <v>1.2743788007677601E-2</v>
      </c>
      <c r="J317" s="17">
        <v>1.3966216655618599E-2</v>
      </c>
      <c r="K317" s="17">
        <v>5.3585380580810698E-3</v>
      </c>
      <c r="L317" s="17">
        <v>1.2021189708333499E-2</v>
      </c>
      <c r="M317" s="17"/>
      <c r="N317" s="17">
        <v>4.7466339230071196E-3</v>
      </c>
      <c r="O317" s="17">
        <v>1.6590603884898001E-2</v>
      </c>
      <c r="P317" s="17">
        <v>6.3593314095452703E-3</v>
      </c>
      <c r="Q317" s="17">
        <v>1.43482118285948E-2</v>
      </c>
      <c r="R317" s="17"/>
      <c r="S317" s="17">
        <v>3.1225037790860201E-3</v>
      </c>
      <c r="T317" s="17">
        <v>6.5845776714550603E-3</v>
      </c>
      <c r="U317" s="17">
        <v>1.35362004931828E-2</v>
      </c>
      <c r="V317" s="17">
        <v>5.3742775018182504E-3</v>
      </c>
      <c r="W317" s="17">
        <v>1.1342333665026801E-2</v>
      </c>
      <c r="X317" s="17">
        <v>5.2880410150552897E-3</v>
      </c>
      <c r="Y317" s="17">
        <v>1.6496188950882E-2</v>
      </c>
      <c r="Z317" s="17">
        <v>2.1740184808224299E-2</v>
      </c>
      <c r="AA317" s="17">
        <v>1.9132327024183202E-2</v>
      </c>
      <c r="AB317" s="17">
        <v>9.2041727689185001E-3</v>
      </c>
      <c r="AC317" s="17">
        <v>8.0810595923388392E-3</v>
      </c>
      <c r="AD317" s="17">
        <v>3.0029021205696699E-2</v>
      </c>
      <c r="AE317" s="17"/>
      <c r="AF317" s="17">
        <v>2.79238879709297E-3</v>
      </c>
      <c r="AG317" s="17">
        <v>2.07629277692499E-2</v>
      </c>
      <c r="AH317" s="17">
        <v>1.2531028138430799E-2</v>
      </c>
      <c r="AI317" s="17">
        <v>6.4067956237370098E-3</v>
      </c>
      <c r="AJ317" s="17">
        <v>0</v>
      </c>
      <c r="AK317" s="17"/>
      <c r="AL317" s="17">
        <v>1.3182569251540901E-2</v>
      </c>
      <c r="AM317" s="17">
        <v>7.5127962595114804E-3</v>
      </c>
      <c r="AN317" s="17">
        <v>2.2430271814293901E-2</v>
      </c>
      <c r="AO317" s="17">
        <v>5.2159080238327899E-3</v>
      </c>
      <c r="AP317" s="17">
        <v>1.3591921332314599E-2</v>
      </c>
      <c r="AQ317" s="17">
        <v>0</v>
      </c>
      <c r="AR317" s="17"/>
      <c r="AS317" s="17">
        <v>6.5874983134321403E-3</v>
      </c>
      <c r="AT317" s="17">
        <v>1.52743400593407E-2</v>
      </c>
      <c r="AU317" s="17"/>
      <c r="AV317" s="17">
        <v>5.62034205537521E-3</v>
      </c>
      <c r="AW317" s="17">
        <v>8.8398452732344791E-3</v>
      </c>
    </row>
    <row r="318" spans="2:49" x14ac:dyDescent="0.3">
      <c r="B318" t="s">
        <v>177</v>
      </c>
      <c r="C318" s="17">
        <v>0.44495773916208098</v>
      </c>
      <c r="D318" s="17">
        <v>0.478606182896956</v>
      </c>
      <c r="E318" s="17">
        <v>0.41441458576055601</v>
      </c>
      <c r="F318" s="17"/>
      <c r="G318" s="17">
        <v>0.44002683364496697</v>
      </c>
      <c r="H318" s="17">
        <v>0.47061813893756499</v>
      </c>
      <c r="I318" s="17">
        <v>0.43248897375803103</v>
      </c>
      <c r="J318" s="17">
        <v>0.38508744000349199</v>
      </c>
      <c r="K318" s="17">
        <v>0.46521732469890598</v>
      </c>
      <c r="L318" s="17">
        <v>0.472672019519843</v>
      </c>
      <c r="M318" s="17"/>
      <c r="N318" s="17">
        <v>0.53932270026048201</v>
      </c>
      <c r="O318" s="17">
        <v>0.40934180231844303</v>
      </c>
      <c r="P318" s="17">
        <v>0.46160239330185199</v>
      </c>
      <c r="Q318" s="17">
        <v>0.37029226829109702</v>
      </c>
      <c r="R318" s="17"/>
      <c r="S318" s="17">
        <v>0.44644842836385601</v>
      </c>
      <c r="T318" s="17">
        <v>0.48930930203466699</v>
      </c>
      <c r="U318" s="17">
        <v>0.38630495262026099</v>
      </c>
      <c r="V318" s="17">
        <v>0.38441186898028601</v>
      </c>
      <c r="W318" s="17">
        <v>0.39053775511216499</v>
      </c>
      <c r="X318" s="17">
        <v>0.48098952698872299</v>
      </c>
      <c r="Y318" s="17">
        <v>0.46563820574853099</v>
      </c>
      <c r="Z318" s="17">
        <v>0.43446864591939699</v>
      </c>
      <c r="AA318" s="17">
        <v>0.47740987243993899</v>
      </c>
      <c r="AB318" s="17">
        <v>0.462884374108612</v>
      </c>
      <c r="AC318" s="17">
        <v>0.46588161881960899</v>
      </c>
      <c r="AD318" s="17">
        <v>0.35331638531502602</v>
      </c>
      <c r="AE318" s="17"/>
      <c r="AF318" s="17">
        <v>0.40877147537122799</v>
      </c>
      <c r="AG318" s="17">
        <v>0.40606813135245301</v>
      </c>
      <c r="AH318" s="17">
        <v>0.46246262872043697</v>
      </c>
      <c r="AI318" s="17">
        <v>0.52958483404316903</v>
      </c>
      <c r="AJ318" s="17">
        <v>0.62080036985424503</v>
      </c>
      <c r="AK318" s="17"/>
      <c r="AL318" s="17">
        <v>0.47368982023162898</v>
      </c>
      <c r="AM318" s="17">
        <v>0.42543743886077601</v>
      </c>
      <c r="AN318" s="17">
        <v>0.44476578324139698</v>
      </c>
      <c r="AO318" s="17">
        <v>0.46306584254664701</v>
      </c>
      <c r="AP318" s="17">
        <v>0.41668022978681402</v>
      </c>
      <c r="AQ318" s="17">
        <v>0.39835707290304501</v>
      </c>
      <c r="AR318" s="17"/>
      <c r="AS318" s="17">
        <v>0.48163873529072798</v>
      </c>
      <c r="AT318" s="17">
        <v>0.40127608931285402</v>
      </c>
      <c r="AU318" s="17"/>
      <c r="AV318" s="17">
        <v>0.48165022645578198</v>
      </c>
      <c r="AW318" s="17">
        <v>0.48161197426792601</v>
      </c>
    </row>
    <row r="319" spans="2:49" x14ac:dyDescent="0.3">
      <c r="B319" t="s">
        <v>178</v>
      </c>
      <c r="C319" s="17">
        <v>0.20831707134838001</v>
      </c>
      <c r="D319" s="17">
        <v>0.19525317815648599</v>
      </c>
      <c r="E319" s="17">
        <v>0.218938041011706</v>
      </c>
      <c r="F319" s="17"/>
      <c r="G319" s="17">
        <v>0.23113075361458801</v>
      </c>
      <c r="H319" s="17">
        <v>0.20089223562893799</v>
      </c>
      <c r="I319" s="17">
        <v>0.23076153747623401</v>
      </c>
      <c r="J319" s="17">
        <v>0.24415862290547399</v>
      </c>
      <c r="K319" s="17">
        <v>0.19776321738904501</v>
      </c>
      <c r="L319" s="17">
        <v>0.158677999443844</v>
      </c>
      <c r="M319" s="17"/>
      <c r="N319" s="17">
        <v>0.16028949582271701</v>
      </c>
      <c r="O319" s="17">
        <v>0.227121526837368</v>
      </c>
      <c r="P319" s="17">
        <v>0.204297317024736</v>
      </c>
      <c r="Q319" s="17">
        <v>0.242777772276595</v>
      </c>
      <c r="R319" s="17"/>
      <c r="S319" s="17">
        <v>0.19681094533894899</v>
      </c>
      <c r="T319" s="17">
        <v>0.232545302935208</v>
      </c>
      <c r="U319" s="17">
        <v>0.223725266008341</v>
      </c>
      <c r="V319" s="17">
        <v>0.23431549218369199</v>
      </c>
      <c r="W319" s="17">
        <v>0.15404719619193299</v>
      </c>
      <c r="X319" s="17">
        <v>0.22481342706708601</v>
      </c>
      <c r="Y319" s="17">
        <v>0.19609945975266899</v>
      </c>
      <c r="Z319" s="17">
        <v>0.178300785210569</v>
      </c>
      <c r="AA319" s="17">
        <v>0.17393758890934999</v>
      </c>
      <c r="AB319" s="17">
        <v>0.245407217660157</v>
      </c>
      <c r="AC319" s="17">
        <v>0.18668189740913699</v>
      </c>
      <c r="AD319" s="17">
        <v>0.23832088735766899</v>
      </c>
      <c r="AE319" s="17"/>
      <c r="AF319" s="17">
        <v>0.20637981976936901</v>
      </c>
      <c r="AG319" s="17">
        <v>0.21993888964680799</v>
      </c>
      <c r="AH319" s="17">
        <v>0.193673155150344</v>
      </c>
      <c r="AI319" s="17">
        <v>0.19833369824348701</v>
      </c>
      <c r="AJ319" s="17">
        <v>0.112193699908761</v>
      </c>
      <c r="AK319" s="17"/>
      <c r="AL319" s="17">
        <v>0.203476620836952</v>
      </c>
      <c r="AM319" s="17">
        <v>0.20431226456058699</v>
      </c>
      <c r="AN319" s="17">
        <v>0.21763312098958201</v>
      </c>
      <c r="AO319" s="17">
        <v>0.20507916892728401</v>
      </c>
      <c r="AP319" s="17">
        <v>0.21106831980336099</v>
      </c>
      <c r="AQ319" s="17">
        <v>0.24680859018954299</v>
      </c>
      <c r="AR319" s="17"/>
      <c r="AS319" s="17">
        <v>0.195598438856251</v>
      </c>
      <c r="AT319" s="17">
        <v>0.22346308453552799</v>
      </c>
      <c r="AU319" s="17"/>
      <c r="AV319" s="17">
        <v>0.192883099053586</v>
      </c>
      <c r="AW319" s="17">
        <v>0.20192201614628599</v>
      </c>
    </row>
    <row r="320" spans="2:49" x14ac:dyDescent="0.3">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row>
    <row r="321" spans="2:49" x14ac:dyDescent="0.3">
      <c r="B321" s="6" t="s">
        <v>185</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row>
    <row r="322" spans="2:49" x14ac:dyDescent="0.3">
      <c r="B322" s="23" t="s">
        <v>80</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row>
    <row r="323" spans="2:49" x14ac:dyDescent="0.3">
      <c r="B323" t="s">
        <v>171</v>
      </c>
      <c r="C323" s="17">
        <v>7.1434351748356606E-2</v>
      </c>
      <c r="D323" s="17">
        <v>7.5893411566336305E-2</v>
      </c>
      <c r="E323" s="17">
        <v>6.4910662793316407E-2</v>
      </c>
      <c r="F323" s="17"/>
      <c r="G323" s="17">
        <v>9.3272502934751006E-2</v>
      </c>
      <c r="H323" s="17">
        <v>0.10137486675365399</v>
      </c>
      <c r="I323" s="17">
        <v>6.7795455586644293E-2</v>
      </c>
      <c r="J323" s="17">
        <v>7.6888054920000698E-2</v>
      </c>
      <c r="K323" s="17">
        <v>7.5000103637369794E-2</v>
      </c>
      <c r="L323" s="17">
        <v>2.86443121132599E-2</v>
      </c>
      <c r="M323" s="17"/>
      <c r="N323" s="17">
        <v>5.5793137950666698E-2</v>
      </c>
      <c r="O323" s="17">
        <v>6.3156915582259707E-2</v>
      </c>
      <c r="P323" s="17">
        <v>8.6078016573566493E-2</v>
      </c>
      <c r="Q323" s="17">
        <v>8.4835757636854095E-2</v>
      </c>
      <c r="R323" s="17"/>
      <c r="S323" s="17">
        <v>9.1779409232179102E-2</v>
      </c>
      <c r="T323" s="17">
        <v>6.4032137879118795E-2</v>
      </c>
      <c r="U323" s="17">
        <v>3.6232052841262199E-2</v>
      </c>
      <c r="V323" s="17">
        <v>6.0741466201790599E-2</v>
      </c>
      <c r="W323" s="17">
        <v>3.8726804621362701E-2</v>
      </c>
      <c r="X323" s="17">
        <v>8.2757807138192294E-2</v>
      </c>
      <c r="Y323" s="17">
        <v>5.50428110466556E-2</v>
      </c>
      <c r="Z323" s="17">
        <v>7.6577104200226995E-2</v>
      </c>
      <c r="AA323" s="17">
        <v>9.7000838508223303E-2</v>
      </c>
      <c r="AB323" s="17">
        <v>8.1537571659305502E-2</v>
      </c>
      <c r="AC323" s="17">
        <v>7.9951420674132107E-2</v>
      </c>
      <c r="AD323" s="17">
        <v>7.5438242888412402E-2</v>
      </c>
      <c r="AE323" s="17"/>
      <c r="AF323" s="17">
        <v>7.8192883810339106E-2</v>
      </c>
      <c r="AG323" s="17">
        <v>5.6280921035917697E-2</v>
      </c>
      <c r="AH323" s="17">
        <v>7.5068903414979599E-2</v>
      </c>
      <c r="AI323" s="17">
        <v>8.5096429973638907E-2</v>
      </c>
      <c r="AJ323" s="17">
        <v>5.6927745979958103E-2</v>
      </c>
      <c r="AK323" s="17"/>
      <c r="AL323" s="17">
        <v>0.106093550156951</v>
      </c>
      <c r="AM323" s="17">
        <v>6.11344679408279E-2</v>
      </c>
      <c r="AN323" s="17">
        <v>5.9185769595264899E-2</v>
      </c>
      <c r="AO323" s="17">
        <v>7.0585988831497498E-2</v>
      </c>
      <c r="AP323" s="17">
        <v>5.3023528095181502E-2</v>
      </c>
      <c r="AQ323" s="17">
        <v>1.0724512433597601E-2</v>
      </c>
      <c r="AR323" s="17"/>
      <c r="AS323" s="17">
        <v>6.2468702823814802E-2</v>
      </c>
      <c r="AT323" s="17">
        <v>8.2111115694990106E-2</v>
      </c>
      <c r="AU323" s="17"/>
      <c r="AV323" s="17">
        <v>4.81127744972039E-2</v>
      </c>
      <c r="AW323" s="17">
        <v>9.5901285462057798E-2</v>
      </c>
    </row>
    <row r="324" spans="2:49" x14ac:dyDescent="0.3">
      <c r="B324" t="s">
        <v>172</v>
      </c>
      <c r="C324" s="17">
        <v>0.237178819736481</v>
      </c>
      <c r="D324" s="17">
        <v>0.22735090460876101</v>
      </c>
      <c r="E324" s="17">
        <v>0.24753902587507401</v>
      </c>
      <c r="F324" s="17"/>
      <c r="G324" s="17">
        <v>0.29867316601787203</v>
      </c>
      <c r="H324" s="17">
        <v>0.30417363227143601</v>
      </c>
      <c r="I324" s="17">
        <v>0.28692110281243199</v>
      </c>
      <c r="J324" s="17">
        <v>0.25305071424939501</v>
      </c>
      <c r="K324" s="17">
        <v>0.181067827283134</v>
      </c>
      <c r="L324" s="17">
        <v>0.12569979142104701</v>
      </c>
      <c r="M324" s="17"/>
      <c r="N324" s="17">
        <v>0.20175283709866901</v>
      </c>
      <c r="O324" s="17">
        <v>0.24107063010256499</v>
      </c>
      <c r="P324" s="17">
        <v>0.22884672169939299</v>
      </c>
      <c r="Q324" s="17">
        <v>0.27942821101941001</v>
      </c>
      <c r="R324" s="17"/>
      <c r="S324" s="17">
        <v>0.23706147826174201</v>
      </c>
      <c r="T324" s="17">
        <v>0.225649337228056</v>
      </c>
      <c r="U324" s="17">
        <v>0.19611581646798501</v>
      </c>
      <c r="V324" s="17">
        <v>0.29398027270243998</v>
      </c>
      <c r="W324" s="17">
        <v>0.26877532214986999</v>
      </c>
      <c r="X324" s="17">
        <v>0.21900786215715501</v>
      </c>
      <c r="Y324" s="17">
        <v>0.23098653406518899</v>
      </c>
      <c r="Z324" s="17">
        <v>0.313890613610189</v>
      </c>
      <c r="AA324" s="17">
        <v>0.231029880285848</v>
      </c>
      <c r="AB324" s="17">
        <v>0.213774924882874</v>
      </c>
      <c r="AC324" s="17">
        <v>0.24109264582602999</v>
      </c>
      <c r="AD324" s="17">
        <v>0.208228287764543</v>
      </c>
      <c r="AE324" s="17"/>
      <c r="AF324" s="17">
        <v>0.24165017006991299</v>
      </c>
      <c r="AG324" s="17">
        <v>0.21177395450615399</v>
      </c>
      <c r="AH324" s="17">
        <v>0.27386191111682801</v>
      </c>
      <c r="AI324" s="17">
        <v>0.24552585797632301</v>
      </c>
      <c r="AJ324" s="17">
        <v>0.314821277481174</v>
      </c>
      <c r="AK324" s="17"/>
      <c r="AL324" s="17">
        <v>0.23933434055611999</v>
      </c>
      <c r="AM324" s="17">
        <v>0.240103705284335</v>
      </c>
      <c r="AN324" s="17">
        <v>0.22767056513714701</v>
      </c>
      <c r="AO324" s="17">
        <v>0.24054431404767701</v>
      </c>
      <c r="AP324" s="17">
        <v>0.23211050818353801</v>
      </c>
      <c r="AQ324" s="17">
        <v>0.23014143089328001</v>
      </c>
      <c r="AR324" s="17"/>
      <c r="AS324" s="17">
        <v>0.220484724120525</v>
      </c>
      <c r="AT324" s="17">
        <v>0.257059022462933</v>
      </c>
      <c r="AU324" s="17"/>
      <c r="AV324" s="17">
        <v>0.20371226210812901</v>
      </c>
      <c r="AW324" s="17">
        <v>0.25954501402437002</v>
      </c>
    </row>
    <row r="325" spans="2:49" x14ac:dyDescent="0.3">
      <c r="B325" t="s">
        <v>173</v>
      </c>
      <c r="C325" s="17">
        <v>0.260749860381845</v>
      </c>
      <c r="D325" s="17">
        <v>0.25196331131123101</v>
      </c>
      <c r="E325" s="17">
        <v>0.27033750390220201</v>
      </c>
      <c r="F325" s="17"/>
      <c r="G325" s="17">
        <v>0.27410345717097701</v>
      </c>
      <c r="H325" s="17">
        <v>0.21828564381816801</v>
      </c>
      <c r="I325" s="17">
        <v>0.242086537178758</v>
      </c>
      <c r="J325" s="17">
        <v>0.28478229406378902</v>
      </c>
      <c r="K325" s="17">
        <v>0.267722882236059</v>
      </c>
      <c r="L325" s="17">
        <v>0.27734566040522501</v>
      </c>
      <c r="M325" s="17"/>
      <c r="N325" s="17">
        <v>0.242310970420032</v>
      </c>
      <c r="O325" s="17">
        <v>0.25792593770219202</v>
      </c>
      <c r="P325" s="17">
        <v>0.269570929996301</v>
      </c>
      <c r="Q325" s="17">
        <v>0.27143505399800699</v>
      </c>
      <c r="R325" s="17"/>
      <c r="S325" s="17">
        <v>0.31528586438209399</v>
      </c>
      <c r="T325" s="17">
        <v>0.247920428495252</v>
      </c>
      <c r="U325" s="17">
        <v>0.28602973778993002</v>
      </c>
      <c r="V325" s="17">
        <v>0.228745143155132</v>
      </c>
      <c r="W325" s="17">
        <v>0.30186963923452498</v>
      </c>
      <c r="X325" s="17">
        <v>0.26350044853647803</v>
      </c>
      <c r="Y325" s="17">
        <v>0.24773603382336901</v>
      </c>
      <c r="Z325" s="17">
        <v>0.25162429741487102</v>
      </c>
      <c r="AA325" s="17">
        <v>0.231948766114837</v>
      </c>
      <c r="AB325" s="17">
        <v>0.25492866551360199</v>
      </c>
      <c r="AC325" s="17">
        <v>0.18994139099214299</v>
      </c>
      <c r="AD325" s="17">
        <v>0.27373236556373598</v>
      </c>
      <c r="AE325" s="17"/>
      <c r="AF325" s="17">
        <v>0.29861349108568902</v>
      </c>
      <c r="AG325" s="17">
        <v>0.27828271370436097</v>
      </c>
      <c r="AH325" s="17">
        <v>0.216461460334504</v>
      </c>
      <c r="AI325" s="17">
        <v>0.237176748501635</v>
      </c>
      <c r="AJ325" s="17">
        <v>0.25738751775913699</v>
      </c>
      <c r="AK325" s="17"/>
      <c r="AL325" s="17">
        <v>0.24438933384471501</v>
      </c>
      <c r="AM325" s="17">
        <v>0.27548316603302703</v>
      </c>
      <c r="AN325" s="17">
        <v>0.26120208395389899</v>
      </c>
      <c r="AO325" s="17">
        <v>0.24438757018275301</v>
      </c>
      <c r="AP325" s="17">
        <v>0.28028909115924899</v>
      </c>
      <c r="AQ325" s="17">
        <v>0.28539242248008501</v>
      </c>
      <c r="AR325" s="17"/>
      <c r="AS325" s="17">
        <v>0.24151324625857001</v>
      </c>
      <c r="AT325" s="17">
        <v>0.28365782720669902</v>
      </c>
      <c r="AU325" s="17"/>
      <c r="AV325" s="17">
        <v>0.24737243237571899</v>
      </c>
      <c r="AW325" s="17">
        <v>0.22786817088637501</v>
      </c>
    </row>
    <row r="326" spans="2:49" x14ac:dyDescent="0.3">
      <c r="B326" t="s">
        <v>174</v>
      </c>
      <c r="C326" s="17">
        <v>0.30899744111160699</v>
      </c>
      <c r="D326" s="17">
        <v>0.29972083345566403</v>
      </c>
      <c r="E326" s="17">
        <v>0.31847689813970698</v>
      </c>
      <c r="F326" s="17"/>
      <c r="G326" s="17">
        <v>0.26622372472552602</v>
      </c>
      <c r="H326" s="17">
        <v>0.27016596913714003</v>
      </c>
      <c r="I326" s="17">
        <v>0.30353778890116101</v>
      </c>
      <c r="J326" s="17">
        <v>0.276155489650246</v>
      </c>
      <c r="K326" s="17">
        <v>0.30340487863789001</v>
      </c>
      <c r="L326" s="17">
        <v>0.40408591780063802</v>
      </c>
      <c r="M326" s="17"/>
      <c r="N326" s="17">
        <v>0.343381017542566</v>
      </c>
      <c r="O326" s="17">
        <v>0.34040998217931301</v>
      </c>
      <c r="P326" s="17">
        <v>0.30222694650681697</v>
      </c>
      <c r="Q326" s="17">
        <v>0.246739752677057</v>
      </c>
      <c r="R326" s="17"/>
      <c r="S326" s="17">
        <v>0.23622442450249101</v>
      </c>
      <c r="T326" s="17">
        <v>0.35496862611136898</v>
      </c>
      <c r="U326" s="17">
        <v>0.31871423858408998</v>
      </c>
      <c r="V326" s="17">
        <v>0.31091956139917398</v>
      </c>
      <c r="W326" s="17">
        <v>0.34444588887060001</v>
      </c>
      <c r="X326" s="17">
        <v>0.32540274237287897</v>
      </c>
      <c r="Y326" s="17">
        <v>0.34819654464673899</v>
      </c>
      <c r="Z326" s="17">
        <v>0.18980808111900499</v>
      </c>
      <c r="AA326" s="17">
        <v>0.29708398448889001</v>
      </c>
      <c r="AB326" s="17">
        <v>0.31087990661255199</v>
      </c>
      <c r="AC326" s="17">
        <v>0.33696118745942999</v>
      </c>
      <c r="AD326" s="17">
        <v>0.33171170682394202</v>
      </c>
      <c r="AE326" s="17"/>
      <c r="AF326" s="17">
        <v>0.27735737659420701</v>
      </c>
      <c r="AG326" s="17">
        <v>0.33019800303297298</v>
      </c>
      <c r="AH326" s="17">
        <v>0.31109167897343498</v>
      </c>
      <c r="AI326" s="17">
        <v>0.279727987795099</v>
      </c>
      <c r="AJ326" s="17">
        <v>0.314807528263016</v>
      </c>
      <c r="AK326" s="17"/>
      <c r="AL326" s="17">
        <v>0.28214239299354399</v>
      </c>
      <c r="AM326" s="17">
        <v>0.3113382674213</v>
      </c>
      <c r="AN326" s="17">
        <v>0.31479005692654</v>
      </c>
      <c r="AO326" s="17">
        <v>0.33211735106637302</v>
      </c>
      <c r="AP326" s="17">
        <v>0.31136256014984498</v>
      </c>
      <c r="AQ326" s="17">
        <v>0.33248374233732297</v>
      </c>
      <c r="AR326" s="17"/>
      <c r="AS326" s="17">
        <v>0.33323936487553801</v>
      </c>
      <c r="AT326" s="17">
        <v>0.28012888961933502</v>
      </c>
      <c r="AU326" s="17"/>
      <c r="AV326" s="17">
        <v>0.342795923472686</v>
      </c>
      <c r="AW326" s="17">
        <v>0.31098372053353202</v>
      </c>
    </row>
    <row r="327" spans="2:49" x14ac:dyDescent="0.3">
      <c r="B327" t="s">
        <v>175</v>
      </c>
      <c r="C327" s="17">
        <v>0.110557610591292</v>
      </c>
      <c r="D327" s="17">
        <v>0.13176630395355299</v>
      </c>
      <c r="E327" s="17">
        <v>8.9742959317524101E-2</v>
      </c>
      <c r="F327" s="17"/>
      <c r="G327" s="17">
        <v>5.1605168197255302E-2</v>
      </c>
      <c r="H327" s="17">
        <v>0.103290804710959</v>
      </c>
      <c r="I327" s="17">
        <v>7.6850801740421498E-2</v>
      </c>
      <c r="J327" s="17">
        <v>9.5147333167886802E-2</v>
      </c>
      <c r="K327" s="17">
        <v>0.170019432161781</v>
      </c>
      <c r="L327" s="17">
        <v>0.156084804370693</v>
      </c>
      <c r="M327" s="17"/>
      <c r="N327" s="17">
        <v>0.14943427040931401</v>
      </c>
      <c r="O327" s="17">
        <v>8.6056068218252596E-2</v>
      </c>
      <c r="P327" s="17">
        <v>0.111254748011657</v>
      </c>
      <c r="Q327" s="17">
        <v>9.4643493491892494E-2</v>
      </c>
      <c r="R327" s="17"/>
      <c r="S327" s="17">
        <v>0.109441241180185</v>
      </c>
      <c r="T327" s="17">
        <v>9.7441004652462304E-2</v>
      </c>
      <c r="U327" s="17">
        <v>0.14339230380947901</v>
      </c>
      <c r="V327" s="17">
        <v>9.3436200663339797E-2</v>
      </c>
      <c r="W327" s="17">
        <v>4.6182345123642402E-2</v>
      </c>
      <c r="X327" s="17">
        <v>0.104043098780241</v>
      </c>
      <c r="Y327" s="17">
        <v>0.10171586281542799</v>
      </c>
      <c r="Z327" s="17">
        <v>0.16809990365570801</v>
      </c>
      <c r="AA327" s="17">
        <v>0.128959109805697</v>
      </c>
      <c r="AB327" s="17">
        <v>0.12694835054286299</v>
      </c>
      <c r="AC327" s="17">
        <v>0.14397229545592699</v>
      </c>
      <c r="AD327" s="17">
        <v>8.0860375753669098E-2</v>
      </c>
      <c r="AE327" s="17"/>
      <c r="AF327" s="17">
        <v>9.6430841999414596E-2</v>
      </c>
      <c r="AG327" s="17">
        <v>0.106479902769867</v>
      </c>
      <c r="AH327" s="17">
        <v>0.10861875386421301</v>
      </c>
      <c r="AI327" s="17">
        <v>0.14560765667474601</v>
      </c>
      <c r="AJ327" s="17">
        <v>5.6055930516715403E-2</v>
      </c>
      <c r="AK327" s="17"/>
      <c r="AL327" s="17">
        <v>0.11884206658488899</v>
      </c>
      <c r="AM327" s="17">
        <v>0.10409772409064801</v>
      </c>
      <c r="AN327" s="17">
        <v>0.104711075785755</v>
      </c>
      <c r="AO327" s="17">
        <v>0.10748925411645199</v>
      </c>
      <c r="AP327" s="17">
        <v>0.10531151905017</v>
      </c>
      <c r="AQ327" s="17">
        <v>0.141257891855715</v>
      </c>
      <c r="AR327" s="17"/>
      <c r="AS327" s="17">
        <v>0.13429039974430099</v>
      </c>
      <c r="AT327" s="17">
        <v>8.2295363238698904E-2</v>
      </c>
      <c r="AU327" s="17"/>
      <c r="AV327" s="17">
        <v>0.150356972673411</v>
      </c>
      <c r="AW327" s="17">
        <v>9.68740087631519E-2</v>
      </c>
    </row>
    <row r="328" spans="2:49" x14ac:dyDescent="0.3">
      <c r="B328" t="s">
        <v>176</v>
      </c>
      <c r="C328" s="17">
        <v>1.1081916430417799E-2</v>
      </c>
      <c r="D328" s="17">
        <v>1.33052351044555E-2</v>
      </c>
      <c r="E328" s="17">
        <v>8.9929499721761903E-3</v>
      </c>
      <c r="F328" s="17"/>
      <c r="G328" s="17">
        <v>1.6121980953619101E-2</v>
      </c>
      <c r="H328" s="17">
        <v>2.7090833086415101E-3</v>
      </c>
      <c r="I328" s="17">
        <v>2.2808313780583001E-2</v>
      </c>
      <c r="J328" s="17">
        <v>1.39761139486816E-2</v>
      </c>
      <c r="K328" s="17">
        <v>2.7848760437665901E-3</v>
      </c>
      <c r="L328" s="17">
        <v>8.1395138891370896E-3</v>
      </c>
      <c r="M328" s="17"/>
      <c r="N328" s="17">
        <v>7.3277665787531499E-3</v>
      </c>
      <c r="O328" s="17">
        <v>1.1380466215418101E-2</v>
      </c>
      <c r="P328" s="17">
        <v>2.0226372122648501E-3</v>
      </c>
      <c r="Q328" s="17">
        <v>2.2917731176779099E-2</v>
      </c>
      <c r="R328" s="17"/>
      <c r="S328" s="17">
        <v>1.0207582441308099E-2</v>
      </c>
      <c r="T328" s="17">
        <v>9.9884656337418196E-3</v>
      </c>
      <c r="U328" s="17">
        <v>1.9515850507252699E-2</v>
      </c>
      <c r="V328" s="17">
        <v>1.2177355878124199E-2</v>
      </c>
      <c r="W328" s="17">
        <v>0</v>
      </c>
      <c r="X328" s="17">
        <v>5.2880410150552897E-3</v>
      </c>
      <c r="Y328" s="17">
        <v>1.6322213602620601E-2</v>
      </c>
      <c r="Z328" s="17">
        <v>0</v>
      </c>
      <c r="AA328" s="17">
        <v>1.39774207965044E-2</v>
      </c>
      <c r="AB328" s="17">
        <v>1.19305807888047E-2</v>
      </c>
      <c r="AC328" s="17">
        <v>8.0810595923388392E-3</v>
      </c>
      <c r="AD328" s="17">
        <v>3.0029021205696699E-2</v>
      </c>
      <c r="AE328" s="17"/>
      <c r="AF328" s="17">
        <v>7.7552364404365904E-3</v>
      </c>
      <c r="AG328" s="17">
        <v>1.6984504950726401E-2</v>
      </c>
      <c r="AH328" s="17">
        <v>1.48972922960393E-2</v>
      </c>
      <c r="AI328" s="17">
        <v>6.8653190785581001E-3</v>
      </c>
      <c r="AJ328" s="17">
        <v>0</v>
      </c>
      <c r="AK328" s="17"/>
      <c r="AL328" s="17">
        <v>9.1983158637807295E-3</v>
      </c>
      <c r="AM328" s="17">
        <v>7.8426692298616107E-3</v>
      </c>
      <c r="AN328" s="17">
        <v>3.2440448601395097E-2</v>
      </c>
      <c r="AO328" s="17">
        <v>4.8755217552474799E-3</v>
      </c>
      <c r="AP328" s="17">
        <v>1.7902793362016299E-2</v>
      </c>
      <c r="AQ328" s="17">
        <v>0</v>
      </c>
      <c r="AR328" s="17"/>
      <c r="AS328" s="17">
        <v>8.0035621772510702E-3</v>
      </c>
      <c r="AT328" s="17">
        <v>1.4747781777343301E-2</v>
      </c>
      <c r="AU328" s="17"/>
      <c r="AV328" s="17">
        <v>7.6496348728505598E-3</v>
      </c>
      <c r="AW328" s="17">
        <v>8.8278003305139793E-3</v>
      </c>
    </row>
    <row r="329" spans="2:49" x14ac:dyDescent="0.3">
      <c r="B329" t="s">
        <v>177</v>
      </c>
      <c r="C329" s="17">
        <v>0.30861317148483802</v>
      </c>
      <c r="D329" s="17">
        <v>0.30324431617509701</v>
      </c>
      <c r="E329" s="17">
        <v>0.31244968866839101</v>
      </c>
      <c r="F329" s="17"/>
      <c r="G329" s="17">
        <v>0.39194566895262301</v>
      </c>
      <c r="H329" s="17">
        <v>0.40554849902509099</v>
      </c>
      <c r="I329" s="17">
        <v>0.35471655839907601</v>
      </c>
      <c r="J329" s="17">
        <v>0.32993876916939602</v>
      </c>
      <c r="K329" s="17">
        <v>0.25606793092050401</v>
      </c>
      <c r="L329" s="17">
        <v>0.154344103534307</v>
      </c>
      <c r="M329" s="17"/>
      <c r="N329" s="17">
        <v>0.25754597504933602</v>
      </c>
      <c r="O329" s="17">
        <v>0.30422754568482502</v>
      </c>
      <c r="P329" s="17">
        <v>0.31492473827296003</v>
      </c>
      <c r="Q329" s="17">
        <v>0.36426396865626398</v>
      </c>
      <c r="R329" s="17"/>
      <c r="S329" s="17">
        <v>0.32884088749392099</v>
      </c>
      <c r="T329" s="17">
        <v>0.28968147510717501</v>
      </c>
      <c r="U329" s="17">
        <v>0.232347869309247</v>
      </c>
      <c r="V329" s="17">
        <v>0.35472173890423098</v>
      </c>
      <c r="W329" s="17">
        <v>0.30750212677123301</v>
      </c>
      <c r="X329" s="17">
        <v>0.30176566929534698</v>
      </c>
      <c r="Y329" s="17">
        <v>0.28602934511184402</v>
      </c>
      <c r="Z329" s="17">
        <v>0.390467717810416</v>
      </c>
      <c r="AA329" s="17">
        <v>0.32803071879407097</v>
      </c>
      <c r="AB329" s="17">
        <v>0.295312496542179</v>
      </c>
      <c r="AC329" s="17">
        <v>0.32104406650016198</v>
      </c>
      <c r="AD329" s="17">
        <v>0.283666530652955</v>
      </c>
      <c r="AE329" s="17"/>
      <c r="AF329" s="17">
        <v>0.31984305388025303</v>
      </c>
      <c r="AG329" s="17">
        <v>0.26805487554207202</v>
      </c>
      <c r="AH329" s="17">
        <v>0.34893081453180802</v>
      </c>
      <c r="AI329" s="17">
        <v>0.33062228794996201</v>
      </c>
      <c r="AJ329" s="17">
        <v>0.37174902346113198</v>
      </c>
      <c r="AK329" s="17"/>
      <c r="AL329" s="17">
        <v>0.34542789071307101</v>
      </c>
      <c r="AM329" s="17">
        <v>0.301238173225163</v>
      </c>
      <c r="AN329" s="17">
        <v>0.28685633473241101</v>
      </c>
      <c r="AO329" s="17">
        <v>0.31113030287917498</v>
      </c>
      <c r="AP329" s="17">
        <v>0.28513403627871903</v>
      </c>
      <c r="AQ329" s="17">
        <v>0.240865943326877</v>
      </c>
      <c r="AR329" s="17"/>
      <c r="AS329" s="17">
        <v>0.28295342694434</v>
      </c>
      <c r="AT329" s="17">
        <v>0.33917013815792402</v>
      </c>
      <c r="AU329" s="17"/>
      <c r="AV329" s="17">
        <v>0.25182503660533301</v>
      </c>
      <c r="AW329" s="17">
        <v>0.35544629948642698</v>
      </c>
    </row>
    <row r="330" spans="2:49" x14ac:dyDescent="0.3">
      <c r="B330" t="s">
        <v>178</v>
      </c>
      <c r="C330" s="17">
        <v>0.41955505170289897</v>
      </c>
      <c r="D330" s="17">
        <v>0.43148713740921701</v>
      </c>
      <c r="E330" s="17">
        <v>0.40821985745723099</v>
      </c>
      <c r="F330" s="17"/>
      <c r="G330" s="17">
        <v>0.31782889292278099</v>
      </c>
      <c r="H330" s="17">
        <v>0.3734567738481</v>
      </c>
      <c r="I330" s="17">
        <v>0.38038859064158198</v>
      </c>
      <c r="J330" s="17">
        <v>0.37130282281813298</v>
      </c>
      <c r="K330" s="17">
        <v>0.47342431079967101</v>
      </c>
      <c r="L330" s="17">
        <v>0.56017072217133101</v>
      </c>
      <c r="M330" s="17"/>
      <c r="N330" s="17">
        <v>0.49281528795187901</v>
      </c>
      <c r="O330" s="17">
        <v>0.42646605039756602</v>
      </c>
      <c r="P330" s="17">
        <v>0.413481694518474</v>
      </c>
      <c r="Q330" s="17">
        <v>0.34138324616894899</v>
      </c>
      <c r="R330" s="17"/>
      <c r="S330" s="17">
        <v>0.34566566568267698</v>
      </c>
      <c r="T330" s="17">
        <v>0.45240963076383101</v>
      </c>
      <c r="U330" s="17">
        <v>0.46210654239357002</v>
      </c>
      <c r="V330" s="17">
        <v>0.404355762062513</v>
      </c>
      <c r="W330" s="17">
        <v>0.39062823399424301</v>
      </c>
      <c r="X330" s="17">
        <v>0.42944584115312001</v>
      </c>
      <c r="Y330" s="17">
        <v>0.44991240746216599</v>
      </c>
      <c r="Z330" s="17">
        <v>0.35790798477471297</v>
      </c>
      <c r="AA330" s="17">
        <v>0.42604309429458698</v>
      </c>
      <c r="AB330" s="17">
        <v>0.43782825715541501</v>
      </c>
      <c r="AC330" s="17">
        <v>0.48093348291535698</v>
      </c>
      <c r="AD330" s="17">
        <v>0.41257208257761202</v>
      </c>
      <c r="AE330" s="17"/>
      <c r="AF330" s="17">
        <v>0.37378821859362199</v>
      </c>
      <c r="AG330" s="17">
        <v>0.43667790580284099</v>
      </c>
      <c r="AH330" s="17">
        <v>0.41971043283764797</v>
      </c>
      <c r="AI330" s="17">
        <v>0.42533564446984501</v>
      </c>
      <c r="AJ330" s="17">
        <v>0.37086345877973098</v>
      </c>
      <c r="AK330" s="17"/>
      <c r="AL330" s="17">
        <v>0.40098445957843398</v>
      </c>
      <c r="AM330" s="17">
        <v>0.41543599151194799</v>
      </c>
      <c r="AN330" s="17">
        <v>0.419501132712294</v>
      </c>
      <c r="AO330" s="17">
        <v>0.43960660518282402</v>
      </c>
      <c r="AP330" s="17">
        <v>0.41667407920001498</v>
      </c>
      <c r="AQ330" s="17">
        <v>0.473741634193038</v>
      </c>
      <c r="AR330" s="17"/>
      <c r="AS330" s="17">
        <v>0.46752976461983897</v>
      </c>
      <c r="AT330" s="17">
        <v>0.36242425285803398</v>
      </c>
      <c r="AU330" s="17"/>
      <c r="AV330" s="17">
        <v>0.49315289614609797</v>
      </c>
      <c r="AW330" s="17">
        <v>0.40785772929668301</v>
      </c>
    </row>
    <row r="331" spans="2:49" x14ac:dyDescent="0.3">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row>
    <row r="332" spans="2:49" x14ac:dyDescent="0.3">
      <c r="B332" s="6" t="s">
        <v>186</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row>
    <row r="333" spans="2:49" x14ac:dyDescent="0.3">
      <c r="B333" s="23" t="s">
        <v>80</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row>
    <row r="334" spans="2:49" x14ac:dyDescent="0.3">
      <c r="B334" t="s">
        <v>171</v>
      </c>
      <c r="C334" s="17">
        <v>0.17381639300681601</v>
      </c>
      <c r="D334" s="17">
        <v>0.18198246559205</v>
      </c>
      <c r="E334" s="17">
        <v>0.16612354123324899</v>
      </c>
      <c r="F334" s="17"/>
      <c r="G334" s="17">
        <v>0.16369398885056499</v>
      </c>
      <c r="H334" s="17">
        <v>0.25039403958714501</v>
      </c>
      <c r="I334" s="17">
        <v>0.158298511357858</v>
      </c>
      <c r="J334" s="17">
        <v>0.12889366836667199</v>
      </c>
      <c r="K334" s="17">
        <v>0.175161559169454</v>
      </c>
      <c r="L334" s="17">
        <v>0.16669126276438301</v>
      </c>
      <c r="M334" s="17"/>
      <c r="N334" s="17">
        <v>0.24585612196635601</v>
      </c>
      <c r="O334" s="17">
        <v>0.139109247743258</v>
      </c>
      <c r="P334" s="17">
        <v>0.17275846854854501</v>
      </c>
      <c r="Q334" s="17">
        <v>0.134931322959223</v>
      </c>
      <c r="R334" s="17"/>
      <c r="S334" s="17">
        <v>0.21103826986204799</v>
      </c>
      <c r="T334" s="17">
        <v>0.21788416073465799</v>
      </c>
      <c r="U334" s="17">
        <v>0.16949837402559401</v>
      </c>
      <c r="V334" s="17">
        <v>0.14923026271670201</v>
      </c>
      <c r="W334" s="17">
        <v>0.10794442458787</v>
      </c>
      <c r="X334" s="17">
        <v>0.18268355495846</v>
      </c>
      <c r="Y334" s="17">
        <v>0.15093003988078599</v>
      </c>
      <c r="Z334" s="17">
        <v>0.192347444612194</v>
      </c>
      <c r="AA334" s="17">
        <v>0.18748484331458601</v>
      </c>
      <c r="AB334" s="17">
        <v>0.144760005446469</v>
      </c>
      <c r="AC334" s="17">
        <v>0.17745943898214001</v>
      </c>
      <c r="AD334" s="17">
        <v>8.7778673524484097E-2</v>
      </c>
      <c r="AE334" s="17"/>
      <c r="AF334" s="17">
        <v>0.12385293825544</v>
      </c>
      <c r="AG334" s="17">
        <v>0.14032761716480299</v>
      </c>
      <c r="AH334" s="17">
        <v>0.20057446996580799</v>
      </c>
      <c r="AI334" s="17">
        <v>0.23862517408193001</v>
      </c>
      <c r="AJ334" s="17">
        <v>0.37893704918786197</v>
      </c>
      <c r="AK334" s="17"/>
      <c r="AL334" s="17">
        <v>0.23269101303905501</v>
      </c>
      <c r="AM334" s="17">
        <v>0.15347351216216401</v>
      </c>
      <c r="AN334" s="17">
        <v>0.17551720948504501</v>
      </c>
      <c r="AO334" s="17">
        <v>0.12767751015569501</v>
      </c>
      <c r="AP334" s="17">
        <v>0.16733890176323299</v>
      </c>
      <c r="AQ334" s="17">
        <v>0.15274873646745801</v>
      </c>
      <c r="AR334" s="17"/>
      <c r="AS334" s="17">
        <v>0.204055278965668</v>
      </c>
      <c r="AT334" s="17">
        <v>0.13780634508846801</v>
      </c>
      <c r="AU334" s="17"/>
      <c r="AV334" s="17">
        <v>0.22113669844330999</v>
      </c>
      <c r="AW334" s="17">
        <v>0.16427547822605401</v>
      </c>
    </row>
    <row r="335" spans="2:49" x14ac:dyDescent="0.3">
      <c r="B335" t="s">
        <v>172</v>
      </c>
      <c r="C335" s="17">
        <v>0.47157883366554199</v>
      </c>
      <c r="D335" s="17">
        <v>0.43704643235446</v>
      </c>
      <c r="E335" s="17">
        <v>0.50418053235887095</v>
      </c>
      <c r="F335" s="17"/>
      <c r="G335" s="17">
        <v>0.38506184160618001</v>
      </c>
      <c r="H335" s="17">
        <v>0.40588389467998598</v>
      </c>
      <c r="I335" s="17">
        <v>0.47234062082017397</v>
      </c>
      <c r="J335" s="17">
        <v>0.502412554321505</v>
      </c>
      <c r="K335" s="17">
        <v>0.49989344590672702</v>
      </c>
      <c r="L335" s="17">
        <v>0.53815922604782895</v>
      </c>
      <c r="M335" s="17"/>
      <c r="N335" s="17">
        <v>0.50160501616868103</v>
      </c>
      <c r="O335" s="17">
        <v>0.500817922371246</v>
      </c>
      <c r="P335" s="17">
        <v>0.44970518151257599</v>
      </c>
      <c r="Q335" s="17">
        <v>0.42220433661009199</v>
      </c>
      <c r="R335" s="17"/>
      <c r="S335" s="17">
        <v>0.42950500931865399</v>
      </c>
      <c r="T335" s="17">
        <v>0.46709806038524199</v>
      </c>
      <c r="U335" s="17">
        <v>0.45988617005740601</v>
      </c>
      <c r="V335" s="17">
        <v>0.43112998163190402</v>
      </c>
      <c r="W335" s="17">
        <v>0.49177055306297501</v>
      </c>
      <c r="X335" s="17">
        <v>0.47938244344126801</v>
      </c>
      <c r="Y335" s="17">
        <v>0.54362395358199</v>
      </c>
      <c r="Z335" s="17">
        <v>0.42246974560499401</v>
      </c>
      <c r="AA335" s="17">
        <v>0.47648010198359397</v>
      </c>
      <c r="AB335" s="17">
        <v>0.469589488387328</v>
      </c>
      <c r="AC335" s="17">
        <v>0.51514303178161003</v>
      </c>
      <c r="AD335" s="17">
        <v>0.55861516133413802</v>
      </c>
      <c r="AE335" s="17"/>
      <c r="AF335" s="17">
        <v>0.46930225656394398</v>
      </c>
      <c r="AG335" s="17">
        <v>0.47063956849925898</v>
      </c>
      <c r="AH335" s="17">
        <v>0.46867486548218901</v>
      </c>
      <c r="AI335" s="17">
        <v>0.49204650221915103</v>
      </c>
      <c r="AJ335" s="17">
        <v>0.434187401421678</v>
      </c>
      <c r="AK335" s="17"/>
      <c r="AL335" s="17">
        <v>0.43193185398591999</v>
      </c>
      <c r="AM335" s="17">
        <v>0.48700156275531298</v>
      </c>
      <c r="AN335" s="17">
        <v>0.50582108754719102</v>
      </c>
      <c r="AO335" s="17">
        <v>0.48699907105972601</v>
      </c>
      <c r="AP335" s="17">
        <v>0.45443564317677998</v>
      </c>
      <c r="AQ335" s="17">
        <v>0.503287780375549</v>
      </c>
      <c r="AR335" s="17"/>
      <c r="AS335" s="17">
        <v>0.497152452207555</v>
      </c>
      <c r="AT335" s="17">
        <v>0.44112443033875998</v>
      </c>
      <c r="AU335" s="17"/>
      <c r="AV335" s="17">
        <v>0.48057877197745702</v>
      </c>
      <c r="AW335" s="17">
        <v>0.53574981221843199</v>
      </c>
    </row>
    <row r="336" spans="2:49" x14ac:dyDescent="0.3">
      <c r="B336" t="s">
        <v>173</v>
      </c>
      <c r="C336" s="17">
        <v>0.20766428471491299</v>
      </c>
      <c r="D336" s="17">
        <v>0.204986423590793</v>
      </c>
      <c r="E336" s="17">
        <v>0.21177021878063301</v>
      </c>
      <c r="F336" s="17"/>
      <c r="G336" s="17">
        <v>0.23389266172873099</v>
      </c>
      <c r="H336" s="17">
        <v>0.19672738935929401</v>
      </c>
      <c r="I336" s="17">
        <v>0.20600834967068499</v>
      </c>
      <c r="J336" s="17">
        <v>0.2160020289189</v>
      </c>
      <c r="K336" s="17">
        <v>0.21196425822041101</v>
      </c>
      <c r="L336" s="17">
        <v>0.190679584610079</v>
      </c>
      <c r="M336" s="17"/>
      <c r="N336" s="17">
        <v>0.15510852226271099</v>
      </c>
      <c r="O336" s="17">
        <v>0.21148501445086901</v>
      </c>
      <c r="P336" s="17">
        <v>0.21940721675012601</v>
      </c>
      <c r="Q336" s="17">
        <v>0.25239667085372203</v>
      </c>
      <c r="R336" s="17"/>
      <c r="S336" s="17">
        <v>0.22464240558413201</v>
      </c>
      <c r="T336" s="17">
        <v>0.19452569159993599</v>
      </c>
      <c r="U336" s="17">
        <v>0.19632025172541501</v>
      </c>
      <c r="V336" s="17">
        <v>0.25689351886228901</v>
      </c>
      <c r="W336" s="17">
        <v>0.23044976270415499</v>
      </c>
      <c r="X336" s="17">
        <v>0.177779864623097</v>
      </c>
      <c r="Y336" s="17">
        <v>0.170118741216953</v>
      </c>
      <c r="Z336" s="17">
        <v>0.256027294670023</v>
      </c>
      <c r="AA336" s="17">
        <v>0.19304169971268301</v>
      </c>
      <c r="AB336" s="17">
        <v>0.198458429369645</v>
      </c>
      <c r="AC336" s="17">
        <v>0.20022191116313501</v>
      </c>
      <c r="AD336" s="17">
        <v>0.23372602004193499</v>
      </c>
      <c r="AE336" s="17"/>
      <c r="AF336" s="17">
        <v>0.236731443045298</v>
      </c>
      <c r="AG336" s="17">
        <v>0.223871442118554</v>
      </c>
      <c r="AH336" s="17">
        <v>0.212621524893577</v>
      </c>
      <c r="AI336" s="17">
        <v>0.15949538431791699</v>
      </c>
      <c r="AJ336" s="17">
        <v>0.155407767028094</v>
      </c>
      <c r="AK336" s="17"/>
      <c r="AL336" s="17">
        <v>0.195788016544787</v>
      </c>
      <c r="AM336" s="17">
        <v>0.222640154772274</v>
      </c>
      <c r="AN336" s="17">
        <v>0.153751714767729</v>
      </c>
      <c r="AO336" s="17">
        <v>0.25358478686256603</v>
      </c>
      <c r="AP336" s="17">
        <v>0.197618142604985</v>
      </c>
      <c r="AQ336" s="17">
        <v>0.15960320608182499</v>
      </c>
      <c r="AR336" s="17"/>
      <c r="AS336" s="17">
        <v>0.18062085444555101</v>
      </c>
      <c r="AT336" s="17">
        <v>0.23986901676758801</v>
      </c>
      <c r="AU336" s="17"/>
      <c r="AV336" s="17">
        <v>0.181528966388222</v>
      </c>
      <c r="AW336" s="17">
        <v>0.178506011930501</v>
      </c>
    </row>
    <row r="337" spans="2:49" x14ac:dyDescent="0.3">
      <c r="B337" t="s">
        <v>174</v>
      </c>
      <c r="C337" s="17">
        <v>0.106142834874626</v>
      </c>
      <c r="D337" s="17">
        <v>0.12453173083711699</v>
      </c>
      <c r="E337" s="17">
        <v>8.7228035742609206E-2</v>
      </c>
      <c r="F337" s="17"/>
      <c r="G337" s="17">
        <v>0.16512847944781101</v>
      </c>
      <c r="H337" s="17">
        <v>0.101745885310517</v>
      </c>
      <c r="I337" s="17">
        <v>0.12244886575877</v>
      </c>
      <c r="J337" s="17">
        <v>0.109527940722859</v>
      </c>
      <c r="K337" s="17">
        <v>8.8665199135807504E-2</v>
      </c>
      <c r="L337" s="17">
        <v>6.5879419405643E-2</v>
      </c>
      <c r="M337" s="17"/>
      <c r="N337" s="17">
        <v>7.6630522638596293E-2</v>
      </c>
      <c r="O337" s="17">
        <v>0.11064296434985001</v>
      </c>
      <c r="P337" s="17">
        <v>0.104640216869404</v>
      </c>
      <c r="Q337" s="17">
        <v>0.13582197646184399</v>
      </c>
      <c r="R337" s="17"/>
      <c r="S337" s="17">
        <v>0.104504432427194</v>
      </c>
      <c r="T337" s="17">
        <v>6.67473205296059E-2</v>
      </c>
      <c r="U337" s="17">
        <v>0.11937401550587499</v>
      </c>
      <c r="V337" s="17">
        <v>0.108188543569437</v>
      </c>
      <c r="W337" s="17">
        <v>0.13099672117417199</v>
      </c>
      <c r="X337" s="17">
        <v>0.134165545287562</v>
      </c>
      <c r="Y337" s="17">
        <v>0.102131263357897</v>
      </c>
      <c r="Z337" s="17">
        <v>8.5856310912975201E-2</v>
      </c>
      <c r="AA337" s="17">
        <v>0.107765126624303</v>
      </c>
      <c r="AB337" s="17">
        <v>0.13020667578606801</v>
      </c>
      <c r="AC337" s="17">
        <v>7.9637828153975701E-2</v>
      </c>
      <c r="AD337" s="17">
        <v>0.105397840364357</v>
      </c>
      <c r="AE337" s="17"/>
      <c r="AF337" s="17">
        <v>0.119747486805113</v>
      </c>
      <c r="AG337" s="17">
        <v>0.106525130893432</v>
      </c>
      <c r="AH337" s="17">
        <v>9.4993288924638694E-2</v>
      </c>
      <c r="AI337" s="17">
        <v>9.54269600062531E-2</v>
      </c>
      <c r="AJ337" s="17">
        <v>3.14677823623664E-2</v>
      </c>
      <c r="AK337" s="17"/>
      <c r="AL337" s="17">
        <v>0.116080937622003</v>
      </c>
      <c r="AM337" s="17">
        <v>9.1081217281649002E-2</v>
      </c>
      <c r="AN337" s="17">
        <v>0.122107447717667</v>
      </c>
      <c r="AO337" s="17">
        <v>8.6011966814535601E-2</v>
      </c>
      <c r="AP337" s="17">
        <v>0.126919253949903</v>
      </c>
      <c r="AQ337" s="17">
        <v>0.12711270377700901</v>
      </c>
      <c r="AR337" s="17"/>
      <c r="AS337" s="17">
        <v>8.9765312213143197E-2</v>
      </c>
      <c r="AT337" s="17">
        <v>0.12564604595939799</v>
      </c>
      <c r="AU337" s="17"/>
      <c r="AV337" s="17">
        <v>8.9423901830669297E-2</v>
      </c>
      <c r="AW337" s="17">
        <v>9.0560400525506499E-2</v>
      </c>
    </row>
    <row r="338" spans="2:49" x14ac:dyDescent="0.3">
      <c r="B338" t="s">
        <v>175</v>
      </c>
      <c r="C338" s="17">
        <v>3.1893626788726599E-2</v>
      </c>
      <c r="D338" s="17">
        <v>3.8943204878945301E-2</v>
      </c>
      <c r="E338" s="17">
        <v>2.5246706803276599E-2</v>
      </c>
      <c r="F338" s="17"/>
      <c r="G338" s="17">
        <v>3.5832726231602399E-2</v>
      </c>
      <c r="H338" s="17">
        <v>3.9757660492066103E-2</v>
      </c>
      <c r="I338" s="17">
        <v>3.0973940890376299E-2</v>
      </c>
      <c r="J338" s="17">
        <v>2.9966622513211E-2</v>
      </c>
      <c r="K338" s="17">
        <v>2.4315537567600201E-2</v>
      </c>
      <c r="L338" s="17">
        <v>3.02755901344532E-2</v>
      </c>
      <c r="M338" s="17"/>
      <c r="N338" s="17">
        <v>1.9130717206821E-2</v>
      </c>
      <c r="O338" s="17">
        <v>2.81515068839083E-2</v>
      </c>
      <c r="P338" s="17">
        <v>4.0695318636254703E-2</v>
      </c>
      <c r="Q338" s="17">
        <v>4.2176505561217797E-2</v>
      </c>
      <c r="R338" s="17"/>
      <c r="S338" s="17">
        <v>2.6988544419755098E-2</v>
      </c>
      <c r="T338" s="17">
        <v>4.3726955702782899E-2</v>
      </c>
      <c r="U338" s="17">
        <v>2.9627242141086901E-2</v>
      </c>
      <c r="V338" s="17">
        <v>3.9384083557539501E-2</v>
      </c>
      <c r="W338" s="17">
        <v>3.2660172804679102E-2</v>
      </c>
      <c r="X338" s="17">
        <v>2.03154361816495E-2</v>
      </c>
      <c r="Y338" s="17">
        <v>2.27857301064898E-2</v>
      </c>
      <c r="Z338" s="17">
        <v>2.1142746658669501E-2</v>
      </c>
      <c r="AA338" s="17">
        <v>2.9634560685089101E-2</v>
      </c>
      <c r="AB338" s="17">
        <v>5.1755540053193501E-2</v>
      </c>
      <c r="AC338" s="17">
        <v>2.7537789919139501E-2</v>
      </c>
      <c r="AD338" s="17">
        <v>1.4482304735086E-2</v>
      </c>
      <c r="AE338" s="17"/>
      <c r="AF338" s="17">
        <v>3.9225290737566601E-2</v>
      </c>
      <c r="AG338" s="17">
        <v>3.9651839333884699E-2</v>
      </c>
      <c r="AH338" s="17">
        <v>2.1382651245956501E-2</v>
      </c>
      <c r="AI338" s="17">
        <v>1.08653354956149E-2</v>
      </c>
      <c r="AJ338" s="17">
        <v>0</v>
      </c>
      <c r="AK338" s="17"/>
      <c r="AL338" s="17">
        <v>2.1968530639222199E-2</v>
      </c>
      <c r="AM338" s="17">
        <v>3.1698413542528003E-2</v>
      </c>
      <c r="AN338" s="17">
        <v>2.3851125898448799E-2</v>
      </c>
      <c r="AO338" s="17">
        <v>4.0654447719225099E-2</v>
      </c>
      <c r="AP338" s="17">
        <v>4.0306454768653001E-2</v>
      </c>
      <c r="AQ338" s="17">
        <v>5.7247573298158098E-2</v>
      </c>
      <c r="AR338" s="17"/>
      <c r="AS338" s="17">
        <v>2.1002717894985999E-2</v>
      </c>
      <c r="AT338" s="17">
        <v>4.48630910630268E-2</v>
      </c>
      <c r="AU338" s="17"/>
      <c r="AV338" s="17">
        <v>2.1574089020430801E-2</v>
      </c>
      <c r="AW338" s="17">
        <v>1.9672089047171899E-2</v>
      </c>
    </row>
    <row r="339" spans="2:49" x14ac:dyDescent="0.3">
      <c r="B339" t="s">
        <v>176</v>
      </c>
      <c r="C339" s="17">
        <v>8.9040269493758997E-3</v>
      </c>
      <c r="D339" s="17">
        <v>1.2509742746634901E-2</v>
      </c>
      <c r="E339" s="17">
        <v>5.4509650813616998E-3</v>
      </c>
      <c r="F339" s="17"/>
      <c r="G339" s="17">
        <v>1.63903021351114E-2</v>
      </c>
      <c r="H339" s="17">
        <v>5.49113057099222E-3</v>
      </c>
      <c r="I339" s="17">
        <v>9.9297115021366907E-3</v>
      </c>
      <c r="J339" s="17">
        <v>1.31971851568539E-2</v>
      </c>
      <c r="K339" s="17">
        <v>0</v>
      </c>
      <c r="L339" s="17">
        <v>8.3149170376126992E-3</v>
      </c>
      <c r="M339" s="17"/>
      <c r="N339" s="17">
        <v>1.66909975683615E-3</v>
      </c>
      <c r="O339" s="17">
        <v>9.7933442008691397E-3</v>
      </c>
      <c r="P339" s="17">
        <v>1.2793597683094E-2</v>
      </c>
      <c r="Q339" s="17">
        <v>1.24691875539002E-2</v>
      </c>
      <c r="R339" s="17"/>
      <c r="S339" s="17">
        <v>3.3213383882174799E-3</v>
      </c>
      <c r="T339" s="17">
        <v>1.0017811047776E-2</v>
      </c>
      <c r="U339" s="17">
        <v>2.5293946544624201E-2</v>
      </c>
      <c r="V339" s="17">
        <v>1.5173609662129399E-2</v>
      </c>
      <c r="W339" s="17">
        <v>6.1783656661487203E-3</v>
      </c>
      <c r="X339" s="17">
        <v>5.6731555079636E-3</v>
      </c>
      <c r="Y339" s="17">
        <v>1.04102718558847E-2</v>
      </c>
      <c r="Z339" s="17">
        <v>2.2156457541144401E-2</v>
      </c>
      <c r="AA339" s="17">
        <v>5.5936676797448499E-3</v>
      </c>
      <c r="AB339" s="17">
        <v>5.2298609572970396E-3</v>
      </c>
      <c r="AC339" s="17">
        <v>0</v>
      </c>
      <c r="AD339" s="17">
        <v>0</v>
      </c>
      <c r="AE339" s="17"/>
      <c r="AF339" s="17">
        <v>1.1140584592638799E-2</v>
      </c>
      <c r="AG339" s="17">
        <v>1.89844019900667E-2</v>
      </c>
      <c r="AH339" s="17">
        <v>1.7531994878307699E-3</v>
      </c>
      <c r="AI339" s="17">
        <v>3.5406438791335099E-3</v>
      </c>
      <c r="AJ339" s="17">
        <v>0</v>
      </c>
      <c r="AK339" s="17"/>
      <c r="AL339" s="17">
        <v>1.53964816901369E-3</v>
      </c>
      <c r="AM339" s="17">
        <v>1.4105139486071699E-2</v>
      </c>
      <c r="AN339" s="17">
        <v>1.8951414583918101E-2</v>
      </c>
      <c r="AO339" s="17">
        <v>5.0722173882520698E-3</v>
      </c>
      <c r="AP339" s="17">
        <v>1.33816037364462E-2</v>
      </c>
      <c r="AQ339" s="17">
        <v>0</v>
      </c>
      <c r="AR339" s="17"/>
      <c r="AS339" s="17">
        <v>7.4033842730965201E-3</v>
      </c>
      <c r="AT339" s="17">
        <v>1.06910707827589E-2</v>
      </c>
      <c r="AU339" s="17"/>
      <c r="AV339" s="17">
        <v>5.7575723399098996E-3</v>
      </c>
      <c r="AW339" s="17">
        <v>1.1236208052334299E-2</v>
      </c>
    </row>
    <row r="340" spans="2:49" x14ac:dyDescent="0.3">
      <c r="B340" t="s">
        <v>177</v>
      </c>
      <c r="C340" s="17">
        <v>0.64539522667235905</v>
      </c>
      <c r="D340" s="17">
        <v>0.61902889794650995</v>
      </c>
      <c r="E340" s="17">
        <v>0.67030407359211996</v>
      </c>
      <c r="F340" s="17"/>
      <c r="G340" s="17">
        <v>0.54875583045674403</v>
      </c>
      <c r="H340" s="17">
        <v>0.65627793426712999</v>
      </c>
      <c r="I340" s="17">
        <v>0.63063913217803202</v>
      </c>
      <c r="J340" s="17">
        <v>0.63130622268817704</v>
      </c>
      <c r="K340" s="17">
        <v>0.67505500507618199</v>
      </c>
      <c r="L340" s="17">
        <v>0.70485048881221202</v>
      </c>
      <c r="M340" s="17"/>
      <c r="N340" s="17">
        <v>0.74746113813503601</v>
      </c>
      <c r="O340" s="17">
        <v>0.63992717011450295</v>
      </c>
      <c r="P340" s="17">
        <v>0.62246365006112103</v>
      </c>
      <c r="Q340" s="17">
        <v>0.55713565956931599</v>
      </c>
      <c r="R340" s="17"/>
      <c r="S340" s="17">
        <v>0.64054327918070098</v>
      </c>
      <c r="T340" s="17">
        <v>0.68498222111989904</v>
      </c>
      <c r="U340" s="17">
        <v>0.62938454408299904</v>
      </c>
      <c r="V340" s="17">
        <v>0.580360244348605</v>
      </c>
      <c r="W340" s="17">
        <v>0.59971497765084503</v>
      </c>
      <c r="X340" s="17">
        <v>0.66206599839972802</v>
      </c>
      <c r="Y340" s="17">
        <v>0.69455399346277602</v>
      </c>
      <c r="Z340" s="17">
        <v>0.61481719021718795</v>
      </c>
      <c r="AA340" s="17">
        <v>0.66396494529817995</v>
      </c>
      <c r="AB340" s="17">
        <v>0.614349493833797</v>
      </c>
      <c r="AC340" s="17">
        <v>0.69260247076375003</v>
      </c>
      <c r="AD340" s="17">
        <v>0.64639383485862201</v>
      </c>
      <c r="AE340" s="17"/>
      <c r="AF340" s="17">
        <v>0.59315519481938395</v>
      </c>
      <c r="AG340" s="17">
        <v>0.61096718566406305</v>
      </c>
      <c r="AH340" s="17">
        <v>0.66924933544799703</v>
      </c>
      <c r="AI340" s="17">
        <v>0.73067167630108099</v>
      </c>
      <c r="AJ340" s="17">
        <v>0.81312445060953997</v>
      </c>
      <c r="AK340" s="17"/>
      <c r="AL340" s="17">
        <v>0.66462286702497397</v>
      </c>
      <c r="AM340" s="17">
        <v>0.64047507491747802</v>
      </c>
      <c r="AN340" s="17">
        <v>0.68133829703223603</v>
      </c>
      <c r="AO340" s="17">
        <v>0.61467658121542101</v>
      </c>
      <c r="AP340" s="17">
        <v>0.62177454494001305</v>
      </c>
      <c r="AQ340" s="17">
        <v>0.65603651684300801</v>
      </c>
      <c r="AR340" s="17"/>
      <c r="AS340" s="17">
        <v>0.70120773117322299</v>
      </c>
      <c r="AT340" s="17">
        <v>0.57893077542722904</v>
      </c>
      <c r="AU340" s="17"/>
      <c r="AV340" s="17">
        <v>0.70171547042076798</v>
      </c>
      <c r="AW340" s="17">
        <v>0.70002529044448603</v>
      </c>
    </row>
    <row r="341" spans="2:49" x14ac:dyDescent="0.3">
      <c r="B341" t="s">
        <v>178</v>
      </c>
      <c r="C341" s="17">
        <v>0.13803646166335301</v>
      </c>
      <c r="D341" s="17">
        <v>0.163474935716063</v>
      </c>
      <c r="E341" s="17">
        <v>0.11247474254588601</v>
      </c>
      <c r="F341" s="17"/>
      <c r="G341" s="17">
        <v>0.200961205679414</v>
      </c>
      <c r="H341" s="17">
        <v>0.14150354580258301</v>
      </c>
      <c r="I341" s="17">
        <v>0.15342280664914601</v>
      </c>
      <c r="J341" s="17">
        <v>0.13949456323607001</v>
      </c>
      <c r="K341" s="17">
        <v>0.112980736703408</v>
      </c>
      <c r="L341" s="17">
        <v>9.6155009540096203E-2</v>
      </c>
      <c r="M341" s="17"/>
      <c r="N341" s="17">
        <v>9.5761239845417304E-2</v>
      </c>
      <c r="O341" s="17">
        <v>0.13879447123375799</v>
      </c>
      <c r="P341" s="17">
        <v>0.145335535505659</v>
      </c>
      <c r="Q341" s="17">
        <v>0.17799848202306201</v>
      </c>
      <c r="R341" s="17"/>
      <c r="S341" s="17">
        <v>0.13149297684694899</v>
      </c>
      <c r="T341" s="17">
        <v>0.11047427623238899</v>
      </c>
      <c r="U341" s="17">
        <v>0.14900125764696201</v>
      </c>
      <c r="V341" s="17">
        <v>0.147572627126976</v>
      </c>
      <c r="W341" s="17">
        <v>0.163656893978851</v>
      </c>
      <c r="X341" s="17">
        <v>0.15448098146921099</v>
      </c>
      <c r="Y341" s="17">
        <v>0.12491699346438701</v>
      </c>
      <c r="Z341" s="17">
        <v>0.106999057571645</v>
      </c>
      <c r="AA341" s="17">
        <v>0.137399687309392</v>
      </c>
      <c r="AB341" s="17">
        <v>0.181962215839261</v>
      </c>
      <c r="AC341" s="17">
        <v>0.107175618073115</v>
      </c>
      <c r="AD341" s="17">
        <v>0.119880145099443</v>
      </c>
      <c r="AE341" s="17"/>
      <c r="AF341" s="17">
        <v>0.15897277754267899</v>
      </c>
      <c r="AG341" s="17">
        <v>0.14617697022731699</v>
      </c>
      <c r="AH341" s="17">
        <v>0.11637594017059499</v>
      </c>
      <c r="AI341" s="17">
        <v>0.106292295501868</v>
      </c>
      <c r="AJ341" s="17">
        <v>3.14677823623664E-2</v>
      </c>
      <c r="AK341" s="17"/>
      <c r="AL341" s="17">
        <v>0.13804946826122499</v>
      </c>
      <c r="AM341" s="17">
        <v>0.12277963082417701</v>
      </c>
      <c r="AN341" s="17">
        <v>0.145958573616116</v>
      </c>
      <c r="AO341" s="17">
        <v>0.12666641453376101</v>
      </c>
      <c r="AP341" s="17">
        <v>0.16722570871855599</v>
      </c>
      <c r="AQ341" s="17">
        <v>0.184360277075167</v>
      </c>
      <c r="AR341" s="17"/>
      <c r="AS341" s="17">
        <v>0.110768030108129</v>
      </c>
      <c r="AT341" s="17">
        <v>0.17050913702242401</v>
      </c>
      <c r="AU341" s="17"/>
      <c r="AV341" s="17">
        <v>0.1109979908511</v>
      </c>
      <c r="AW341" s="17">
        <v>0.11023248957267801</v>
      </c>
    </row>
    <row r="342" spans="2:49" x14ac:dyDescent="0.3">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row>
    <row r="343" spans="2:49" x14ac:dyDescent="0.3">
      <c r="B343" s="6" t="s">
        <v>187</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row>
    <row r="344" spans="2:49" x14ac:dyDescent="0.3">
      <c r="B344" s="23" t="s">
        <v>80</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row>
    <row r="345" spans="2:49" x14ac:dyDescent="0.3">
      <c r="B345" t="s">
        <v>171</v>
      </c>
      <c r="C345" s="17">
        <v>3.9343691543890197E-2</v>
      </c>
      <c r="D345" s="17">
        <v>4.5170901535514001E-2</v>
      </c>
      <c r="E345" s="17">
        <v>3.3942696680982598E-2</v>
      </c>
      <c r="F345" s="17"/>
      <c r="G345" s="17">
        <v>6.3007596218034506E-2</v>
      </c>
      <c r="H345" s="17">
        <v>5.2896414256072798E-2</v>
      </c>
      <c r="I345" s="17">
        <v>3.3699897760225798E-2</v>
      </c>
      <c r="J345" s="17">
        <v>4.0016292338427899E-2</v>
      </c>
      <c r="K345" s="17">
        <v>3.7004499002021803E-2</v>
      </c>
      <c r="L345" s="17">
        <v>1.81327227406454E-2</v>
      </c>
      <c r="M345" s="17"/>
      <c r="N345" s="17">
        <v>3.14015864545302E-2</v>
      </c>
      <c r="O345" s="17">
        <v>4.6061613864622902E-2</v>
      </c>
      <c r="P345" s="17">
        <v>3.0726451459663399E-2</v>
      </c>
      <c r="Q345" s="17">
        <v>4.8946467104540502E-2</v>
      </c>
      <c r="R345" s="17"/>
      <c r="S345" s="17">
        <v>6.4133188419691997E-2</v>
      </c>
      <c r="T345" s="17">
        <v>4.10860195333973E-2</v>
      </c>
      <c r="U345" s="17">
        <v>2.3916949944672999E-2</v>
      </c>
      <c r="V345" s="17">
        <v>4.68360190171839E-2</v>
      </c>
      <c r="W345" s="17">
        <v>3.02310900319403E-2</v>
      </c>
      <c r="X345" s="17">
        <v>2.45110926288282E-2</v>
      </c>
      <c r="Y345" s="17">
        <v>4.3205319944850003E-2</v>
      </c>
      <c r="Z345" s="17">
        <v>2.2304296771206E-2</v>
      </c>
      <c r="AA345" s="17">
        <v>4.3057913781746199E-2</v>
      </c>
      <c r="AB345" s="17">
        <v>2.6065552861652599E-2</v>
      </c>
      <c r="AC345" s="17">
        <v>4.3614055000227803E-2</v>
      </c>
      <c r="AD345" s="17">
        <v>3.1765977072355699E-2</v>
      </c>
      <c r="AE345" s="17"/>
      <c r="AF345" s="17">
        <v>4.25662320917179E-2</v>
      </c>
      <c r="AG345" s="17">
        <v>3.4723348113776198E-2</v>
      </c>
      <c r="AH345" s="17">
        <v>4.5113698283482898E-2</v>
      </c>
      <c r="AI345" s="17">
        <v>3.8674270543136303E-2</v>
      </c>
      <c r="AJ345" s="17">
        <v>0</v>
      </c>
      <c r="AK345" s="17"/>
      <c r="AL345" s="17">
        <v>5.9677505977166E-2</v>
      </c>
      <c r="AM345" s="17">
        <v>3.43007744093543E-2</v>
      </c>
      <c r="AN345" s="17">
        <v>2.61697283855216E-2</v>
      </c>
      <c r="AO345" s="17">
        <v>3.0993604811392302E-2</v>
      </c>
      <c r="AP345" s="17">
        <v>2.95369319328725E-2</v>
      </c>
      <c r="AQ345" s="17">
        <v>3.9704061638174602E-2</v>
      </c>
      <c r="AR345" s="17"/>
      <c r="AS345" s="17">
        <v>3.2303671711639302E-2</v>
      </c>
      <c r="AT345" s="17">
        <v>4.7727315591761799E-2</v>
      </c>
      <c r="AU345" s="17"/>
      <c r="AV345" s="17">
        <v>3.4248558789667198E-2</v>
      </c>
      <c r="AW345" s="17">
        <v>2.7774351386342801E-2</v>
      </c>
    </row>
    <row r="346" spans="2:49" x14ac:dyDescent="0.3">
      <c r="B346" t="s">
        <v>172</v>
      </c>
      <c r="C346" s="17">
        <v>0.19774708083166601</v>
      </c>
      <c r="D346" s="17">
        <v>0.20573042694500701</v>
      </c>
      <c r="E346" s="17">
        <v>0.190404615672084</v>
      </c>
      <c r="F346" s="17"/>
      <c r="G346" s="17">
        <v>0.28355179757948801</v>
      </c>
      <c r="H346" s="17">
        <v>0.23054795687737301</v>
      </c>
      <c r="I346" s="17">
        <v>0.23031686006222801</v>
      </c>
      <c r="J346" s="17">
        <v>0.216364770312819</v>
      </c>
      <c r="K346" s="17">
        <v>0.114903149134628</v>
      </c>
      <c r="L346" s="17">
        <v>0.12752639186159201</v>
      </c>
      <c r="M346" s="17"/>
      <c r="N346" s="17">
        <v>0.19672860738798001</v>
      </c>
      <c r="O346" s="17">
        <v>0.18701383877448499</v>
      </c>
      <c r="P346" s="17">
        <v>0.20416287959229901</v>
      </c>
      <c r="Q346" s="17">
        <v>0.20652720405636599</v>
      </c>
      <c r="R346" s="17"/>
      <c r="S346" s="17">
        <v>0.20095267307158499</v>
      </c>
      <c r="T346" s="17">
        <v>0.19126968162786201</v>
      </c>
      <c r="U346" s="17">
        <v>0.14899382309051401</v>
      </c>
      <c r="V346" s="17">
        <v>0.20686786830881601</v>
      </c>
      <c r="W346" s="17">
        <v>0.18819760510827699</v>
      </c>
      <c r="X346" s="17">
        <v>0.199847102545545</v>
      </c>
      <c r="Y346" s="17">
        <v>0.218251690581545</v>
      </c>
      <c r="Z346" s="17">
        <v>0.17359403313075</v>
      </c>
      <c r="AA346" s="17">
        <v>0.19094299026063</v>
      </c>
      <c r="AB346" s="17">
        <v>0.245787982087699</v>
      </c>
      <c r="AC346" s="17">
        <v>0.17944579446470699</v>
      </c>
      <c r="AD346" s="17">
        <v>0.21845348690961899</v>
      </c>
      <c r="AE346" s="17"/>
      <c r="AF346" s="17">
        <v>0.186445612022616</v>
      </c>
      <c r="AG346" s="17">
        <v>0.18944661728505799</v>
      </c>
      <c r="AH346" s="17">
        <v>0.21611409956244301</v>
      </c>
      <c r="AI346" s="17">
        <v>0.233596943332398</v>
      </c>
      <c r="AJ346" s="17">
        <v>0.24685984897378199</v>
      </c>
      <c r="AK346" s="17"/>
      <c r="AL346" s="17">
        <v>0.19861964972739701</v>
      </c>
      <c r="AM346" s="17">
        <v>0.213663788921029</v>
      </c>
      <c r="AN346" s="17">
        <v>0.18556728773885101</v>
      </c>
      <c r="AO346" s="17">
        <v>0.21256876188016</v>
      </c>
      <c r="AP346" s="17">
        <v>0.14266547586360501</v>
      </c>
      <c r="AQ346" s="17">
        <v>0.188063722208167</v>
      </c>
      <c r="AR346" s="17"/>
      <c r="AS346" s="17">
        <v>0.18696862260831701</v>
      </c>
      <c r="AT346" s="17">
        <v>0.21058263296268201</v>
      </c>
      <c r="AU346" s="17"/>
      <c r="AV346" s="17">
        <v>0.176231240681781</v>
      </c>
      <c r="AW346" s="17">
        <v>0.21197420917925799</v>
      </c>
    </row>
    <row r="347" spans="2:49" x14ac:dyDescent="0.3">
      <c r="B347" t="s">
        <v>173</v>
      </c>
      <c r="C347" s="17">
        <v>0.24752006987144201</v>
      </c>
      <c r="D347" s="17">
        <v>0.259848404187348</v>
      </c>
      <c r="E347" s="17">
        <v>0.236461042082277</v>
      </c>
      <c r="F347" s="17"/>
      <c r="G347" s="17">
        <v>0.217670877660363</v>
      </c>
      <c r="H347" s="17">
        <v>0.18885443049711301</v>
      </c>
      <c r="I347" s="17">
        <v>0.261969981436809</v>
      </c>
      <c r="J347" s="17">
        <v>0.23348882812443</v>
      </c>
      <c r="K347" s="17">
        <v>0.33148264356582502</v>
      </c>
      <c r="L347" s="17">
        <v>0.25836828523147298</v>
      </c>
      <c r="M347" s="17"/>
      <c r="N347" s="17">
        <v>0.18535400942409599</v>
      </c>
      <c r="O347" s="17">
        <v>0.24501175021716201</v>
      </c>
      <c r="P347" s="17">
        <v>0.30128939637153601</v>
      </c>
      <c r="Q347" s="17">
        <v>0.272677192070992</v>
      </c>
      <c r="R347" s="17"/>
      <c r="S347" s="17">
        <v>0.27222449189647502</v>
      </c>
      <c r="T347" s="17">
        <v>0.25403274862646902</v>
      </c>
      <c r="U347" s="17">
        <v>0.24775033732851501</v>
      </c>
      <c r="V347" s="17">
        <v>0.28335681267898399</v>
      </c>
      <c r="W347" s="17">
        <v>0.27700078617685298</v>
      </c>
      <c r="X347" s="17">
        <v>0.232786594958236</v>
      </c>
      <c r="Y347" s="17">
        <v>0.19481149777853901</v>
      </c>
      <c r="Z347" s="17">
        <v>0.314822883279336</v>
      </c>
      <c r="AA347" s="17">
        <v>0.23512133153237999</v>
      </c>
      <c r="AB347" s="17">
        <v>0.21204190186855901</v>
      </c>
      <c r="AC347" s="17">
        <v>0.21458676017808101</v>
      </c>
      <c r="AD347" s="17">
        <v>0.22854047843974601</v>
      </c>
      <c r="AE347" s="17"/>
      <c r="AF347" s="17">
        <v>0.31076173035820398</v>
      </c>
      <c r="AG347" s="17">
        <v>0.26155958088834702</v>
      </c>
      <c r="AH347" s="17">
        <v>0.21394833217030201</v>
      </c>
      <c r="AI347" s="17">
        <v>0.16919689723216499</v>
      </c>
      <c r="AJ347" s="17">
        <v>0.17431577619022101</v>
      </c>
      <c r="AK347" s="17"/>
      <c r="AL347" s="17">
        <v>0.21868772753681801</v>
      </c>
      <c r="AM347" s="17">
        <v>0.26152697284242499</v>
      </c>
      <c r="AN347" s="17">
        <v>0.23900934526966999</v>
      </c>
      <c r="AO347" s="17">
        <v>0.27127062681288</v>
      </c>
      <c r="AP347" s="17">
        <v>0.26677999336422198</v>
      </c>
      <c r="AQ347" s="17">
        <v>0.21573616335191201</v>
      </c>
      <c r="AR347" s="17"/>
      <c r="AS347" s="17">
        <v>0.22389182347439801</v>
      </c>
      <c r="AT347" s="17">
        <v>0.27565782223910201</v>
      </c>
      <c r="AU347" s="17"/>
      <c r="AV347" s="17">
        <v>0.23015294468497</v>
      </c>
      <c r="AW347" s="17">
        <v>0.209310707748672</v>
      </c>
    </row>
    <row r="348" spans="2:49" x14ac:dyDescent="0.3">
      <c r="B348" t="s">
        <v>174</v>
      </c>
      <c r="C348" s="17">
        <v>0.33526502967754801</v>
      </c>
      <c r="D348" s="17">
        <v>0.31772024594605502</v>
      </c>
      <c r="E348" s="17">
        <v>0.35207690583061002</v>
      </c>
      <c r="F348" s="17"/>
      <c r="G348" s="17">
        <v>0.26181404954856802</v>
      </c>
      <c r="H348" s="17">
        <v>0.30324471848905798</v>
      </c>
      <c r="I348" s="17">
        <v>0.31170424305684002</v>
      </c>
      <c r="J348" s="17">
        <v>0.33843762611727601</v>
      </c>
      <c r="K348" s="17">
        <v>0.30995220354382602</v>
      </c>
      <c r="L348" s="17">
        <v>0.44412412771406801</v>
      </c>
      <c r="M348" s="17"/>
      <c r="N348" s="17">
        <v>0.338722133755057</v>
      </c>
      <c r="O348" s="17">
        <v>0.36344413055063401</v>
      </c>
      <c r="P348" s="17">
        <v>0.30949998230225101</v>
      </c>
      <c r="Q348" s="17">
        <v>0.32118861114237102</v>
      </c>
      <c r="R348" s="17"/>
      <c r="S348" s="17">
        <v>0.25428966954253701</v>
      </c>
      <c r="T348" s="17">
        <v>0.35761494650068198</v>
      </c>
      <c r="U348" s="17">
        <v>0.38389595738180399</v>
      </c>
      <c r="V348" s="17">
        <v>0.339916531218796</v>
      </c>
      <c r="W348" s="17">
        <v>0.36765585171328502</v>
      </c>
      <c r="X348" s="17">
        <v>0.36176806827369201</v>
      </c>
      <c r="Y348" s="17">
        <v>0.36907822707841498</v>
      </c>
      <c r="Z348" s="17">
        <v>0.31012882229676098</v>
      </c>
      <c r="AA348" s="17">
        <v>0.33360431221130099</v>
      </c>
      <c r="AB348" s="17">
        <v>0.29733354121934502</v>
      </c>
      <c r="AC348" s="17">
        <v>0.37360382475894199</v>
      </c>
      <c r="AD348" s="17">
        <v>0.31739087302226299</v>
      </c>
      <c r="AE348" s="17"/>
      <c r="AF348" s="17">
        <v>0.35225354679069598</v>
      </c>
      <c r="AG348" s="17">
        <v>0.35187380538054303</v>
      </c>
      <c r="AH348" s="17">
        <v>0.31111175727176699</v>
      </c>
      <c r="AI348" s="17">
        <v>0.30116286435186501</v>
      </c>
      <c r="AJ348" s="17">
        <v>0.46773895113752501</v>
      </c>
      <c r="AK348" s="17"/>
      <c r="AL348" s="17">
        <v>0.30644431253386101</v>
      </c>
      <c r="AM348" s="17">
        <v>0.32560082156883702</v>
      </c>
      <c r="AN348" s="17">
        <v>0.35959956837574802</v>
      </c>
      <c r="AO348" s="17">
        <v>0.34137825942122602</v>
      </c>
      <c r="AP348" s="17">
        <v>0.40474070480272201</v>
      </c>
      <c r="AQ348" s="17">
        <v>0.33075756160485298</v>
      </c>
      <c r="AR348" s="17"/>
      <c r="AS348" s="17">
        <v>0.36050724088941499</v>
      </c>
      <c r="AT348" s="17">
        <v>0.30520528354333798</v>
      </c>
      <c r="AU348" s="17"/>
      <c r="AV348" s="17">
        <v>0.35806838799956298</v>
      </c>
      <c r="AW348" s="17">
        <v>0.366186925889745</v>
      </c>
    </row>
    <row r="349" spans="2:49" x14ac:dyDescent="0.3">
      <c r="B349" t="s">
        <v>175</v>
      </c>
      <c r="C349" s="17">
        <v>0.16413004330237899</v>
      </c>
      <c r="D349" s="17">
        <v>0.16123838332273699</v>
      </c>
      <c r="E349" s="17">
        <v>0.16631259741253299</v>
      </c>
      <c r="F349" s="17"/>
      <c r="G349" s="17">
        <v>0.147915716345769</v>
      </c>
      <c r="H349" s="17">
        <v>0.21678755359368401</v>
      </c>
      <c r="I349" s="17">
        <v>0.14207969514669899</v>
      </c>
      <c r="J349" s="17">
        <v>0.152264240243738</v>
      </c>
      <c r="K349" s="17">
        <v>0.18813709873290399</v>
      </c>
      <c r="L349" s="17">
        <v>0.14376764271872799</v>
      </c>
      <c r="M349" s="17"/>
      <c r="N349" s="17">
        <v>0.239712278248329</v>
      </c>
      <c r="O349" s="17">
        <v>0.13536031983277799</v>
      </c>
      <c r="P349" s="17">
        <v>0.141143032297469</v>
      </c>
      <c r="Q349" s="17">
        <v>0.13086681174141301</v>
      </c>
      <c r="R349" s="17"/>
      <c r="S349" s="17">
        <v>0.185288726194209</v>
      </c>
      <c r="T349" s="17">
        <v>0.145323430893882</v>
      </c>
      <c r="U349" s="17">
        <v>0.15914407370608599</v>
      </c>
      <c r="V349" s="17">
        <v>0.112069275192961</v>
      </c>
      <c r="W349" s="17">
        <v>0.120180139803991</v>
      </c>
      <c r="X349" s="17">
        <v>0.18108714159369901</v>
      </c>
      <c r="Y349" s="17">
        <v>0.16368809003314699</v>
      </c>
      <c r="Z349" s="17">
        <v>0.15714175530221899</v>
      </c>
      <c r="AA349" s="17">
        <v>0.19287312297300199</v>
      </c>
      <c r="AB349" s="17">
        <v>0.18855668925215999</v>
      </c>
      <c r="AC349" s="17">
        <v>0.17997324181573099</v>
      </c>
      <c r="AD349" s="17">
        <v>0.17354141379589999</v>
      </c>
      <c r="AE349" s="17"/>
      <c r="AF349" s="17">
        <v>9.0963209356806005E-2</v>
      </c>
      <c r="AG349" s="17">
        <v>0.14897530828914299</v>
      </c>
      <c r="AH349" s="17">
        <v>0.192856609370472</v>
      </c>
      <c r="AI349" s="17">
        <v>0.25020496200720399</v>
      </c>
      <c r="AJ349" s="17">
        <v>0.11108542369847201</v>
      </c>
      <c r="AK349" s="17"/>
      <c r="AL349" s="17">
        <v>0.198013329766033</v>
      </c>
      <c r="AM349" s="17">
        <v>0.153899239459864</v>
      </c>
      <c r="AN349" s="17">
        <v>0.171920635689849</v>
      </c>
      <c r="AO349" s="17">
        <v>0.129031797860583</v>
      </c>
      <c r="AP349" s="17">
        <v>0.12504542277761599</v>
      </c>
      <c r="AQ349" s="17">
        <v>0.22573849119689399</v>
      </c>
      <c r="AR349" s="17"/>
      <c r="AS349" s="17">
        <v>0.182951882269896</v>
      </c>
      <c r="AT349" s="17">
        <v>0.1417160124398</v>
      </c>
      <c r="AU349" s="17"/>
      <c r="AV349" s="17">
        <v>0.19046736268408501</v>
      </c>
      <c r="AW349" s="17">
        <v>0.165449571426805</v>
      </c>
    </row>
    <row r="350" spans="2:49" x14ac:dyDescent="0.3">
      <c r="B350" t="s">
        <v>176</v>
      </c>
      <c r="C350" s="17">
        <v>1.5994084773075401E-2</v>
      </c>
      <c r="D350" s="17">
        <v>1.0291638063340099E-2</v>
      </c>
      <c r="E350" s="17">
        <v>2.0802142321513801E-2</v>
      </c>
      <c r="F350" s="17"/>
      <c r="G350" s="17">
        <v>2.60399626477772E-2</v>
      </c>
      <c r="H350" s="17">
        <v>7.66892628669951E-3</v>
      </c>
      <c r="I350" s="17">
        <v>2.02293225371977E-2</v>
      </c>
      <c r="J350" s="17">
        <v>1.94282428633097E-2</v>
      </c>
      <c r="K350" s="17">
        <v>1.8520406020794598E-2</v>
      </c>
      <c r="L350" s="17">
        <v>8.0808297334934703E-3</v>
      </c>
      <c r="M350" s="17"/>
      <c r="N350" s="17">
        <v>8.0813847300077804E-3</v>
      </c>
      <c r="O350" s="17">
        <v>2.3108346760318001E-2</v>
      </c>
      <c r="P350" s="17">
        <v>1.3178257976781399E-2</v>
      </c>
      <c r="Q350" s="17">
        <v>1.97937138843177E-2</v>
      </c>
      <c r="R350" s="17"/>
      <c r="S350" s="17">
        <v>2.3111250875501501E-2</v>
      </c>
      <c r="T350" s="17">
        <v>1.0673172817706999E-2</v>
      </c>
      <c r="U350" s="17">
        <v>3.62988585484086E-2</v>
      </c>
      <c r="V350" s="17">
        <v>1.09534935832581E-2</v>
      </c>
      <c r="W350" s="17">
        <v>1.6734527165653702E-2</v>
      </c>
      <c r="X350" s="17">
        <v>0</v>
      </c>
      <c r="Y350" s="17">
        <v>1.0965174583503901E-2</v>
      </c>
      <c r="Z350" s="17">
        <v>2.2008209219728E-2</v>
      </c>
      <c r="AA350" s="17">
        <v>4.4003292409400098E-3</v>
      </c>
      <c r="AB350" s="17">
        <v>3.02143327105844E-2</v>
      </c>
      <c r="AC350" s="17">
        <v>8.7763237823109703E-3</v>
      </c>
      <c r="AD350" s="17">
        <v>3.03077707601162E-2</v>
      </c>
      <c r="AE350" s="17"/>
      <c r="AF350" s="17">
        <v>1.7009669379959801E-2</v>
      </c>
      <c r="AG350" s="17">
        <v>1.3421340043133501E-2</v>
      </c>
      <c r="AH350" s="17">
        <v>2.08555033415335E-2</v>
      </c>
      <c r="AI350" s="17">
        <v>7.16406253323198E-3</v>
      </c>
      <c r="AJ350" s="17">
        <v>0</v>
      </c>
      <c r="AK350" s="17"/>
      <c r="AL350" s="17">
        <v>1.8557474458725E-2</v>
      </c>
      <c r="AM350" s="17">
        <v>1.10084027984899E-2</v>
      </c>
      <c r="AN350" s="17">
        <v>1.7733434540360599E-2</v>
      </c>
      <c r="AO350" s="17">
        <v>1.47569492137582E-2</v>
      </c>
      <c r="AP350" s="17">
        <v>3.12314712589634E-2</v>
      </c>
      <c r="AQ350" s="17">
        <v>0</v>
      </c>
      <c r="AR350" s="17"/>
      <c r="AS350" s="17">
        <v>1.33767590463353E-2</v>
      </c>
      <c r="AT350" s="17">
        <v>1.9110933223315502E-2</v>
      </c>
      <c r="AU350" s="17"/>
      <c r="AV350" s="17">
        <v>1.08315051599331E-2</v>
      </c>
      <c r="AW350" s="17">
        <v>1.9304234369175801E-2</v>
      </c>
    </row>
    <row r="351" spans="2:49" x14ac:dyDescent="0.3">
      <c r="B351" t="s">
        <v>177</v>
      </c>
      <c r="C351" s="17">
        <v>0.23709077237555601</v>
      </c>
      <c r="D351" s="17">
        <v>0.25090132848052099</v>
      </c>
      <c r="E351" s="17">
        <v>0.22434731235306599</v>
      </c>
      <c r="F351" s="17"/>
      <c r="G351" s="17">
        <v>0.34655939379752299</v>
      </c>
      <c r="H351" s="17">
        <v>0.283444371133446</v>
      </c>
      <c r="I351" s="17">
        <v>0.26401675782245398</v>
      </c>
      <c r="J351" s="17">
        <v>0.25638106265124699</v>
      </c>
      <c r="K351" s="17">
        <v>0.15190764813665</v>
      </c>
      <c r="L351" s="17">
        <v>0.14565911460223699</v>
      </c>
      <c r="M351" s="17"/>
      <c r="N351" s="17">
        <v>0.22813019384250999</v>
      </c>
      <c r="O351" s="17">
        <v>0.23307545263910801</v>
      </c>
      <c r="P351" s="17">
        <v>0.234889331051963</v>
      </c>
      <c r="Q351" s="17">
        <v>0.25547367116090602</v>
      </c>
      <c r="R351" s="17"/>
      <c r="S351" s="17">
        <v>0.265085861491277</v>
      </c>
      <c r="T351" s="17">
        <v>0.23235570116126</v>
      </c>
      <c r="U351" s="17">
        <v>0.17291077303518701</v>
      </c>
      <c r="V351" s="17">
        <v>0.25370388732600002</v>
      </c>
      <c r="W351" s="17">
        <v>0.21842869514021701</v>
      </c>
      <c r="X351" s="17">
        <v>0.224358195174373</v>
      </c>
      <c r="Y351" s="17">
        <v>0.26145701052639497</v>
      </c>
      <c r="Z351" s="17">
        <v>0.19589832990195599</v>
      </c>
      <c r="AA351" s="17">
        <v>0.234000904042376</v>
      </c>
      <c r="AB351" s="17">
        <v>0.27185353494935199</v>
      </c>
      <c r="AC351" s="17">
        <v>0.22305984946493501</v>
      </c>
      <c r="AD351" s="17">
        <v>0.25021946398197398</v>
      </c>
      <c r="AE351" s="17"/>
      <c r="AF351" s="17">
        <v>0.22901184411433401</v>
      </c>
      <c r="AG351" s="17">
        <v>0.22416996539883399</v>
      </c>
      <c r="AH351" s="17">
        <v>0.26122779784592598</v>
      </c>
      <c r="AI351" s="17">
        <v>0.27227121387553399</v>
      </c>
      <c r="AJ351" s="17">
        <v>0.24685984897378199</v>
      </c>
      <c r="AK351" s="17"/>
      <c r="AL351" s="17">
        <v>0.25829715570456302</v>
      </c>
      <c r="AM351" s="17">
        <v>0.247964563330384</v>
      </c>
      <c r="AN351" s="17">
        <v>0.21173701612437301</v>
      </c>
      <c r="AO351" s="17">
        <v>0.24356236669155201</v>
      </c>
      <c r="AP351" s="17">
        <v>0.172202407796477</v>
      </c>
      <c r="AQ351" s="17">
        <v>0.227767783846342</v>
      </c>
      <c r="AR351" s="17"/>
      <c r="AS351" s="17">
        <v>0.21927229431995701</v>
      </c>
      <c r="AT351" s="17">
        <v>0.258309948554444</v>
      </c>
      <c r="AU351" s="17"/>
      <c r="AV351" s="17">
        <v>0.21047979947144799</v>
      </c>
      <c r="AW351" s="17">
        <v>0.23974856056560101</v>
      </c>
    </row>
    <row r="352" spans="2:49" x14ac:dyDescent="0.3">
      <c r="B352" t="s">
        <v>178</v>
      </c>
      <c r="C352" s="17">
        <v>0.49939507297992702</v>
      </c>
      <c r="D352" s="17">
        <v>0.47895862926879101</v>
      </c>
      <c r="E352" s="17">
        <v>0.51838950324314303</v>
      </c>
      <c r="F352" s="17"/>
      <c r="G352" s="17">
        <v>0.40972976589433702</v>
      </c>
      <c r="H352" s="17">
        <v>0.52003227208274205</v>
      </c>
      <c r="I352" s="17">
        <v>0.45378393820353902</v>
      </c>
      <c r="J352" s="17">
        <v>0.49070186636101398</v>
      </c>
      <c r="K352" s="17">
        <v>0.49808930227673098</v>
      </c>
      <c r="L352" s="17">
        <v>0.58789177043279595</v>
      </c>
      <c r="M352" s="17"/>
      <c r="N352" s="17">
        <v>0.57843441200338597</v>
      </c>
      <c r="O352" s="17">
        <v>0.49880445038341198</v>
      </c>
      <c r="P352" s="17">
        <v>0.45064301459972</v>
      </c>
      <c r="Q352" s="17">
        <v>0.45205542288378397</v>
      </c>
      <c r="R352" s="17"/>
      <c r="S352" s="17">
        <v>0.43957839573674601</v>
      </c>
      <c r="T352" s="17">
        <v>0.50293837739456404</v>
      </c>
      <c r="U352" s="17">
        <v>0.54304003108789001</v>
      </c>
      <c r="V352" s="17">
        <v>0.45198580641175701</v>
      </c>
      <c r="W352" s="17">
        <v>0.48783599151727602</v>
      </c>
      <c r="X352" s="17">
        <v>0.54285520986739</v>
      </c>
      <c r="Y352" s="17">
        <v>0.53276631711156197</v>
      </c>
      <c r="Z352" s="17">
        <v>0.46727057759898</v>
      </c>
      <c r="AA352" s="17">
        <v>0.52647743518430301</v>
      </c>
      <c r="AB352" s="17">
        <v>0.48589023047150498</v>
      </c>
      <c r="AC352" s="17">
        <v>0.55357706657467298</v>
      </c>
      <c r="AD352" s="17">
        <v>0.49093228681816298</v>
      </c>
      <c r="AE352" s="17"/>
      <c r="AF352" s="17">
        <v>0.443216756147502</v>
      </c>
      <c r="AG352" s="17">
        <v>0.50084911366968599</v>
      </c>
      <c r="AH352" s="17">
        <v>0.50396836664223899</v>
      </c>
      <c r="AI352" s="17">
        <v>0.551367826359069</v>
      </c>
      <c r="AJ352" s="17">
        <v>0.57882437483599702</v>
      </c>
      <c r="AK352" s="17"/>
      <c r="AL352" s="17">
        <v>0.50445764229989398</v>
      </c>
      <c r="AM352" s="17">
        <v>0.47950006102870102</v>
      </c>
      <c r="AN352" s="17">
        <v>0.53152020406559597</v>
      </c>
      <c r="AO352" s="17">
        <v>0.47041005728181001</v>
      </c>
      <c r="AP352" s="17">
        <v>0.52978612758033805</v>
      </c>
      <c r="AQ352" s="17">
        <v>0.55649605280174697</v>
      </c>
      <c r="AR352" s="17"/>
      <c r="AS352" s="17">
        <v>0.543459123159311</v>
      </c>
      <c r="AT352" s="17">
        <v>0.44692129598313801</v>
      </c>
      <c r="AU352" s="17"/>
      <c r="AV352" s="17">
        <v>0.54853575068364802</v>
      </c>
      <c r="AW352" s="17">
        <v>0.53163649731655105</v>
      </c>
    </row>
    <row r="353" spans="2:49" x14ac:dyDescent="0.3">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row>
    <row r="354" spans="2:49" x14ac:dyDescent="0.3">
      <c r="B354" s="6" t="s">
        <v>193</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row>
    <row r="355" spans="2:49" x14ac:dyDescent="0.3">
      <c r="B355" s="23" t="s">
        <v>80</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row>
    <row r="356" spans="2:49" x14ac:dyDescent="0.3">
      <c r="B356" t="s">
        <v>188</v>
      </c>
      <c r="C356" s="17">
        <v>4.5039047360844298E-2</v>
      </c>
      <c r="D356" s="17">
        <v>5.5713320458380601E-2</v>
      </c>
      <c r="E356" s="17">
        <v>3.4951063971262797E-2</v>
      </c>
      <c r="F356" s="17"/>
      <c r="G356" s="17">
        <v>5.1817799990734499E-2</v>
      </c>
      <c r="H356" s="17">
        <v>5.0346120796815698E-2</v>
      </c>
      <c r="I356" s="17">
        <v>2.50348778209117E-2</v>
      </c>
      <c r="J356" s="17">
        <v>6.8837753829405504E-2</v>
      </c>
      <c r="K356" s="17">
        <v>6.1465446957672303E-2</v>
      </c>
      <c r="L356" s="17">
        <v>2.2172815267387701E-2</v>
      </c>
      <c r="M356" s="17"/>
      <c r="N356" s="17">
        <v>3.4328243259115002E-2</v>
      </c>
      <c r="O356" s="17">
        <v>3.2027883993018799E-2</v>
      </c>
      <c r="P356" s="17">
        <v>5.2648936161587598E-2</v>
      </c>
      <c r="Q356" s="17">
        <v>6.3938025701026302E-2</v>
      </c>
      <c r="R356" s="17"/>
      <c r="S356" s="17">
        <v>4.1512607493241302E-2</v>
      </c>
      <c r="T356" s="17">
        <v>2.6542261365269E-2</v>
      </c>
      <c r="U356" s="17">
        <v>5.17690965500269E-2</v>
      </c>
      <c r="V356" s="17">
        <v>4.4305873536876803E-2</v>
      </c>
      <c r="W356" s="17">
        <v>2.9503664158325501E-2</v>
      </c>
      <c r="X356" s="17">
        <v>5.2770919936913303E-2</v>
      </c>
      <c r="Y356" s="17">
        <v>4.5897533075783897E-2</v>
      </c>
      <c r="Z356" s="17">
        <v>2.16741989454649E-2</v>
      </c>
      <c r="AA356" s="17">
        <v>6.4379118090195198E-2</v>
      </c>
      <c r="AB356" s="17">
        <v>4.1497298427407202E-2</v>
      </c>
      <c r="AC356" s="17">
        <v>4.5835642509828599E-2</v>
      </c>
      <c r="AD356" s="17">
        <v>0.10655768459548801</v>
      </c>
      <c r="AE356" s="17"/>
      <c r="AF356" s="17">
        <v>5.3336890814332898E-2</v>
      </c>
      <c r="AG356" s="17">
        <v>5.0703838497534202E-2</v>
      </c>
      <c r="AH356" s="17">
        <v>4.3672790093654601E-2</v>
      </c>
      <c r="AI356" s="17">
        <v>3.7233537648227399E-2</v>
      </c>
      <c r="AJ356" s="17">
        <v>2.7744334880317599E-2</v>
      </c>
      <c r="AK356" s="17"/>
      <c r="AL356" s="17">
        <v>5.4521953893699598E-2</v>
      </c>
      <c r="AM356" s="17">
        <v>4.39205426217298E-2</v>
      </c>
      <c r="AN356" s="17">
        <v>5.2377888530731102E-2</v>
      </c>
      <c r="AO356" s="17">
        <v>3.32282896548661E-2</v>
      </c>
      <c r="AP356" s="17">
        <v>3.4554773678001902E-2</v>
      </c>
      <c r="AQ356" s="17">
        <v>4.8846829078412202E-2</v>
      </c>
      <c r="AR356" s="17"/>
      <c r="AS356" s="17">
        <v>2.8946048114342801E-2</v>
      </c>
      <c r="AT356" s="17">
        <v>6.4203433072839003E-2</v>
      </c>
      <c r="AU356" s="17"/>
      <c r="AV356" s="17">
        <v>3.0842510178473E-2</v>
      </c>
      <c r="AW356" s="17">
        <v>2.4529501637038702E-2</v>
      </c>
    </row>
    <row r="357" spans="2:49" x14ac:dyDescent="0.3">
      <c r="B357" t="s">
        <v>189</v>
      </c>
      <c r="C357" s="17">
        <v>0.122063939223878</v>
      </c>
      <c r="D357" s="17">
        <v>0.13407266059135201</v>
      </c>
      <c r="E357" s="17">
        <v>0.110281637756815</v>
      </c>
      <c r="F357" s="17"/>
      <c r="G357" s="17">
        <v>0.14591639846151799</v>
      </c>
      <c r="H357" s="17">
        <v>0.111898717536251</v>
      </c>
      <c r="I357" s="17">
        <v>0.14830150715849699</v>
      </c>
      <c r="J357" s="17">
        <v>0.157928922722851</v>
      </c>
      <c r="K357" s="17">
        <v>0.109737802406271</v>
      </c>
      <c r="L357" s="17">
        <v>7.2024977252487701E-2</v>
      </c>
      <c r="M357" s="17"/>
      <c r="N357" s="17">
        <v>9.7282114467035399E-2</v>
      </c>
      <c r="O357" s="17">
        <v>0.13913152819761199</v>
      </c>
      <c r="P357" s="17">
        <v>0.112305898338462</v>
      </c>
      <c r="Q357" s="17">
        <v>0.139108751097485</v>
      </c>
      <c r="R357" s="17"/>
      <c r="S357" s="17">
        <v>0.13965168481870499</v>
      </c>
      <c r="T357" s="17">
        <v>0.12399405405626</v>
      </c>
      <c r="U357" s="17">
        <v>0.11697266246947299</v>
      </c>
      <c r="V357" s="17">
        <v>0.12716136116830501</v>
      </c>
      <c r="W357" s="17">
        <v>0.151227033332857</v>
      </c>
      <c r="X357" s="17">
        <v>8.8717779070170796E-2</v>
      </c>
      <c r="Y357" s="17">
        <v>6.7028811242788103E-2</v>
      </c>
      <c r="Z357" s="17">
        <v>9.73630185736407E-2</v>
      </c>
      <c r="AA357" s="17">
        <v>0.120291545954572</v>
      </c>
      <c r="AB357" s="17">
        <v>0.140842734752855</v>
      </c>
      <c r="AC357" s="17">
        <v>0.127289645012648</v>
      </c>
      <c r="AD357" s="17">
        <v>0.18287672877339101</v>
      </c>
      <c r="AE357" s="17"/>
      <c r="AF357" s="17">
        <v>0.10367330525358499</v>
      </c>
      <c r="AG357" s="17">
        <v>0.13129030419770901</v>
      </c>
      <c r="AH357" s="17">
        <v>0.14217134317012101</v>
      </c>
      <c r="AI357" s="17">
        <v>8.4152318071117602E-2</v>
      </c>
      <c r="AJ357" s="17">
        <v>8.33884649718412E-2</v>
      </c>
      <c r="AK357" s="17"/>
      <c r="AL357" s="17">
        <v>0.14097793873931899</v>
      </c>
      <c r="AM357" s="17">
        <v>0.122350423940878</v>
      </c>
      <c r="AN357" s="17">
        <v>0.112601175713839</v>
      </c>
      <c r="AO357" s="17">
        <v>0.11254622183995899</v>
      </c>
      <c r="AP357" s="17">
        <v>9.7266056756157002E-2</v>
      </c>
      <c r="AQ357" s="17">
        <v>0.12655536665067299</v>
      </c>
      <c r="AR357" s="17"/>
      <c r="AS357" s="17">
        <v>9.4549909693224493E-2</v>
      </c>
      <c r="AT357" s="17">
        <v>0.15482908550518801</v>
      </c>
      <c r="AU357" s="17"/>
      <c r="AV357" s="17">
        <v>8.9273908618754394E-2</v>
      </c>
      <c r="AW357" s="17">
        <v>0.106836843558359</v>
      </c>
    </row>
    <row r="358" spans="2:49" x14ac:dyDescent="0.3">
      <c r="B358" t="s">
        <v>190</v>
      </c>
      <c r="C358" s="17">
        <v>0.170810333258679</v>
      </c>
      <c r="D358" s="17">
        <v>0.160598020580627</v>
      </c>
      <c r="E358" s="17">
        <v>0.181131140117226</v>
      </c>
      <c r="F358" s="17"/>
      <c r="G358" s="17">
        <v>0.23355747603891</v>
      </c>
      <c r="H358" s="17">
        <v>0.141820268462795</v>
      </c>
      <c r="I358" s="17">
        <v>0.16777433220240501</v>
      </c>
      <c r="J358" s="17">
        <v>0.161916371028892</v>
      </c>
      <c r="K358" s="17">
        <v>0.18274047700364601</v>
      </c>
      <c r="L358" s="17">
        <v>0.15405459845210301</v>
      </c>
      <c r="M358" s="17"/>
      <c r="N358" s="17">
        <v>0.12745904443197301</v>
      </c>
      <c r="O358" s="17">
        <v>0.187834118147093</v>
      </c>
      <c r="P358" s="17">
        <v>0.153620372320768</v>
      </c>
      <c r="Q358" s="17">
        <v>0.21502183092493199</v>
      </c>
      <c r="R358" s="17"/>
      <c r="S358" s="17">
        <v>0.211901487331393</v>
      </c>
      <c r="T358" s="17">
        <v>0.15949571151269101</v>
      </c>
      <c r="U358" s="17">
        <v>0.19092936174130001</v>
      </c>
      <c r="V358" s="17">
        <v>0.171529814415259</v>
      </c>
      <c r="W358" s="17">
        <v>0.21448847877716801</v>
      </c>
      <c r="X358" s="17">
        <v>0.19467406370947399</v>
      </c>
      <c r="Y358" s="17">
        <v>0.16538767761342299</v>
      </c>
      <c r="Z358" s="17">
        <v>0.11852519748528</v>
      </c>
      <c r="AA358" s="17">
        <v>0.12589665651139401</v>
      </c>
      <c r="AB358" s="17">
        <v>0.13888974707123899</v>
      </c>
      <c r="AC358" s="17">
        <v>0.172372884241277</v>
      </c>
      <c r="AD358" s="17">
        <v>0.14043668452015301</v>
      </c>
      <c r="AE358" s="17"/>
      <c r="AF358" s="17">
        <v>0.20936591407925201</v>
      </c>
      <c r="AG358" s="17">
        <v>0.17446749900605499</v>
      </c>
      <c r="AH358" s="17">
        <v>0.13854842398853101</v>
      </c>
      <c r="AI358" s="17">
        <v>0.17490803348878101</v>
      </c>
      <c r="AJ358" s="17">
        <v>9.4018117786251201E-2</v>
      </c>
      <c r="AK358" s="17"/>
      <c r="AL358" s="17">
        <v>0.17966163507809399</v>
      </c>
      <c r="AM358" s="17">
        <v>0.16670619155422001</v>
      </c>
      <c r="AN358" s="17">
        <v>0.17621503807779801</v>
      </c>
      <c r="AO358" s="17">
        <v>0.19069695202813</v>
      </c>
      <c r="AP358" s="17">
        <v>0.12363697456352001</v>
      </c>
      <c r="AQ358" s="17">
        <v>0.16013760705329899</v>
      </c>
      <c r="AR358" s="17"/>
      <c r="AS358" s="17">
        <v>0.14510837689467099</v>
      </c>
      <c r="AT358" s="17">
        <v>0.20141756798030999</v>
      </c>
      <c r="AU358" s="17"/>
      <c r="AV358" s="17">
        <v>0.145089128995286</v>
      </c>
      <c r="AW358" s="17">
        <v>0.14515320206878499</v>
      </c>
    </row>
    <row r="359" spans="2:49" x14ac:dyDescent="0.3">
      <c r="B359" t="s">
        <v>191</v>
      </c>
      <c r="C359" s="17">
        <v>0.40569851088911901</v>
      </c>
      <c r="D359" s="17">
        <v>0.3891624916459</v>
      </c>
      <c r="E359" s="17">
        <v>0.42116108882391501</v>
      </c>
      <c r="F359" s="17"/>
      <c r="G359" s="17">
        <v>0.41139859293019498</v>
      </c>
      <c r="H359" s="17">
        <v>0.40495865926034402</v>
      </c>
      <c r="I359" s="17">
        <v>0.40489208369391599</v>
      </c>
      <c r="J359" s="17">
        <v>0.423920259493132</v>
      </c>
      <c r="K359" s="17">
        <v>0.36062402222540701</v>
      </c>
      <c r="L359" s="17">
        <v>0.41859636689780599</v>
      </c>
      <c r="M359" s="17"/>
      <c r="N359" s="17">
        <v>0.41555786703477099</v>
      </c>
      <c r="O359" s="17">
        <v>0.43079998544667703</v>
      </c>
      <c r="P359" s="17">
        <v>0.40562271315216297</v>
      </c>
      <c r="Q359" s="17">
        <v>0.36809816663969203</v>
      </c>
      <c r="R359" s="17"/>
      <c r="S359" s="17">
        <v>0.36282167514135999</v>
      </c>
      <c r="T359" s="17">
        <v>0.45416862950028603</v>
      </c>
      <c r="U359" s="17">
        <v>0.398736052188574</v>
      </c>
      <c r="V359" s="17">
        <v>0.42523100296252597</v>
      </c>
      <c r="W359" s="17">
        <v>0.405063036795763</v>
      </c>
      <c r="X359" s="17">
        <v>0.369688515626106</v>
      </c>
      <c r="Y359" s="17">
        <v>0.44606846598925098</v>
      </c>
      <c r="Z359" s="17">
        <v>0.47193647267349798</v>
      </c>
      <c r="AA359" s="17">
        <v>0.40160009255769402</v>
      </c>
      <c r="AB359" s="17">
        <v>0.410619898298618</v>
      </c>
      <c r="AC359" s="17">
        <v>0.372694090458001</v>
      </c>
      <c r="AD359" s="17">
        <v>0.32421360522522402</v>
      </c>
      <c r="AE359" s="17"/>
      <c r="AF359" s="17">
        <v>0.386071132715538</v>
      </c>
      <c r="AG359" s="17">
        <v>0.40099050431969102</v>
      </c>
      <c r="AH359" s="17">
        <v>0.45531691173264399</v>
      </c>
      <c r="AI359" s="17">
        <v>0.38823967867697301</v>
      </c>
      <c r="AJ359" s="17">
        <v>0.48023473583210802</v>
      </c>
      <c r="AK359" s="17"/>
      <c r="AL359" s="17">
        <v>0.38047047065857598</v>
      </c>
      <c r="AM359" s="17">
        <v>0.41365287393722999</v>
      </c>
      <c r="AN359" s="17">
        <v>0.39253335913357601</v>
      </c>
      <c r="AO359" s="17">
        <v>0.41857771498713497</v>
      </c>
      <c r="AP359" s="17">
        <v>0.42502849379432101</v>
      </c>
      <c r="AQ359" s="17">
        <v>0.444730574576292</v>
      </c>
      <c r="AR359" s="17"/>
      <c r="AS359" s="17">
        <v>0.41964085997409001</v>
      </c>
      <c r="AT359" s="17">
        <v>0.38909523194136503</v>
      </c>
      <c r="AU359" s="17"/>
      <c r="AV359" s="17">
        <v>0.416954325195526</v>
      </c>
      <c r="AW359" s="17">
        <v>0.425897355127271</v>
      </c>
    </row>
    <row r="360" spans="2:49" x14ac:dyDescent="0.3">
      <c r="B360" t="s">
        <v>192</v>
      </c>
      <c r="C360" s="17">
        <v>0.25062240765506599</v>
      </c>
      <c r="D360" s="17">
        <v>0.254235385941463</v>
      </c>
      <c r="E360" s="17">
        <v>0.24710907419021</v>
      </c>
      <c r="F360" s="17"/>
      <c r="G360" s="17">
        <v>0.15381792372582601</v>
      </c>
      <c r="H360" s="17">
        <v>0.288145661507683</v>
      </c>
      <c r="I360" s="17">
        <v>0.23869835409189899</v>
      </c>
      <c r="J360" s="17">
        <v>0.18739669292572</v>
      </c>
      <c r="K360" s="17">
        <v>0.27313119155288601</v>
      </c>
      <c r="L360" s="17">
        <v>0.33097501125668299</v>
      </c>
      <c r="M360" s="17"/>
      <c r="N360" s="17">
        <v>0.32181505476826</v>
      </c>
      <c r="O360" s="17">
        <v>0.206106524034154</v>
      </c>
      <c r="P360" s="17">
        <v>0.270804281720808</v>
      </c>
      <c r="Q360" s="17">
        <v>0.205007141865618</v>
      </c>
      <c r="R360" s="17"/>
      <c r="S360" s="17">
        <v>0.24062767610085201</v>
      </c>
      <c r="T360" s="17">
        <v>0.23579934356549501</v>
      </c>
      <c r="U360" s="17">
        <v>0.235485729274553</v>
      </c>
      <c r="V360" s="17">
        <v>0.23177194791703401</v>
      </c>
      <c r="W360" s="17">
        <v>0.19971778693588699</v>
      </c>
      <c r="X360" s="17">
        <v>0.278790494248218</v>
      </c>
      <c r="Y360" s="17">
        <v>0.27001763514066601</v>
      </c>
      <c r="Z360" s="17">
        <v>0.29050111232211701</v>
      </c>
      <c r="AA360" s="17">
        <v>0.278099116400498</v>
      </c>
      <c r="AB360" s="17">
        <v>0.263462015550399</v>
      </c>
      <c r="AC360" s="17">
        <v>0.26050976977192403</v>
      </c>
      <c r="AD360" s="17">
        <v>0.23240874160658301</v>
      </c>
      <c r="AE360" s="17"/>
      <c r="AF360" s="17">
        <v>0.24254061931576701</v>
      </c>
      <c r="AG360" s="17">
        <v>0.23805403614738499</v>
      </c>
      <c r="AH360" s="17">
        <v>0.211530216735513</v>
      </c>
      <c r="AI360" s="17">
        <v>0.315466432114901</v>
      </c>
      <c r="AJ360" s="17">
        <v>0.314614346529482</v>
      </c>
      <c r="AK360" s="17"/>
      <c r="AL360" s="17">
        <v>0.24269441499173899</v>
      </c>
      <c r="AM360" s="17">
        <v>0.24821127526887499</v>
      </c>
      <c r="AN360" s="17">
        <v>0.24782874985627701</v>
      </c>
      <c r="AO360" s="17">
        <v>0.24235235759792501</v>
      </c>
      <c r="AP360" s="17">
        <v>0.30690772886870099</v>
      </c>
      <c r="AQ360" s="17">
        <v>0.21972962264132301</v>
      </c>
      <c r="AR360" s="17"/>
      <c r="AS360" s="17">
        <v>0.30928906317312999</v>
      </c>
      <c r="AT360" s="17">
        <v>0.18075908400982699</v>
      </c>
      <c r="AU360" s="17"/>
      <c r="AV360" s="17">
        <v>0.31551195916017699</v>
      </c>
      <c r="AW360" s="17">
        <v>0.29479696767064301</v>
      </c>
    </row>
    <row r="361" spans="2:49" x14ac:dyDescent="0.3">
      <c r="B361" t="s">
        <v>114</v>
      </c>
      <c r="C361" s="17">
        <v>5.7657616124148301E-3</v>
      </c>
      <c r="D361" s="17">
        <v>6.2181207822775602E-3</v>
      </c>
      <c r="E361" s="17">
        <v>5.3659951405701598E-3</v>
      </c>
      <c r="F361" s="17"/>
      <c r="G361" s="17">
        <v>3.4918088528176302E-3</v>
      </c>
      <c r="H361" s="17">
        <v>2.8305724361126399E-3</v>
      </c>
      <c r="I361" s="17">
        <v>1.5298845032371101E-2</v>
      </c>
      <c r="J361" s="17">
        <v>0</v>
      </c>
      <c r="K361" s="17">
        <v>1.23010598541183E-2</v>
      </c>
      <c r="L361" s="17">
        <v>2.1762308735319901E-3</v>
      </c>
      <c r="M361" s="17"/>
      <c r="N361" s="17">
        <v>3.5576760388453701E-3</v>
      </c>
      <c r="O361" s="17">
        <v>4.0999601814464201E-3</v>
      </c>
      <c r="P361" s="17">
        <v>4.9977983062103604E-3</v>
      </c>
      <c r="Q361" s="17">
        <v>8.8260837712465807E-3</v>
      </c>
      <c r="R361" s="17"/>
      <c r="S361" s="17">
        <v>3.4848691144484202E-3</v>
      </c>
      <c r="T361" s="17">
        <v>0</v>
      </c>
      <c r="U361" s="17">
        <v>6.1070977760726997E-3</v>
      </c>
      <c r="V361" s="17">
        <v>0</v>
      </c>
      <c r="W361" s="17">
        <v>0</v>
      </c>
      <c r="X361" s="17">
        <v>1.5358227409117801E-2</v>
      </c>
      <c r="Y361" s="17">
        <v>5.59987693808705E-3</v>
      </c>
      <c r="Z361" s="17">
        <v>0</v>
      </c>
      <c r="AA361" s="17">
        <v>9.7334704856473307E-3</v>
      </c>
      <c r="AB361" s="17">
        <v>4.6883058994811296E-3</v>
      </c>
      <c r="AC361" s="17">
        <v>2.12979680063216E-2</v>
      </c>
      <c r="AD361" s="17">
        <v>1.35065552791605E-2</v>
      </c>
      <c r="AE361" s="17"/>
      <c r="AF361" s="17">
        <v>5.0121378215245297E-3</v>
      </c>
      <c r="AG361" s="17">
        <v>4.4938178316259502E-3</v>
      </c>
      <c r="AH361" s="17">
        <v>8.7603142795359308E-3</v>
      </c>
      <c r="AI361" s="17">
        <v>0</v>
      </c>
      <c r="AJ361" s="17">
        <v>0</v>
      </c>
      <c r="AK361" s="17"/>
      <c r="AL361" s="17">
        <v>1.6735866385727801E-3</v>
      </c>
      <c r="AM361" s="17">
        <v>5.1586926770671501E-3</v>
      </c>
      <c r="AN361" s="17">
        <v>1.84437886877791E-2</v>
      </c>
      <c r="AO361" s="17">
        <v>2.5984638919852999E-3</v>
      </c>
      <c r="AP361" s="17">
        <v>1.2605972339299E-2</v>
      </c>
      <c r="AQ361" s="17">
        <v>0</v>
      </c>
      <c r="AR361" s="17"/>
      <c r="AS361" s="17">
        <v>2.4657421505413601E-3</v>
      </c>
      <c r="AT361" s="17">
        <v>9.69559749047098E-3</v>
      </c>
      <c r="AU361" s="17"/>
      <c r="AV361" s="17">
        <v>2.3281678517843001E-3</v>
      </c>
      <c r="AW361" s="17">
        <v>2.7861299379035999E-3</v>
      </c>
    </row>
    <row r="362" spans="2:49" x14ac:dyDescent="0.3">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row>
    <row r="363" spans="2:49" x14ac:dyDescent="0.3">
      <c r="B363" s="6" t="s">
        <v>194</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row>
    <row r="364" spans="2:49" x14ac:dyDescent="0.3">
      <c r="B364" s="23" t="s">
        <v>80</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row>
    <row r="365" spans="2:49" x14ac:dyDescent="0.3">
      <c r="B365" t="s">
        <v>188</v>
      </c>
      <c r="C365" s="17">
        <v>5.75399378065901E-2</v>
      </c>
      <c r="D365" s="17">
        <v>7.09862364520015E-2</v>
      </c>
      <c r="E365" s="17">
        <v>4.3891217513919903E-2</v>
      </c>
      <c r="F365" s="17"/>
      <c r="G365" s="17">
        <v>9.3467933419690799E-2</v>
      </c>
      <c r="H365" s="17">
        <v>5.5484765234622202E-2</v>
      </c>
      <c r="I365" s="17">
        <v>6.2883573673081006E-2</v>
      </c>
      <c r="J365" s="17">
        <v>7.9257496778766104E-2</v>
      </c>
      <c r="K365" s="17">
        <v>5.9868086716878002E-2</v>
      </c>
      <c r="L365" s="17">
        <v>1.15733427277896E-2</v>
      </c>
      <c r="M365" s="17"/>
      <c r="N365" s="17">
        <v>4.2807561213906699E-2</v>
      </c>
      <c r="O365" s="17">
        <v>4.3990755146939099E-2</v>
      </c>
      <c r="P365" s="17">
        <v>4.2555984180991303E-2</v>
      </c>
      <c r="Q365" s="17">
        <v>9.9598886655310498E-2</v>
      </c>
      <c r="R365" s="17"/>
      <c r="S365" s="17">
        <v>7.4778657009010097E-2</v>
      </c>
      <c r="T365" s="17">
        <v>6.2121563059658699E-2</v>
      </c>
      <c r="U365" s="17">
        <v>5.31083340821909E-2</v>
      </c>
      <c r="V365" s="17">
        <v>6.2210576417557603E-2</v>
      </c>
      <c r="W365" s="17">
        <v>5.4364952342738297E-2</v>
      </c>
      <c r="X365" s="17">
        <v>6.4410088488819198E-2</v>
      </c>
      <c r="Y365" s="17">
        <v>3.2094334099084298E-2</v>
      </c>
      <c r="Z365" s="17">
        <v>3.1747874355499098E-2</v>
      </c>
      <c r="AA365" s="17">
        <v>4.7644173801650903E-2</v>
      </c>
      <c r="AB365" s="17">
        <v>5.2016780420871898E-2</v>
      </c>
      <c r="AC365" s="17">
        <v>7.9358456645454295E-2</v>
      </c>
      <c r="AD365" s="17">
        <v>6.0347318523777303E-2</v>
      </c>
      <c r="AE365" s="17"/>
      <c r="AF365" s="17">
        <v>6.3466542938703199E-2</v>
      </c>
      <c r="AG365" s="17">
        <v>6.6296983801408693E-2</v>
      </c>
      <c r="AH365" s="17">
        <v>5.4390822963018302E-2</v>
      </c>
      <c r="AI365" s="17">
        <v>5.0844930178307997E-2</v>
      </c>
      <c r="AJ365" s="17">
        <v>5.9438620557380299E-2</v>
      </c>
      <c r="AK365" s="17"/>
      <c r="AL365" s="17">
        <v>6.3342927369376106E-2</v>
      </c>
      <c r="AM365" s="17">
        <v>5.5430597412716498E-2</v>
      </c>
      <c r="AN365" s="17">
        <v>6.8287529999074906E-2</v>
      </c>
      <c r="AO365" s="17">
        <v>5.2994308815597198E-2</v>
      </c>
      <c r="AP365" s="17">
        <v>3.9162931261254197E-2</v>
      </c>
      <c r="AQ365" s="17">
        <v>6.9517227882212596E-2</v>
      </c>
      <c r="AR365" s="17"/>
      <c r="AS365" s="17">
        <v>3.8289397949740102E-2</v>
      </c>
      <c r="AT365" s="17">
        <v>8.0464488123772604E-2</v>
      </c>
      <c r="AU365" s="17"/>
      <c r="AV365" s="17">
        <v>3.4654154626014698E-2</v>
      </c>
      <c r="AW365" s="17">
        <v>4.6755278390594797E-2</v>
      </c>
    </row>
    <row r="366" spans="2:49" x14ac:dyDescent="0.3">
      <c r="B366" t="s">
        <v>189</v>
      </c>
      <c r="C366" s="17">
        <v>0.12597682650415301</v>
      </c>
      <c r="D366" s="17">
        <v>0.12577776515460301</v>
      </c>
      <c r="E366" s="17">
        <v>0.126207912749005</v>
      </c>
      <c r="F366" s="17"/>
      <c r="G366" s="17">
        <v>0.22537351668469</v>
      </c>
      <c r="H366" s="17">
        <v>0.120375793585748</v>
      </c>
      <c r="I366" s="17">
        <v>0.15983216070324099</v>
      </c>
      <c r="J366" s="17">
        <v>0.163483296723091</v>
      </c>
      <c r="K366" s="17">
        <v>9.4639854886275201E-2</v>
      </c>
      <c r="L366" s="17">
        <v>2.6861485362963299E-2</v>
      </c>
      <c r="M366" s="17"/>
      <c r="N366" s="17">
        <v>9.2378178920505302E-2</v>
      </c>
      <c r="O366" s="17">
        <v>0.154627602249052</v>
      </c>
      <c r="P366" s="17">
        <v>0.109185017212929</v>
      </c>
      <c r="Q366" s="17">
        <v>0.148619285362901</v>
      </c>
      <c r="R366" s="17"/>
      <c r="S366" s="17">
        <v>0.12400698221449501</v>
      </c>
      <c r="T366" s="17">
        <v>0.106356348377181</v>
      </c>
      <c r="U366" s="17">
        <v>0.11598489895403701</v>
      </c>
      <c r="V366" s="17">
        <v>9.2230773744648803E-2</v>
      </c>
      <c r="W366" s="17">
        <v>0.18551949351845201</v>
      </c>
      <c r="X366" s="17">
        <v>0.147604217010953</v>
      </c>
      <c r="Y366" s="17">
        <v>0.10769610553973601</v>
      </c>
      <c r="Z366" s="17">
        <v>8.4528905345109803E-2</v>
      </c>
      <c r="AA366" s="17">
        <v>0.15163862320214</v>
      </c>
      <c r="AB366" s="17">
        <v>0.12715110379072</v>
      </c>
      <c r="AC366" s="17">
        <v>0.10951572185382701</v>
      </c>
      <c r="AD366" s="17">
        <v>0.17845292487473199</v>
      </c>
      <c r="AE366" s="17"/>
      <c r="AF366" s="17">
        <v>0.13243566627195699</v>
      </c>
      <c r="AG366" s="17">
        <v>0.151335019505136</v>
      </c>
      <c r="AH366" s="17">
        <v>0.13734479181239301</v>
      </c>
      <c r="AI366" s="17">
        <v>8.6253198179206597E-2</v>
      </c>
      <c r="AJ366" s="17">
        <v>5.4281018742157898E-2</v>
      </c>
      <c r="AK366" s="17"/>
      <c r="AL366" s="17">
        <v>0.15644632182003901</v>
      </c>
      <c r="AM366" s="17">
        <v>0.12181385258330001</v>
      </c>
      <c r="AN366" s="17">
        <v>0.115579749263895</v>
      </c>
      <c r="AO366" s="17">
        <v>0.10945580739739801</v>
      </c>
      <c r="AP366" s="17">
        <v>0.12100592713269601</v>
      </c>
      <c r="AQ366" s="17">
        <v>7.8588810600448894E-2</v>
      </c>
      <c r="AR366" s="17"/>
      <c r="AS366" s="17">
        <v>9.9499543708509497E-2</v>
      </c>
      <c r="AT366" s="17">
        <v>0.157507360516425</v>
      </c>
      <c r="AU366" s="17"/>
      <c r="AV366" s="17">
        <v>0.101973492756798</v>
      </c>
      <c r="AW366" s="17">
        <v>9.3738125559993807E-2</v>
      </c>
    </row>
    <row r="367" spans="2:49" x14ac:dyDescent="0.3">
      <c r="B367" t="s">
        <v>190</v>
      </c>
      <c r="C367" s="17">
        <v>0.297024942382906</v>
      </c>
      <c r="D367" s="17">
        <v>0.26600227690157202</v>
      </c>
      <c r="E367" s="17">
        <v>0.32860780006832901</v>
      </c>
      <c r="F367" s="17"/>
      <c r="G367" s="17">
        <v>0.25132018887853702</v>
      </c>
      <c r="H367" s="17">
        <v>0.17042441338676101</v>
      </c>
      <c r="I367" s="17">
        <v>0.26437326598482103</v>
      </c>
      <c r="J367" s="17">
        <v>0.283343118849475</v>
      </c>
      <c r="K367" s="17">
        <v>0.31341433493354698</v>
      </c>
      <c r="L367" s="17">
        <v>0.45726557322275801</v>
      </c>
      <c r="M367" s="17"/>
      <c r="N367" s="17">
        <v>0.25296209969234101</v>
      </c>
      <c r="O367" s="17">
        <v>0.30584053981624298</v>
      </c>
      <c r="P367" s="17">
        <v>0.29348309987521798</v>
      </c>
      <c r="Q367" s="17">
        <v>0.33814132126679503</v>
      </c>
      <c r="R367" s="17"/>
      <c r="S367" s="17">
        <v>0.27761363161242703</v>
      </c>
      <c r="T367" s="17">
        <v>0.27529487005154202</v>
      </c>
      <c r="U367" s="17">
        <v>0.300237292181737</v>
      </c>
      <c r="V367" s="17">
        <v>0.36591360622122898</v>
      </c>
      <c r="W367" s="17">
        <v>0.34285321266593199</v>
      </c>
      <c r="X367" s="17">
        <v>0.26312170863900303</v>
      </c>
      <c r="Y367" s="17">
        <v>0.30662060587201601</v>
      </c>
      <c r="Z367" s="17">
        <v>0.30560982851408502</v>
      </c>
      <c r="AA367" s="17">
        <v>0.246700915794305</v>
      </c>
      <c r="AB367" s="17">
        <v>0.31958616137509699</v>
      </c>
      <c r="AC367" s="17">
        <v>0.36263779718540601</v>
      </c>
      <c r="AD367" s="17">
        <v>0.23221639186802601</v>
      </c>
      <c r="AE367" s="17"/>
      <c r="AF367" s="17">
        <v>0.34864915835342902</v>
      </c>
      <c r="AG367" s="17">
        <v>0.304623702522058</v>
      </c>
      <c r="AH367" s="17">
        <v>0.26010977359459803</v>
      </c>
      <c r="AI367" s="17">
        <v>0.21280761196334899</v>
      </c>
      <c r="AJ367" s="17">
        <v>0.152525362189565</v>
      </c>
      <c r="AK367" s="17"/>
      <c r="AL367" s="17">
        <v>0.215297493768244</v>
      </c>
      <c r="AM367" s="17">
        <v>0.326413102869195</v>
      </c>
      <c r="AN367" s="17">
        <v>0.281863989863613</v>
      </c>
      <c r="AO367" s="17">
        <v>0.33829806814748198</v>
      </c>
      <c r="AP367" s="17">
        <v>0.346481506800627</v>
      </c>
      <c r="AQ367" s="17">
        <v>0.34489247366456399</v>
      </c>
      <c r="AR367" s="17"/>
      <c r="AS367" s="17">
        <v>0.29787896627713101</v>
      </c>
      <c r="AT367" s="17">
        <v>0.29600792603527099</v>
      </c>
      <c r="AU367" s="17"/>
      <c r="AV367" s="17">
        <v>0.29644431876158001</v>
      </c>
      <c r="AW367" s="17">
        <v>0.301220023053758</v>
      </c>
    </row>
    <row r="368" spans="2:49" x14ac:dyDescent="0.3">
      <c r="B368" t="s">
        <v>191</v>
      </c>
      <c r="C368" s="17">
        <v>0.33904210288938502</v>
      </c>
      <c r="D368" s="17">
        <v>0.34800342029324999</v>
      </c>
      <c r="E368" s="17">
        <v>0.330958773902021</v>
      </c>
      <c r="F368" s="17"/>
      <c r="G368" s="17">
        <v>0.29873605885642601</v>
      </c>
      <c r="H368" s="17">
        <v>0.427256974387213</v>
      </c>
      <c r="I368" s="17">
        <v>0.34884382375783002</v>
      </c>
      <c r="J368" s="17">
        <v>0.36722373142353698</v>
      </c>
      <c r="K368" s="17">
        <v>0.34271246279784601</v>
      </c>
      <c r="L368" s="17">
        <v>0.26098571256681202</v>
      </c>
      <c r="M368" s="17"/>
      <c r="N368" s="17">
        <v>0.38409119959388699</v>
      </c>
      <c r="O368" s="17">
        <v>0.34487976290343603</v>
      </c>
      <c r="P368" s="17">
        <v>0.376391496299121</v>
      </c>
      <c r="Q368" s="17">
        <v>0.25145300419672301</v>
      </c>
      <c r="R368" s="17"/>
      <c r="S368" s="17">
        <v>0.352416889101904</v>
      </c>
      <c r="T368" s="17">
        <v>0.345827456643999</v>
      </c>
      <c r="U368" s="17">
        <v>0.343363512893059</v>
      </c>
      <c r="V368" s="17">
        <v>0.30317759992620102</v>
      </c>
      <c r="W368" s="17">
        <v>0.28876699272892298</v>
      </c>
      <c r="X368" s="17">
        <v>0.316355811418571</v>
      </c>
      <c r="Y368" s="17">
        <v>0.370382761363303</v>
      </c>
      <c r="Z368" s="17">
        <v>0.40005462453361801</v>
      </c>
      <c r="AA368" s="17">
        <v>0.325586700521732</v>
      </c>
      <c r="AB368" s="17">
        <v>0.34379777270144901</v>
      </c>
      <c r="AC368" s="17">
        <v>0.34033045375182802</v>
      </c>
      <c r="AD368" s="17">
        <v>0.39638484115980499</v>
      </c>
      <c r="AE368" s="17"/>
      <c r="AF368" s="17">
        <v>0.309476355283962</v>
      </c>
      <c r="AG368" s="17">
        <v>0.31781529338341702</v>
      </c>
      <c r="AH368" s="17">
        <v>0.37212815196786397</v>
      </c>
      <c r="AI368" s="17">
        <v>0.39400279110279901</v>
      </c>
      <c r="AJ368" s="17">
        <v>0.41418391783977099</v>
      </c>
      <c r="AK368" s="17"/>
      <c r="AL368" s="17">
        <v>0.35104332513500702</v>
      </c>
      <c r="AM368" s="17">
        <v>0.35075525188009199</v>
      </c>
      <c r="AN368" s="17">
        <v>0.33273691585128301</v>
      </c>
      <c r="AO368" s="17">
        <v>0.33764425692420302</v>
      </c>
      <c r="AP368" s="17">
        <v>0.27496377188617599</v>
      </c>
      <c r="AQ368" s="17">
        <v>0.36089577314252203</v>
      </c>
      <c r="AR368" s="17"/>
      <c r="AS368" s="17">
        <v>0.35537786390870302</v>
      </c>
      <c r="AT368" s="17">
        <v>0.31958862375365199</v>
      </c>
      <c r="AU368" s="17"/>
      <c r="AV368" s="17">
        <v>0.347787577715028</v>
      </c>
      <c r="AW368" s="17">
        <v>0.37305438503952898</v>
      </c>
    </row>
    <row r="369" spans="2:49" x14ac:dyDescent="0.3">
      <c r="B369" t="s">
        <v>192</v>
      </c>
      <c r="C369" s="17">
        <v>0.15650217044443501</v>
      </c>
      <c r="D369" s="17">
        <v>0.17498197348379599</v>
      </c>
      <c r="E369" s="17">
        <v>0.13769206113905</v>
      </c>
      <c r="F369" s="17"/>
      <c r="G369" s="17">
        <v>0.11842599665261901</v>
      </c>
      <c r="H369" s="17">
        <v>0.21331408194659801</v>
      </c>
      <c r="I369" s="17">
        <v>0.14651117764242599</v>
      </c>
      <c r="J369" s="17">
        <v>0.100890581219653</v>
      </c>
      <c r="K369" s="17">
        <v>0.152348477861244</v>
      </c>
      <c r="L369" s="17">
        <v>0.192006101592889</v>
      </c>
      <c r="M369" s="17"/>
      <c r="N369" s="17">
        <v>0.213167912276432</v>
      </c>
      <c r="O369" s="17">
        <v>0.13188471950310099</v>
      </c>
      <c r="P369" s="17">
        <v>0.15479570895861799</v>
      </c>
      <c r="Q369" s="17">
        <v>0.12411057390790201</v>
      </c>
      <c r="R369" s="17"/>
      <c r="S369" s="17">
        <v>0.15763013356397099</v>
      </c>
      <c r="T369" s="17">
        <v>0.187605965055542</v>
      </c>
      <c r="U369" s="17">
        <v>0.15271516930763199</v>
      </c>
      <c r="V369" s="17">
        <v>0.162574612507522</v>
      </c>
      <c r="W369" s="17">
        <v>0.116944859808</v>
      </c>
      <c r="X369" s="17">
        <v>0.17316884541655</v>
      </c>
      <c r="Y369" s="17">
        <v>0.15112930016940301</v>
      </c>
      <c r="Z369" s="17">
        <v>0.13610347070369999</v>
      </c>
      <c r="AA369" s="17">
        <v>0.20560144412273301</v>
      </c>
      <c r="AB369" s="17">
        <v>0.13369530210632299</v>
      </c>
      <c r="AC369" s="17">
        <v>8.2839232901648699E-2</v>
      </c>
      <c r="AD369" s="17">
        <v>0.102897414480754</v>
      </c>
      <c r="AE369" s="17"/>
      <c r="AF369" s="17">
        <v>0.110757659543048</v>
      </c>
      <c r="AG369" s="17">
        <v>0.13459456975645701</v>
      </c>
      <c r="AH369" s="17">
        <v>0.155307289942933</v>
      </c>
      <c r="AI369" s="17">
        <v>0.250179821576899</v>
      </c>
      <c r="AJ369" s="17">
        <v>0.319571080671126</v>
      </c>
      <c r="AK369" s="17"/>
      <c r="AL369" s="17">
        <v>0.201713523336431</v>
      </c>
      <c r="AM369" s="17">
        <v>0.121814785928261</v>
      </c>
      <c r="AN369" s="17">
        <v>0.17539546497865399</v>
      </c>
      <c r="AO369" s="17">
        <v>0.132369397754694</v>
      </c>
      <c r="AP369" s="17">
        <v>0.17659613366815999</v>
      </c>
      <c r="AQ369" s="17">
        <v>0.118488790599932</v>
      </c>
      <c r="AR369" s="17"/>
      <c r="AS369" s="17">
        <v>0.183937716818901</v>
      </c>
      <c r="AT369" s="17">
        <v>0.12383048601284</v>
      </c>
      <c r="AU369" s="17"/>
      <c r="AV369" s="17">
        <v>0.19267856895812599</v>
      </c>
      <c r="AW369" s="17">
        <v>0.163581717901603</v>
      </c>
    </row>
    <row r="370" spans="2:49" x14ac:dyDescent="0.3">
      <c r="B370" t="s">
        <v>114</v>
      </c>
      <c r="C370" s="17">
        <v>2.39140199725302E-2</v>
      </c>
      <c r="D370" s="17">
        <v>1.4248327714777201E-2</v>
      </c>
      <c r="E370" s="17">
        <v>3.2642234627675598E-2</v>
      </c>
      <c r="F370" s="17"/>
      <c r="G370" s="17">
        <v>1.2676305508035999E-2</v>
      </c>
      <c r="H370" s="17">
        <v>1.31439714590573E-2</v>
      </c>
      <c r="I370" s="17">
        <v>1.75559982386016E-2</v>
      </c>
      <c r="J370" s="17">
        <v>5.8017750054782198E-3</v>
      </c>
      <c r="K370" s="17">
        <v>3.7016782804210002E-2</v>
      </c>
      <c r="L370" s="17">
        <v>5.1307784526787498E-2</v>
      </c>
      <c r="M370" s="17"/>
      <c r="N370" s="17">
        <v>1.45930483029292E-2</v>
      </c>
      <c r="O370" s="17">
        <v>1.8776620381229198E-2</v>
      </c>
      <c r="P370" s="17">
        <v>2.3588693473121699E-2</v>
      </c>
      <c r="Q370" s="17">
        <v>3.8076928610369001E-2</v>
      </c>
      <c r="R370" s="17"/>
      <c r="S370" s="17">
        <v>1.35537064981925E-2</v>
      </c>
      <c r="T370" s="17">
        <v>2.2793796812078E-2</v>
      </c>
      <c r="U370" s="17">
        <v>3.4590792581344301E-2</v>
      </c>
      <c r="V370" s="17">
        <v>1.3892831182841001E-2</v>
      </c>
      <c r="W370" s="17">
        <v>1.15504889359533E-2</v>
      </c>
      <c r="X370" s="17">
        <v>3.5339329026103997E-2</v>
      </c>
      <c r="Y370" s="17">
        <v>3.2076892956457999E-2</v>
      </c>
      <c r="Z370" s="17">
        <v>4.1955296547987901E-2</v>
      </c>
      <c r="AA370" s="17">
        <v>2.2828142557438601E-2</v>
      </c>
      <c r="AB370" s="17">
        <v>2.37528796055392E-2</v>
      </c>
      <c r="AC370" s="17">
        <v>2.5318337661835801E-2</v>
      </c>
      <c r="AD370" s="17">
        <v>2.9701109092904701E-2</v>
      </c>
      <c r="AE370" s="17"/>
      <c r="AF370" s="17">
        <v>3.5214617608900101E-2</v>
      </c>
      <c r="AG370" s="17">
        <v>2.5334431031523399E-2</v>
      </c>
      <c r="AH370" s="17">
        <v>2.07191697191931E-2</v>
      </c>
      <c r="AI370" s="17">
        <v>5.91164699943724E-3</v>
      </c>
      <c r="AJ370" s="17">
        <v>0</v>
      </c>
      <c r="AK370" s="17"/>
      <c r="AL370" s="17">
        <v>1.21564085709026E-2</v>
      </c>
      <c r="AM370" s="17">
        <v>2.3772409326436199E-2</v>
      </c>
      <c r="AN370" s="17">
        <v>2.6136350043480101E-2</v>
      </c>
      <c r="AO370" s="17">
        <v>2.9238160960624999E-2</v>
      </c>
      <c r="AP370" s="17">
        <v>4.1789729251086399E-2</v>
      </c>
      <c r="AQ370" s="17">
        <v>2.76169241103199E-2</v>
      </c>
      <c r="AR370" s="17"/>
      <c r="AS370" s="17">
        <v>2.5016511337015299E-2</v>
      </c>
      <c r="AT370" s="17">
        <v>2.2601115558038998E-2</v>
      </c>
      <c r="AU370" s="17"/>
      <c r="AV370" s="17">
        <v>2.6461887182452699E-2</v>
      </c>
      <c r="AW370" s="17">
        <v>2.1650470054520699E-2</v>
      </c>
    </row>
    <row r="371" spans="2:49" x14ac:dyDescent="0.3">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row>
    <row r="372" spans="2:49" x14ac:dyDescent="0.3">
      <c r="B372" s="6" t="s">
        <v>200</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row>
    <row r="373" spans="2:49" x14ac:dyDescent="0.3">
      <c r="B373" s="23" t="s">
        <v>80</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row>
    <row r="374" spans="2:49" x14ac:dyDescent="0.3">
      <c r="B374" t="s">
        <v>195</v>
      </c>
      <c r="C374" s="17">
        <v>5.8258948952878503E-2</v>
      </c>
      <c r="D374" s="17">
        <v>6.7547432704893495E-2</v>
      </c>
      <c r="E374" s="17">
        <v>4.96178027529302E-2</v>
      </c>
      <c r="F374" s="17"/>
      <c r="G374" s="17">
        <v>4.1565075465500298E-2</v>
      </c>
      <c r="H374" s="17">
        <v>5.2186329703538599E-2</v>
      </c>
      <c r="I374" s="17">
        <v>5.3177820445005998E-2</v>
      </c>
      <c r="J374" s="17">
        <v>8.4210865820698894E-2</v>
      </c>
      <c r="K374" s="17">
        <v>7.9599586526803504E-2</v>
      </c>
      <c r="L374" s="17">
        <v>4.30978102363496E-2</v>
      </c>
      <c r="M374" s="17"/>
      <c r="N374" s="17">
        <v>3.90763398147446E-2</v>
      </c>
      <c r="O374" s="17">
        <v>4.1555576207298599E-2</v>
      </c>
      <c r="P374" s="17">
        <v>6.0306157258751297E-2</v>
      </c>
      <c r="Q374" s="17">
        <v>9.5187300753643803E-2</v>
      </c>
      <c r="R374" s="17"/>
      <c r="S374" s="17">
        <v>5.5396346836604299E-2</v>
      </c>
      <c r="T374" s="17">
        <v>5.1205834128987299E-2</v>
      </c>
      <c r="U374" s="17">
        <v>4.3805384562994598E-2</v>
      </c>
      <c r="V374" s="17">
        <v>7.5338330329856804E-2</v>
      </c>
      <c r="W374" s="17">
        <v>5.0433076141230701E-2</v>
      </c>
      <c r="X374" s="17">
        <v>6.17712454312895E-2</v>
      </c>
      <c r="Y374" s="17">
        <v>6.0078833326763302E-2</v>
      </c>
      <c r="Z374" s="17">
        <v>5.5291773581610401E-2</v>
      </c>
      <c r="AA374" s="17">
        <v>6.4567941302037302E-2</v>
      </c>
      <c r="AB374" s="17">
        <v>4.0072964085354601E-2</v>
      </c>
      <c r="AC374" s="17">
        <v>6.1675681244026302E-2</v>
      </c>
      <c r="AD374" s="17">
        <v>0.12223617573577</v>
      </c>
      <c r="AE374" s="17"/>
      <c r="AF374" s="17">
        <v>9.9021363049040897E-2</v>
      </c>
      <c r="AG374" s="17">
        <v>4.5979785697620103E-2</v>
      </c>
      <c r="AH374" s="17">
        <v>4.6414800902143998E-2</v>
      </c>
      <c r="AI374" s="17">
        <v>3.1204116059376199E-2</v>
      </c>
      <c r="AJ374" s="17">
        <v>5.3948890761300099E-2</v>
      </c>
      <c r="AK374" s="17"/>
      <c r="AL374" s="17">
        <v>6.7481605590524102E-2</v>
      </c>
      <c r="AM374" s="17">
        <v>5.3762266406349797E-2</v>
      </c>
      <c r="AN374" s="17">
        <v>5.69982784210658E-2</v>
      </c>
      <c r="AO374" s="17">
        <v>5.5050797437044399E-2</v>
      </c>
      <c r="AP374" s="17">
        <v>4.9484733513688102E-2</v>
      </c>
      <c r="AQ374" s="17">
        <v>6.8271136115899606E-2</v>
      </c>
      <c r="AR374" s="17"/>
      <c r="AS374" s="17">
        <v>4.4318177551796997E-2</v>
      </c>
      <c r="AT374" s="17">
        <v>7.4860349112090593E-2</v>
      </c>
      <c r="AU374" s="17"/>
      <c r="AV374" s="17">
        <v>4.8126106398606101E-2</v>
      </c>
      <c r="AW374" s="17">
        <v>3.54501410894313E-2</v>
      </c>
    </row>
    <row r="375" spans="2:49" x14ac:dyDescent="0.3">
      <c r="B375" t="s">
        <v>196</v>
      </c>
      <c r="C375" s="17">
        <v>0.16368650652877201</v>
      </c>
      <c r="D375" s="17">
        <v>0.175387077928982</v>
      </c>
      <c r="E375" s="17">
        <v>0.15070247346719401</v>
      </c>
      <c r="F375" s="17"/>
      <c r="G375" s="17">
        <v>0.14708469781403299</v>
      </c>
      <c r="H375" s="17">
        <v>0.12662490377392299</v>
      </c>
      <c r="I375" s="17">
        <v>0.188980767245014</v>
      </c>
      <c r="J375" s="17">
        <v>0.197117349339621</v>
      </c>
      <c r="K375" s="17">
        <v>0.17466264037446599</v>
      </c>
      <c r="L375" s="17">
        <v>0.149679039014774</v>
      </c>
      <c r="M375" s="17"/>
      <c r="N375" s="17">
        <v>0.11664564460912601</v>
      </c>
      <c r="O375" s="17">
        <v>0.17638059445277601</v>
      </c>
      <c r="P375" s="17">
        <v>0.153861187102205</v>
      </c>
      <c r="Q375" s="17">
        <v>0.20992220176333701</v>
      </c>
      <c r="R375" s="17"/>
      <c r="S375" s="17">
        <v>0.12722306172477599</v>
      </c>
      <c r="T375" s="17">
        <v>0.160933394137662</v>
      </c>
      <c r="U375" s="17">
        <v>0.187108662740505</v>
      </c>
      <c r="V375" s="17">
        <v>0.19080428038202699</v>
      </c>
      <c r="W375" s="17">
        <v>0.211625697589371</v>
      </c>
      <c r="X375" s="17">
        <v>0.166826444284877</v>
      </c>
      <c r="Y375" s="17">
        <v>0.12871720975385001</v>
      </c>
      <c r="Z375" s="17">
        <v>0.108270808403365</v>
      </c>
      <c r="AA375" s="17">
        <v>0.13944534049976101</v>
      </c>
      <c r="AB375" s="17">
        <v>0.22188498211733301</v>
      </c>
      <c r="AC375" s="17">
        <v>0.20016040457829701</v>
      </c>
      <c r="AD375" s="17">
        <v>0.101727747766447</v>
      </c>
      <c r="AE375" s="17"/>
      <c r="AF375" s="17">
        <v>0.20002912641308099</v>
      </c>
      <c r="AG375" s="17">
        <v>0.17402400034155499</v>
      </c>
      <c r="AH375" s="17">
        <v>0.15665162767597199</v>
      </c>
      <c r="AI375" s="17">
        <v>9.4010189548933906E-2</v>
      </c>
      <c r="AJ375" s="17">
        <v>0.14696949426103201</v>
      </c>
      <c r="AK375" s="17"/>
      <c r="AL375" s="17">
        <v>0.14370889740598</v>
      </c>
      <c r="AM375" s="17">
        <v>0.167453841718158</v>
      </c>
      <c r="AN375" s="17">
        <v>0.15971487355104699</v>
      </c>
      <c r="AO375" s="17">
        <v>0.18718246385435799</v>
      </c>
      <c r="AP375" s="17">
        <v>0.17098525953633201</v>
      </c>
      <c r="AQ375" s="17">
        <v>0.15950025731796999</v>
      </c>
      <c r="AR375" s="17"/>
      <c r="AS375" s="17">
        <v>0.141023080440381</v>
      </c>
      <c r="AT375" s="17">
        <v>0.19067530038008801</v>
      </c>
      <c r="AU375" s="17"/>
      <c r="AV375" s="17">
        <v>0.130360444586715</v>
      </c>
      <c r="AW375" s="17">
        <v>0.165854595770419</v>
      </c>
    </row>
    <row r="376" spans="2:49" x14ac:dyDescent="0.3">
      <c r="B376" t="s">
        <v>197</v>
      </c>
      <c r="C376" s="17">
        <v>0.25978749674064</v>
      </c>
      <c r="D376" s="17">
        <v>0.23508123868782399</v>
      </c>
      <c r="E376" s="17">
        <v>0.28397431677787499</v>
      </c>
      <c r="F376" s="17"/>
      <c r="G376" s="17">
        <v>0.21571885004938399</v>
      </c>
      <c r="H376" s="17">
        <v>0.139458539160458</v>
      </c>
      <c r="I376" s="17">
        <v>0.25992172692823601</v>
      </c>
      <c r="J376" s="17">
        <v>0.29198372120196697</v>
      </c>
      <c r="K376" s="17">
        <v>0.29760600950649901</v>
      </c>
      <c r="L376" s="17">
        <v>0.33535306616516602</v>
      </c>
      <c r="M376" s="17"/>
      <c r="N376" s="17">
        <v>0.196412515426415</v>
      </c>
      <c r="O376" s="17">
        <v>0.27332864386493499</v>
      </c>
      <c r="P376" s="17">
        <v>0.26545052901233002</v>
      </c>
      <c r="Q376" s="17">
        <v>0.30832835925394902</v>
      </c>
      <c r="R376" s="17"/>
      <c r="S376" s="17">
        <v>0.227487638570293</v>
      </c>
      <c r="T376" s="17">
        <v>0.28528847579616201</v>
      </c>
      <c r="U376" s="17">
        <v>0.25634298786873799</v>
      </c>
      <c r="V376" s="17">
        <v>0.27078579235046302</v>
      </c>
      <c r="W376" s="17">
        <v>0.309064074397845</v>
      </c>
      <c r="X376" s="17">
        <v>0.22792260573564199</v>
      </c>
      <c r="Y376" s="17">
        <v>0.27087311957687499</v>
      </c>
      <c r="Z376" s="17">
        <v>0.23693029034110899</v>
      </c>
      <c r="AA376" s="17">
        <v>0.27475896250660697</v>
      </c>
      <c r="AB376" s="17">
        <v>0.23821920326302901</v>
      </c>
      <c r="AC376" s="17">
        <v>0.25253089401531398</v>
      </c>
      <c r="AD376" s="17">
        <v>0.27961156199654902</v>
      </c>
      <c r="AE376" s="17"/>
      <c r="AF376" s="17">
        <v>0.29225242144041902</v>
      </c>
      <c r="AG376" s="17">
        <v>0.28211221004832099</v>
      </c>
      <c r="AH376" s="17">
        <v>0.2293199583211</v>
      </c>
      <c r="AI376" s="17">
        <v>0.168702895565251</v>
      </c>
      <c r="AJ376" s="17">
        <v>0.22307302012962099</v>
      </c>
      <c r="AK376" s="17"/>
      <c r="AL376" s="17">
        <v>0.19107778829855401</v>
      </c>
      <c r="AM376" s="17">
        <v>0.28470130529117899</v>
      </c>
      <c r="AN376" s="17">
        <v>0.305739641948437</v>
      </c>
      <c r="AO376" s="17">
        <v>0.29081134880095699</v>
      </c>
      <c r="AP376" s="17">
        <v>0.24753639461869101</v>
      </c>
      <c r="AQ376" s="17">
        <v>0.28746237988319301</v>
      </c>
      <c r="AR376" s="17"/>
      <c r="AS376" s="17">
        <v>0.26281258852802097</v>
      </c>
      <c r="AT376" s="17">
        <v>0.25618505912540501</v>
      </c>
      <c r="AU376" s="17"/>
      <c r="AV376" s="17">
        <v>0.26479957573003399</v>
      </c>
      <c r="AW376" s="17">
        <v>0.25818522397721699</v>
      </c>
    </row>
    <row r="377" spans="2:49" x14ac:dyDescent="0.3">
      <c r="B377" t="s">
        <v>198</v>
      </c>
      <c r="C377" s="17">
        <v>0.37331188882954902</v>
      </c>
      <c r="D377" s="17">
        <v>0.36655529684830002</v>
      </c>
      <c r="E377" s="17">
        <v>0.37992391301400202</v>
      </c>
      <c r="F377" s="17"/>
      <c r="G377" s="17">
        <v>0.44029655854245398</v>
      </c>
      <c r="H377" s="17">
        <v>0.38001420032182298</v>
      </c>
      <c r="I377" s="17">
        <v>0.366004200305308</v>
      </c>
      <c r="J377" s="17">
        <v>0.34418542716977402</v>
      </c>
      <c r="K377" s="17">
        <v>0.33856837231174802</v>
      </c>
      <c r="L377" s="17">
        <v>0.37600468612036603</v>
      </c>
      <c r="M377" s="17"/>
      <c r="N377" s="17">
        <v>0.43766103943509999</v>
      </c>
      <c r="O377" s="17">
        <v>0.39449525428840998</v>
      </c>
      <c r="P377" s="17">
        <v>0.38167149287506702</v>
      </c>
      <c r="Q377" s="17">
        <v>0.274819389481673</v>
      </c>
      <c r="R377" s="17"/>
      <c r="S377" s="17">
        <v>0.39515488352188</v>
      </c>
      <c r="T377" s="17">
        <v>0.39800986508070202</v>
      </c>
      <c r="U377" s="17">
        <v>0.374081449053348</v>
      </c>
      <c r="V377" s="17">
        <v>0.30948209441038099</v>
      </c>
      <c r="W377" s="17">
        <v>0.31846468989365501</v>
      </c>
      <c r="X377" s="17">
        <v>0.38677539776062803</v>
      </c>
      <c r="Y377" s="17">
        <v>0.446899399981946</v>
      </c>
      <c r="Z377" s="17">
        <v>0.45865597287967802</v>
      </c>
      <c r="AA377" s="17">
        <v>0.33068335384469999</v>
      </c>
      <c r="AB377" s="17">
        <v>0.37770869643979799</v>
      </c>
      <c r="AC377" s="17">
        <v>0.29506475264250198</v>
      </c>
      <c r="AD377" s="17">
        <v>0.404197031709152</v>
      </c>
      <c r="AE377" s="17"/>
      <c r="AF377" s="17">
        <v>0.31204248253262801</v>
      </c>
      <c r="AG377" s="17">
        <v>0.39097547977716601</v>
      </c>
      <c r="AH377" s="17">
        <v>0.39376221333420097</v>
      </c>
      <c r="AI377" s="17">
        <v>0.43587311282796498</v>
      </c>
      <c r="AJ377" s="17">
        <v>0.319058753179846</v>
      </c>
      <c r="AK377" s="17"/>
      <c r="AL377" s="17">
        <v>0.36424949282443198</v>
      </c>
      <c r="AM377" s="17">
        <v>0.38087708967004202</v>
      </c>
      <c r="AN377" s="17">
        <v>0.33558918139648802</v>
      </c>
      <c r="AO377" s="17">
        <v>0.36661622686698703</v>
      </c>
      <c r="AP377" s="17">
        <v>0.43853056817326702</v>
      </c>
      <c r="AQ377" s="17">
        <v>0.35723302928296102</v>
      </c>
      <c r="AR377" s="17"/>
      <c r="AS377" s="17">
        <v>0.38710277519838798</v>
      </c>
      <c r="AT377" s="17">
        <v>0.35688897961079802</v>
      </c>
      <c r="AU377" s="17"/>
      <c r="AV377" s="17">
        <v>0.38741914598372201</v>
      </c>
      <c r="AW377" s="17">
        <v>0.38636599996627902</v>
      </c>
    </row>
    <row r="378" spans="2:49" x14ac:dyDescent="0.3">
      <c r="B378" t="s">
        <v>199</v>
      </c>
      <c r="C378" s="17">
        <v>0.13109299659629201</v>
      </c>
      <c r="D378" s="17">
        <v>0.14629231686815</v>
      </c>
      <c r="E378" s="17">
        <v>0.117210203452947</v>
      </c>
      <c r="F378" s="17"/>
      <c r="G378" s="17">
        <v>0.138948405371594</v>
      </c>
      <c r="H378" s="17">
        <v>0.28121655899096598</v>
      </c>
      <c r="I378" s="17">
        <v>0.12343178232676</v>
      </c>
      <c r="J378" s="17">
        <v>6.8827559297913996E-2</v>
      </c>
      <c r="K378" s="17">
        <v>9.6886552566517806E-2</v>
      </c>
      <c r="L378" s="17">
        <v>8.3738716403948005E-2</v>
      </c>
      <c r="M378" s="17"/>
      <c r="N378" s="17">
        <v>0.203572272439139</v>
      </c>
      <c r="O378" s="17">
        <v>9.9260625970549701E-2</v>
      </c>
      <c r="P378" s="17">
        <v>0.12125978852072</v>
      </c>
      <c r="Q378" s="17">
        <v>9.4238828298278801E-2</v>
      </c>
      <c r="R378" s="17"/>
      <c r="S378" s="17">
        <v>0.178247492542184</v>
      </c>
      <c r="T378" s="17">
        <v>9.7989603995279104E-2</v>
      </c>
      <c r="U378" s="17">
        <v>0.132554417998342</v>
      </c>
      <c r="V378" s="17">
        <v>0.13374596003736999</v>
      </c>
      <c r="W378" s="17">
        <v>9.2939930422166195E-2</v>
      </c>
      <c r="X378" s="17">
        <v>0.14567876414973499</v>
      </c>
      <c r="Y378" s="17">
        <v>7.1274547379478401E-2</v>
      </c>
      <c r="Z378" s="17">
        <v>0.11971570665101799</v>
      </c>
      <c r="AA378" s="17">
        <v>0.17327979424190301</v>
      </c>
      <c r="AB378" s="17">
        <v>0.11757331963008499</v>
      </c>
      <c r="AC378" s="17">
        <v>0.17295560139014299</v>
      </c>
      <c r="AD378" s="17">
        <v>7.8720927512920605E-2</v>
      </c>
      <c r="AE378" s="17"/>
      <c r="AF378" s="17">
        <v>8.2859639258466594E-2</v>
      </c>
      <c r="AG378" s="17">
        <v>9.0195362030616705E-2</v>
      </c>
      <c r="AH378" s="17">
        <v>0.16298251809772199</v>
      </c>
      <c r="AI378" s="17">
        <v>0.25719025689449299</v>
      </c>
      <c r="AJ378" s="17">
        <v>0.25694984166820101</v>
      </c>
      <c r="AK378" s="17"/>
      <c r="AL378" s="17">
        <v>0.226346767419559</v>
      </c>
      <c r="AM378" s="17">
        <v>9.7536594768875898E-2</v>
      </c>
      <c r="AN378" s="17">
        <v>0.12993448451835601</v>
      </c>
      <c r="AO378" s="17">
        <v>8.1278252013230398E-2</v>
      </c>
      <c r="AP378" s="17">
        <v>7.2135982487348302E-2</v>
      </c>
      <c r="AQ378" s="17">
        <v>0.11801841518395199</v>
      </c>
      <c r="AR378" s="17"/>
      <c r="AS378" s="17">
        <v>0.15000870253821</v>
      </c>
      <c r="AT378" s="17">
        <v>0.108567184028171</v>
      </c>
      <c r="AU378" s="17"/>
      <c r="AV378" s="17">
        <v>0.15429720198142199</v>
      </c>
      <c r="AW378" s="17">
        <v>0.14002149664199101</v>
      </c>
    </row>
    <row r="379" spans="2:49" x14ac:dyDescent="0.3">
      <c r="B379" t="s">
        <v>142</v>
      </c>
      <c r="C379" s="17">
        <v>1.34543153367902E-2</v>
      </c>
      <c r="D379" s="17">
        <v>9.1366369618507293E-3</v>
      </c>
      <c r="E379" s="17">
        <v>1.7762684350276399E-2</v>
      </c>
      <c r="F379" s="17"/>
      <c r="G379" s="17">
        <v>1.6386412757034299E-2</v>
      </c>
      <c r="H379" s="17">
        <v>1.8097555036934599E-2</v>
      </c>
      <c r="I379" s="17">
        <v>8.4837027496767609E-3</v>
      </c>
      <c r="J379" s="17">
        <v>1.36750771700261E-2</v>
      </c>
      <c r="K379" s="17">
        <v>1.26768387139666E-2</v>
      </c>
      <c r="L379" s="17">
        <v>1.2126682059396999E-2</v>
      </c>
      <c r="M379" s="17"/>
      <c r="N379" s="17">
        <v>6.6321882754751104E-3</v>
      </c>
      <c r="O379" s="17">
        <v>1.34064871298629E-2</v>
      </c>
      <c r="P379" s="17">
        <v>1.7450845230926399E-2</v>
      </c>
      <c r="Q379" s="17">
        <v>1.7503920449118499E-2</v>
      </c>
      <c r="R379" s="17"/>
      <c r="S379" s="17">
        <v>1.64905768042624E-2</v>
      </c>
      <c r="T379" s="17">
        <v>6.5728268612072803E-3</v>
      </c>
      <c r="U379" s="17">
        <v>6.1070977760726997E-3</v>
      </c>
      <c r="V379" s="17">
        <v>1.9843542489901899E-2</v>
      </c>
      <c r="W379" s="17">
        <v>1.16424097216685E-2</v>
      </c>
      <c r="X379" s="17">
        <v>1.10255426378283E-2</v>
      </c>
      <c r="Y379" s="17">
        <v>2.2156889981088099E-2</v>
      </c>
      <c r="Z379" s="17">
        <v>2.1135448143219802E-2</v>
      </c>
      <c r="AA379" s="17">
        <v>1.72646076049916E-2</v>
      </c>
      <c r="AB379" s="17">
        <v>4.5408344644002402E-3</v>
      </c>
      <c r="AC379" s="17">
        <v>1.7612666129717802E-2</v>
      </c>
      <c r="AD379" s="17">
        <v>1.35065552791605E-2</v>
      </c>
      <c r="AE379" s="17"/>
      <c r="AF379" s="17">
        <v>1.37949673063639E-2</v>
      </c>
      <c r="AG379" s="17">
        <v>1.6713162104720999E-2</v>
      </c>
      <c r="AH379" s="17">
        <v>1.08688816688599E-2</v>
      </c>
      <c r="AI379" s="17">
        <v>9.8405079089605007E-3</v>
      </c>
      <c r="AJ379" s="17">
        <v>0</v>
      </c>
      <c r="AK379" s="17"/>
      <c r="AL379" s="17">
        <v>7.1354484609507402E-3</v>
      </c>
      <c r="AM379" s="17">
        <v>1.4260856177382901E-2</v>
      </c>
      <c r="AN379" s="17">
        <v>1.2023540164605599E-2</v>
      </c>
      <c r="AO379" s="17">
        <v>1.9060911027424202E-2</v>
      </c>
      <c r="AP379" s="17">
        <v>2.1327061670673799E-2</v>
      </c>
      <c r="AQ379" s="17">
        <v>9.5147822160244096E-3</v>
      </c>
      <c r="AR379" s="17"/>
      <c r="AS379" s="17">
        <v>1.4734675743203E-2</v>
      </c>
      <c r="AT379" s="17">
        <v>1.1929595158592401E-2</v>
      </c>
      <c r="AU379" s="17"/>
      <c r="AV379" s="17">
        <v>1.4997525319501E-2</v>
      </c>
      <c r="AW379" s="17">
        <v>1.4122542554663799E-2</v>
      </c>
    </row>
    <row r="380" spans="2:49" x14ac:dyDescent="0.3">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row>
    <row r="381" spans="2:49" x14ac:dyDescent="0.3">
      <c r="B381" s="6" t="s">
        <v>203</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row>
    <row r="382" spans="2:49" x14ac:dyDescent="0.3">
      <c r="B382" s="23" t="s">
        <v>80</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row>
    <row r="383" spans="2:49" x14ac:dyDescent="0.3">
      <c r="B383" t="s">
        <v>201</v>
      </c>
      <c r="C383" s="17">
        <v>0.199655066713845</v>
      </c>
      <c r="D383" s="17">
        <v>0.26939548118889001</v>
      </c>
      <c r="E383" s="17">
        <v>0.13208677716075301</v>
      </c>
      <c r="F383" s="17"/>
      <c r="G383" s="17">
        <v>0.21637053906515</v>
      </c>
      <c r="H383" s="17">
        <v>0.26160495735196698</v>
      </c>
      <c r="I383" s="17">
        <v>0.19659668134167699</v>
      </c>
      <c r="J383" s="17">
        <v>0.170210098138835</v>
      </c>
      <c r="K383" s="17">
        <v>0.19003848182993899</v>
      </c>
      <c r="L383" s="17">
        <v>0.171037673924337</v>
      </c>
      <c r="M383" s="17"/>
      <c r="N383" s="17">
        <v>0.25720942604291402</v>
      </c>
      <c r="O383" s="17">
        <v>0.18671263805320101</v>
      </c>
      <c r="P383" s="17">
        <v>0.16807306887092099</v>
      </c>
      <c r="Q383" s="17">
        <v>0.179158560545044</v>
      </c>
      <c r="R383" s="17"/>
      <c r="S383" s="17">
        <v>0.26130591488648403</v>
      </c>
      <c r="T383" s="17">
        <v>0.23840753767412601</v>
      </c>
      <c r="U383" s="17">
        <v>0.157398731067006</v>
      </c>
      <c r="V383" s="17">
        <v>0.14604523105782799</v>
      </c>
      <c r="W383" s="17">
        <v>0.178191255591375</v>
      </c>
      <c r="X383" s="17">
        <v>0.149728268733926</v>
      </c>
      <c r="Y383" s="17">
        <v>0.14437262451303701</v>
      </c>
      <c r="Z383" s="17">
        <v>0.30147352968192598</v>
      </c>
      <c r="AA383" s="17">
        <v>0.19583167682049199</v>
      </c>
      <c r="AB383" s="17">
        <v>0.19569436731752199</v>
      </c>
      <c r="AC383" s="17">
        <v>0.214725177527327</v>
      </c>
      <c r="AD383" s="17">
        <v>0.22864596288112701</v>
      </c>
      <c r="AE383" s="17"/>
      <c r="AF383" s="17">
        <v>0.16376689960659499</v>
      </c>
      <c r="AG383" s="17">
        <v>0.187878984060666</v>
      </c>
      <c r="AH383" s="17">
        <v>0.21640878678426601</v>
      </c>
      <c r="AI383" s="17">
        <v>0.25166852661385702</v>
      </c>
      <c r="AJ383" s="17">
        <v>0.29004084952626702</v>
      </c>
      <c r="AK383" s="17"/>
      <c r="AL383" s="17">
        <v>0.26273969236119799</v>
      </c>
      <c r="AM383" s="17">
        <v>0.16759795057247101</v>
      </c>
      <c r="AN383" s="17">
        <v>0.238674485250195</v>
      </c>
      <c r="AO383" s="17">
        <v>0.152751484984959</v>
      </c>
      <c r="AP383" s="17">
        <v>0.17333531878722899</v>
      </c>
      <c r="AQ383" s="17">
        <v>0.183655339963714</v>
      </c>
      <c r="AR383" s="17"/>
      <c r="AS383" s="17">
        <v>0.2172436105694</v>
      </c>
      <c r="AT383" s="17">
        <v>0.17870970821372201</v>
      </c>
      <c r="AU383" s="17"/>
      <c r="AV383" s="17">
        <v>0.22164105639059101</v>
      </c>
      <c r="AW383" s="17">
        <v>0.20700268657832499</v>
      </c>
    </row>
    <row r="384" spans="2:49" x14ac:dyDescent="0.3">
      <c r="B384" t="s">
        <v>172</v>
      </c>
      <c r="C384" s="17">
        <v>0.37991407138757799</v>
      </c>
      <c r="D384" s="17">
        <v>0.418415731944839</v>
      </c>
      <c r="E384" s="17">
        <v>0.345091475988764</v>
      </c>
      <c r="F384" s="17"/>
      <c r="G384" s="17">
        <v>0.35985251760904202</v>
      </c>
      <c r="H384" s="17">
        <v>0.421866874645763</v>
      </c>
      <c r="I384" s="17">
        <v>0.38076869815236403</v>
      </c>
      <c r="J384" s="17">
        <v>0.38690263637216399</v>
      </c>
      <c r="K384" s="17">
        <v>0.37688132196330798</v>
      </c>
      <c r="L384" s="17">
        <v>0.35492444645783</v>
      </c>
      <c r="M384" s="17"/>
      <c r="N384" s="17">
        <v>0.39542578118102301</v>
      </c>
      <c r="O384" s="17">
        <v>0.382650111663492</v>
      </c>
      <c r="P384" s="17">
        <v>0.413965662930045</v>
      </c>
      <c r="Q384" s="17">
        <v>0.33450759198549201</v>
      </c>
      <c r="R384" s="17"/>
      <c r="S384" s="17">
        <v>0.358420028092169</v>
      </c>
      <c r="T384" s="17">
        <v>0.34563883400085899</v>
      </c>
      <c r="U384" s="17">
        <v>0.36763804369058101</v>
      </c>
      <c r="V384" s="17">
        <v>0.43867073023390601</v>
      </c>
      <c r="W384" s="17">
        <v>0.35561141993937101</v>
      </c>
      <c r="X384" s="17">
        <v>0.42966478244307998</v>
      </c>
      <c r="Y384" s="17">
        <v>0.374646474562988</v>
      </c>
      <c r="Z384" s="17">
        <v>0.37825659864661398</v>
      </c>
      <c r="AA384" s="17">
        <v>0.362899800241959</v>
      </c>
      <c r="AB384" s="17">
        <v>0.43817589994363698</v>
      </c>
      <c r="AC384" s="17">
        <v>0.31432358591229298</v>
      </c>
      <c r="AD384" s="17">
        <v>0.40665069878237597</v>
      </c>
      <c r="AE384" s="17"/>
      <c r="AF384" s="17">
        <v>0.36803736785597002</v>
      </c>
      <c r="AG384" s="17">
        <v>0.34547058863761498</v>
      </c>
      <c r="AH384" s="17">
        <v>0.42201191994773002</v>
      </c>
      <c r="AI384" s="17">
        <v>0.39536691294117898</v>
      </c>
      <c r="AJ384" s="17">
        <v>0.40947078951868099</v>
      </c>
      <c r="AK384" s="17"/>
      <c r="AL384" s="17">
        <v>0.39447592635411899</v>
      </c>
      <c r="AM384" s="17">
        <v>0.39612170584008</v>
      </c>
      <c r="AN384" s="17">
        <v>0.35453425746523298</v>
      </c>
      <c r="AO384" s="17">
        <v>0.361832350153244</v>
      </c>
      <c r="AP384" s="17">
        <v>0.35567523651849497</v>
      </c>
      <c r="AQ384" s="17">
        <v>0.38356744730227399</v>
      </c>
      <c r="AR384" s="17"/>
      <c r="AS384" s="17">
        <v>0.39258647564086602</v>
      </c>
      <c r="AT384" s="17">
        <v>0.36482310920654598</v>
      </c>
      <c r="AU384" s="17"/>
      <c r="AV384" s="17">
        <v>0.37955993108603903</v>
      </c>
      <c r="AW384" s="17">
        <v>0.422923143351358</v>
      </c>
    </row>
    <row r="385" spans="2:49" x14ac:dyDescent="0.3">
      <c r="B385" t="s">
        <v>173</v>
      </c>
      <c r="C385" s="17">
        <v>0.14911801453614201</v>
      </c>
      <c r="D385" s="17">
        <v>0.12602161763653699</v>
      </c>
      <c r="E385" s="17">
        <v>0.17086475697797099</v>
      </c>
      <c r="F385" s="17"/>
      <c r="G385" s="17">
        <v>0.14815109391283099</v>
      </c>
      <c r="H385" s="17">
        <v>0.10107931380184799</v>
      </c>
      <c r="I385" s="17">
        <v>0.16912392209472599</v>
      </c>
      <c r="J385" s="17">
        <v>0.19300246828131701</v>
      </c>
      <c r="K385" s="17">
        <v>0.12011229512348</v>
      </c>
      <c r="L385" s="17">
        <v>0.15623238959226299</v>
      </c>
      <c r="M385" s="17"/>
      <c r="N385" s="17">
        <v>0.132777106832348</v>
      </c>
      <c r="O385" s="17">
        <v>0.13939634830747</v>
      </c>
      <c r="P385" s="17">
        <v>0.151335446708704</v>
      </c>
      <c r="Q385" s="17">
        <v>0.172879583384807</v>
      </c>
      <c r="R385" s="17"/>
      <c r="S385" s="17">
        <v>0.16131398736664701</v>
      </c>
      <c r="T385" s="17">
        <v>0.12141173382551999</v>
      </c>
      <c r="U385" s="17">
        <v>0.175673559117456</v>
      </c>
      <c r="V385" s="17">
        <v>0.15362980944462701</v>
      </c>
      <c r="W385" s="17">
        <v>0.164991146279095</v>
      </c>
      <c r="X385" s="17">
        <v>0.13168054554738901</v>
      </c>
      <c r="Y385" s="17">
        <v>0.157379635085066</v>
      </c>
      <c r="Z385" s="17">
        <v>7.4483479715346398E-2</v>
      </c>
      <c r="AA385" s="17">
        <v>0.157799928240102</v>
      </c>
      <c r="AB385" s="17">
        <v>0.17697356038357701</v>
      </c>
      <c r="AC385" s="17">
        <v>0.17514825455762401</v>
      </c>
      <c r="AD385" s="17">
        <v>6.2088691255299998E-2</v>
      </c>
      <c r="AE385" s="17"/>
      <c r="AF385" s="17">
        <v>0.15832567308172099</v>
      </c>
      <c r="AG385" s="17">
        <v>0.16618706627933499</v>
      </c>
      <c r="AH385" s="17">
        <v>0.140486130284112</v>
      </c>
      <c r="AI385" s="17">
        <v>0.13857163703126599</v>
      </c>
      <c r="AJ385" s="17">
        <v>8.2407333001712602E-2</v>
      </c>
      <c r="AK385" s="17"/>
      <c r="AL385" s="17">
        <v>0.12540693831806399</v>
      </c>
      <c r="AM385" s="17">
        <v>0.142196289044147</v>
      </c>
      <c r="AN385" s="17">
        <v>0.14575030875317699</v>
      </c>
      <c r="AO385" s="17">
        <v>0.189391281574777</v>
      </c>
      <c r="AP385" s="17">
        <v>0.163215248729772</v>
      </c>
      <c r="AQ385" s="17">
        <v>0.151273450865233</v>
      </c>
      <c r="AR385" s="17"/>
      <c r="AS385" s="17">
        <v>0.140432764783852</v>
      </c>
      <c r="AT385" s="17">
        <v>0.15946086447407901</v>
      </c>
      <c r="AU385" s="17"/>
      <c r="AV385" s="17">
        <v>0.14742513316234401</v>
      </c>
      <c r="AW385" s="17">
        <v>0.124148695350487</v>
      </c>
    </row>
    <row r="386" spans="2:49" x14ac:dyDescent="0.3">
      <c r="B386" t="s">
        <v>174</v>
      </c>
      <c r="C386" s="17">
        <v>0.11426703330237201</v>
      </c>
      <c r="D386" s="17">
        <v>8.6429256830112294E-2</v>
      </c>
      <c r="E386" s="17">
        <v>0.14142855689369199</v>
      </c>
      <c r="F386" s="17"/>
      <c r="G386" s="17">
        <v>0.15291041168931099</v>
      </c>
      <c r="H386" s="17">
        <v>9.7176721533157498E-2</v>
      </c>
      <c r="I386" s="17">
        <v>0.123515249917556</v>
      </c>
      <c r="J386" s="17">
        <v>9.6292362097113601E-2</v>
      </c>
      <c r="K386" s="17">
        <v>9.3796764774477098E-2</v>
      </c>
      <c r="L386" s="17">
        <v>0.123073216111469</v>
      </c>
      <c r="M386" s="17"/>
      <c r="N386" s="17">
        <v>0.107736478361348</v>
      </c>
      <c r="O386" s="17">
        <v>0.12211043774522801</v>
      </c>
      <c r="P386" s="17">
        <v>0.10438793760567899</v>
      </c>
      <c r="Q386" s="17">
        <v>0.119416987363752</v>
      </c>
      <c r="R386" s="17"/>
      <c r="S386" s="17">
        <v>0.108575646484873</v>
      </c>
      <c r="T386" s="17">
        <v>0.12191712444055</v>
      </c>
      <c r="U386" s="17">
        <v>9.7057230957367402E-2</v>
      </c>
      <c r="V386" s="17">
        <v>0.100026756193296</v>
      </c>
      <c r="W386" s="17">
        <v>0.14694424299974601</v>
      </c>
      <c r="X386" s="17">
        <v>0.105242045771715</v>
      </c>
      <c r="Y386" s="17">
        <v>0.13840848765399999</v>
      </c>
      <c r="Z386" s="17">
        <v>0.136888137061912</v>
      </c>
      <c r="AA386" s="17">
        <v>0.13883814890726101</v>
      </c>
      <c r="AB386" s="17">
        <v>6.9329413694840705E-2</v>
      </c>
      <c r="AC386" s="17">
        <v>0.11563444639491301</v>
      </c>
      <c r="AD386" s="17">
        <v>9.4955460898643596E-2</v>
      </c>
      <c r="AE386" s="17"/>
      <c r="AF386" s="17">
        <v>0.103947358756772</v>
      </c>
      <c r="AG386" s="17">
        <v>0.140071763322623</v>
      </c>
      <c r="AH386" s="17">
        <v>0.103204782851246</v>
      </c>
      <c r="AI386" s="17">
        <v>0.10806878098756099</v>
      </c>
      <c r="AJ386" s="17">
        <v>7.1300755253866005E-2</v>
      </c>
      <c r="AK386" s="17"/>
      <c r="AL386" s="17">
        <v>9.2901169158412997E-2</v>
      </c>
      <c r="AM386" s="17">
        <v>0.138850748091117</v>
      </c>
      <c r="AN386" s="17">
        <v>9.9028360420582495E-2</v>
      </c>
      <c r="AO386" s="17">
        <v>0.107860974959159</v>
      </c>
      <c r="AP386" s="17">
        <v>0.14357581869812799</v>
      </c>
      <c r="AQ386" s="17">
        <v>8.3598321733897502E-2</v>
      </c>
      <c r="AR386" s="17"/>
      <c r="AS386" s="17">
        <v>0.10526702086852401</v>
      </c>
      <c r="AT386" s="17">
        <v>0.124984719114263</v>
      </c>
      <c r="AU386" s="17"/>
      <c r="AV386" s="17">
        <v>0.10047077018742399</v>
      </c>
      <c r="AW386" s="17">
        <v>0.116436695417008</v>
      </c>
    </row>
    <row r="387" spans="2:49" x14ac:dyDescent="0.3">
      <c r="B387" t="s">
        <v>202</v>
      </c>
      <c r="C387" s="17">
        <v>0.15380081328900699</v>
      </c>
      <c r="D387" s="17">
        <v>9.6844472921233493E-2</v>
      </c>
      <c r="E387" s="17">
        <v>0.20691716605559499</v>
      </c>
      <c r="F387" s="17"/>
      <c r="G387" s="17">
        <v>0.113055167649689</v>
      </c>
      <c r="H387" s="17">
        <v>0.115441560231151</v>
      </c>
      <c r="I387" s="17">
        <v>0.12438922677599799</v>
      </c>
      <c r="J387" s="17">
        <v>0.150919114816084</v>
      </c>
      <c r="K387" s="17">
        <v>0.21917113630879601</v>
      </c>
      <c r="L387" s="17">
        <v>0.194732273914101</v>
      </c>
      <c r="M387" s="17"/>
      <c r="N387" s="17">
        <v>0.105036688373186</v>
      </c>
      <c r="O387" s="17">
        <v>0.16576540115296401</v>
      </c>
      <c r="P387" s="17">
        <v>0.160046671517831</v>
      </c>
      <c r="Q387" s="17">
        <v>0.188409453011782</v>
      </c>
      <c r="R387" s="17"/>
      <c r="S387" s="17">
        <v>0.100132604220491</v>
      </c>
      <c r="T387" s="17">
        <v>0.172624770058946</v>
      </c>
      <c r="U387" s="17">
        <v>0.19641940978035999</v>
      </c>
      <c r="V387" s="17">
        <v>0.161627473070343</v>
      </c>
      <c r="W387" s="17">
        <v>0.15426193519041201</v>
      </c>
      <c r="X387" s="17">
        <v>0.17833891780567901</v>
      </c>
      <c r="Y387" s="17">
        <v>0.174412609419413</v>
      </c>
      <c r="Z387" s="17">
        <v>0.108898254894202</v>
      </c>
      <c r="AA387" s="17">
        <v>0.144630445790186</v>
      </c>
      <c r="AB387" s="17">
        <v>0.119826758660423</v>
      </c>
      <c r="AC387" s="17">
        <v>0.18016853560784199</v>
      </c>
      <c r="AD387" s="17">
        <v>0.207659186182553</v>
      </c>
      <c r="AE387" s="17"/>
      <c r="AF387" s="17">
        <v>0.20370295167451</v>
      </c>
      <c r="AG387" s="17">
        <v>0.15873199247085901</v>
      </c>
      <c r="AH387" s="17">
        <v>0.112435968103614</v>
      </c>
      <c r="AI387" s="17">
        <v>0.102783498547004</v>
      </c>
      <c r="AJ387" s="17">
        <v>0.146780272699474</v>
      </c>
      <c r="AK387" s="17"/>
      <c r="AL387" s="17">
        <v>0.122741385118882</v>
      </c>
      <c r="AM387" s="17">
        <v>0.153660713192773</v>
      </c>
      <c r="AN387" s="17">
        <v>0.148995391574649</v>
      </c>
      <c r="AO387" s="17">
        <v>0.185649460555986</v>
      </c>
      <c r="AP387" s="17">
        <v>0.16419837726637501</v>
      </c>
      <c r="AQ387" s="17">
        <v>0.18927412991590201</v>
      </c>
      <c r="AR387" s="17"/>
      <c r="AS387" s="17">
        <v>0.141092438085264</v>
      </c>
      <c r="AT387" s="17">
        <v>0.16893461156034201</v>
      </c>
      <c r="AU387" s="17"/>
      <c r="AV387" s="17">
        <v>0.14714722553755299</v>
      </c>
      <c r="AW387" s="17">
        <v>0.12699183955549501</v>
      </c>
    </row>
    <row r="388" spans="2:49" x14ac:dyDescent="0.3">
      <c r="B388" t="s">
        <v>142</v>
      </c>
      <c r="C388" s="17">
        <v>3.2450007710547999E-3</v>
      </c>
      <c r="D388" s="17">
        <v>2.8934394783876002E-3</v>
      </c>
      <c r="E388" s="17">
        <v>3.61126692322485E-3</v>
      </c>
      <c r="F388" s="17"/>
      <c r="G388" s="17">
        <v>9.6602700739764208E-3</v>
      </c>
      <c r="H388" s="17">
        <v>2.8305724361126399E-3</v>
      </c>
      <c r="I388" s="17">
        <v>5.6062217176786298E-3</v>
      </c>
      <c r="J388" s="17">
        <v>2.67332029448571E-3</v>
      </c>
      <c r="K388" s="17">
        <v>0</v>
      </c>
      <c r="L388" s="17">
        <v>0</v>
      </c>
      <c r="M388" s="17"/>
      <c r="N388" s="17">
        <v>1.81451920918155E-3</v>
      </c>
      <c r="O388" s="17">
        <v>3.36506307764535E-3</v>
      </c>
      <c r="P388" s="17">
        <v>2.1912123668190401E-3</v>
      </c>
      <c r="Q388" s="17">
        <v>5.6278237091237004E-3</v>
      </c>
      <c r="R388" s="17"/>
      <c r="S388" s="17">
        <v>1.0251818949336799E-2</v>
      </c>
      <c r="T388" s="17">
        <v>0</v>
      </c>
      <c r="U388" s="17">
        <v>5.8130253872294597E-3</v>
      </c>
      <c r="V388" s="17">
        <v>0</v>
      </c>
      <c r="W388" s="17">
        <v>0</v>
      </c>
      <c r="X388" s="17">
        <v>5.3454396982112497E-3</v>
      </c>
      <c r="Y388" s="17">
        <v>1.0780168765496E-2</v>
      </c>
      <c r="Z388" s="17">
        <v>0</v>
      </c>
      <c r="AA388" s="17">
        <v>0</v>
      </c>
      <c r="AB388" s="17">
        <v>0</v>
      </c>
      <c r="AC388" s="17">
        <v>0</v>
      </c>
      <c r="AD388" s="17">
        <v>0</v>
      </c>
      <c r="AE388" s="17"/>
      <c r="AF388" s="17">
        <v>2.2197490244315601E-3</v>
      </c>
      <c r="AG388" s="17">
        <v>1.6596052289014199E-3</v>
      </c>
      <c r="AH388" s="17">
        <v>5.4524120290326498E-3</v>
      </c>
      <c r="AI388" s="17">
        <v>3.5406438791335099E-3</v>
      </c>
      <c r="AJ388" s="17">
        <v>0</v>
      </c>
      <c r="AK388" s="17"/>
      <c r="AL388" s="17">
        <v>1.73488868932355E-3</v>
      </c>
      <c r="AM388" s="17">
        <v>1.57259325941193E-3</v>
      </c>
      <c r="AN388" s="17">
        <v>1.3017196536163299E-2</v>
      </c>
      <c r="AO388" s="17">
        <v>2.5144477718761502E-3</v>
      </c>
      <c r="AP388" s="17">
        <v>0</v>
      </c>
      <c r="AQ388" s="17">
        <v>8.6313102189789302E-3</v>
      </c>
      <c r="AR388" s="17"/>
      <c r="AS388" s="17">
        <v>3.3776900520936298E-3</v>
      </c>
      <c r="AT388" s="17">
        <v>3.0869874310474501E-3</v>
      </c>
      <c r="AU388" s="17"/>
      <c r="AV388" s="17">
        <v>3.7558836360496802E-3</v>
      </c>
      <c r="AW388" s="17">
        <v>2.4969397473274301E-3</v>
      </c>
    </row>
    <row r="389" spans="2:49" x14ac:dyDescent="0.3">
      <c r="B389" t="s">
        <v>177</v>
      </c>
      <c r="C389" s="17">
        <v>0.57956913810142396</v>
      </c>
      <c r="D389" s="17">
        <v>0.68781121313372995</v>
      </c>
      <c r="E389" s="17">
        <v>0.47717825314951701</v>
      </c>
      <c r="F389" s="17"/>
      <c r="G389" s="17">
        <v>0.57622305667419205</v>
      </c>
      <c r="H389" s="17">
        <v>0.68347183199772998</v>
      </c>
      <c r="I389" s="17">
        <v>0.57736537949404099</v>
      </c>
      <c r="J389" s="17">
        <v>0.55711273451099896</v>
      </c>
      <c r="K389" s="17">
        <v>0.56691980379324702</v>
      </c>
      <c r="L389" s="17">
        <v>0.52596212038216705</v>
      </c>
      <c r="M389" s="17"/>
      <c r="N389" s="17">
        <v>0.65263520722393698</v>
      </c>
      <c r="O389" s="17">
        <v>0.56936274971669298</v>
      </c>
      <c r="P389" s="17">
        <v>0.58203873180096699</v>
      </c>
      <c r="Q389" s="17">
        <v>0.51366615253053505</v>
      </c>
      <c r="R389" s="17"/>
      <c r="S389" s="17">
        <v>0.61972594297865302</v>
      </c>
      <c r="T389" s="17">
        <v>0.58404637167498397</v>
      </c>
      <c r="U389" s="17">
        <v>0.52503677475758703</v>
      </c>
      <c r="V389" s="17">
        <v>0.58471596129173398</v>
      </c>
      <c r="W389" s="17">
        <v>0.53380267553074601</v>
      </c>
      <c r="X389" s="17">
        <v>0.57939305117700601</v>
      </c>
      <c r="Y389" s="17">
        <v>0.51901909907602495</v>
      </c>
      <c r="Z389" s="17">
        <v>0.67973012832853996</v>
      </c>
      <c r="AA389" s="17">
        <v>0.55873147706245097</v>
      </c>
      <c r="AB389" s="17">
        <v>0.63387026726115903</v>
      </c>
      <c r="AC389" s="17">
        <v>0.52904876343962004</v>
      </c>
      <c r="AD389" s="17">
        <v>0.63529666166350296</v>
      </c>
      <c r="AE389" s="17"/>
      <c r="AF389" s="17">
        <v>0.53180426746256504</v>
      </c>
      <c r="AG389" s="17">
        <v>0.53334957269828198</v>
      </c>
      <c r="AH389" s="17">
        <v>0.63842070673199602</v>
      </c>
      <c r="AI389" s="17">
        <v>0.64703543955503595</v>
      </c>
      <c r="AJ389" s="17">
        <v>0.69951163904494695</v>
      </c>
      <c r="AK389" s="17"/>
      <c r="AL389" s="17">
        <v>0.65721561871531697</v>
      </c>
      <c r="AM389" s="17">
        <v>0.56371965641255095</v>
      </c>
      <c r="AN389" s="17">
        <v>0.59320874271542801</v>
      </c>
      <c r="AO389" s="17">
        <v>0.51458383513820205</v>
      </c>
      <c r="AP389" s="17">
        <v>0.52901055530572405</v>
      </c>
      <c r="AQ389" s="17">
        <v>0.56722278726598896</v>
      </c>
      <c r="AR389" s="17"/>
      <c r="AS389" s="17">
        <v>0.60983008621026602</v>
      </c>
      <c r="AT389" s="17">
        <v>0.54353281742026804</v>
      </c>
      <c r="AU389" s="17"/>
      <c r="AV389" s="17">
        <v>0.60120098747662898</v>
      </c>
      <c r="AW389" s="17">
        <v>0.62992582992968305</v>
      </c>
    </row>
    <row r="390" spans="2:49" x14ac:dyDescent="0.3">
      <c r="B390" t="s">
        <v>178</v>
      </c>
      <c r="C390" s="17">
        <v>0.268067846591379</v>
      </c>
      <c r="D390" s="17">
        <v>0.18327372975134601</v>
      </c>
      <c r="E390" s="17">
        <v>0.34834572294928701</v>
      </c>
      <c r="F390" s="17"/>
      <c r="G390" s="17">
        <v>0.265965579339001</v>
      </c>
      <c r="H390" s="17">
        <v>0.212618281764309</v>
      </c>
      <c r="I390" s="17">
        <v>0.247904476693554</v>
      </c>
      <c r="J390" s="17">
        <v>0.247211476913198</v>
      </c>
      <c r="K390" s="17">
        <v>0.31296790108327299</v>
      </c>
      <c r="L390" s="17">
        <v>0.31780549002557001</v>
      </c>
      <c r="M390" s="17"/>
      <c r="N390" s="17">
        <v>0.212773166734534</v>
      </c>
      <c r="O390" s="17">
        <v>0.28787583889819202</v>
      </c>
      <c r="P390" s="17">
        <v>0.26443460912351102</v>
      </c>
      <c r="Q390" s="17">
        <v>0.30782644037553403</v>
      </c>
      <c r="R390" s="17"/>
      <c r="S390" s="17">
        <v>0.208708250705364</v>
      </c>
      <c r="T390" s="17">
        <v>0.29454189449949603</v>
      </c>
      <c r="U390" s="17">
        <v>0.293476640737728</v>
      </c>
      <c r="V390" s="17">
        <v>0.26165422926363902</v>
      </c>
      <c r="W390" s="17">
        <v>0.30120617819015799</v>
      </c>
      <c r="X390" s="17">
        <v>0.28358096357739299</v>
      </c>
      <c r="Y390" s="17">
        <v>0.31282109707341299</v>
      </c>
      <c r="Z390" s="17">
        <v>0.24578639195611399</v>
      </c>
      <c r="AA390" s="17">
        <v>0.28346859469744801</v>
      </c>
      <c r="AB390" s="17">
        <v>0.189156172355264</v>
      </c>
      <c r="AC390" s="17">
        <v>0.29580298200275601</v>
      </c>
      <c r="AD390" s="17">
        <v>0.30261464708119701</v>
      </c>
      <c r="AE390" s="17"/>
      <c r="AF390" s="17">
        <v>0.30765031043128199</v>
      </c>
      <c r="AG390" s="17">
        <v>0.29880375579348201</v>
      </c>
      <c r="AH390" s="17">
        <v>0.21564075095485999</v>
      </c>
      <c r="AI390" s="17">
        <v>0.21085227953456501</v>
      </c>
      <c r="AJ390" s="17">
        <v>0.21808102795334</v>
      </c>
      <c r="AK390" s="17"/>
      <c r="AL390" s="17">
        <v>0.21564255427729501</v>
      </c>
      <c r="AM390" s="17">
        <v>0.29251146128389</v>
      </c>
      <c r="AN390" s="17">
        <v>0.24802375199523199</v>
      </c>
      <c r="AO390" s="17">
        <v>0.293510435515145</v>
      </c>
      <c r="AP390" s="17">
        <v>0.307774195964504</v>
      </c>
      <c r="AQ390" s="17">
        <v>0.27287245164979901</v>
      </c>
      <c r="AR390" s="17"/>
      <c r="AS390" s="17">
        <v>0.246359458953788</v>
      </c>
      <c r="AT390" s="17">
        <v>0.29391933067460502</v>
      </c>
      <c r="AU390" s="17"/>
      <c r="AV390" s="17">
        <v>0.247617995724977</v>
      </c>
      <c r="AW390" s="17">
        <v>0.243428534972503</v>
      </c>
    </row>
    <row r="391" spans="2:49" x14ac:dyDescent="0.3">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row>
    <row r="392" spans="2:49" x14ac:dyDescent="0.3">
      <c r="B392" s="6" t="s">
        <v>215</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row>
    <row r="393" spans="2:49" x14ac:dyDescent="0.3">
      <c r="B393" s="23" t="s">
        <v>80</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row>
    <row r="394" spans="2:49" x14ac:dyDescent="0.3">
      <c r="B394" t="s">
        <v>204</v>
      </c>
      <c r="C394" s="17">
        <v>0.58266564996955095</v>
      </c>
      <c r="D394" s="17">
        <v>0.65992190759182101</v>
      </c>
      <c r="E394" s="17">
        <v>0.50958905562024703</v>
      </c>
      <c r="F394" s="17"/>
      <c r="G394" s="17">
        <v>0.41530318337274202</v>
      </c>
      <c r="H394" s="17">
        <v>0.53837109169889497</v>
      </c>
      <c r="I394" s="17">
        <v>0.56532751740454901</v>
      </c>
      <c r="J394" s="17">
        <v>0.61642582059003004</v>
      </c>
      <c r="K394" s="17">
        <v>0.67218914614618896</v>
      </c>
      <c r="L394" s="17">
        <v>0.65730570804647104</v>
      </c>
      <c r="M394" s="17"/>
      <c r="N394" s="17">
        <v>0.669472927194533</v>
      </c>
      <c r="O394" s="17">
        <v>0.56240718028682501</v>
      </c>
      <c r="P394" s="17">
        <v>0.566472305618828</v>
      </c>
      <c r="Q394" s="17">
        <v>0.52704754135266096</v>
      </c>
      <c r="R394" s="17"/>
      <c r="S394" s="17">
        <v>0.567528047867075</v>
      </c>
      <c r="T394" s="17">
        <v>0.60029659581916595</v>
      </c>
      <c r="U394" s="17">
        <v>0.58185531619032005</v>
      </c>
      <c r="V394" s="17">
        <v>0.593390398906816</v>
      </c>
      <c r="W394" s="17">
        <v>0.53772058368421105</v>
      </c>
      <c r="X394" s="17">
        <v>0.56852853622797594</v>
      </c>
      <c r="Y394" s="17">
        <v>0.60087883127180997</v>
      </c>
      <c r="Z394" s="17">
        <v>0.59011083374040396</v>
      </c>
      <c r="AA394" s="17">
        <v>0.52623032567789896</v>
      </c>
      <c r="AB394" s="17">
        <v>0.62920272883100103</v>
      </c>
      <c r="AC394" s="17">
        <v>0.63322957027192595</v>
      </c>
      <c r="AD394" s="17">
        <v>0.61861185069352698</v>
      </c>
      <c r="AE394" s="17"/>
      <c r="AF394" s="17">
        <v>0.57181537660095405</v>
      </c>
      <c r="AG394" s="17">
        <v>0.56189874219129599</v>
      </c>
      <c r="AH394" s="17">
        <v>0.60898498345933005</v>
      </c>
      <c r="AI394" s="17">
        <v>0.56317432914125398</v>
      </c>
      <c r="AJ394" s="17">
        <v>0.67318864415933199</v>
      </c>
      <c r="AK394" s="17"/>
      <c r="AL394" s="17">
        <v>0.55355975402751201</v>
      </c>
      <c r="AM394" s="17">
        <v>0.58788875617693503</v>
      </c>
      <c r="AN394" s="17">
        <v>0.582747946022101</v>
      </c>
      <c r="AO394" s="17">
        <v>0.56530103048368097</v>
      </c>
      <c r="AP394" s="17">
        <v>0.66181699592934795</v>
      </c>
      <c r="AQ394" s="17">
        <v>0.61772905103423403</v>
      </c>
      <c r="AR394" s="17"/>
      <c r="AS394" s="17">
        <v>0.62708205893444502</v>
      </c>
      <c r="AT394" s="17">
        <v>0.52977226569067204</v>
      </c>
      <c r="AU394" s="17"/>
      <c r="AV394" s="17">
        <v>0.62959993598600905</v>
      </c>
      <c r="AW394" s="17">
        <v>0.62121833973188101</v>
      </c>
    </row>
    <row r="395" spans="2:49" x14ac:dyDescent="0.3">
      <c r="B395" t="s">
        <v>205</v>
      </c>
      <c r="C395" s="17">
        <v>0.33673280862732902</v>
      </c>
      <c r="D395" s="17">
        <v>0.38708537560199902</v>
      </c>
      <c r="E395" s="17">
        <v>0.288129650208583</v>
      </c>
      <c r="F395" s="17"/>
      <c r="G395" s="17">
        <v>0.59232070926208802</v>
      </c>
      <c r="H395" s="17">
        <v>0.58331760958805301</v>
      </c>
      <c r="I395" s="17">
        <v>0.388930428347463</v>
      </c>
      <c r="J395" s="17">
        <v>0.28335487228731099</v>
      </c>
      <c r="K395" s="17">
        <v>0.19131647245114899</v>
      </c>
      <c r="L395" s="17">
        <v>6.3694394090585096E-2</v>
      </c>
      <c r="M395" s="17"/>
      <c r="N395" s="17">
        <v>0.40306958158339801</v>
      </c>
      <c r="O395" s="17">
        <v>0.30440716459033001</v>
      </c>
      <c r="P395" s="17">
        <v>0.31637401000024101</v>
      </c>
      <c r="Q395" s="17">
        <v>0.31650285327740102</v>
      </c>
      <c r="R395" s="17"/>
      <c r="S395" s="17">
        <v>0.49814089354069602</v>
      </c>
      <c r="T395" s="17">
        <v>0.317359258446753</v>
      </c>
      <c r="U395" s="17">
        <v>0.30965363826054998</v>
      </c>
      <c r="V395" s="17">
        <v>0.26391468040890997</v>
      </c>
      <c r="W395" s="17">
        <v>0.30692118931651502</v>
      </c>
      <c r="X395" s="17">
        <v>0.35748371623035202</v>
      </c>
      <c r="Y395" s="17">
        <v>0.283374274471899</v>
      </c>
      <c r="Z395" s="17">
        <v>0.27335319371115602</v>
      </c>
      <c r="AA395" s="17">
        <v>0.35335724329323798</v>
      </c>
      <c r="AB395" s="17">
        <v>0.310443123020189</v>
      </c>
      <c r="AC395" s="17">
        <v>0.32252143391086902</v>
      </c>
      <c r="AD395" s="17">
        <v>0.23235972277835201</v>
      </c>
      <c r="AE395" s="17"/>
      <c r="AF395" s="17">
        <v>0.238666770829042</v>
      </c>
      <c r="AG395" s="17">
        <v>0.32090944022891998</v>
      </c>
      <c r="AH395" s="17">
        <v>0.41698150088666303</v>
      </c>
      <c r="AI395" s="17">
        <v>0.48576045078310598</v>
      </c>
      <c r="AJ395" s="17">
        <v>0.397033375985825</v>
      </c>
      <c r="AK395" s="17"/>
      <c r="AL395" s="17">
        <v>0.491365143882246</v>
      </c>
      <c r="AM395" s="17">
        <v>0.270457334085068</v>
      </c>
      <c r="AN395" s="17">
        <v>0.34293419233876699</v>
      </c>
      <c r="AO395" s="17">
        <v>0.29508780289539999</v>
      </c>
      <c r="AP395" s="17">
        <v>0.22212391250615501</v>
      </c>
      <c r="AQ395" s="17">
        <v>0.26059664411445599</v>
      </c>
      <c r="AR395" s="17"/>
      <c r="AS395" s="17">
        <v>0.29939460544921898</v>
      </c>
      <c r="AT395" s="17">
        <v>0.381197095025259</v>
      </c>
      <c r="AU395" s="17"/>
      <c r="AV395" s="17">
        <v>0.29498474737937302</v>
      </c>
      <c r="AW395" s="17">
        <v>0.30966443551445799</v>
      </c>
    </row>
    <row r="396" spans="2:49" x14ac:dyDescent="0.3">
      <c r="B396" t="s">
        <v>206</v>
      </c>
      <c r="C396" s="17">
        <v>0.30700204455890101</v>
      </c>
      <c r="D396" s="17">
        <v>0.38490171725604699</v>
      </c>
      <c r="E396" s="17">
        <v>0.231314804348593</v>
      </c>
      <c r="F396" s="17"/>
      <c r="G396" s="17">
        <v>0.408101375767777</v>
      </c>
      <c r="H396" s="17">
        <v>0.44760400402989797</v>
      </c>
      <c r="I396" s="17">
        <v>0.35324943460323699</v>
      </c>
      <c r="J396" s="17">
        <v>0.33801015319188799</v>
      </c>
      <c r="K396" s="17">
        <v>0.20873223590752599</v>
      </c>
      <c r="L396" s="17">
        <v>0.12808416064885</v>
      </c>
      <c r="M396" s="17"/>
      <c r="N396" s="17">
        <v>0.37074912756056</v>
      </c>
      <c r="O396" s="17">
        <v>0.27474158258029402</v>
      </c>
      <c r="P396" s="17">
        <v>0.28774266854914499</v>
      </c>
      <c r="Q396" s="17">
        <v>0.28820935966260303</v>
      </c>
      <c r="R396" s="17"/>
      <c r="S396" s="17">
        <v>0.333963835538169</v>
      </c>
      <c r="T396" s="17">
        <v>0.317785404986413</v>
      </c>
      <c r="U396" s="17">
        <v>0.263716930018292</v>
      </c>
      <c r="V396" s="17">
        <v>0.30304201467541803</v>
      </c>
      <c r="W396" s="17">
        <v>0.28434041213454098</v>
      </c>
      <c r="X396" s="17">
        <v>0.284796887642844</v>
      </c>
      <c r="Y396" s="17">
        <v>0.26143021049944598</v>
      </c>
      <c r="Z396" s="17">
        <v>0.34034820917555902</v>
      </c>
      <c r="AA396" s="17">
        <v>0.34057923392380601</v>
      </c>
      <c r="AB396" s="17">
        <v>0.33449762684805301</v>
      </c>
      <c r="AC396" s="17">
        <v>0.268026311986924</v>
      </c>
      <c r="AD396" s="17">
        <v>0.31731571216795801</v>
      </c>
      <c r="AE396" s="17"/>
      <c r="AF396" s="17">
        <v>0.25444041251667998</v>
      </c>
      <c r="AG396" s="17">
        <v>0.27533767457947</v>
      </c>
      <c r="AH396" s="17">
        <v>0.36825581586109202</v>
      </c>
      <c r="AI396" s="17">
        <v>0.36735869430229201</v>
      </c>
      <c r="AJ396" s="17">
        <v>0.54531820638727102</v>
      </c>
      <c r="AK396" s="17"/>
      <c r="AL396" s="17">
        <v>0.40319535291214698</v>
      </c>
      <c r="AM396" s="17">
        <v>0.27733445740699197</v>
      </c>
      <c r="AN396" s="17">
        <v>0.33967489056165401</v>
      </c>
      <c r="AO396" s="17">
        <v>0.28005519870137602</v>
      </c>
      <c r="AP396" s="17">
        <v>0.187103397351222</v>
      </c>
      <c r="AQ396" s="17">
        <v>0.22978061528979099</v>
      </c>
      <c r="AR396" s="17"/>
      <c r="AS396" s="17">
        <v>0.30355698266123199</v>
      </c>
      <c r="AT396" s="17">
        <v>0.311104604560139</v>
      </c>
      <c r="AU396" s="17"/>
      <c r="AV396" s="17">
        <v>0.31009848747898699</v>
      </c>
      <c r="AW396" s="17">
        <v>0.28832289988912202</v>
      </c>
    </row>
    <row r="397" spans="2:49" x14ac:dyDescent="0.3">
      <c r="B397" t="s">
        <v>207</v>
      </c>
      <c r="C397" s="17">
        <v>0.30287984977833199</v>
      </c>
      <c r="D397" s="17">
        <v>0.43173256866466603</v>
      </c>
      <c r="E397" s="17">
        <v>0.17746194744393401</v>
      </c>
      <c r="F397" s="17"/>
      <c r="G397" s="17">
        <v>0.28935539949981798</v>
      </c>
      <c r="H397" s="17">
        <v>0.37556445462096699</v>
      </c>
      <c r="I397" s="17">
        <v>0.31150039752870401</v>
      </c>
      <c r="J397" s="17">
        <v>0.29782309340382102</v>
      </c>
      <c r="K397" s="17">
        <v>0.30444694755491902</v>
      </c>
      <c r="L397" s="17">
        <v>0.248904900159023</v>
      </c>
      <c r="M397" s="17"/>
      <c r="N397" s="17">
        <v>0.39038447272815002</v>
      </c>
      <c r="O397" s="17">
        <v>0.30778990075576901</v>
      </c>
      <c r="P397" s="17">
        <v>0.26201341332815797</v>
      </c>
      <c r="Q397" s="17">
        <v>0.24076123130577501</v>
      </c>
      <c r="R397" s="17"/>
      <c r="S397" s="17">
        <v>0.35873921632606498</v>
      </c>
      <c r="T397" s="17">
        <v>0.31868340349970098</v>
      </c>
      <c r="U397" s="17">
        <v>0.29621828712607601</v>
      </c>
      <c r="V397" s="17">
        <v>0.20119902146504401</v>
      </c>
      <c r="W397" s="17">
        <v>0.31303071538321497</v>
      </c>
      <c r="X397" s="17">
        <v>0.25658939751179799</v>
      </c>
      <c r="Y397" s="17">
        <v>0.20772684051912499</v>
      </c>
      <c r="Z397" s="17">
        <v>0.36148066968364001</v>
      </c>
      <c r="AA397" s="17">
        <v>0.30076188703413997</v>
      </c>
      <c r="AB397" s="17">
        <v>0.374641739732955</v>
      </c>
      <c r="AC397" s="17">
        <v>0.308559777786376</v>
      </c>
      <c r="AD397" s="17">
        <v>0.36952552078519901</v>
      </c>
      <c r="AE397" s="17"/>
      <c r="AF397" s="17">
        <v>0.23982479196964901</v>
      </c>
      <c r="AG397" s="17">
        <v>0.263462024958801</v>
      </c>
      <c r="AH397" s="17">
        <v>0.36540938384938898</v>
      </c>
      <c r="AI397" s="17">
        <v>0.34203949012788398</v>
      </c>
      <c r="AJ397" s="17">
        <v>0.54911813023899803</v>
      </c>
      <c r="AK397" s="17"/>
      <c r="AL397" s="17">
        <v>0.37401541379991898</v>
      </c>
      <c r="AM397" s="17">
        <v>0.265065711366123</v>
      </c>
      <c r="AN397" s="17">
        <v>0.313542695202217</v>
      </c>
      <c r="AO397" s="17">
        <v>0.27939080792088999</v>
      </c>
      <c r="AP397" s="17">
        <v>0.245974478532132</v>
      </c>
      <c r="AQ397" s="17">
        <v>0.321301616659809</v>
      </c>
      <c r="AR397" s="17"/>
      <c r="AS397" s="17">
        <v>0.31109593060223101</v>
      </c>
      <c r="AT397" s="17">
        <v>0.29309571075375801</v>
      </c>
      <c r="AU397" s="17"/>
      <c r="AV397" s="17">
        <v>0.31557057058170002</v>
      </c>
      <c r="AW397" s="17">
        <v>0.30067523418424402</v>
      </c>
    </row>
    <row r="398" spans="2:49" x14ac:dyDescent="0.3">
      <c r="B398" t="s">
        <v>208</v>
      </c>
      <c r="C398" s="17">
        <v>0.250071520965084</v>
      </c>
      <c r="D398" s="17">
        <v>0.28543900040568099</v>
      </c>
      <c r="E398" s="17">
        <v>0.21737204413851</v>
      </c>
      <c r="F398" s="17"/>
      <c r="G398" s="17">
        <v>0.14024246985861599</v>
      </c>
      <c r="H398" s="17">
        <v>0.26455914374044998</v>
      </c>
      <c r="I398" s="17">
        <v>0.31511235777177699</v>
      </c>
      <c r="J398" s="17">
        <v>0.28556853239506402</v>
      </c>
      <c r="K398" s="17">
        <v>0.25758838885476498</v>
      </c>
      <c r="L398" s="17">
        <v>0.22474696104327699</v>
      </c>
      <c r="M398" s="17"/>
      <c r="N398" s="17">
        <v>0.29036870967932099</v>
      </c>
      <c r="O398" s="17">
        <v>0.24286087857598701</v>
      </c>
      <c r="P398" s="17">
        <v>0.23590287171544799</v>
      </c>
      <c r="Q398" s="17">
        <v>0.227352005789863</v>
      </c>
      <c r="R398" s="17"/>
      <c r="S398" s="17">
        <v>0.25351958258854901</v>
      </c>
      <c r="T398" s="17">
        <v>0.22412162175619299</v>
      </c>
      <c r="U398" s="17">
        <v>0.242230338247997</v>
      </c>
      <c r="V398" s="17">
        <v>0.24223423844363801</v>
      </c>
      <c r="W398" s="17">
        <v>0.22842861971373399</v>
      </c>
      <c r="X398" s="17">
        <v>0.23407333523360799</v>
      </c>
      <c r="Y398" s="17">
        <v>0.24933579482798601</v>
      </c>
      <c r="Z398" s="17">
        <v>0.29751500533271402</v>
      </c>
      <c r="AA398" s="17">
        <v>0.20075554964154099</v>
      </c>
      <c r="AB398" s="17">
        <v>0.31215597428089098</v>
      </c>
      <c r="AC398" s="17">
        <v>0.34277494121646701</v>
      </c>
      <c r="AD398" s="17">
        <v>0.26843543761314698</v>
      </c>
      <c r="AE398" s="17"/>
      <c r="AF398" s="17">
        <v>0.22541300671514</v>
      </c>
      <c r="AG398" s="17">
        <v>0.22238552592292399</v>
      </c>
      <c r="AH398" s="17">
        <v>0.28501295141677202</v>
      </c>
      <c r="AI398" s="17">
        <v>0.26431769581290199</v>
      </c>
      <c r="AJ398" s="17">
        <v>0.34073237060665801</v>
      </c>
      <c r="AK398" s="17"/>
      <c r="AL398" s="17">
        <v>0.25217569381695698</v>
      </c>
      <c r="AM398" s="17">
        <v>0.23433472651469001</v>
      </c>
      <c r="AN398" s="17">
        <v>0.27128184437443398</v>
      </c>
      <c r="AO398" s="17">
        <v>0.272515704988115</v>
      </c>
      <c r="AP398" s="17">
        <v>0.21652062991899401</v>
      </c>
      <c r="AQ398" s="17">
        <v>0.27314073165525998</v>
      </c>
      <c r="AR398" s="17"/>
      <c r="AS398" s="17">
        <v>0.27723878467505497</v>
      </c>
      <c r="AT398" s="17">
        <v>0.217719321570646</v>
      </c>
      <c r="AU398" s="17"/>
      <c r="AV398" s="17">
        <v>0.285748121089278</v>
      </c>
      <c r="AW398" s="17">
        <v>0.25742194758916898</v>
      </c>
    </row>
    <row r="399" spans="2:49" x14ac:dyDescent="0.3">
      <c r="B399" t="s">
        <v>209</v>
      </c>
      <c r="C399" s="17">
        <v>0.195294331750103</v>
      </c>
      <c r="D399" s="17">
        <v>0.25332796769597499</v>
      </c>
      <c r="E399" s="17">
        <v>0.140091609337369</v>
      </c>
      <c r="F399" s="17"/>
      <c r="G399" s="17">
        <v>9.62825060458357E-2</v>
      </c>
      <c r="H399" s="17">
        <v>0.20315988251362699</v>
      </c>
      <c r="I399" s="17">
        <v>0.18983625587859501</v>
      </c>
      <c r="J399" s="17">
        <v>0.241056629681656</v>
      </c>
      <c r="K399" s="17">
        <v>0.25960690537519598</v>
      </c>
      <c r="L399" s="17">
        <v>0.179270215949484</v>
      </c>
      <c r="M399" s="17"/>
      <c r="N399" s="17">
        <v>0.21104822069992399</v>
      </c>
      <c r="O399" s="17">
        <v>0.180800379427696</v>
      </c>
      <c r="P399" s="17">
        <v>0.19821432998262001</v>
      </c>
      <c r="Q399" s="17">
        <v>0.19291800656439401</v>
      </c>
      <c r="R399" s="17"/>
      <c r="S399" s="17">
        <v>0.19256909589694601</v>
      </c>
      <c r="T399" s="17">
        <v>0.17551288165780399</v>
      </c>
      <c r="U399" s="17">
        <v>0.21655370810795499</v>
      </c>
      <c r="V399" s="17">
        <v>0.15584355486425699</v>
      </c>
      <c r="W399" s="17">
        <v>0.207806470361867</v>
      </c>
      <c r="X399" s="17">
        <v>0.19165945736062101</v>
      </c>
      <c r="Y399" s="17">
        <v>0.17973325445490099</v>
      </c>
      <c r="Z399" s="17">
        <v>0.248700099158392</v>
      </c>
      <c r="AA399" s="17">
        <v>0.172474707313899</v>
      </c>
      <c r="AB399" s="17">
        <v>0.26954380473452799</v>
      </c>
      <c r="AC399" s="17">
        <v>0.182785299910974</v>
      </c>
      <c r="AD399" s="17">
        <v>0.18942693216129899</v>
      </c>
      <c r="AE399" s="17"/>
      <c r="AF399" s="17">
        <v>0.198173770374972</v>
      </c>
      <c r="AG399" s="17">
        <v>0.17227241917663899</v>
      </c>
      <c r="AH399" s="17">
        <v>0.21923823711436399</v>
      </c>
      <c r="AI399" s="17">
        <v>0.20248958155404401</v>
      </c>
      <c r="AJ399" s="17">
        <v>0.17840144709540401</v>
      </c>
      <c r="AK399" s="17"/>
      <c r="AL399" s="17">
        <v>0.205594975359295</v>
      </c>
      <c r="AM399" s="17">
        <v>0.19729921933262801</v>
      </c>
      <c r="AN399" s="17">
        <v>0.20815700229734899</v>
      </c>
      <c r="AO399" s="17">
        <v>0.17213377447929001</v>
      </c>
      <c r="AP399" s="17">
        <v>0.18311997474803399</v>
      </c>
      <c r="AQ399" s="17">
        <v>0.21078253606171099</v>
      </c>
      <c r="AR399" s="17"/>
      <c r="AS399" s="17">
        <v>0.20267824230526399</v>
      </c>
      <c r="AT399" s="17">
        <v>0.18650118463224999</v>
      </c>
      <c r="AU399" s="17"/>
      <c r="AV399" s="17">
        <v>0.207756742987103</v>
      </c>
      <c r="AW399" s="17">
        <v>0.19085125418850099</v>
      </c>
    </row>
    <row r="400" spans="2:49" x14ac:dyDescent="0.3">
      <c r="B400" t="s">
        <v>210</v>
      </c>
      <c r="C400" s="17">
        <v>0.193507148028607</v>
      </c>
      <c r="D400" s="17">
        <v>0.263813094842062</v>
      </c>
      <c r="E400" s="17">
        <v>0.12534299633864601</v>
      </c>
      <c r="F400" s="17"/>
      <c r="G400" s="17">
        <v>0.17290445444786001</v>
      </c>
      <c r="H400" s="17">
        <v>0.22049268671844899</v>
      </c>
      <c r="I400" s="17">
        <v>0.18691711215899401</v>
      </c>
      <c r="J400" s="17">
        <v>0.20688487080703599</v>
      </c>
      <c r="K400" s="17">
        <v>0.20241387365772601</v>
      </c>
      <c r="L400" s="17">
        <v>0.17391402398929801</v>
      </c>
      <c r="M400" s="17"/>
      <c r="N400" s="17">
        <v>0.258743134492393</v>
      </c>
      <c r="O400" s="17">
        <v>0.20320910479093099</v>
      </c>
      <c r="P400" s="17">
        <v>0.161303213244712</v>
      </c>
      <c r="Q400" s="17">
        <v>0.14164153268489399</v>
      </c>
      <c r="R400" s="17"/>
      <c r="S400" s="17">
        <v>0.20373244771506599</v>
      </c>
      <c r="T400" s="17">
        <v>0.16491864419751201</v>
      </c>
      <c r="U400" s="17">
        <v>0.22779332938847899</v>
      </c>
      <c r="V400" s="17">
        <v>0.16867545282091201</v>
      </c>
      <c r="W400" s="17">
        <v>0.19423563496132701</v>
      </c>
      <c r="X400" s="17">
        <v>0.15611127384345599</v>
      </c>
      <c r="Y400" s="17">
        <v>0.17718304594012599</v>
      </c>
      <c r="Z400" s="17">
        <v>0.18915392680374599</v>
      </c>
      <c r="AA400" s="17">
        <v>0.174424310919295</v>
      </c>
      <c r="AB400" s="17">
        <v>0.26601796038907499</v>
      </c>
      <c r="AC400" s="17">
        <v>0.222742152027502</v>
      </c>
      <c r="AD400" s="17">
        <v>0.21652692970575299</v>
      </c>
      <c r="AE400" s="17"/>
      <c r="AF400" s="17">
        <v>0.15887542021807299</v>
      </c>
      <c r="AG400" s="17">
        <v>0.19341448835912001</v>
      </c>
      <c r="AH400" s="17">
        <v>0.20332647043580801</v>
      </c>
      <c r="AI400" s="17">
        <v>0.23837476396548801</v>
      </c>
      <c r="AJ400" s="17">
        <v>0.196086717606303</v>
      </c>
      <c r="AK400" s="17"/>
      <c r="AL400" s="17">
        <v>0.23838470297280501</v>
      </c>
      <c r="AM400" s="17">
        <v>0.17680952973268299</v>
      </c>
      <c r="AN400" s="17">
        <v>0.226480406789553</v>
      </c>
      <c r="AO400" s="17">
        <v>0.15481608947855999</v>
      </c>
      <c r="AP400" s="17">
        <v>0.16083379672020201</v>
      </c>
      <c r="AQ400" s="17">
        <v>0.183185147075448</v>
      </c>
      <c r="AR400" s="17"/>
      <c r="AS400" s="17">
        <v>0.19891048486016499</v>
      </c>
      <c r="AT400" s="17">
        <v>0.187072571751949</v>
      </c>
      <c r="AU400" s="17"/>
      <c r="AV400" s="17">
        <v>0.19487843068806701</v>
      </c>
      <c r="AW400" s="17">
        <v>0.20830047213536401</v>
      </c>
    </row>
    <row r="401" spans="2:49" x14ac:dyDescent="0.3">
      <c r="B401" t="s">
        <v>211</v>
      </c>
      <c r="C401" s="17">
        <v>0.19282499272461301</v>
      </c>
      <c r="D401" s="17">
        <v>0.108358451587323</v>
      </c>
      <c r="E401" s="17">
        <v>0.27131964396177499</v>
      </c>
      <c r="F401" s="17"/>
      <c r="G401" s="17">
        <v>0.15299414642572801</v>
      </c>
      <c r="H401" s="17">
        <v>0.126073022910177</v>
      </c>
      <c r="I401" s="17">
        <v>0.171875971809133</v>
      </c>
      <c r="J401" s="17">
        <v>0.194390571298729</v>
      </c>
      <c r="K401" s="17">
        <v>0.22876442662106999</v>
      </c>
      <c r="L401" s="17">
        <v>0.265432941268822</v>
      </c>
      <c r="M401" s="17"/>
      <c r="N401" s="17">
        <v>0.138372512173177</v>
      </c>
      <c r="O401" s="17">
        <v>0.20781426436337999</v>
      </c>
      <c r="P401" s="17">
        <v>0.189245652196423</v>
      </c>
      <c r="Q401" s="17">
        <v>0.23770657450416599</v>
      </c>
      <c r="R401" s="17"/>
      <c r="S401" s="17">
        <v>0.140881485784035</v>
      </c>
      <c r="T401" s="17">
        <v>0.23195466573481699</v>
      </c>
      <c r="U401" s="17">
        <v>0.23394378587728701</v>
      </c>
      <c r="V401" s="17">
        <v>0.19423516726096099</v>
      </c>
      <c r="W401" s="17">
        <v>0.25354619346752699</v>
      </c>
      <c r="X401" s="17">
        <v>0.17770786090721599</v>
      </c>
      <c r="Y401" s="17">
        <v>0.23401295951307999</v>
      </c>
      <c r="Z401" s="17">
        <v>0.149380121491306</v>
      </c>
      <c r="AA401" s="17">
        <v>0.18489088372752899</v>
      </c>
      <c r="AB401" s="17">
        <v>0.14012422942640801</v>
      </c>
      <c r="AC401" s="17">
        <v>0.215191257166992</v>
      </c>
      <c r="AD401" s="17">
        <v>0.15334022852123899</v>
      </c>
      <c r="AE401" s="17"/>
      <c r="AF401" s="17">
        <v>0.264800701910406</v>
      </c>
      <c r="AG401" s="17">
        <v>0.20128511953627101</v>
      </c>
      <c r="AH401" s="17">
        <v>0.135213707164549</v>
      </c>
      <c r="AI401" s="17">
        <v>0.12946288674888201</v>
      </c>
      <c r="AJ401" s="17">
        <v>0.119035937819157</v>
      </c>
      <c r="AK401" s="17"/>
      <c r="AL401" s="17">
        <v>0.13769895383549599</v>
      </c>
      <c r="AM401" s="17">
        <v>0.21325145154647901</v>
      </c>
      <c r="AN401" s="17">
        <v>0.18374920897920799</v>
      </c>
      <c r="AO401" s="17">
        <v>0.22698635365737499</v>
      </c>
      <c r="AP401" s="17">
        <v>0.219303396495201</v>
      </c>
      <c r="AQ401" s="17">
        <v>0.205824929004636</v>
      </c>
      <c r="AR401" s="17"/>
      <c r="AS401" s="17">
        <v>0.18642892508779799</v>
      </c>
      <c r="AT401" s="17">
        <v>0.20044176479763401</v>
      </c>
      <c r="AU401" s="17"/>
      <c r="AV401" s="17">
        <v>0.189128720858873</v>
      </c>
      <c r="AW401" s="17">
        <v>0.180141547276396</v>
      </c>
    </row>
    <row r="402" spans="2:49" x14ac:dyDescent="0.3">
      <c r="B402" t="s">
        <v>212</v>
      </c>
      <c r="C402" s="17">
        <v>0.181668211352734</v>
      </c>
      <c r="D402" s="17">
        <v>0.21955920929385001</v>
      </c>
      <c r="E402" s="17">
        <v>0.14601515206847299</v>
      </c>
      <c r="F402" s="17"/>
      <c r="G402" s="17">
        <v>0.17631475909875699</v>
      </c>
      <c r="H402" s="17">
        <v>0.16658132319657601</v>
      </c>
      <c r="I402" s="17">
        <v>0.21335820880834599</v>
      </c>
      <c r="J402" s="17">
        <v>0.23541059727879701</v>
      </c>
      <c r="K402" s="17">
        <v>0.190901913106198</v>
      </c>
      <c r="L402" s="17">
        <v>0.121712644326223</v>
      </c>
      <c r="M402" s="17"/>
      <c r="N402" s="17">
        <v>0.20114347094452201</v>
      </c>
      <c r="O402" s="17">
        <v>0.20634179489270099</v>
      </c>
      <c r="P402" s="17">
        <v>0.159246101817722</v>
      </c>
      <c r="Q402" s="17">
        <v>0.15479115960971701</v>
      </c>
      <c r="R402" s="17"/>
      <c r="S402" s="17">
        <v>0.15111123518017999</v>
      </c>
      <c r="T402" s="17">
        <v>0.17835513394852101</v>
      </c>
      <c r="U402" s="17">
        <v>0.17065338883731199</v>
      </c>
      <c r="V402" s="17">
        <v>0.18999501919933501</v>
      </c>
      <c r="W402" s="17">
        <v>0.181602396407893</v>
      </c>
      <c r="X402" s="17">
        <v>0.19996752304322399</v>
      </c>
      <c r="Y402" s="17">
        <v>0.15162921606784899</v>
      </c>
      <c r="Z402" s="17">
        <v>0.202721760637669</v>
      </c>
      <c r="AA402" s="17">
        <v>0.17118841015835601</v>
      </c>
      <c r="AB402" s="17">
        <v>0.23331473980286099</v>
      </c>
      <c r="AC402" s="17">
        <v>0.188202091228857</v>
      </c>
      <c r="AD402" s="17">
        <v>0.21333749678973499</v>
      </c>
      <c r="AE402" s="17"/>
      <c r="AF402" s="17">
        <v>0.135554905470641</v>
      </c>
      <c r="AG402" s="17">
        <v>0.16288553878165399</v>
      </c>
      <c r="AH402" s="17">
        <v>0.21760202160936501</v>
      </c>
      <c r="AI402" s="17">
        <v>0.210999702788746</v>
      </c>
      <c r="AJ402" s="17">
        <v>0.20476264862844501</v>
      </c>
      <c r="AK402" s="17"/>
      <c r="AL402" s="17">
        <v>0.19869412766634201</v>
      </c>
      <c r="AM402" s="17">
        <v>0.184105977556725</v>
      </c>
      <c r="AN402" s="17">
        <v>0.18084711507586901</v>
      </c>
      <c r="AO402" s="17">
        <v>0.181789227542489</v>
      </c>
      <c r="AP402" s="17">
        <v>0.146054041492863</v>
      </c>
      <c r="AQ402" s="17">
        <v>0.15015416865921499</v>
      </c>
      <c r="AR402" s="17"/>
      <c r="AS402" s="17">
        <v>0.182782652390826</v>
      </c>
      <c r="AT402" s="17">
        <v>0.18034107664154</v>
      </c>
      <c r="AU402" s="17"/>
      <c r="AV402" s="17">
        <v>0.19657712056007601</v>
      </c>
      <c r="AW402" s="17">
        <v>0.150657617594979</v>
      </c>
    </row>
    <row r="403" spans="2:49" x14ac:dyDescent="0.3">
      <c r="B403" t="s">
        <v>213</v>
      </c>
      <c r="C403" s="17">
        <v>0.114704754946635</v>
      </c>
      <c r="D403" s="17">
        <v>0.15316441823711699</v>
      </c>
      <c r="E403" s="17">
        <v>7.8015288821301307E-2</v>
      </c>
      <c r="F403" s="17"/>
      <c r="G403" s="17">
        <v>0.132064468703987</v>
      </c>
      <c r="H403" s="17">
        <v>0.21539880552569199</v>
      </c>
      <c r="I403" s="17">
        <v>0.160854242358104</v>
      </c>
      <c r="J403" s="17">
        <v>0.110701349005877</v>
      </c>
      <c r="K403" s="17">
        <v>6.5149741428854796E-2</v>
      </c>
      <c r="L403" s="17">
        <v>2.0088986063204101E-2</v>
      </c>
      <c r="M403" s="17"/>
      <c r="N403" s="17">
        <v>0.174487020058883</v>
      </c>
      <c r="O403" s="17">
        <v>9.4107589107262898E-2</v>
      </c>
      <c r="P403" s="17">
        <v>0.105280423916267</v>
      </c>
      <c r="Q403" s="17">
        <v>8.1098705584278105E-2</v>
      </c>
      <c r="R403" s="17"/>
      <c r="S403" s="17">
        <v>0.15995200411972099</v>
      </c>
      <c r="T403" s="17">
        <v>0.10106854428980901</v>
      </c>
      <c r="U403" s="17">
        <v>0.117883690346887</v>
      </c>
      <c r="V403" s="17">
        <v>9.6453574416302895E-2</v>
      </c>
      <c r="W403" s="17">
        <v>0.10457355873114101</v>
      </c>
      <c r="X403" s="17">
        <v>0.114082633025634</v>
      </c>
      <c r="Y403" s="17">
        <v>0.101736650275655</v>
      </c>
      <c r="Z403" s="17">
        <v>0.106982934922651</v>
      </c>
      <c r="AA403" s="17">
        <v>0.121313396045423</v>
      </c>
      <c r="AB403" s="17">
        <v>0.13976083461088501</v>
      </c>
      <c r="AC403" s="17">
        <v>6.7320508210834407E-2</v>
      </c>
      <c r="AD403" s="17">
        <v>5.8559553305653801E-2</v>
      </c>
      <c r="AE403" s="17"/>
      <c r="AF403" s="17">
        <v>8.2479062310895399E-2</v>
      </c>
      <c r="AG403" s="17">
        <v>8.8084008148816006E-2</v>
      </c>
      <c r="AH403" s="17">
        <v>0.13638408184211501</v>
      </c>
      <c r="AI403" s="17">
        <v>0.217552318184833</v>
      </c>
      <c r="AJ403" s="17">
        <v>0.16785258780014001</v>
      </c>
      <c r="AK403" s="17"/>
      <c r="AL403" s="17">
        <v>0.18495700533933301</v>
      </c>
      <c r="AM403" s="17">
        <v>7.9094530360869303E-2</v>
      </c>
      <c r="AN403" s="17">
        <v>0.14384299289144301</v>
      </c>
      <c r="AO403" s="17">
        <v>8.1386272774276902E-2</v>
      </c>
      <c r="AP403" s="17">
        <v>6.3061525416347797E-2</v>
      </c>
      <c r="AQ403" s="17">
        <v>0.10498319664476501</v>
      </c>
      <c r="AR403" s="17"/>
      <c r="AS403" s="17">
        <v>0.11267642440354</v>
      </c>
      <c r="AT403" s="17">
        <v>0.117120197107782</v>
      </c>
      <c r="AU403" s="17"/>
      <c r="AV403" s="17">
        <v>0.117614883443242</v>
      </c>
      <c r="AW403" s="17">
        <v>0.10117557010877699</v>
      </c>
    </row>
    <row r="404" spans="2:49" x14ac:dyDescent="0.3">
      <c r="B404" t="s">
        <v>214</v>
      </c>
      <c r="C404" s="17">
        <v>4.84082295861609E-3</v>
      </c>
      <c r="D404" s="17">
        <v>7.0039905383898699E-3</v>
      </c>
      <c r="E404" s="17">
        <v>2.76563299028703E-3</v>
      </c>
      <c r="F404" s="17"/>
      <c r="G404" s="17">
        <v>3.56515416939424E-3</v>
      </c>
      <c r="H404" s="17">
        <v>2.4720423137165001E-3</v>
      </c>
      <c r="I404" s="17">
        <v>5.7053856317339597E-3</v>
      </c>
      <c r="J404" s="17">
        <v>0</v>
      </c>
      <c r="K404" s="17">
        <v>8.7707744873096408E-3</v>
      </c>
      <c r="L404" s="17">
        <v>8.2080136761212997E-3</v>
      </c>
      <c r="M404" s="17"/>
      <c r="N404" s="17">
        <v>1.5226850162688001E-3</v>
      </c>
      <c r="O404" s="17">
        <v>6.4548981116144899E-3</v>
      </c>
      <c r="P404" s="17">
        <v>8.3214534499948603E-3</v>
      </c>
      <c r="Q404" s="17">
        <v>3.7368508235807599E-3</v>
      </c>
      <c r="R404" s="17"/>
      <c r="S404" s="17">
        <v>0</v>
      </c>
      <c r="T404" s="17">
        <v>6.87131347940042E-3</v>
      </c>
      <c r="U404" s="17">
        <v>6.2440103047736199E-3</v>
      </c>
      <c r="V404" s="17">
        <v>9.3023678416752908E-3</v>
      </c>
      <c r="W404" s="17">
        <v>5.9501559248371404E-3</v>
      </c>
      <c r="X404" s="17">
        <v>1.01899459989902E-2</v>
      </c>
      <c r="Y404" s="17">
        <v>0</v>
      </c>
      <c r="Z404" s="17">
        <v>1.08535580203417E-2</v>
      </c>
      <c r="AA404" s="17">
        <v>3.9404607051027503E-3</v>
      </c>
      <c r="AB404" s="17">
        <v>0</v>
      </c>
      <c r="AC404" s="17">
        <v>8.2076466806186004E-3</v>
      </c>
      <c r="AD404" s="17">
        <v>0</v>
      </c>
      <c r="AE404" s="17"/>
      <c r="AF404" s="17">
        <v>3.8010324557511202E-3</v>
      </c>
      <c r="AG404" s="17">
        <v>7.0661835691747501E-3</v>
      </c>
      <c r="AH404" s="17">
        <v>5.5185485929732103E-3</v>
      </c>
      <c r="AI404" s="17">
        <v>0</v>
      </c>
      <c r="AJ404" s="17">
        <v>0</v>
      </c>
      <c r="AK404" s="17"/>
      <c r="AL404" s="17">
        <v>3.4208983380886499E-3</v>
      </c>
      <c r="AM404" s="17">
        <v>0</v>
      </c>
      <c r="AN404" s="17">
        <v>7.3851678574890804E-3</v>
      </c>
      <c r="AO404" s="17">
        <v>4.9963680333021104E-3</v>
      </c>
      <c r="AP404" s="17">
        <v>2.1563886893630702E-2</v>
      </c>
      <c r="AQ404" s="17">
        <v>0</v>
      </c>
      <c r="AR404" s="17"/>
      <c r="AS404" s="17">
        <v>6.3931203309688404E-3</v>
      </c>
      <c r="AT404" s="17">
        <v>2.9922660098576901E-3</v>
      </c>
      <c r="AU404" s="17"/>
      <c r="AV404" s="17">
        <v>9.1383218682800204E-3</v>
      </c>
      <c r="AW404" s="17">
        <v>0</v>
      </c>
    </row>
    <row r="405" spans="2:49" x14ac:dyDescent="0.3">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row>
    <row r="406" spans="2:49" x14ac:dyDescent="0.3">
      <c r="B406" s="6" t="s">
        <v>229</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row>
    <row r="407" spans="2:49" x14ac:dyDescent="0.3">
      <c r="B407" s="23" t="s">
        <v>80</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row>
    <row r="408" spans="2:49" x14ac:dyDescent="0.3">
      <c r="B408" t="s">
        <v>216</v>
      </c>
      <c r="C408" s="17">
        <v>0.57112391291970799</v>
      </c>
      <c r="D408" s="17">
        <v>0.67668673891477704</v>
      </c>
      <c r="E408" s="17">
        <v>0.47035328232478701</v>
      </c>
      <c r="F408" s="17"/>
      <c r="G408" s="17">
        <v>0.51773054965370502</v>
      </c>
      <c r="H408" s="17">
        <v>0.58060327928800104</v>
      </c>
      <c r="I408" s="17">
        <v>0.55760984823364002</v>
      </c>
      <c r="J408" s="17">
        <v>0.57387176666837403</v>
      </c>
      <c r="K408" s="17">
        <v>0.61463702264901499</v>
      </c>
      <c r="L408" s="17">
        <v>0.57876662992960803</v>
      </c>
      <c r="M408" s="17"/>
      <c r="N408" s="17">
        <v>0.63931158353795503</v>
      </c>
      <c r="O408" s="17">
        <v>0.56360396881439201</v>
      </c>
      <c r="P408" s="17">
        <v>0.55812544312165402</v>
      </c>
      <c r="Q408" s="17">
        <v>0.51943176747559605</v>
      </c>
      <c r="R408" s="17"/>
      <c r="S408" s="17">
        <v>0.61289732799222996</v>
      </c>
      <c r="T408" s="17">
        <v>0.57963197332049798</v>
      </c>
      <c r="U408" s="17">
        <v>0.53057490985369404</v>
      </c>
      <c r="V408" s="17">
        <v>0.53476486033067205</v>
      </c>
      <c r="W408" s="17">
        <v>0.56190610364064297</v>
      </c>
      <c r="X408" s="17">
        <v>0.536572660424671</v>
      </c>
      <c r="Y408" s="17">
        <v>0.54893874774639795</v>
      </c>
      <c r="Z408" s="17">
        <v>0.62257496464585504</v>
      </c>
      <c r="AA408" s="17">
        <v>0.52286481590697897</v>
      </c>
      <c r="AB408" s="17">
        <v>0.63135736757993699</v>
      </c>
      <c r="AC408" s="17">
        <v>0.55955617544992298</v>
      </c>
      <c r="AD408" s="17">
        <v>0.68723557493104104</v>
      </c>
      <c r="AE408" s="17"/>
      <c r="AF408" s="17">
        <v>0.538304881450691</v>
      </c>
      <c r="AG408" s="17">
        <v>0.56445310995296405</v>
      </c>
      <c r="AH408" s="17">
        <v>0.60144118870235297</v>
      </c>
      <c r="AI408" s="17">
        <v>0.59273146283775902</v>
      </c>
      <c r="AJ408" s="17">
        <v>0.63915403606258003</v>
      </c>
      <c r="AK408" s="17"/>
      <c r="AL408" s="17">
        <v>0.60641616436338097</v>
      </c>
      <c r="AM408" s="17">
        <v>0.55517377151341696</v>
      </c>
      <c r="AN408" s="17">
        <v>0.56666308774623797</v>
      </c>
      <c r="AO408" s="17">
        <v>0.53048126003304796</v>
      </c>
      <c r="AP408" s="17">
        <v>0.59465560431939302</v>
      </c>
      <c r="AQ408" s="17">
        <v>0.59010407957695099</v>
      </c>
      <c r="AR408" s="17"/>
      <c r="AS408" s="17">
        <v>0.59278913515312603</v>
      </c>
      <c r="AT408" s="17">
        <v>0.54532383245878702</v>
      </c>
      <c r="AU408" s="17"/>
      <c r="AV408" s="17">
        <v>0.59439911013291902</v>
      </c>
      <c r="AW408" s="17">
        <v>0.58903976971099903</v>
      </c>
    </row>
    <row r="409" spans="2:49" x14ac:dyDescent="0.3">
      <c r="B409" t="s">
        <v>217</v>
      </c>
      <c r="C409" s="17">
        <v>0.32223855369326998</v>
      </c>
      <c r="D409" s="17">
        <v>0.43198057892460701</v>
      </c>
      <c r="E409" s="17">
        <v>0.216533417104114</v>
      </c>
      <c r="F409" s="17"/>
      <c r="G409" s="17">
        <v>0.28756775798486001</v>
      </c>
      <c r="H409" s="17">
        <v>0.326408315728687</v>
      </c>
      <c r="I409" s="17">
        <v>0.29879339427743001</v>
      </c>
      <c r="J409" s="17">
        <v>0.33941148354745898</v>
      </c>
      <c r="K409" s="17">
        <v>0.39635548407075799</v>
      </c>
      <c r="L409" s="17">
        <v>0.29750704237658898</v>
      </c>
      <c r="M409" s="17"/>
      <c r="N409" s="17">
        <v>0.39486243850840802</v>
      </c>
      <c r="O409" s="17">
        <v>0.332309382655324</v>
      </c>
      <c r="P409" s="17">
        <v>0.28862345382027799</v>
      </c>
      <c r="Q409" s="17">
        <v>0.26465769504104097</v>
      </c>
      <c r="R409" s="17"/>
      <c r="S409" s="17">
        <v>0.34079471912131598</v>
      </c>
      <c r="T409" s="17">
        <v>0.35486446582290998</v>
      </c>
      <c r="U409" s="17">
        <v>0.29194365347012602</v>
      </c>
      <c r="V409" s="17">
        <v>0.27427602874149798</v>
      </c>
      <c r="W409" s="17">
        <v>0.32872496542701202</v>
      </c>
      <c r="X409" s="17">
        <v>0.31817292597524999</v>
      </c>
      <c r="Y409" s="17">
        <v>0.310262246784896</v>
      </c>
      <c r="Z409" s="17">
        <v>0.32722371353813201</v>
      </c>
      <c r="AA409" s="17">
        <v>0.27339743992545201</v>
      </c>
      <c r="AB409" s="17">
        <v>0.35909626677383</v>
      </c>
      <c r="AC409" s="17">
        <v>0.33920380719075499</v>
      </c>
      <c r="AD409" s="17">
        <v>0.38085947386912899</v>
      </c>
      <c r="AE409" s="17"/>
      <c r="AF409" s="17">
        <v>0.30070889331874401</v>
      </c>
      <c r="AG409" s="17">
        <v>0.31111705273028101</v>
      </c>
      <c r="AH409" s="17">
        <v>0.33622249018226602</v>
      </c>
      <c r="AI409" s="17">
        <v>0.35824872120642598</v>
      </c>
      <c r="AJ409" s="17">
        <v>0.35467330179772899</v>
      </c>
      <c r="AK409" s="17"/>
      <c r="AL409" s="17">
        <v>0.348105807706999</v>
      </c>
      <c r="AM409" s="17">
        <v>0.30070609114614699</v>
      </c>
      <c r="AN409" s="17">
        <v>0.37053255437947002</v>
      </c>
      <c r="AO409" s="17">
        <v>0.31437776715228899</v>
      </c>
      <c r="AP409" s="17">
        <v>0.27211817320159198</v>
      </c>
      <c r="AQ409" s="17">
        <v>0.33393056797169801</v>
      </c>
      <c r="AR409" s="17"/>
      <c r="AS409" s="17">
        <v>0.33910307252806499</v>
      </c>
      <c r="AT409" s="17">
        <v>0.302155402078913</v>
      </c>
      <c r="AU409" s="17"/>
      <c r="AV409" s="17">
        <v>0.332928255043206</v>
      </c>
      <c r="AW409" s="17">
        <v>0.353483201151022</v>
      </c>
    </row>
    <row r="410" spans="2:49" x14ac:dyDescent="0.3">
      <c r="B410" t="s">
        <v>218</v>
      </c>
      <c r="C410" s="17">
        <v>0.31272650691916398</v>
      </c>
      <c r="D410" s="17">
        <v>0.41334750151287802</v>
      </c>
      <c r="E410" s="17">
        <v>0.216827670585724</v>
      </c>
      <c r="F410" s="17"/>
      <c r="G410" s="17">
        <v>0.347521306043793</v>
      </c>
      <c r="H410" s="17">
        <v>0.40875430629423698</v>
      </c>
      <c r="I410" s="17">
        <v>0.32742668489939902</v>
      </c>
      <c r="J410" s="17">
        <v>0.31202252540124698</v>
      </c>
      <c r="K410" s="17">
        <v>0.23307729341394401</v>
      </c>
      <c r="L410" s="17">
        <v>0.25346747288073801</v>
      </c>
      <c r="M410" s="17"/>
      <c r="N410" s="17">
        <v>0.367517939220741</v>
      </c>
      <c r="O410" s="17">
        <v>0.31098037570799902</v>
      </c>
      <c r="P410" s="17">
        <v>0.30534927554486302</v>
      </c>
      <c r="Q410" s="17">
        <v>0.26336958405085797</v>
      </c>
      <c r="R410" s="17"/>
      <c r="S410" s="17">
        <v>0.38730696179866397</v>
      </c>
      <c r="T410" s="17">
        <v>0.31186324830886503</v>
      </c>
      <c r="U410" s="17">
        <v>0.26255188777514199</v>
      </c>
      <c r="V410" s="17">
        <v>0.21559478782210301</v>
      </c>
      <c r="W410" s="17">
        <v>0.31508642098187201</v>
      </c>
      <c r="X410" s="17">
        <v>0.328508522042048</v>
      </c>
      <c r="Y410" s="17">
        <v>0.27700386131143601</v>
      </c>
      <c r="Z410" s="17">
        <v>0.36812311744737503</v>
      </c>
      <c r="AA410" s="17">
        <v>0.309041279073824</v>
      </c>
      <c r="AB410" s="17">
        <v>0.33665151975803798</v>
      </c>
      <c r="AC410" s="17">
        <v>0.29082004695439201</v>
      </c>
      <c r="AD410" s="17">
        <v>0.33966473608931402</v>
      </c>
      <c r="AE410" s="17"/>
      <c r="AF410" s="17">
        <v>0.245003690029333</v>
      </c>
      <c r="AG410" s="17">
        <v>0.28107117547677601</v>
      </c>
      <c r="AH410" s="17">
        <v>0.38024590017579601</v>
      </c>
      <c r="AI410" s="17">
        <v>0.367464350179801</v>
      </c>
      <c r="AJ410" s="17">
        <v>0.47102649118407403</v>
      </c>
      <c r="AK410" s="17"/>
      <c r="AL410" s="17">
        <v>0.39828155930463099</v>
      </c>
      <c r="AM410" s="17">
        <v>0.27286813671647298</v>
      </c>
      <c r="AN410" s="17">
        <v>0.35495106843587698</v>
      </c>
      <c r="AO410" s="17">
        <v>0.30551235499817597</v>
      </c>
      <c r="AP410" s="17">
        <v>0.19538963923939601</v>
      </c>
      <c r="AQ410" s="17">
        <v>0.25470014775166899</v>
      </c>
      <c r="AR410" s="17"/>
      <c r="AS410" s="17">
        <v>0.30699398796731497</v>
      </c>
      <c r="AT410" s="17">
        <v>0.319553090492044</v>
      </c>
      <c r="AU410" s="17"/>
      <c r="AV410" s="17">
        <v>0.30583140430813399</v>
      </c>
      <c r="AW410" s="17">
        <v>0.309701453021136</v>
      </c>
    </row>
    <row r="411" spans="2:49" x14ac:dyDescent="0.3">
      <c r="B411" t="s">
        <v>219</v>
      </c>
      <c r="C411" s="17">
        <v>0.24131731432032699</v>
      </c>
      <c r="D411" s="17">
        <v>0.29109437109485198</v>
      </c>
      <c r="E411" s="17">
        <v>0.19258913408796199</v>
      </c>
      <c r="F411" s="17"/>
      <c r="G411" s="17">
        <v>0.19860552197696801</v>
      </c>
      <c r="H411" s="17">
        <v>0.25145246175640201</v>
      </c>
      <c r="I411" s="17">
        <v>0.27758482793460998</v>
      </c>
      <c r="J411" s="17">
        <v>0.23812957125904399</v>
      </c>
      <c r="K411" s="17">
        <v>0.282020978352573</v>
      </c>
      <c r="L411" s="17">
        <v>0.207285433651026</v>
      </c>
      <c r="M411" s="17"/>
      <c r="N411" s="17">
        <v>0.27851504085413098</v>
      </c>
      <c r="O411" s="17">
        <v>0.24525655287428799</v>
      </c>
      <c r="P411" s="17">
        <v>0.221889174005548</v>
      </c>
      <c r="Q411" s="17">
        <v>0.216771118708494</v>
      </c>
      <c r="R411" s="17"/>
      <c r="S411" s="17">
        <v>0.25356659012543897</v>
      </c>
      <c r="T411" s="17">
        <v>0.21770614227374699</v>
      </c>
      <c r="U411" s="17">
        <v>0.241939740944835</v>
      </c>
      <c r="V411" s="17">
        <v>0.22571961068426</v>
      </c>
      <c r="W411" s="17">
        <v>0.22114257343167901</v>
      </c>
      <c r="X411" s="17">
        <v>0.234733609991954</v>
      </c>
      <c r="Y411" s="17">
        <v>0.194337412927788</v>
      </c>
      <c r="Z411" s="17">
        <v>0.32675082889120599</v>
      </c>
      <c r="AA411" s="17">
        <v>0.22734797165006601</v>
      </c>
      <c r="AB411" s="17">
        <v>0.27480192922323599</v>
      </c>
      <c r="AC411" s="17">
        <v>0.23059254817812999</v>
      </c>
      <c r="AD411" s="17">
        <v>0.37872195349375198</v>
      </c>
      <c r="AE411" s="17"/>
      <c r="AF411" s="17">
        <v>0.194871156939915</v>
      </c>
      <c r="AG411" s="17">
        <v>0.22444293374052701</v>
      </c>
      <c r="AH411" s="17">
        <v>0.274356730012637</v>
      </c>
      <c r="AI411" s="17">
        <v>0.28530532712632101</v>
      </c>
      <c r="AJ411" s="17">
        <v>0.203816449904998</v>
      </c>
      <c r="AK411" s="17"/>
      <c r="AL411" s="17">
        <v>0.29680854035874299</v>
      </c>
      <c r="AM411" s="17">
        <v>0.22868952921914801</v>
      </c>
      <c r="AN411" s="17">
        <v>0.222048947149068</v>
      </c>
      <c r="AO411" s="17">
        <v>0.21382787571943301</v>
      </c>
      <c r="AP411" s="17">
        <v>0.173488705787127</v>
      </c>
      <c r="AQ411" s="17">
        <v>0.30339948873690398</v>
      </c>
      <c r="AR411" s="17"/>
      <c r="AS411" s="17">
        <v>0.24516124291503799</v>
      </c>
      <c r="AT411" s="17">
        <v>0.236739762982008</v>
      </c>
      <c r="AU411" s="17"/>
      <c r="AV411" s="17">
        <v>0.25241628157541601</v>
      </c>
      <c r="AW411" s="17">
        <v>0.228265457840162</v>
      </c>
    </row>
    <row r="412" spans="2:49" x14ac:dyDescent="0.3">
      <c r="B412" t="s">
        <v>220</v>
      </c>
      <c r="C412" s="17">
        <v>0.200441354631165</v>
      </c>
      <c r="D412" s="17">
        <v>0.229120731493001</v>
      </c>
      <c r="E412" s="17">
        <v>0.171998384632947</v>
      </c>
      <c r="F412" s="17"/>
      <c r="G412" s="17">
        <v>0.20700071126647901</v>
      </c>
      <c r="H412" s="17">
        <v>0.29540710511644003</v>
      </c>
      <c r="I412" s="17">
        <v>0.20806878832042899</v>
      </c>
      <c r="J412" s="17">
        <v>0.18175840413813599</v>
      </c>
      <c r="K412" s="17">
        <v>0.20539645073755999</v>
      </c>
      <c r="L412" s="17">
        <v>0.12453692058829199</v>
      </c>
      <c r="M412" s="17"/>
      <c r="N412" s="17">
        <v>0.25942098533399999</v>
      </c>
      <c r="O412" s="17">
        <v>0.16810282826811301</v>
      </c>
      <c r="P412" s="17">
        <v>0.19159934357342401</v>
      </c>
      <c r="Q412" s="17">
        <v>0.18033883553316299</v>
      </c>
      <c r="R412" s="17"/>
      <c r="S412" s="17">
        <v>0.26723120985857002</v>
      </c>
      <c r="T412" s="17">
        <v>0.20951315455144801</v>
      </c>
      <c r="U412" s="17">
        <v>0.19643218878520199</v>
      </c>
      <c r="V412" s="17">
        <v>0.15660257965136601</v>
      </c>
      <c r="W412" s="17">
        <v>0.19612312626168901</v>
      </c>
      <c r="X412" s="17">
        <v>0.15662353236877399</v>
      </c>
      <c r="Y412" s="17">
        <v>0.17910233935554601</v>
      </c>
      <c r="Z412" s="17">
        <v>0.24984047473753901</v>
      </c>
      <c r="AA412" s="17">
        <v>0.16695490069528701</v>
      </c>
      <c r="AB412" s="17">
        <v>0.19211641904208501</v>
      </c>
      <c r="AC412" s="17">
        <v>0.18878349117899901</v>
      </c>
      <c r="AD412" s="17">
        <v>0.29053544920222701</v>
      </c>
      <c r="AE412" s="17"/>
      <c r="AF412" s="17">
        <v>0.160583874315012</v>
      </c>
      <c r="AG412" s="17">
        <v>0.145890954729269</v>
      </c>
      <c r="AH412" s="17">
        <v>0.26196715713128399</v>
      </c>
      <c r="AI412" s="17">
        <v>0.263086596871422</v>
      </c>
      <c r="AJ412" s="17">
        <v>0.32883834259788902</v>
      </c>
      <c r="AK412" s="17"/>
      <c r="AL412" s="17">
        <v>0.27589288166138498</v>
      </c>
      <c r="AM412" s="17">
        <v>0.16961524186622801</v>
      </c>
      <c r="AN412" s="17">
        <v>0.18467529372283401</v>
      </c>
      <c r="AO412" s="17">
        <v>0.17887600818073299</v>
      </c>
      <c r="AP412" s="17">
        <v>0.138430993692089</v>
      </c>
      <c r="AQ412" s="17">
        <v>0.21695507410460901</v>
      </c>
      <c r="AR412" s="17"/>
      <c r="AS412" s="17">
        <v>0.202145802815202</v>
      </c>
      <c r="AT412" s="17">
        <v>0.19841160853320799</v>
      </c>
      <c r="AU412" s="17"/>
      <c r="AV412" s="17">
        <v>0.21789962944073199</v>
      </c>
      <c r="AW412" s="17">
        <v>0.16545774624763901</v>
      </c>
    </row>
    <row r="413" spans="2:49" x14ac:dyDescent="0.3">
      <c r="B413" t="s">
        <v>221</v>
      </c>
      <c r="C413" s="17">
        <v>0.17881906315042301</v>
      </c>
      <c r="D413" s="17">
        <v>0.25307810693313998</v>
      </c>
      <c r="E413" s="17">
        <v>0.10767111175244699</v>
      </c>
      <c r="F413" s="17"/>
      <c r="G413" s="17">
        <v>0.17959503313434</v>
      </c>
      <c r="H413" s="17">
        <v>0.227793035354343</v>
      </c>
      <c r="I413" s="17">
        <v>0.17025353055535999</v>
      </c>
      <c r="J413" s="17">
        <v>0.16966011772565501</v>
      </c>
      <c r="K413" s="17">
        <v>0.19582253915969999</v>
      </c>
      <c r="L413" s="17">
        <v>0.141551712869594</v>
      </c>
      <c r="M413" s="17"/>
      <c r="N413" s="17">
        <v>0.25586166792300102</v>
      </c>
      <c r="O413" s="17">
        <v>0.16655206237608999</v>
      </c>
      <c r="P413" s="17">
        <v>0.15189647146731899</v>
      </c>
      <c r="Q413" s="17">
        <v>0.130344520398013</v>
      </c>
      <c r="R413" s="17"/>
      <c r="S413" s="17">
        <v>0.18557373582620099</v>
      </c>
      <c r="T413" s="17">
        <v>0.208299813901033</v>
      </c>
      <c r="U413" s="17">
        <v>0.14242762643767701</v>
      </c>
      <c r="V413" s="17">
        <v>0.164339845075921</v>
      </c>
      <c r="W413" s="17">
        <v>0.149268540707335</v>
      </c>
      <c r="X413" s="17">
        <v>0.137443895734991</v>
      </c>
      <c r="Y413" s="17">
        <v>0.173647345636008</v>
      </c>
      <c r="Z413" s="17">
        <v>0.18094257688163801</v>
      </c>
      <c r="AA413" s="17">
        <v>0.17151633211092199</v>
      </c>
      <c r="AB413" s="17">
        <v>0.23098673965560401</v>
      </c>
      <c r="AC413" s="17">
        <v>0.206398261195927</v>
      </c>
      <c r="AD413" s="17">
        <v>0.18789564824623201</v>
      </c>
      <c r="AE413" s="17"/>
      <c r="AF413" s="17">
        <v>0.14376202772211</v>
      </c>
      <c r="AG413" s="17">
        <v>0.172885502535332</v>
      </c>
      <c r="AH413" s="17">
        <v>0.19909466590116001</v>
      </c>
      <c r="AI413" s="17">
        <v>0.209642879826694</v>
      </c>
      <c r="AJ413" s="17">
        <v>0.19078529977796399</v>
      </c>
      <c r="AK413" s="17"/>
      <c r="AL413" s="17">
        <v>0.21602780058027901</v>
      </c>
      <c r="AM413" s="17">
        <v>0.16173076630712999</v>
      </c>
      <c r="AN413" s="17">
        <v>0.233582583075779</v>
      </c>
      <c r="AO413" s="17">
        <v>0.147392976256667</v>
      </c>
      <c r="AP413" s="17">
        <v>0.148411154558029</v>
      </c>
      <c r="AQ413" s="17">
        <v>0.12974998854450701</v>
      </c>
      <c r="AR413" s="17"/>
      <c r="AS413" s="17">
        <v>0.166365866582878</v>
      </c>
      <c r="AT413" s="17">
        <v>0.19364898134728101</v>
      </c>
      <c r="AU413" s="17"/>
      <c r="AV413" s="17">
        <v>0.16930449360046801</v>
      </c>
      <c r="AW413" s="17">
        <v>0.159522290300427</v>
      </c>
    </row>
    <row r="414" spans="2:49" x14ac:dyDescent="0.3">
      <c r="B414" t="s">
        <v>222</v>
      </c>
      <c r="C414" s="17">
        <v>0.17012234489514699</v>
      </c>
      <c r="D414" s="17">
        <v>0.15573011337053599</v>
      </c>
      <c r="E414" s="17">
        <v>0.18538473391725399</v>
      </c>
      <c r="F414" s="17"/>
      <c r="G414" s="17">
        <v>0.243277690032557</v>
      </c>
      <c r="H414" s="17">
        <v>0.3034315286298</v>
      </c>
      <c r="I414" s="17">
        <v>0.20037469073373301</v>
      </c>
      <c r="J414" s="17">
        <v>0.14691263988042899</v>
      </c>
      <c r="K414" s="17">
        <v>8.4919107876102198E-2</v>
      </c>
      <c r="L414" s="17">
        <v>6.4208759391084697E-2</v>
      </c>
      <c r="M414" s="17"/>
      <c r="N414" s="17">
        <v>0.22532280448945899</v>
      </c>
      <c r="O414" s="17">
        <v>0.16970851625230901</v>
      </c>
      <c r="P414" s="17">
        <v>0.15433289763114599</v>
      </c>
      <c r="Q414" s="17">
        <v>0.121093767321376</v>
      </c>
      <c r="R414" s="17"/>
      <c r="S414" s="17">
        <v>0.223932446318926</v>
      </c>
      <c r="T414" s="17">
        <v>0.13228446150541201</v>
      </c>
      <c r="U414" s="17">
        <v>0.16489098787515499</v>
      </c>
      <c r="V414" s="17">
        <v>0.16733922174160501</v>
      </c>
      <c r="W414" s="17">
        <v>0.139570490553384</v>
      </c>
      <c r="X414" s="17">
        <v>0.16132911169746</v>
      </c>
      <c r="Y414" s="17">
        <v>0.13660807392583499</v>
      </c>
      <c r="Z414" s="17">
        <v>0.227714763583443</v>
      </c>
      <c r="AA414" s="17">
        <v>0.208609238071785</v>
      </c>
      <c r="AB414" s="17">
        <v>0.15671641073325199</v>
      </c>
      <c r="AC414" s="17">
        <v>0.14578278192112201</v>
      </c>
      <c r="AD414" s="17">
        <v>0.155193951720874</v>
      </c>
      <c r="AE414" s="17"/>
      <c r="AF414" s="17">
        <v>7.9445623627707698E-2</v>
      </c>
      <c r="AG414" s="17">
        <v>0.158319994392351</v>
      </c>
      <c r="AH414" s="17">
        <v>0.21978448974603201</v>
      </c>
      <c r="AI414" s="17">
        <v>0.27986500187802399</v>
      </c>
      <c r="AJ414" s="17">
        <v>0.28759920523125398</v>
      </c>
      <c r="AK414" s="17"/>
      <c r="AL414" s="17">
        <v>0.23022604706838301</v>
      </c>
      <c r="AM414" s="17">
        <v>0.136494621032974</v>
      </c>
      <c r="AN414" s="17">
        <v>0.17475829529829301</v>
      </c>
      <c r="AO414" s="17">
        <v>0.17135738236957501</v>
      </c>
      <c r="AP414" s="17">
        <v>9.9144515898643801E-2</v>
      </c>
      <c r="AQ414" s="17">
        <v>0.17412603771444601</v>
      </c>
      <c r="AR414" s="17"/>
      <c r="AS414" s="17">
        <v>0.177712236982492</v>
      </c>
      <c r="AT414" s="17">
        <v>0.16108390418895399</v>
      </c>
      <c r="AU414" s="17"/>
      <c r="AV414" s="17">
        <v>0.184174565490801</v>
      </c>
      <c r="AW414" s="17">
        <v>0.16266254273952199</v>
      </c>
    </row>
    <row r="415" spans="2:49" x14ac:dyDescent="0.3">
      <c r="B415" t="s">
        <v>223</v>
      </c>
      <c r="C415" s="17">
        <v>0.16042686718590601</v>
      </c>
      <c r="D415" s="17">
        <v>0.17701024709913701</v>
      </c>
      <c r="E415" s="17">
        <v>0.14540504308664901</v>
      </c>
      <c r="F415" s="17"/>
      <c r="G415" s="17">
        <v>0.19402264943719599</v>
      </c>
      <c r="H415" s="17">
        <v>0.22777650228634899</v>
      </c>
      <c r="I415" s="17">
        <v>0.14700637220950599</v>
      </c>
      <c r="J415" s="17">
        <v>0.152567781863057</v>
      </c>
      <c r="K415" s="17">
        <v>0.165738361868498</v>
      </c>
      <c r="L415" s="17">
        <v>9.7026895047356398E-2</v>
      </c>
      <c r="M415" s="17"/>
      <c r="N415" s="17">
        <v>0.206238454577747</v>
      </c>
      <c r="O415" s="17">
        <v>0.15583929956241999</v>
      </c>
      <c r="P415" s="17">
        <v>0.141602060301765</v>
      </c>
      <c r="Q415" s="17">
        <v>0.13403009618008599</v>
      </c>
      <c r="R415" s="17"/>
      <c r="S415" s="17">
        <v>0.21613310711966599</v>
      </c>
      <c r="T415" s="17">
        <v>0.18121223645531401</v>
      </c>
      <c r="U415" s="17">
        <v>0.133778451110034</v>
      </c>
      <c r="V415" s="17">
        <v>0.113717202666198</v>
      </c>
      <c r="W415" s="17">
        <v>0.146752614090114</v>
      </c>
      <c r="X415" s="17">
        <v>0.13285884584422</v>
      </c>
      <c r="Y415" s="17">
        <v>0.20621886845901</v>
      </c>
      <c r="Z415" s="17">
        <v>0.15075494908582701</v>
      </c>
      <c r="AA415" s="17">
        <v>0.116700913434612</v>
      </c>
      <c r="AB415" s="17">
        <v>0.190244239486908</v>
      </c>
      <c r="AC415" s="17">
        <v>0.137553519753709</v>
      </c>
      <c r="AD415" s="17">
        <v>0.134994159735249</v>
      </c>
      <c r="AE415" s="17"/>
      <c r="AF415" s="17">
        <v>0.13933542475449501</v>
      </c>
      <c r="AG415" s="17">
        <v>0.13426371026317699</v>
      </c>
      <c r="AH415" s="17">
        <v>0.18518718852418001</v>
      </c>
      <c r="AI415" s="17">
        <v>0.18527356444732601</v>
      </c>
      <c r="AJ415" s="17">
        <v>0.25137366155187701</v>
      </c>
      <c r="AK415" s="17"/>
      <c r="AL415" s="17">
        <v>0.21638415634543101</v>
      </c>
      <c r="AM415" s="17">
        <v>0.13686879315179501</v>
      </c>
      <c r="AN415" s="17">
        <v>0.168135033796044</v>
      </c>
      <c r="AO415" s="17">
        <v>0.13415553204275901</v>
      </c>
      <c r="AP415" s="17">
        <v>0.11322369363814</v>
      </c>
      <c r="AQ415" s="17">
        <v>0.17283885145892799</v>
      </c>
      <c r="AR415" s="17"/>
      <c r="AS415" s="17">
        <v>0.161238652359352</v>
      </c>
      <c r="AT415" s="17">
        <v>0.15946015091749</v>
      </c>
      <c r="AU415" s="17"/>
      <c r="AV415" s="17">
        <v>0.16102753854531099</v>
      </c>
      <c r="AW415" s="17">
        <v>0.161730301514561</v>
      </c>
    </row>
    <row r="416" spans="2:49" x14ac:dyDescent="0.3">
      <c r="B416" t="s">
        <v>224</v>
      </c>
      <c r="C416" s="17">
        <v>0.12573177419421799</v>
      </c>
      <c r="D416" s="17">
        <v>0.147818668822713</v>
      </c>
      <c r="E416" s="17">
        <v>0.10411426190433699</v>
      </c>
      <c r="F416" s="17"/>
      <c r="G416" s="17">
        <v>0.21450282434190401</v>
      </c>
      <c r="H416" s="17">
        <v>0.26719499745644198</v>
      </c>
      <c r="I416" s="17">
        <v>0.169238615325324</v>
      </c>
      <c r="J416" s="17">
        <v>8.8160719189441294E-2</v>
      </c>
      <c r="K416" s="17">
        <v>4.28901338754855E-2</v>
      </c>
      <c r="L416" s="17">
        <v>1.9920981436005402E-3</v>
      </c>
      <c r="M416" s="17"/>
      <c r="N416" s="17">
        <v>0.20377725083964501</v>
      </c>
      <c r="O416" s="17">
        <v>0.10449375906479801</v>
      </c>
      <c r="P416" s="17">
        <v>0.102289208650786</v>
      </c>
      <c r="Q416" s="17">
        <v>8.3620398554987402E-2</v>
      </c>
      <c r="R416" s="17"/>
      <c r="S416" s="17">
        <v>0.20339290434082799</v>
      </c>
      <c r="T416" s="17">
        <v>0.112970563250925</v>
      </c>
      <c r="U416" s="17">
        <v>0.105984047521528</v>
      </c>
      <c r="V416" s="17">
        <v>9.0417713215760795E-2</v>
      </c>
      <c r="W416" s="17">
        <v>9.5165668504217205E-2</v>
      </c>
      <c r="X416" s="17">
        <v>0.12216357128146001</v>
      </c>
      <c r="Y416" s="17">
        <v>0.13145016623481401</v>
      </c>
      <c r="Z416" s="17">
        <v>0.111013775352814</v>
      </c>
      <c r="AA416" s="17">
        <v>0.14852964837238899</v>
      </c>
      <c r="AB416" s="17">
        <v>7.7710202465084005E-2</v>
      </c>
      <c r="AC416" s="17">
        <v>0.107378500272143</v>
      </c>
      <c r="AD416" s="17">
        <v>0.154052667712088</v>
      </c>
      <c r="AE416" s="17"/>
      <c r="AF416" s="17">
        <v>5.4124008621895502E-2</v>
      </c>
      <c r="AG416" s="17">
        <v>0.12942296748450799</v>
      </c>
      <c r="AH416" s="17">
        <v>0.14555042760824999</v>
      </c>
      <c r="AI416" s="17">
        <v>0.22361700224695799</v>
      </c>
      <c r="AJ416" s="17">
        <v>0.291520467085367</v>
      </c>
      <c r="AK416" s="17"/>
      <c r="AL416" s="17">
        <v>0.21605155802210399</v>
      </c>
      <c r="AM416" s="17">
        <v>9.4325620472986996E-2</v>
      </c>
      <c r="AN416" s="17">
        <v>0.148335399805963</v>
      </c>
      <c r="AO416" s="17">
        <v>7.9842333762660894E-2</v>
      </c>
      <c r="AP416" s="17">
        <v>3.9734993403848499E-2</v>
      </c>
      <c r="AQ416" s="17">
        <v>0.11405011454710701</v>
      </c>
      <c r="AR416" s="17"/>
      <c r="AS416" s="17">
        <v>0.124238276284047</v>
      </c>
      <c r="AT416" s="17">
        <v>0.127510309666206</v>
      </c>
      <c r="AU416" s="17"/>
      <c r="AV416" s="17">
        <v>0.13378518513061799</v>
      </c>
      <c r="AW416" s="17">
        <v>0.102005104615094</v>
      </c>
    </row>
    <row r="417" spans="2:49" x14ac:dyDescent="0.3">
      <c r="B417" t="s">
        <v>225</v>
      </c>
      <c r="C417" s="17">
        <v>0.121336071325852</v>
      </c>
      <c r="D417" s="17">
        <v>0.17714457564132299</v>
      </c>
      <c r="E417" s="17">
        <v>6.6793948378551293E-2</v>
      </c>
      <c r="F417" s="17"/>
      <c r="G417" s="17">
        <v>9.4555561115013106E-2</v>
      </c>
      <c r="H417" s="17">
        <v>0.149309286401553</v>
      </c>
      <c r="I417" s="17">
        <v>0.13680379022179601</v>
      </c>
      <c r="J417" s="17">
        <v>0.13063813741566199</v>
      </c>
      <c r="K417" s="17">
        <v>0.12200977787664501</v>
      </c>
      <c r="L417" s="17">
        <v>9.5882124891337003E-2</v>
      </c>
      <c r="M417" s="17"/>
      <c r="N417" s="17">
        <v>0.15618664886105199</v>
      </c>
      <c r="O417" s="17">
        <v>0.107211960886697</v>
      </c>
      <c r="P417" s="17">
        <v>0.108585799696249</v>
      </c>
      <c r="Q417" s="17">
        <v>0.10916824487641399</v>
      </c>
      <c r="R417" s="17"/>
      <c r="S417" s="17">
        <v>0.15822917403108699</v>
      </c>
      <c r="T417" s="17">
        <v>0.146485168309477</v>
      </c>
      <c r="U417" s="17">
        <v>8.9198061908916201E-2</v>
      </c>
      <c r="V417" s="17">
        <v>7.4196392294398505E-2</v>
      </c>
      <c r="W417" s="17">
        <v>0.13803664834964899</v>
      </c>
      <c r="X417" s="17">
        <v>0.117491049430015</v>
      </c>
      <c r="Y417" s="17">
        <v>0.10674858433617999</v>
      </c>
      <c r="Z417" s="17">
        <v>0.13186513815853201</v>
      </c>
      <c r="AA417" s="17">
        <v>8.9941736912921802E-2</v>
      </c>
      <c r="AB417" s="17">
        <v>0.124409744878008</v>
      </c>
      <c r="AC417" s="17">
        <v>0.11873221227689</v>
      </c>
      <c r="AD417" s="17">
        <v>0.17421909513387199</v>
      </c>
      <c r="AE417" s="17"/>
      <c r="AF417" s="17">
        <v>0.10240154721533699</v>
      </c>
      <c r="AG417" s="17">
        <v>0.115489675910217</v>
      </c>
      <c r="AH417" s="17">
        <v>0.14752649322033801</v>
      </c>
      <c r="AI417" s="17">
        <v>0.13574149804089999</v>
      </c>
      <c r="AJ417" s="17">
        <v>0.16286133081262999</v>
      </c>
      <c r="AK417" s="17"/>
      <c r="AL417" s="17">
        <v>0.16208876144185999</v>
      </c>
      <c r="AM417" s="17">
        <v>0.11430400696576599</v>
      </c>
      <c r="AN417" s="17">
        <v>0.109256475329559</v>
      </c>
      <c r="AO417" s="17">
        <v>7.6519079246528607E-2</v>
      </c>
      <c r="AP417" s="17">
        <v>0.103045535106098</v>
      </c>
      <c r="AQ417" s="17">
        <v>0.174039613824124</v>
      </c>
      <c r="AR417" s="17"/>
      <c r="AS417" s="17">
        <v>0.123729296712808</v>
      </c>
      <c r="AT417" s="17">
        <v>0.11848609328826901</v>
      </c>
      <c r="AU417" s="17"/>
      <c r="AV417" s="17">
        <v>0.12772211495105101</v>
      </c>
      <c r="AW417" s="17">
        <v>0.114430683438033</v>
      </c>
    </row>
    <row r="418" spans="2:49" x14ac:dyDescent="0.3">
      <c r="B418" t="s">
        <v>226</v>
      </c>
      <c r="C418" s="17">
        <v>9.1457661373536503E-2</v>
      </c>
      <c r="D418" s="17">
        <v>0.13573388416065299</v>
      </c>
      <c r="E418" s="17">
        <v>4.8927329897821899E-2</v>
      </c>
      <c r="F418" s="17"/>
      <c r="G418" s="17">
        <v>0.15988175161447399</v>
      </c>
      <c r="H418" s="17">
        <v>0.17593662700662199</v>
      </c>
      <c r="I418" s="17">
        <v>9.3888239382791894E-2</v>
      </c>
      <c r="J418" s="17">
        <v>6.8813280040783506E-2</v>
      </c>
      <c r="K418" s="17">
        <v>5.4269028960005301E-2</v>
      </c>
      <c r="L418" s="17">
        <v>1.8423294951188801E-2</v>
      </c>
      <c r="M418" s="17"/>
      <c r="N418" s="17">
        <v>0.143933925536816</v>
      </c>
      <c r="O418" s="17">
        <v>6.9459156065404204E-2</v>
      </c>
      <c r="P418" s="17">
        <v>8.8605484372552806E-2</v>
      </c>
      <c r="Q418" s="17">
        <v>6.11645272056585E-2</v>
      </c>
      <c r="R418" s="17"/>
      <c r="S418" s="17">
        <v>0.13048706607508601</v>
      </c>
      <c r="T418" s="17">
        <v>8.7208811826209098E-2</v>
      </c>
      <c r="U418" s="17">
        <v>0.10859961869866</v>
      </c>
      <c r="V418" s="17">
        <v>7.9397949501931395E-2</v>
      </c>
      <c r="W418" s="17">
        <v>7.3843364640474696E-2</v>
      </c>
      <c r="X418" s="17">
        <v>7.7173024298650195E-2</v>
      </c>
      <c r="Y418" s="17">
        <v>5.5589877185444302E-2</v>
      </c>
      <c r="Z418" s="17">
        <v>0.105850220000814</v>
      </c>
      <c r="AA418" s="17">
        <v>0.10205869021156699</v>
      </c>
      <c r="AB418" s="17">
        <v>9.2939521526321706E-2</v>
      </c>
      <c r="AC418" s="17">
        <v>7.3194192083118198E-2</v>
      </c>
      <c r="AD418" s="17">
        <v>6.5360736929376398E-2</v>
      </c>
      <c r="AE418" s="17"/>
      <c r="AF418" s="17">
        <v>4.8925076597081701E-2</v>
      </c>
      <c r="AG418" s="17">
        <v>6.6762430520517502E-2</v>
      </c>
      <c r="AH418" s="17">
        <v>0.124297154829243</v>
      </c>
      <c r="AI418" s="17">
        <v>0.139738583214185</v>
      </c>
      <c r="AJ418" s="17">
        <v>0.20258963539026101</v>
      </c>
      <c r="AK418" s="17"/>
      <c r="AL418" s="17">
        <v>0.15910494719170601</v>
      </c>
      <c r="AM418" s="17">
        <v>6.5472301727291404E-2</v>
      </c>
      <c r="AN418" s="17">
        <v>6.5668265839083098E-2</v>
      </c>
      <c r="AO418" s="17">
        <v>7.3114528687522606E-2</v>
      </c>
      <c r="AP418" s="17">
        <v>6.0947169492063899E-2</v>
      </c>
      <c r="AQ418" s="17">
        <v>6.5163550616972196E-2</v>
      </c>
      <c r="AR418" s="17"/>
      <c r="AS418" s="17">
        <v>9.0972101104095301E-2</v>
      </c>
      <c r="AT418" s="17">
        <v>9.2035891953645005E-2</v>
      </c>
      <c r="AU418" s="17"/>
      <c r="AV418" s="17">
        <v>9.1995071522068997E-2</v>
      </c>
      <c r="AW418" s="17">
        <v>8.8589772197368605E-2</v>
      </c>
    </row>
    <row r="419" spans="2:49" x14ac:dyDescent="0.3">
      <c r="B419" t="s">
        <v>227</v>
      </c>
      <c r="C419" s="17">
        <v>8.3198293540982599E-2</v>
      </c>
      <c r="D419" s="17">
        <v>0.118911321884053</v>
      </c>
      <c r="E419" s="17">
        <v>4.7983501085819398E-2</v>
      </c>
      <c r="F419" s="17"/>
      <c r="G419" s="17">
        <v>8.8329968001711903E-2</v>
      </c>
      <c r="H419" s="17">
        <v>0.161538059225113</v>
      </c>
      <c r="I419" s="17">
        <v>8.0425480111109102E-2</v>
      </c>
      <c r="J419" s="17">
        <v>7.3468417314011603E-2</v>
      </c>
      <c r="K419" s="17">
        <v>7.2555951731614707E-2</v>
      </c>
      <c r="L419" s="17">
        <v>3.3452841861017497E-2</v>
      </c>
      <c r="M419" s="17"/>
      <c r="N419" s="17">
        <v>0.10566696526993601</v>
      </c>
      <c r="O419" s="17">
        <v>7.1933022457174603E-2</v>
      </c>
      <c r="P419" s="17">
        <v>8.5335017864605206E-2</v>
      </c>
      <c r="Q419" s="17">
        <v>6.9674977268707902E-2</v>
      </c>
      <c r="R419" s="17"/>
      <c r="S419" s="17">
        <v>0.13309998757340799</v>
      </c>
      <c r="T419" s="17">
        <v>8.1606053214732896E-2</v>
      </c>
      <c r="U419" s="17">
        <v>5.9480060336544002E-2</v>
      </c>
      <c r="V419" s="17">
        <v>7.4108429432149805E-2</v>
      </c>
      <c r="W419" s="17">
        <v>8.7902189440890094E-2</v>
      </c>
      <c r="X419" s="17">
        <v>6.7711386786689601E-2</v>
      </c>
      <c r="Y419" s="17">
        <v>5.9151440771550198E-2</v>
      </c>
      <c r="Z419" s="17">
        <v>5.1966979412243798E-2</v>
      </c>
      <c r="AA419" s="17">
        <v>8.9373157660821004E-2</v>
      </c>
      <c r="AB419" s="17">
        <v>0.108019066812028</v>
      </c>
      <c r="AC419" s="17">
        <v>5.3442482090798001E-2</v>
      </c>
      <c r="AD419" s="17">
        <v>4.0978297115707898E-2</v>
      </c>
      <c r="AE419" s="17"/>
      <c r="AF419" s="17">
        <v>7.2326187123911895E-2</v>
      </c>
      <c r="AG419" s="17">
        <v>7.1716808694735207E-2</v>
      </c>
      <c r="AH419" s="17">
        <v>9.4152725366078896E-2</v>
      </c>
      <c r="AI419" s="17">
        <v>0.13768416631841801</v>
      </c>
      <c r="AJ419" s="17">
        <v>0.13772750379232701</v>
      </c>
      <c r="AK419" s="17"/>
      <c r="AL419" s="17">
        <v>0.14324400561394199</v>
      </c>
      <c r="AM419" s="17">
        <v>6.2957466113719204E-2</v>
      </c>
      <c r="AN419" s="17">
        <v>6.9397891801130304E-2</v>
      </c>
      <c r="AO419" s="17">
        <v>5.2708403983814399E-2</v>
      </c>
      <c r="AP419" s="17">
        <v>5.6607384825456901E-2</v>
      </c>
      <c r="AQ419" s="17">
        <v>7.4216982883813398E-2</v>
      </c>
      <c r="AR419" s="17"/>
      <c r="AS419" s="17">
        <v>9.3832862634912195E-2</v>
      </c>
      <c r="AT419" s="17">
        <v>7.0534092115556599E-2</v>
      </c>
      <c r="AU419" s="17"/>
      <c r="AV419" s="17">
        <v>9.2316017008925499E-2</v>
      </c>
      <c r="AW419" s="17">
        <v>9.7365345215384397E-2</v>
      </c>
    </row>
    <row r="420" spans="2:49" x14ac:dyDescent="0.3">
      <c r="B420" t="s">
        <v>228</v>
      </c>
      <c r="C420" s="17">
        <v>6.8678209012195707E-2</v>
      </c>
      <c r="D420" s="17">
        <v>7.8351515583388098E-2</v>
      </c>
      <c r="E420" s="17">
        <v>5.9736649029419601E-2</v>
      </c>
      <c r="F420" s="17"/>
      <c r="G420" s="17">
        <v>9.4539379313801394E-2</v>
      </c>
      <c r="H420" s="17">
        <v>0.14319242205476199</v>
      </c>
      <c r="I420" s="17">
        <v>8.7493962390011004E-2</v>
      </c>
      <c r="J420" s="17">
        <v>6.2999441148036406E-2</v>
      </c>
      <c r="K420" s="17">
        <v>3.0029608495007E-2</v>
      </c>
      <c r="L420" s="17">
        <v>6.0235095340004001E-3</v>
      </c>
      <c r="M420" s="17"/>
      <c r="N420" s="17">
        <v>0.108446128073418</v>
      </c>
      <c r="O420" s="17">
        <v>5.9796856844504503E-2</v>
      </c>
      <c r="P420" s="17">
        <v>6.6718029349555494E-2</v>
      </c>
      <c r="Q420" s="17">
        <v>3.7435425980456898E-2</v>
      </c>
      <c r="R420" s="17"/>
      <c r="S420" s="17">
        <v>0.10696106724662501</v>
      </c>
      <c r="T420" s="17">
        <v>6.6990485390777496E-2</v>
      </c>
      <c r="U420" s="17">
        <v>5.8250011950375498E-2</v>
      </c>
      <c r="V420" s="17">
        <v>6.8876240637014904E-2</v>
      </c>
      <c r="W420" s="17">
        <v>6.4753025103500395E-2</v>
      </c>
      <c r="X420" s="17">
        <v>5.8171808598890297E-2</v>
      </c>
      <c r="Y420" s="17">
        <v>5.0103058755800803E-2</v>
      </c>
      <c r="Z420" s="17">
        <v>7.0939968402936496E-2</v>
      </c>
      <c r="AA420" s="17">
        <v>8.2008218549842998E-2</v>
      </c>
      <c r="AB420" s="17">
        <v>5.75291219916165E-2</v>
      </c>
      <c r="AC420" s="17">
        <v>4.1654877313576297E-2</v>
      </c>
      <c r="AD420" s="17">
        <v>4.0978297115707898E-2</v>
      </c>
      <c r="AE420" s="17"/>
      <c r="AF420" s="17">
        <v>4.6590142772361197E-2</v>
      </c>
      <c r="AG420" s="17">
        <v>3.7481886503466698E-2</v>
      </c>
      <c r="AH420" s="17">
        <v>9.9383346877491299E-2</v>
      </c>
      <c r="AI420" s="17">
        <v>0.124216546888768</v>
      </c>
      <c r="AJ420" s="17">
        <v>0.24259110228220801</v>
      </c>
      <c r="AK420" s="17"/>
      <c r="AL420" s="17">
        <v>0.132560492547142</v>
      </c>
      <c r="AM420" s="17">
        <v>4.2513676729895797E-2</v>
      </c>
      <c r="AN420" s="17">
        <v>6.7280764340091601E-2</v>
      </c>
      <c r="AO420" s="17">
        <v>4.5957347266751498E-2</v>
      </c>
      <c r="AP420" s="17">
        <v>3.6542900772160998E-2</v>
      </c>
      <c r="AQ420" s="17">
        <v>2.6820280516549399E-2</v>
      </c>
      <c r="AR420" s="17"/>
      <c r="AS420" s="17">
        <v>8.4519680742832101E-2</v>
      </c>
      <c r="AT420" s="17">
        <v>4.9813355429506503E-2</v>
      </c>
      <c r="AU420" s="17"/>
      <c r="AV420" s="17">
        <v>8.7870028141814896E-2</v>
      </c>
      <c r="AW420" s="17">
        <v>7.6717275789633499E-2</v>
      </c>
    </row>
    <row r="421" spans="2:49" x14ac:dyDescent="0.3">
      <c r="B421" t="s">
        <v>78</v>
      </c>
      <c r="C421" s="17">
        <v>0.21810198637140199</v>
      </c>
      <c r="D421" s="17">
        <v>0.12847200470089901</v>
      </c>
      <c r="E421" s="17">
        <v>0.30181503517680502</v>
      </c>
      <c r="F421" s="17"/>
      <c r="G421" s="17">
        <v>0.15240274022384501</v>
      </c>
      <c r="H421" s="17">
        <v>0.14216200610902799</v>
      </c>
      <c r="I421" s="17">
        <v>0.18339358736016101</v>
      </c>
      <c r="J421" s="17">
        <v>0.23783976187729799</v>
      </c>
      <c r="K421" s="17">
        <v>0.26373328906432802</v>
      </c>
      <c r="L421" s="17">
        <v>0.305461379413553</v>
      </c>
      <c r="M421" s="17"/>
      <c r="N421" s="17">
        <v>0.15276413147721199</v>
      </c>
      <c r="O421" s="17">
        <v>0.24986272324587</v>
      </c>
      <c r="P421" s="17">
        <v>0.20426185136456501</v>
      </c>
      <c r="Q421" s="17">
        <v>0.268397261000348</v>
      </c>
      <c r="R421" s="17"/>
      <c r="S421" s="17">
        <v>0.12947073718382299</v>
      </c>
      <c r="T421" s="17">
        <v>0.255778721222641</v>
      </c>
      <c r="U421" s="17">
        <v>0.27879453559713802</v>
      </c>
      <c r="V421" s="17">
        <v>0.25423626787574499</v>
      </c>
      <c r="W421" s="17">
        <v>0.26428232136456098</v>
      </c>
      <c r="X421" s="17">
        <v>0.20322784084357701</v>
      </c>
      <c r="Y421" s="17">
        <v>0.25842043367536399</v>
      </c>
      <c r="Z421" s="17">
        <v>0.18101766536490199</v>
      </c>
      <c r="AA421" s="17">
        <v>0.215522510302537</v>
      </c>
      <c r="AB421" s="17">
        <v>0.161572614114529</v>
      </c>
      <c r="AC421" s="17">
        <v>0.26096448205602402</v>
      </c>
      <c r="AD421" s="17">
        <v>0.18490877097241001</v>
      </c>
      <c r="AE421" s="17"/>
      <c r="AF421" s="17">
        <v>0.28985483797495798</v>
      </c>
      <c r="AG421" s="17">
        <v>0.231990003083035</v>
      </c>
      <c r="AH421" s="17">
        <v>0.163694963285822</v>
      </c>
      <c r="AI421" s="17">
        <v>0.13288971815567099</v>
      </c>
      <c r="AJ421" s="17">
        <v>0.119035937819157</v>
      </c>
      <c r="AK421" s="17"/>
      <c r="AL421" s="17">
        <v>0.14747715448135601</v>
      </c>
      <c r="AM421" s="17">
        <v>0.23256149272642801</v>
      </c>
      <c r="AN421" s="17">
        <v>0.20997811520089901</v>
      </c>
      <c r="AO421" s="17">
        <v>0.26924523995421501</v>
      </c>
      <c r="AP421" s="17">
        <v>0.27514220793125899</v>
      </c>
      <c r="AQ421" s="17">
        <v>0.222902478999214</v>
      </c>
      <c r="AR421" s="17"/>
      <c r="AS421" s="17">
        <v>0.21698863226067799</v>
      </c>
      <c r="AT421" s="17">
        <v>0.219427826712603</v>
      </c>
      <c r="AU421" s="17"/>
      <c r="AV421" s="17">
        <v>0.22466525537726201</v>
      </c>
      <c r="AW421" s="17">
        <v>0.199111046716306</v>
      </c>
    </row>
    <row r="422" spans="2:49" x14ac:dyDescent="0.3">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row>
    <row r="423" spans="2:49" x14ac:dyDescent="0.3">
      <c r="B423" s="6" t="s">
        <v>248</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row>
    <row r="424" spans="2:49" x14ac:dyDescent="0.3">
      <c r="B424" s="23" t="s">
        <v>80</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row>
    <row r="425" spans="2:49" x14ac:dyDescent="0.3">
      <c r="B425" t="s">
        <v>230</v>
      </c>
      <c r="C425" s="17">
        <v>0.602724140188449</v>
      </c>
      <c r="D425" s="17">
        <v>0.73085960279612605</v>
      </c>
      <c r="E425" s="17">
        <v>0.48017284148290601</v>
      </c>
      <c r="F425" s="17"/>
      <c r="G425" s="17">
        <v>0.62108894712448204</v>
      </c>
      <c r="H425" s="17">
        <v>0.70318840766661095</v>
      </c>
      <c r="I425" s="17">
        <v>0.57770153754881903</v>
      </c>
      <c r="J425" s="17">
        <v>0.64010721222520595</v>
      </c>
      <c r="K425" s="17">
        <v>0.56464092025726897</v>
      </c>
      <c r="L425" s="17">
        <v>0.52447124644802801</v>
      </c>
      <c r="M425" s="17"/>
      <c r="N425" s="17">
        <v>0.66246466503869506</v>
      </c>
      <c r="O425" s="17">
        <v>0.58570097494443796</v>
      </c>
      <c r="P425" s="17">
        <v>0.58940697097671302</v>
      </c>
      <c r="Q425" s="17">
        <v>0.568767506355079</v>
      </c>
      <c r="R425" s="17"/>
      <c r="S425" s="17">
        <v>0.62612279978915897</v>
      </c>
      <c r="T425" s="17">
        <v>0.58960066765577201</v>
      </c>
      <c r="U425" s="17">
        <v>0.55337774372906001</v>
      </c>
      <c r="V425" s="17">
        <v>0.57985055573878297</v>
      </c>
      <c r="W425" s="17">
        <v>0.60155987613195805</v>
      </c>
      <c r="X425" s="17">
        <v>0.61175823324036505</v>
      </c>
      <c r="Y425" s="17">
        <v>0.503451518674226</v>
      </c>
      <c r="Z425" s="17">
        <v>0.71048207111035599</v>
      </c>
      <c r="AA425" s="17">
        <v>0.595106356653479</v>
      </c>
      <c r="AB425" s="17">
        <v>0.67325260982978496</v>
      </c>
      <c r="AC425" s="17">
        <v>0.56739518646999698</v>
      </c>
      <c r="AD425" s="17">
        <v>0.72259598878054698</v>
      </c>
      <c r="AE425" s="17"/>
      <c r="AF425" s="17">
        <v>0.58034286555898495</v>
      </c>
      <c r="AG425" s="17">
        <v>0.57171970253077697</v>
      </c>
      <c r="AH425" s="17">
        <v>0.63535278840500897</v>
      </c>
      <c r="AI425" s="17">
        <v>0.63544952961173795</v>
      </c>
      <c r="AJ425" s="17">
        <v>0.75505719742414201</v>
      </c>
      <c r="AK425" s="17"/>
      <c r="AL425" s="17">
        <v>0.67195792137987598</v>
      </c>
      <c r="AM425" s="17">
        <v>0.58645456441830102</v>
      </c>
      <c r="AN425" s="17">
        <v>0.640497437132865</v>
      </c>
      <c r="AO425" s="17">
        <v>0.56606393311331504</v>
      </c>
      <c r="AP425" s="17">
        <v>0.51956448807320799</v>
      </c>
      <c r="AQ425" s="17">
        <v>0.54532811155532002</v>
      </c>
      <c r="AR425" s="17"/>
      <c r="AS425" s="17">
        <v>0.63850358963149001</v>
      </c>
      <c r="AT425" s="17">
        <v>0.56011609931388595</v>
      </c>
      <c r="AU425" s="17"/>
      <c r="AV425" s="17">
        <v>0.63397080113912496</v>
      </c>
      <c r="AW425" s="17">
        <v>0.64905970431839399</v>
      </c>
    </row>
    <row r="426" spans="2:49" x14ac:dyDescent="0.3">
      <c r="B426" t="s">
        <v>231</v>
      </c>
      <c r="C426" s="17">
        <v>0.253884186401517</v>
      </c>
      <c r="D426" s="17">
        <v>0.269507367063123</v>
      </c>
      <c r="E426" s="17">
        <v>0.2394934490991</v>
      </c>
      <c r="F426" s="17"/>
      <c r="G426" s="17">
        <v>0.190985261475736</v>
      </c>
      <c r="H426" s="17">
        <v>0.32664707873983201</v>
      </c>
      <c r="I426" s="17">
        <v>0.219173662922588</v>
      </c>
      <c r="J426" s="17">
        <v>0.26329835494742398</v>
      </c>
      <c r="K426" s="17">
        <v>0.27143721317418501</v>
      </c>
      <c r="L426" s="17">
        <v>0.24583047114207801</v>
      </c>
      <c r="M426" s="17"/>
      <c r="N426" s="17">
        <v>0.35643628387070397</v>
      </c>
      <c r="O426" s="17">
        <v>0.24914414095850701</v>
      </c>
      <c r="P426" s="17">
        <v>0.20989970612959399</v>
      </c>
      <c r="Q426" s="17">
        <v>0.187615966404683</v>
      </c>
      <c r="R426" s="17"/>
      <c r="S426" s="17">
        <v>0.32160687726760101</v>
      </c>
      <c r="T426" s="17">
        <v>0.243546708389245</v>
      </c>
      <c r="U426" s="17">
        <v>0.20785932229232101</v>
      </c>
      <c r="V426" s="17">
        <v>0.27246455050774399</v>
      </c>
      <c r="W426" s="17">
        <v>0.229822886299477</v>
      </c>
      <c r="X426" s="17">
        <v>0.231626095881063</v>
      </c>
      <c r="Y426" s="17">
        <v>0.22855310708375301</v>
      </c>
      <c r="Z426" s="17">
        <v>0.27883720704072801</v>
      </c>
      <c r="AA426" s="17">
        <v>0.230771983909108</v>
      </c>
      <c r="AB426" s="17">
        <v>0.27587910736239002</v>
      </c>
      <c r="AC426" s="17">
        <v>0.24424969581690301</v>
      </c>
      <c r="AD426" s="17">
        <v>0.24110019156160101</v>
      </c>
      <c r="AE426" s="17"/>
      <c r="AF426" s="17">
        <v>0.17538600976388299</v>
      </c>
      <c r="AG426" s="17">
        <v>0.23699786486233099</v>
      </c>
      <c r="AH426" s="17">
        <v>0.27169588416743201</v>
      </c>
      <c r="AI426" s="17">
        <v>0.36307725999464102</v>
      </c>
      <c r="AJ426" s="17">
        <v>0.46607454158311401</v>
      </c>
      <c r="AK426" s="17"/>
      <c r="AL426" s="17">
        <v>0.31663407273324401</v>
      </c>
      <c r="AM426" s="17">
        <v>0.257164593906271</v>
      </c>
      <c r="AN426" s="17">
        <v>0.21588011663537099</v>
      </c>
      <c r="AO426" s="17">
        <v>0.207991544925484</v>
      </c>
      <c r="AP426" s="17">
        <v>0.21949820449232199</v>
      </c>
      <c r="AQ426" s="17">
        <v>0.22036621068610401</v>
      </c>
      <c r="AR426" s="17"/>
      <c r="AS426" s="17">
        <v>0.27387169300525799</v>
      </c>
      <c r="AT426" s="17">
        <v>0.230082017513801</v>
      </c>
      <c r="AU426" s="17"/>
      <c r="AV426" s="17">
        <v>0.28272877650734801</v>
      </c>
      <c r="AW426" s="17">
        <v>0.25324501046822201</v>
      </c>
    </row>
    <row r="427" spans="2:49" x14ac:dyDescent="0.3">
      <c r="B427" t="s">
        <v>232</v>
      </c>
      <c r="C427" s="17">
        <v>0.25057375859679798</v>
      </c>
      <c r="D427" s="17">
        <v>0.30870668817627001</v>
      </c>
      <c r="E427" s="17">
        <v>0.195671845994913</v>
      </c>
      <c r="F427" s="17"/>
      <c r="G427" s="17">
        <v>0.14923061510976299</v>
      </c>
      <c r="H427" s="17">
        <v>0.15855499744357199</v>
      </c>
      <c r="I427" s="17">
        <v>0.21135576820268301</v>
      </c>
      <c r="J427" s="17">
        <v>0.248641381848446</v>
      </c>
      <c r="K427" s="17">
        <v>0.34720930382312898</v>
      </c>
      <c r="L427" s="17">
        <v>0.36190931856200398</v>
      </c>
      <c r="M427" s="17"/>
      <c r="N427" s="17">
        <v>0.27059223745364402</v>
      </c>
      <c r="O427" s="17">
        <v>0.23216072462694901</v>
      </c>
      <c r="P427" s="17">
        <v>0.26513112077186601</v>
      </c>
      <c r="Q427" s="17">
        <v>0.236275237881898</v>
      </c>
      <c r="R427" s="17"/>
      <c r="S427" s="17">
        <v>0.16280551109097899</v>
      </c>
      <c r="T427" s="17">
        <v>0.280676210166102</v>
      </c>
      <c r="U427" s="17">
        <v>0.29812003995375902</v>
      </c>
      <c r="V427" s="17">
        <v>0.18853871814315301</v>
      </c>
      <c r="W427" s="17">
        <v>0.216997470571269</v>
      </c>
      <c r="X427" s="17">
        <v>0.223008152068399</v>
      </c>
      <c r="Y427" s="17">
        <v>0.203396383917131</v>
      </c>
      <c r="Z427" s="17">
        <v>0.316833950049135</v>
      </c>
      <c r="AA427" s="17">
        <v>0.19429534338189</v>
      </c>
      <c r="AB427" s="17">
        <v>0.33436568381899101</v>
      </c>
      <c r="AC427" s="17">
        <v>0.50901842460287305</v>
      </c>
      <c r="AD427" s="17">
        <v>0.312234835829383</v>
      </c>
      <c r="AE427" s="17"/>
      <c r="AF427" s="17">
        <v>0.25669610690920602</v>
      </c>
      <c r="AG427" s="17">
        <v>0.24932896540874799</v>
      </c>
      <c r="AH427" s="17">
        <v>0.23044496655619601</v>
      </c>
      <c r="AI427" s="17">
        <v>0.202201966354983</v>
      </c>
      <c r="AJ427" s="17">
        <v>0.167694462121808</v>
      </c>
      <c r="AK427" s="17"/>
      <c r="AL427" s="17">
        <v>0.17347558641754701</v>
      </c>
      <c r="AM427" s="17">
        <v>0.25551592832730002</v>
      </c>
      <c r="AN427" s="17">
        <v>0.25902190670741898</v>
      </c>
      <c r="AO427" s="17">
        <v>0.30350636127533698</v>
      </c>
      <c r="AP427" s="17">
        <v>0.29864175376668201</v>
      </c>
      <c r="AQ427" s="17">
        <v>0.33426614687487899</v>
      </c>
      <c r="AR427" s="17"/>
      <c r="AS427" s="17">
        <v>0.27572195816682599</v>
      </c>
      <c r="AT427" s="17">
        <v>0.22062596644568599</v>
      </c>
      <c r="AU427" s="17"/>
      <c r="AV427" s="17">
        <v>0.28504128107201698</v>
      </c>
      <c r="AW427" s="17">
        <v>0.25401879651320303</v>
      </c>
    </row>
    <row r="428" spans="2:49" x14ac:dyDescent="0.3">
      <c r="B428" t="s">
        <v>233</v>
      </c>
      <c r="C428" s="17">
        <v>0.242185912897977</v>
      </c>
      <c r="D428" s="17">
        <v>0.25866664643883702</v>
      </c>
      <c r="E428" s="17">
        <v>0.226874540976709</v>
      </c>
      <c r="F428" s="17"/>
      <c r="G428" s="17">
        <v>0.13980370892966101</v>
      </c>
      <c r="H428" s="17">
        <v>0.26349859995670899</v>
      </c>
      <c r="I428" s="17">
        <v>0.22592977980762</v>
      </c>
      <c r="J428" s="17">
        <v>0.25721886981488701</v>
      </c>
      <c r="K428" s="17">
        <v>0.27431315122768302</v>
      </c>
      <c r="L428" s="17">
        <v>0.272912277947719</v>
      </c>
      <c r="M428" s="17"/>
      <c r="N428" s="17">
        <v>0.30932444724904201</v>
      </c>
      <c r="O428" s="17">
        <v>0.23273581578279701</v>
      </c>
      <c r="P428" s="17">
        <v>0.226081098498222</v>
      </c>
      <c r="Q428" s="17">
        <v>0.194553101398665</v>
      </c>
      <c r="R428" s="17"/>
      <c r="S428" s="17">
        <v>0.31949415665228098</v>
      </c>
      <c r="T428" s="17">
        <v>0.23107404027494699</v>
      </c>
      <c r="U428" s="17">
        <v>0.18843479563375601</v>
      </c>
      <c r="V428" s="17">
        <v>0.22242222457776301</v>
      </c>
      <c r="W428" s="17">
        <v>0.197839171654309</v>
      </c>
      <c r="X428" s="17">
        <v>0.21955559628160901</v>
      </c>
      <c r="Y428" s="17">
        <v>0.21907203162078701</v>
      </c>
      <c r="Z428" s="17">
        <v>0.34296429494382202</v>
      </c>
      <c r="AA428" s="17">
        <v>0.23778179273891201</v>
      </c>
      <c r="AB428" s="17">
        <v>0.26903379846576803</v>
      </c>
      <c r="AC428" s="17">
        <v>0.19489847706466401</v>
      </c>
      <c r="AD428" s="17">
        <v>0.24461170286049899</v>
      </c>
      <c r="AE428" s="17"/>
      <c r="AF428" s="17">
        <v>0.22597613698900601</v>
      </c>
      <c r="AG428" s="17">
        <v>0.192539540063071</v>
      </c>
      <c r="AH428" s="17">
        <v>0.25490828005899802</v>
      </c>
      <c r="AI428" s="17">
        <v>0.336357336528188</v>
      </c>
      <c r="AJ428" s="17">
        <v>0.43508873206273302</v>
      </c>
      <c r="AK428" s="17"/>
      <c r="AL428" s="17">
        <v>0.27225676818380401</v>
      </c>
      <c r="AM428" s="17">
        <v>0.23582933767407299</v>
      </c>
      <c r="AN428" s="17">
        <v>0.23521452775623899</v>
      </c>
      <c r="AO428" s="17">
        <v>0.212576336698132</v>
      </c>
      <c r="AP428" s="17">
        <v>0.24391973022819999</v>
      </c>
      <c r="AQ428" s="17">
        <v>0.23920444139935601</v>
      </c>
      <c r="AR428" s="17"/>
      <c r="AS428" s="17">
        <v>0.27702596105183402</v>
      </c>
      <c r="AT428" s="17">
        <v>0.200696560241099</v>
      </c>
      <c r="AU428" s="17"/>
      <c r="AV428" s="17">
        <v>0.30171375126463301</v>
      </c>
      <c r="AW428" s="17">
        <v>0.21953218094462601</v>
      </c>
    </row>
    <row r="429" spans="2:49" x14ac:dyDescent="0.3">
      <c r="B429" t="s">
        <v>234</v>
      </c>
      <c r="C429" s="17">
        <v>0.21243436401808999</v>
      </c>
      <c r="D429" s="17">
        <v>0.28989642204226401</v>
      </c>
      <c r="E429" s="17">
        <v>0.13840392243890601</v>
      </c>
      <c r="F429" s="17"/>
      <c r="G429" s="17">
        <v>0.30304041718298402</v>
      </c>
      <c r="H429" s="17">
        <v>0.29193372155001801</v>
      </c>
      <c r="I429" s="17">
        <v>0.19759114884394899</v>
      </c>
      <c r="J429" s="17">
        <v>0.222314102807283</v>
      </c>
      <c r="K429" s="17">
        <v>0.17986951238162699</v>
      </c>
      <c r="L429" s="17">
        <v>0.113177887808008</v>
      </c>
      <c r="M429" s="17"/>
      <c r="N429" s="17">
        <v>0.23288883754424</v>
      </c>
      <c r="O429" s="17">
        <v>0.17732522019865399</v>
      </c>
      <c r="P429" s="17">
        <v>0.23650430819177101</v>
      </c>
      <c r="Q429" s="17">
        <v>0.206244259354947</v>
      </c>
      <c r="R429" s="17"/>
      <c r="S429" s="17">
        <v>0.26256753792429199</v>
      </c>
      <c r="T429" s="17">
        <v>0.20027118628289001</v>
      </c>
      <c r="U429" s="17">
        <v>0.16861521022566101</v>
      </c>
      <c r="V429" s="17">
        <v>0.203323281637628</v>
      </c>
      <c r="W429" s="17">
        <v>0.18518087908689199</v>
      </c>
      <c r="X429" s="17">
        <v>0.232055598115017</v>
      </c>
      <c r="Y429" s="17">
        <v>0.16719831312737099</v>
      </c>
      <c r="Z429" s="17">
        <v>0.192685384134615</v>
      </c>
      <c r="AA429" s="17">
        <v>0.227439443591054</v>
      </c>
      <c r="AB429" s="17">
        <v>0.20174923060003699</v>
      </c>
      <c r="AC429" s="17">
        <v>0.229654571816028</v>
      </c>
      <c r="AD429" s="17">
        <v>0.27516212441418803</v>
      </c>
      <c r="AE429" s="17"/>
      <c r="AF429" s="17">
        <v>0.21721721805108299</v>
      </c>
      <c r="AG429" s="17">
        <v>0.21538975834847299</v>
      </c>
      <c r="AH429" s="17">
        <v>0.18606384324320299</v>
      </c>
      <c r="AI429" s="17">
        <v>0.228122187767898</v>
      </c>
      <c r="AJ429" s="17">
        <v>0.29224246913019097</v>
      </c>
      <c r="AK429" s="17"/>
      <c r="AL429" s="17">
        <v>0.27921594029663699</v>
      </c>
      <c r="AM429" s="17">
        <v>0.19444528979619</v>
      </c>
      <c r="AN429" s="17">
        <v>0.20905695522017001</v>
      </c>
      <c r="AO429" s="17">
        <v>0.170821863662732</v>
      </c>
      <c r="AP429" s="17">
        <v>0.15881339649065701</v>
      </c>
      <c r="AQ429" s="17">
        <v>0.22868867585309799</v>
      </c>
      <c r="AR429" s="17"/>
      <c r="AS429" s="17">
        <v>0.21778225436996501</v>
      </c>
      <c r="AT429" s="17">
        <v>0.20606581631116999</v>
      </c>
      <c r="AU429" s="17"/>
      <c r="AV429" s="17">
        <v>0.22192286211418599</v>
      </c>
      <c r="AW429" s="17">
        <v>0.20813946377977999</v>
      </c>
    </row>
    <row r="430" spans="2:49" x14ac:dyDescent="0.3">
      <c r="B430" t="s">
        <v>235</v>
      </c>
      <c r="C430" s="17">
        <v>0.19796047132740799</v>
      </c>
      <c r="D430" s="17">
        <v>0.109882215121389</v>
      </c>
      <c r="E430" s="17">
        <v>0.28000504981931801</v>
      </c>
      <c r="F430" s="17"/>
      <c r="G430" s="17">
        <v>0.149159675899108</v>
      </c>
      <c r="H430" s="17">
        <v>0.129991358762228</v>
      </c>
      <c r="I430" s="17">
        <v>0.211268754625723</v>
      </c>
      <c r="J430" s="17">
        <v>0.19230667869422599</v>
      </c>
      <c r="K430" s="17">
        <v>0.23679870914753101</v>
      </c>
      <c r="L430" s="17">
        <v>0.25347400694944999</v>
      </c>
      <c r="M430" s="17"/>
      <c r="N430" s="17">
        <v>0.14062510194816699</v>
      </c>
      <c r="O430" s="17">
        <v>0.22225642903598999</v>
      </c>
      <c r="P430" s="17">
        <v>0.19153383334913399</v>
      </c>
      <c r="Q430" s="17">
        <v>0.23883748638388699</v>
      </c>
      <c r="R430" s="17"/>
      <c r="S430" s="17">
        <v>0.134281455322833</v>
      </c>
      <c r="T430" s="17">
        <v>0.20910518141985099</v>
      </c>
      <c r="U430" s="17">
        <v>0.23320613764547099</v>
      </c>
      <c r="V430" s="17">
        <v>0.22365486597723599</v>
      </c>
      <c r="W430" s="17">
        <v>0.25734338951526597</v>
      </c>
      <c r="X430" s="17">
        <v>0.171741560652275</v>
      </c>
      <c r="Y430" s="17">
        <v>0.25609909374547302</v>
      </c>
      <c r="Z430" s="17">
        <v>0.11765231622816</v>
      </c>
      <c r="AA430" s="17">
        <v>0.21445114771863899</v>
      </c>
      <c r="AB430" s="17">
        <v>0.17167236905809999</v>
      </c>
      <c r="AC430" s="17">
        <v>0.19911601256594699</v>
      </c>
      <c r="AD430" s="17">
        <v>0.18482247198860299</v>
      </c>
      <c r="AE430" s="17"/>
      <c r="AF430" s="17">
        <v>0.235833541045809</v>
      </c>
      <c r="AG430" s="17">
        <v>0.24003774083783699</v>
      </c>
      <c r="AH430" s="17">
        <v>0.16058479951121199</v>
      </c>
      <c r="AI430" s="17">
        <v>0.12393084708345301</v>
      </c>
      <c r="AJ430" s="17">
        <v>8.7341652142093898E-2</v>
      </c>
      <c r="AK430" s="17"/>
      <c r="AL430" s="17">
        <v>0.14233124907434599</v>
      </c>
      <c r="AM430" s="17">
        <v>0.20943268711944699</v>
      </c>
      <c r="AN430" s="17">
        <v>0.18488057280846401</v>
      </c>
      <c r="AO430" s="17">
        <v>0.23017358555295001</v>
      </c>
      <c r="AP430" s="17">
        <v>0.242481949228746</v>
      </c>
      <c r="AQ430" s="17">
        <v>0.246927969831787</v>
      </c>
      <c r="AR430" s="17"/>
      <c r="AS430" s="17">
        <v>0.179846713320756</v>
      </c>
      <c r="AT430" s="17">
        <v>0.21953128232515801</v>
      </c>
      <c r="AU430" s="17"/>
      <c r="AV430" s="17">
        <v>0.18033543483623299</v>
      </c>
      <c r="AW430" s="17">
        <v>0.17870856174451999</v>
      </c>
    </row>
    <row r="431" spans="2:49" x14ac:dyDescent="0.3">
      <c r="B431" t="s">
        <v>236</v>
      </c>
      <c r="C431" s="17">
        <v>0.19612708970834999</v>
      </c>
      <c r="D431" s="17">
        <v>0.27269783513766299</v>
      </c>
      <c r="E431" s="17">
        <v>0.122848749422853</v>
      </c>
      <c r="F431" s="17"/>
      <c r="G431" s="17">
        <v>0.16515917303091601</v>
      </c>
      <c r="H431" s="17">
        <v>0.18288179600194501</v>
      </c>
      <c r="I431" s="17">
        <v>0.179259194755165</v>
      </c>
      <c r="J431" s="17">
        <v>0.21971631070726699</v>
      </c>
      <c r="K431" s="17">
        <v>0.19870925840971801</v>
      </c>
      <c r="L431" s="17">
        <v>0.22049995254605201</v>
      </c>
      <c r="M431" s="17"/>
      <c r="N431" s="17">
        <v>0.23913631510332101</v>
      </c>
      <c r="O431" s="17">
        <v>0.173439770214871</v>
      </c>
      <c r="P431" s="17">
        <v>0.20701533351255899</v>
      </c>
      <c r="Q431" s="17">
        <v>0.16583151512251201</v>
      </c>
      <c r="R431" s="17"/>
      <c r="S431" s="17">
        <v>0.15572612440622599</v>
      </c>
      <c r="T431" s="17">
        <v>0.23846215521380101</v>
      </c>
      <c r="U431" s="17">
        <v>0.20211246044671399</v>
      </c>
      <c r="V431" s="17">
        <v>0.22178652545479599</v>
      </c>
      <c r="W431" s="17">
        <v>0.18473752724734199</v>
      </c>
      <c r="X431" s="17">
        <v>0.17103651143072099</v>
      </c>
      <c r="Y431" s="17">
        <v>0.19378381056476601</v>
      </c>
      <c r="Z431" s="17">
        <v>0.18143215292922599</v>
      </c>
      <c r="AA431" s="17">
        <v>0.20231394657063401</v>
      </c>
      <c r="AB431" s="17">
        <v>0.193135661570562</v>
      </c>
      <c r="AC431" s="17">
        <v>0.201690008186102</v>
      </c>
      <c r="AD431" s="17">
        <v>0.21281244047369699</v>
      </c>
      <c r="AE431" s="17"/>
      <c r="AF431" s="17">
        <v>0.181961995710097</v>
      </c>
      <c r="AG431" s="17">
        <v>0.20650060590580499</v>
      </c>
      <c r="AH431" s="17">
        <v>0.19891294582470301</v>
      </c>
      <c r="AI431" s="17">
        <v>0.15109280662820801</v>
      </c>
      <c r="AJ431" s="17">
        <v>0.23299464113051799</v>
      </c>
      <c r="AK431" s="17"/>
      <c r="AL431" s="17">
        <v>0.195475085055137</v>
      </c>
      <c r="AM431" s="17">
        <v>0.18527795207178799</v>
      </c>
      <c r="AN431" s="17">
        <v>0.21226976222208599</v>
      </c>
      <c r="AO431" s="17">
        <v>0.174154425716984</v>
      </c>
      <c r="AP431" s="17">
        <v>0.25779371737026102</v>
      </c>
      <c r="AQ431" s="17">
        <v>0.181347426258579</v>
      </c>
      <c r="AR431" s="17"/>
      <c r="AS431" s="17">
        <v>0.200117107498062</v>
      </c>
      <c r="AT431" s="17">
        <v>0.19137556771120501</v>
      </c>
      <c r="AU431" s="17"/>
      <c r="AV431" s="17">
        <v>0.20924813619551</v>
      </c>
      <c r="AW431" s="17">
        <v>0.178852451910886</v>
      </c>
    </row>
    <row r="432" spans="2:49" x14ac:dyDescent="0.3">
      <c r="B432" t="s">
        <v>237</v>
      </c>
      <c r="C432" s="17">
        <v>0.17950771587907699</v>
      </c>
      <c r="D432" s="17">
        <v>0.267153097108841</v>
      </c>
      <c r="E432" s="17">
        <v>9.4329493337430306E-2</v>
      </c>
      <c r="F432" s="17"/>
      <c r="G432" s="17">
        <v>0.11186194016963499</v>
      </c>
      <c r="H432" s="17">
        <v>0.149871966699754</v>
      </c>
      <c r="I432" s="17">
        <v>0.17188679625703801</v>
      </c>
      <c r="J432" s="17">
        <v>0.18094692108343099</v>
      </c>
      <c r="K432" s="17">
        <v>0.20521992563925601</v>
      </c>
      <c r="L432" s="17">
        <v>0.23666011194384101</v>
      </c>
      <c r="M432" s="17"/>
      <c r="N432" s="17">
        <v>0.24113972939261599</v>
      </c>
      <c r="O432" s="17">
        <v>0.15713164501860699</v>
      </c>
      <c r="P432" s="17">
        <v>0.144602992099364</v>
      </c>
      <c r="Q432" s="17">
        <v>0.16887926474734</v>
      </c>
      <c r="R432" s="17"/>
      <c r="S432" s="17">
        <v>0.21457413987462901</v>
      </c>
      <c r="T432" s="17">
        <v>0.19544905397058901</v>
      </c>
      <c r="U432" s="17">
        <v>0.180100469655992</v>
      </c>
      <c r="V432" s="17">
        <v>0.152681618972211</v>
      </c>
      <c r="W432" s="17">
        <v>0.16986315398155</v>
      </c>
      <c r="X432" s="17">
        <v>0.18385726094775501</v>
      </c>
      <c r="Y432" s="17">
        <v>0.13492177969906599</v>
      </c>
      <c r="Z432" s="17">
        <v>0.203813048206097</v>
      </c>
      <c r="AA432" s="17">
        <v>0.18447796024279101</v>
      </c>
      <c r="AB432" s="17">
        <v>0.135910196126801</v>
      </c>
      <c r="AC432" s="17">
        <v>0.202220045995813</v>
      </c>
      <c r="AD432" s="17">
        <v>0.195756156770232</v>
      </c>
      <c r="AE432" s="17"/>
      <c r="AF432" s="17">
        <v>0.16440278596128899</v>
      </c>
      <c r="AG432" s="17">
        <v>0.14538869134063601</v>
      </c>
      <c r="AH432" s="17">
        <v>0.20624979653195899</v>
      </c>
      <c r="AI432" s="17">
        <v>0.205058563087057</v>
      </c>
      <c r="AJ432" s="17">
        <v>0.15009466103163499</v>
      </c>
      <c r="AK432" s="17"/>
      <c r="AL432" s="17">
        <v>0.18758289757153099</v>
      </c>
      <c r="AM432" s="17">
        <v>0.18161879082090199</v>
      </c>
      <c r="AN432" s="17">
        <v>0.197380283616474</v>
      </c>
      <c r="AO432" s="17">
        <v>0.16734395424569101</v>
      </c>
      <c r="AP432" s="17">
        <v>0.164071949934459</v>
      </c>
      <c r="AQ432" s="17">
        <v>0.159847607837898</v>
      </c>
      <c r="AR432" s="17"/>
      <c r="AS432" s="17">
        <v>0.194682489674842</v>
      </c>
      <c r="AT432" s="17">
        <v>0.16143680108813099</v>
      </c>
      <c r="AU432" s="17"/>
      <c r="AV432" s="17">
        <v>0.18018735546693901</v>
      </c>
      <c r="AW432" s="17">
        <v>0.22843925978630999</v>
      </c>
    </row>
    <row r="433" spans="2:49" x14ac:dyDescent="0.3">
      <c r="B433" t="s">
        <v>238</v>
      </c>
      <c r="C433" s="17">
        <v>0.124135545196672</v>
      </c>
      <c r="D433" s="17">
        <v>0.18496617239125901</v>
      </c>
      <c r="E433" s="17">
        <v>6.4714843482386306E-2</v>
      </c>
      <c r="F433" s="17"/>
      <c r="G433" s="17">
        <v>7.8229381315895699E-2</v>
      </c>
      <c r="H433" s="17">
        <v>0.13031018401452599</v>
      </c>
      <c r="I433" s="17">
        <v>9.3763487698710707E-2</v>
      </c>
      <c r="J433" s="17">
        <v>0.14241599536250099</v>
      </c>
      <c r="K433" s="17">
        <v>0.13004051324168001</v>
      </c>
      <c r="L433" s="17">
        <v>0.155859876452561</v>
      </c>
      <c r="M433" s="17"/>
      <c r="N433" s="17">
        <v>0.17026607135960301</v>
      </c>
      <c r="O433" s="17">
        <v>0.121884137376879</v>
      </c>
      <c r="P433" s="17">
        <v>0.10419445665395501</v>
      </c>
      <c r="Q433" s="17">
        <v>9.3651532211340899E-2</v>
      </c>
      <c r="R433" s="17"/>
      <c r="S433" s="17">
        <v>0.114147805294383</v>
      </c>
      <c r="T433" s="17">
        <v>0.12960370826759501</v>
      </c>
      <c r="U433" s="17">
        <v>0.12167495081445499</v>
      </c>
      <c r="V433" s="17">
        <v>0.106490310544651</v>
      </c>
      <c r="W433" s="17">
        <v>0.10338267556786999</v>
      </c>
      <c r="X433" s="17">
        <v>9.9462512654764704E-2</v>
      </c>
      <c r="Y433" s="17">
        <v>7.1163077425020399E-2</v>
      </c>
      <c r="Z433" s="17">
        <v>0.17694791502500201</v>
      </c>
      <c r="AA433" s="17">
        <v>8.02258523052711E-2</v>
      </c>
      <c r="AB433" s="17">
        <v>0.20922221434544799</v>
      </c>
      <c r="AC433" s="17">
        <v>0.16020183890779599</v>
      </c>
      <c r="AD433" s="17">
        <v>0.24554359592866401</v>
      </c>
      <c r="AE433" s="17"/>
      <c r="AF433" s="17">
        <v>0.12081124610923701</v>
      </c>
      <c r="AG433" s="17">
        <v>0.118920534060866</v>
      </c>
      <c r="AH433" s="17">
        <v>0.122978466871314</v>
      </c>
      <c r="AI433" s="17">
        <v>0.13552058380168</v>
      </c>
      <c r="AJ433" s="17">
        <v>0.20610681025548999</v>
      </c>
      <c r="AK433" s="17"/>
      <c r="AL433" s="17">
        <v>0.110729086220474</v>
      </c>
      <c r="AM433" s="17">
        <v>0.121452752575563</v>
      </c>
      <c r="AN433" s="17">
        <v>0.124354994864706</v>
      </c>
      <c r="AO433" s="17">
        <v>0.12888530104301699</v>
      </c>
      <c r="AP433" s="17">
        <v>0.123835405301782</v>
      </c>
      <c r="AQ433" s="17">
        <v>0.19988866220384899</v>
      </c>
      <c r="AR433" s="17"/>
      <c r="AS433" s="17">
        <v>0.14012854779605899</v>
      </c>
      <c r="AT433" s="17">
        <v>0.105090240725274</v>
      </c>
      <c r="AU433" s="17"/>
      <c r="AV433" s="17">
        <v>0.139906952197205</v>
      </c>
      <c r="AW433" s="17">
        <v>0.14064460729443501</v>
      </c>
    </row>
    <row r="434" spans="2:49" x14ac:dyDescent="0.3">
      <c r="B434" t="s">
        <v>239</v>
      </c>
      <c r="C434" s="17">
        <v>0.123210260864325</v>
      </c>
      <c r="D434" s="17">
        <v>0.105484825188876</v>
      </c>
      <c r="E434" s="17">
        <v>0.14138647784334199</v>
      </c>
      <c r="F434" s="17"/>
      <c r="G434" s="17">
        <v>0.110673938918666</v>
      </c>
      <c r="H434" s="17">
        <v>0.238689649570552</v>
      </c>
      <c r="I434" s="17">
        <v>0.115717966226945</v>
      </c>
      <c r="J434" s="17">
        <v>8.5143444514532401E-2</v>
      </c>
      <c r="K434" s="17">
        <v>0.106884120872263</v>
      </c>
      <c r="L434" s="17">
        <v>8.5833546432358201E-2</v>
      </c>
      <c r="M434" s="17"/>
      <c r="N434" s="17">
        <v>0.191768052879871</v>
      </c>
      <c r="O434" s="17">
        <v>0.103506368172324</v>
      </c>
      <c r="P434" s="17">
        <v>0.104994342859072</v>
      </c>
      <c r="Q434" s="17">
        <v>8.7023925752550801E-2</v>
      </c>
      <c r="R434" s="17"/>
      <c r="S434" s="17">
        <v>0.19505737977965401</v>
      </c>
      <c r="T434" s="17">
        <v>9.1181819033516798E-2</v>
      </c>
      <c r="U434" s="17">
        <v>6.66077270574265E-2</v>
      </c>
      <c r="V434" s="17">
        <v>0.13114539024843</v>
      </c>
      <c r="W434" s="17">
        <v>9.9176331774387103E-2</v>
      </c>
      <c r="X434" s="17">
        <v>0.134748563039085</v>
      </c>
      <c r="Y434" s="17">
        <v>0.13013745938840701</v>
      </c>
      <c r="Z434" s="17">
        <v>0.147118228910191</v>
      </c>
      <c r="AA434" s="17">
        <v>0.120602467586492</v>
      </c>
      <c r="AB434" s="17">
        <v>0.103700719280127</v>
      </c>
      <c r="AC434" s="17">
        <v>0.113678726833121</v>
      </c>
      <c r="AD434" s="17">
        <v>0.108680580240685</v>
      </c>
      <c r="AE434" s="17"/>
      <c r="AF434" s="17">
        <v>7.5482172162651698E-2</v>
      </c>
      <c r="AG434" s="17">
        <v>0.112852023576186</v>
      </c>
      <c r="AH434" s="17">
        <v>0.129094694013726</v>
      </c>
      <c r="AI434" s="17">
        <v>0.20573591625189</v>
      </c>
      <c r="AJ434" s="17">
        <v>0.40408290202365699</v>
      </c>
      <c r="AK434" s="17"/>
      <c r="AL434" s="17">
        <v>0.19223560982273799</v>
      </c>
      <c r="AM434" s="17">
        <v>9.1765906328410807E-2</v>
      </c>
      <c r="AN434" s="17">
        <v>0.111630274359663</v>
      </c>
      <c r="AO434" s="17">
        <v>9.2436377183613194E-2</v>
      </c>
      <c r="AP434" s="17">
        <v>0.100473509668278</v>
      </c>
      <c r="AQ434" s="17">
        <v>0.119919365301091</v>
      </c>
      <c r="AR434" s="17"/>
      <c r="AS434" s="17">
        <v>0.15281942835041201</v>
      </c>
      <c r="AT434" s="17">
        <v>8.7950114658962394E-2</v>
      </c>
      <c r="AU434" s="17"/>
      <c r="AV434" s="17">
        <v>0.175958426069144</v>
      </c>
      <c r="AW434" s="17">
        <v>9.8932529795502794E-2</v>
      </c>
    </row>
    <row r="435" spans="2:49" x14ac:dyDescent="0.3">
      <c r="B435" t="s">
        <v>240</v>
      </c>
      <c r="C435" s="17">
        <v>0.11548742188443201</v>
      </c>
      <c r="D435" s="17">
        <v>0.149594273392605</v>
      </c>
      <c r="E435" s="17">
        <v>8.3049438842673504E-2</v>
      </c>
      <c r="F435" s="17"/>
      <c r="G435" s="17">
        <v>0.205113823326456</v>
      </c>
      <c r="H435" s="17">
        <v>0.27710374539232702</v>
      </c>
      <c r="I435" s="17">
        <v>0.114508286098187</v>
      </c>
      <c r="J435" s="17">
        <v>6.5057165477987802E-2</v>
      </c>
      <c r="K435" s="17">
        <v>3.2129218166778398E-2</v>
      </c>
      <c r="L435" s="17">
        <v>2.19775945670392E-2</v>
      </c>
      <c r="M435" s="17"/>
      <c r="N435" s="17">
        <v>0.17674483271573699</v>
      </c>
      <c r="O435" s="17">
        <v>9.6912793482820794E-2</v>
      </c>
      <c r="P435" s="17">
        <v>0.103358516529206</v>
      </c>
      <c r="Q435" s="17">
        <v>8.0572401870290203E-2</v>
      </c>
      <c r="R435" s="17"/>
      <c r="S435" s="17">
        <v>0.23371894324114201</v>
      </c>
      <c r="T435" s="17">
        <v>9.4914144336760806E-2</v>
      </c>
      <c r="U435" s="17">
        <v>6.8134270594955804E-2</v>
      </c>
      <c r="V435" s="17">
        <v>0.103767990294638</v>
      </c>
      <c r="W435" s="17">
        <v>7.9902044791376498E-2</v>
      </c>
      <c r="X435" s="17">
        <v>0.121701433156356</v>
      </c>
      <c r="Y435" s="17">
        <v>9.6049832637842197E-2</v>
      </c>
      <c r="Z435" s="17">
        <v>0.16101874260867999</v>
      </c>
      <c r="AA435" s="17">
        <v>0.133138142999394</v>
      </c>
      <c r="AB435" s="17">
        <v>8.1316148664437801E-2</v>
      </c>
      <c r="AC435" s="17">
        <v>3.4290866097995601E-2</v>
      </c>
      <c r="AD435" s="17">
        <v>4.2011140267350498E-2</v>
      </c>
      <c r="AE435" s="17"/>
      <c r="AF435" s="17">
        <v>4.8182372526449697E-2</v>
      </c>
      <c r="AG435" s="17">
        <v>7.7747424553439304E-2</v>
      </c>
      <c r="AH435" s="17">
        <v>0.15038557903570199</v>
      </c>
      <c r="AI435" s="17">
        <v>0.25672445758859602</v>
      </c>
      <c r="AJ435" s="17">
        <v>0.39124451147075601</v>
      </c>
      <c r="AK435" s="17"/>
      <c r="AL435" s="17">
        <v>0.220317371681509</v>
      </c>
      <c r="AM435" s="17">
        <v>0.102433319292819</v>
      </c>
      <c r="AN435" s="17">
        <v>9.3872735310943006E-2</v>
      </c>
      <c r="AO435" s="17">
        <v>6.3890190557099893E-2</v>
      </c>
      <c r="AP435" s="17">
        <v>2.21648590207589E-2</v>
      </c>
      <c r="AQ435" s="17">
        <v>5.1628984296423402E-2</v>
      </c>
      <c r="AR435" s="17"/>
      <c r="AS435" s="17">
        <v>0.11737422436549701</v>
      </c>
      <c r="AT435" s="17">
        <v>0.11324051874626399</v>
      </c>
      <c r="AU435" s="17"/>
      <c r="AV435" s="17">
        <v>0.125575018888295</v>
      </c>
      <c r="AW435" s="17">
        <v>9.8275930312685902E-2</v>
      </c>
    </row>
    <row r="436" spans="2:49" x14ac:dyDescent="0.3">
      <c r="B436" t="s">
        <v>241</v>
      </c>
      <c r="C436" s="17">
        <v>9.9037433758392607E-2</v>
      </c>
      <c r="D436" s="17">
        <v>7.2161083790987304E-2</v>
      </c>
      <c r="E436" s="17">
        <v>0.12596581319106701</v>
      </c>
      <c r="F436" s="17"/>
      <c r="G436" s="17">
        <v>8.8855963172033398E-2</v>
      </c>
      <c r="H436" s="17">
        <v>0.12119622889173701</v>
      </c>
      <c r="I436" s="17">
        <v>0.114536347006884</v>
      </c>
      <c r="J436" s="17">
        <v>7.4100711089183993E-2</v>
      </c>
      <c r="K436" s="17">
        <v>0.101003836797579</v>
      </c>
      <c r="L436" s="17">
        <v>9.4131368759660106E-2</v>
      </c>
      <c r="M436" s="17"/>
      <c r="N436" s="17">
        <v>0.131705871678236</v>
      </c>
      <c r="O436" s="17">
        <v>8.4777653796500305E-2</v>
      </c>
      <c r="P436" s="17">
        <v>0.105019076784098</v>
      </c>
      <c r="Q436" s="17">
        <v>7.2511199244211705E-2</v>
      </c>
      <c r="R436" s="17"/>
      <c r="S436" s="17">
        <v>0.123422896603695</v>
      </c>
      <c r="T436" s="17">
        <v>8.4893837212021706E-2</v>
      </c>
      <c r="U436" s="17">
        <v>8.1654909076237694E-2</v>
      </c>
      <c r="V436" s="17">
        <v>0.111299771288956</v>
      </c>
      <c r="W436" s="17">
        <v>7.3980408143163104E-2</v>
      </c>
      <c r="X436" s="17">
        <v>0.111815652092859</v>
      </c>
      <c r="Y436" s="17">
        <v>0.103498687400099</v>
      </c>
      <c r="Z436" s="17">
        <v>0.112570485634225</v>
      </c>
      <c r="AA436" s="17">
        <v>0.117035982796836</v>
      </c>
      <c r="AB436" s="17">
        <v>9.0880020394603703E-2</v>
      </c>
      <c r="AC436" s="17">
        <v>6.2416456061741801E-2</v>
      </c>
      <c r="AD436" s="17">
        <v>6.5765828149326896E-2</v>
      </c>
      <c r="AE436" s="17"/>
      <c r="AF436" s="17">
        <v>6.6685191431796798E-2</v>
      </c>
      <c r="AG436" s="17">
        <v>9.7482614635947706E-2</v>
      </c>
      <c r="AH436" s="17">
        <v>0.106262455524303</v>
      </c>
      <c r="AI436" s="17">
        <v>0.135067067012688</v>
      </c>
      <c r="AJ436" s="17">
        <v>0.25927972392280901</v>
      </c>
      <c r="AK436" s="17"/>
      <c r="AL436" s="17">
        <v>0.12880955963712001</v>
      </c>
      <c r="AM436" s="17">
        <v>8.1133689621922106E-2</v>
      </c>
      <c r="AN436" s="17">
        <v>8.5722085916358104E-2</v>
      </c>
      <c r="AO436" s="17">
        <v>9.0580442422846699E-2</v>
      </c>
      <c r="AP436" s="17">
        <v>8.5723661163446693E-2</v>
      </c>
      <c r="AQ436" s="17">
        <v>0.133633549754438</v>
      </c>
      <c r="AR436" s="17"/>
      <c r="AS436" s="17">
        <v>0.105592468044026</v>
      </c>
      <c r="AT436" s="17">
        <v>9.1231355880613499E-2</v>
      </c>
      <c r="AU436" s="17"/>
      <c r="AV436" s="17">
        <v>0.116445554271252</v>
      </c>
      <c r="AW436" s="17">
        <v>8.0317425293979006E-2</v>
      </c>
    </row>
    <row r="437" spans="2:49" x14ac:dyDescent="0.3">
      <c r="B437" t="s">
        <v>242</v>
      </c>
      <c r="C437" s="17">
        <v>6.0834584979784397E-2</v>
      </c>
      <c r="D437" s="17">
        <v>8.9475074404858995E-2</v>
      </c>
      <c r="E437" s="17">
        <v>3.3335486401167201E-2</v>
      </c>
      <c r="F437" s="17"/>
      <c r="G437" s="17">
        <v>0.132008052570358</v>
      </c>
      <c r="H437" s="17">
        <v>8.8313055489487299E-2</v>
      </c>
      <c r="I437" s="17">
        <v>6.8976959740671195E-2</v>
      </c>
      <c r="J437" s="17">
        <v>5.6643140218039401E-2</v>
      </c>
      <c r="K437" s="17">
        <v>2.10351943615599E-2</v>
      </c>
      <c r="L437" s="17">
        <v>1.4342280969159699E-2</v>
      </c>
      <c r="M437" s="17"/>
      <c r="N437" s="17">
        <v>6.5899561394523506E-2</v>
      </c>
      <c r="O437" s="17">
        <v>5.06561698421173E-2</v>
      </c>
      <c r="P437" s="17">
        <v>6.7979854081574198E-2</v>
      </c>
      <c r="Q437" s="17">
        <v>5.66801827830819E-2</v>
      </c>
      <c r="R437" s="17"/>
      <c r="S437" s="17">
        <v>8.1052996710281697E-2</v>
      </c>
      <c r="T437" s="17">
        <v>6.2692772111191494E-2</v>
      </c>
      <c r="U437" s="17">
        <v>6.3111782309027906E-2</v>
      </c>
      <c r="V437" s="17">
        <v>3.4651617451964503E-2</v>
      </c>
      <c r="W437" s="17">
        <v>6.3837669446049503E-2</v>
      </c>
      <c r="X437" s="17">
        <v>9.3193174494422298E-2</v>
      </c>
      <c r="Y437" s="17">
        <v>2.7802573114677001E-2</v>
      </c>
      <c r="Z437" s="17">
        <v>5.4270141370829798E-2</v>
      </c>
      <c r="AA437" s="17">
        <v>7.5453120159877193E-2</v>
      </c>
      <c r="AB437" s="17">
        <v>3.9724515831336599E-2</v>
      </c>
      <c r="AC437" s="17">
        <v>5.6006246191742201E-2</v>
      </c>
      <c r="AD437" s="17">
        <v>4.1217080546596299E-2</v>
      </c>
      <c r="AE437" s="17"/>
      <c r="AF437" s="17">
        <v>4.9285530962003103E-2</v>
      </c>
      <c r="AG437" s="17">
        <v>6.7684663239022405E-2</v>
      </c>
      <c r="AH437" s="17">
        <v>6.3030724777020403E-2</v>
      </c>
      <c r="AI437" s="17">
        <v>8.1280226195798E-2</v>
      </c>
      <c r="AJ437" s="17">
        <v>0.14448430785858099</v>
      </c>
      <c r="AK437" s="17"/>
      <c r="AL437" s="17">
        <v>9.4140629709202298E-2</v>
      </c>
      <c r="AM437" s="17">
        <v>6.1019718749114403E-2</v>
      </c>
      <c r="AN437" s="17">
        <v>5.2743340225487503E-2</v>
      </c>
      <c r="AO437" s="17">
        <v>5.1978653728344003E-2</v>
      </c>
      <c r="AP437" s="17">
        <v>4.7887671476535597E-3</v>
      </c>
      <c r="AQ437" s="17">
        <v>4.5110466925994401E-2</v>
      </c>
      <c r="AR437" s="17"/>
      <c r="AS437" s="17">
        <v>4.5962651436119099E-2</v>
      </c>
      <c r="AT437" s="17">
        <v>7.8544861749722902E-2</v>
      </c>
      <c r="AU437" s="17"/>
      <c r="AV437" s="17">
        <v>4.5898406673237899E-2</v>
      </c>
      <c r="AW437" s="17">
        <v>4.6112266862947303E-2</v>
      </c>
    </row>
    <row r="438" spans="2:49" x14ac:dyDescent="0.3">
      <c r="B438" t="s">
        <v>243</v>
      </c>
      <c r="C438" s="17">
        <v>3.9400440842068001E-2</v>
      </c>
      <c r="D438" s="17">
        <v>4.3493509445132798E-2</v>
      </c>
      <c r="E438" s="17">
        <v>3.4713561712881702E-2</v>
      </c>
      <c r="F438" s="17"/>
      <c r="G438" s="17">
        <v>6.8453165063276394E-2</v>
      </c>
      <c r="H438" s="17">
        <v>6.9262402637731493E-2</v>
      </c>
      <c r="I438" s="17">
        <v>5.4188030295585603E-2</v>
      </c>
      <c r="J438" s="17">
        <v>1.8931322747640301E-2</v>
      </c>
      <c r="K438" s="17">
        <v>1.5352524419127499E-2</v>
      </c>
      <c r="L438" s="17">
        <v>1.6390318693723201E-2</v>
      </c>
      <c r="M438" s="17"/>
      <c r="N438" s="17">
        <v>5.60374124014342E-2</v>
      </c>
      <c r="O438" s="17">
        <v>2.41018426809885E-2</v>
      </c>
      <c r="P438" s="17">
        <v>4.7515170847893702E-2</v>
      </c>
      <c r="Q438" s="17">
        <v>3.0633161183617801E-2</v>
      </c>
      <c r="R438" s="17"/>
      <c r="S438" s="17">
        <v>7.6596215918243296E-2</v>
      </c>
      <c r="T438" s="17">
        <v>3.0346935945685001E-2</v>
      </c>
      <c r="U438" s="17">
        <v>2.2203064580118798E-2</v>
      </c>
      <c r="V438" s="17">
        <v>3.99921814187588E-2</v>
      </c>
      <c r="W438" s="17">
        <v>1.25026504131289E-2</v>
      </c>
      <c r="X438" s="17">
        <v>5.6176992947127899E-2</v>
      </c>
      <c r="Y438" s="17">
        <v>2.2034765041911701E-2</v>
      </c>
      <c r="Z438" s="17">
        <v>3.2794704494060599E-2</v>
      </c>
      <c r="AA438" s="17">
        <v>3.3820777441246001E-2</v>
      </c>
      <c r="AB438" s="17">
        <v>5.0349684545357598E-2</v>
      </c>
      <c r="AC438" s="17">
        <v>2.6241489871638098E-2</v>
      </c>
      <c r="AD438" s="17">
        <v>2.5990814534453101E-2</v>
      </c>
      <c r="AE438" s="17"/>
      <c r="AF438" s="17">
        <v>2.2119427522914101E-2</v>
      </c>
      <c r="AG438" s="17">
        <v>2.03254737166432E-2</v>
      </c>
      <c r="AH438" s="17">
        <v>5.8097491661601899E-2</v>
      </c>
      <c r="AI438" s="17">
        <v>8.0291645378082394E-2</v>
      </c>
      <c r="AJ438" s="17">
        <v>9.3968251807508493E-2</v>
      </c>
      <c r="AK438" s="17"/>
      <c r="AL438" s="17">
        <v>6.7985611744121696E-2</v>
      </c>
      <c r="AM438" s="17">
        <v>3.1910165309071301E-2</v>
      </c>
      <c r="AN438" s="17">
        <v>2.7654289062616501E-2</v>
      </c>
      <c r="AO438" s="17">
        <v>2.8485712057580902E-2</v>
      </c>
      <c r="AP438" s="17">
        <v>2.13811542003704E-2</v>
      </c>
      <c r="AQ438" s="17">
        <v>3.2044671177320599E-2</v>
      </c>
      <c r="AR438" s="17"/>
      <c r="AS438" s="17">
        <v>4.02678366882218E-2</v>
      </c>
      <c r="AT438" s="17">
        <v>3.8367500474268797E-2</v>
      </c>
      <c r="AU438" s="17"/>
      <c r="AV438" s="17">
        <v>4.1693418889280097E-2</v>
      </c>
      <c r="AW438" s="17">
        <v>3.69478915296673E-2</v>
      </c>
    </row>
    <row r="439" spans="2:49" x14ac:dyDescent="0.3">
      <c r="B439" t="s">
        <v>244</v>
      </c>
      <c r="C439" s="17">
        <v>2.7150668350350099E-2</v>
      </c>
      <c r="D439" s="17">
        <v>3.3599127556340397E-2</v>
      </c>
      <c r="E439" s="17">
        <v>2.1055976908330099E-2</v>
      </c>
      <c r="F439" s="17"/>
      <c r="G439" s="17">
        <v>3.8709015476371303E-2</v>
      </c>
      <c r="H439" s="17">
        <v>4.8519153298166202E-2</v>
      </c>
      <c r="I439" s="17">
        <v>3.7798190247792997E-2</v>
      </c>
      <c r="J439" s="17">
        <v>1.36616504337239E-2</v>
      </c>
      <c r="K439" s="17">
        <v>6.0785842506165698E-3</v>
      </c>
      <c r="L439" s="17">
        <v>1.8463798962940599E-2</v>
      </c>
      <c r="M439" s="17"/>
      <c r="N439" s="17">
        <v>4.2922143914421E-2</v>
      </c>
      <c r="O439" s="17">
        <v>2.4330124686315398E-2</v>
      </c>
      <c r="P439" s="17">
        <v>1.49540407588488E-2</v>
      </c>
      <c r="Q439" s="17">
        <v>2.4075842411310101E-2</v>
      </c>
      <c r="R439" s="17"/>
      <c r="S439" s="17">
        <v>2.90683347113798E-2</v>
      </c>
      <c r="T439" s="17">
        <v>3.92967588500562E-2</v>
      </c>
      <c r="U439" s="17">
        <v>1.1407300461589999E-2</v>
      </c>
      <c r="V439" s="17">
        <v>1.4730530111404599E-2</v>
      </c>
      <c r="W439" s="17">
        <v>2.9155603717200301E-2</v>
      </c>
      <c r="X439" s="17">
        <v>2.5246271617672199E-2</v>
      </c>
      <c r="Y439" s="17">
        <v>5.8261481301023401E-3</v>
      </c>
      <c r="Z439" s="17">
        <v>5.7107657881330903E-2</v>
      </c>
      <c r="AA439" s="17">
        <v>3.9746733923117603E-2</v>
      </c>
      <c r="AB439" s="17">
        <v>3.2096266685952599E-2</v>
      </c>
      <c r="AC439" s="17">
        <v>1.14714408397023E-2</v>
      </c>
      <c r="AD439" s="17">
        <v>2.7711020224545298E-2</v>
      </c>
      <c r="AE439" s="17"/>
      <c r="AF439" s="17">
        <v>1.07578276166407E-2</v>
      </c>
      <c r="AG439" s="17">
        <v>1.6935127105503201E-2</v>
      </c>
      <c r="AH439" s="17">
        <v>4.0891474718832602E-2</v>
      </c>
      <c r="AI439" s="17">
        <v>6.11607712557653E-2</v>
      </c>
      <c r="AJ439" s="17">
        <v>3.0368629377089298E-2</v>
      </c>
      <c r="AK439" s="17"/>
      <c r="AL439" s="17">
        <v>4.49761734679009E-2</v>
      </c>
      <c r="AM439" s="17">
        <v>3.0733362395170698E-2</v>
      </c>
      <c r="AN439" s="17">
        <v>8.1617331808868498E-3</v>
      </c>
      <c r="AO439" s="17">
        <v>1.4948745259108101E-2</v>
      </c>
      <c r="AP439" s="17">
        <v>8.3975336353207808E-3</v>
      </c>
      <c r="AQ439" s="17">
        <v>3.6533755446116201E-2</v>
      </c>
      <c r="AR439" s="17"/>
      <c r="AS439" s="17">
        <v>2.85896045914385E-2</v>
      </c>
      <c r="AT439" s="17">
        <v>2.5437107769330301E-2</v>
      </c>
      <c r="AU439" s="17"/>
      <c r="AV439" s="17">
        <v>3.0517193470204498E-2</v>
      </c>
      <c r="AW439" s="17">
        <v>2.4100568911144399E-2</v>
      </c>
    </row>
    <row r="440" spans="2:49" x14ac:dyDescent="0.3">
      <c r="B440" t="s">
        <v>245</v>
      </c>
      <c r="C440" s="17">
        <v>2.1920942128627802E-2</v>
      </c>
      <c r="D440" s="17">
        <v>2.2351137841728302E-2</v>
      </c>
      <c r="E440" s="17">
        <v>2.1659010012037301E-2</v>
      </c>
      <c r="F440" s="17"/>
      <c r="G440" s="17">
        <v>2.9177921984527899E-2</v>
      </c>
      <c r="H440" s="17">
        <v>4.98600907032365E-2</v>
      </c>
      <c r="I440" s="17">
        <v>1.9409856470902001E-2</v>
      </c>
      <c r="J440" s="17">
        <v>1.44851511672044E-2</v>
      </c>
      <c r="K440" s="17">
        <v>8.8102553093928598E-3</v>
      </c>
      <c r="L440" s="17">
        <v>1.12694227901471E-2</v>
      </c>
      <c r="M440" s="17"/>
      <c r="N440" s="17">
        <v>3.7155207252217201E-2</v>
      </c>
      <c r="O440" s="17">
        <v>6.6671321225391404E-3</v>
      </c>
      <c r="P440" s="17">
        <v>2.6791236580494201E-2</v>
      </c>
      <c r="Q440" s="17">
        <v>1.7285568226457399E-2</v>
      </c>
      <c r="R440" s="17"/>
      <c r="S440" s="17">
        <v>3.9840378093549601E-2</v>
      </c>
      <c r="T440" s="17">
        <v>2.36104272727467E-2</v>
      </c>
      <c r="U440" s="17">
        <v>5.6994129838220699E-3</v>
      </c>
      <c r="V440" s="17">
        <v>2.6097614801419301E-2</v>
      </c>
      <c r="W440" s="17">
        <v>2.32588022553845E-2</v>
      </c>
      <c r="X440" s="17">
        <v>1.46269460319144E-2</v>
      </c>
      <c r="Y440" s="17">
        <v>1.05426230338519E-2</v>
      </c>
      <c r="Z440" s="17">
        <v>0</v>
      </c>
      <c r="AA440" s="17">
        <v>3.5583012957970103E-2</v>
      </c>
      <c r="AB440" s="17">
        <v>1.19332621273293E-2</v>
      </c>
      <c r="AC440" s="17">
        <v>8.6801993810149605E-3</v>
      </c>
      <c r="AD440" s="17">
        <v>4.1792983950915602E-2</v>
      </c>
      <c r="AE440" s="17"/>
      <c r="AF440" s="17">
        <v>6.3518656286449199E-3</v>
      </c>
      <c r="AG440" s="17">
        <v>2.1396632458715599E-2</v>
      </c>
      <c r="AH440" s="17">
        <v>2.12068682741277E-2</v>
      </c>
      <c r="AI440" s="17">
        <v>4.1121601058033898E-2</v>
      </c>
      <c r="AJ440" s="17">
        <v>9.0198175940212899E-2</v>
      </c>
      <c r="AK440" s="17"/>
      <c r="AL440" s="17">
        <v>4.1908727058004899E-2</v>
      </c>
      <c r="AM440" s="17">
        <v>1.6207607878729099E-2</v>
      </c>
      <c r="AN440" s="17">
        <v>1.5774636354978101E-2</v>
      </c>
      <c r="AO440" s="17">
        <v>1.01781483865201E-2</v>
      </c>
      <c r="AP440" s="17">
        <v>6.9170285814498401E-3</v>
      </c>
      <c r="AQ440" s="17">
        <v>3.5614710086511701E-2</v>
      </c>
      <c r="AR440" s="17"/>
      <c r="AS440" s="17">
        <v>2.1017581285269302E-2</v>
      </c>
      <c r="AT440" s="17">
        <v>2.2996711497286701E-2</v>
      </c>
      <c r="AU440" s="17"/>
      <c r="AV440" s="17">
        <v>2.13100625983496E-2</v>
      </c>
      <c r="AW440" s="17">
        <v>2.0336440682778598E-2</v>
      </c>
    </row>
    <row r="441" spans="2:49" x14ac:dyDescent="0.3">
      <c r="B441" t="s">
        <v>246</v>
      </c>
      <c r="C441" s="17">
        <v>1.9523723067311202E-2</v>
      </c>
      <c r="D441" s="17">
        <v>1.9789851308415599E-2</v>
      </c>
      <c r="E441" s="17">
        <v>1.9404582020947601E-2</v>
      </c>
      <c r="F441" s="17"/>
      <c r="G441" s="17">
        <v>2.1753840795433001E-2</v>
      </c>
      <c r="H441" s="17">
        <v>3.9745317067361501E-2</v>
      </c>
      <c r="I441" s="17">
        <v>1.426220407709E-2</v>
      </c>
      <c r="J441" s="17">
        <v>5.2000424664236699E-3</v>
      </c>
      <c r="K441" s="17">
        <v>9.0389068536710308E-3</v>
      </c>
      <c r="L441" s="17">
        <v>2.45902940694088E-2</v>
      </c>
      <c r="M441" s="17"/>
      <c r="N441" s="17">
        <v>3.3653132035445003E-2</v>
      </c>
      <c r="O441" s="17">
        <v>1.20321916292315E-2</v>
      </c>
      <c r="P441" s="17">
        <v>2.08653686650743E-2</v>
      </c>
      <c r="Q441" s="17">
        <v>1.1086660130561799E-2</v>
      </c>
      <c r="R441" s="17"/>
      <c r="S441" s="17">
        <v>2.1825416718167501E-2</v>
      </c>
      <c r="T441" s="17">
        <v>3.56269697665198E-2</v>
      </c>
      <c r="U441" s="17">
        <v>1.65460404285355E-2</v>
      </c>
      <c r="V441" s="17">
        <v>2.2277170240258101E-2</v>
      </c>
      <c r="W441" s="17">
        <v>0</v>
      </c>
      <c r="X441" s="17">
        <v>8.7476175575524305E-3</v>
      </c>
      <c r="Y441" s="17">
        <v>2.1983406446877098E-2</v>
      </c>
      <c r="Z441" s="17">
        <v>3.7260282006642803E-2</v>
      </c>
      <c r="AA441" s="17">
        <v>1.94408999348024E-2</v>
      </c>
      <c r="AB441" s="17">
        <v>1.63152527269207E-2</v>
      </c>
      <c r="AC441" s="17">
        <v>9.3401314347074296E-3</v>
      </c>
      <c r="AD441" s="17">
        <v>1.2995407267226601E-2</v>
      </c>
      <c r="AE441" s="17"/>
      <c r="AF441" s="17">
        <v>1.1589488746361801E-2</v>
      </c>
      <c r="AG441" s="17">
        <v>2.2433896840323E-2</v>
      </c>
      <c r="AH441" s="17">
        <v>2.2472842492388699E-2</v>
      </c>
      <c r="AI441" s="17">
        <v>3.11105343014677E-2</v>
      </c>
      <c r="AJ441" s="17">
        <v>8.4881803260821398E-2</v>
      </c>
      <c r="AK441" s="17"/>
      <c r="AL441" s="17">
        <v>2.8891579207335798E-2</v>
      </c>
      <c r="AM441" s="17">
        <v>1.12015228591396E-2</v>
      </c>
      <c r="AN441" s="17">
        <v>1.5677972100440599E-2</v>
      </c>
      <c r="AO441" s="17">
        <v>1.8637377765829698E-2</v>
      </c>
      <c r="AP441" s="17">
        <v>2.1276568408510999E-2</v>
      </c>
      <c r="AQ441" s="17">
        <v>2.6384660190899599E-2</v>
      </c>
      <c r="AR441" s="17"/>
      <c r="AS441" s="17">
        <v>2.55911848101248E-2</v>
      </c>
      <c r="AT441" s="17">
        <v>1.2298272090090301E-2</v>
      </c>
      <c r="AU441" s="17"/>
      <c r="AV441" s="17">
        <v>2.6858071472013401E-2</v>
      </c>
      <c r="AW441" s="17">
        <v>2.2640815314453399E-2</v>
      </c>
    </row>
    <row r="442" spans="2:49" x14ac:dyDescent="0.3">
      <c r="B442" t="s">
        <v>247</v>
      </c>
      <c r="C442" s="17">
        <v>8.3922865577004905E-3</v>
      </c>
      <c r="D442" s="17">
        <v>1.07093970900346E-2</v>
      </c>
      <c r="E442" s="17">
        <v>6.1924845428750199E-3</v>
      </c>
      <c r="F442" s="17"/>
      <c r="G442" s="17">
        <v>0</v>
      </c>
      <c r="H442" s="17">
        <v>2.3128122984473299E-2</v>
      </c>
      <c r="I442" s="17">
        <v>1.58797837235016E-2</v>
      </c>
      <c r="J442" s="17">
        <v>5.6352445368821804E-3</v>
      </c>
      <c r="K442" s="17">
        <v>0</v>
      </c>
      <c r="L442" s="17">
        <v>3.79497422462312E-3</v>
      </c>
      <c r="M442" s="17"/>
      <c r="N442" s="17">
        <v>1.31873838390633E-2</v>
      </c>
      <c r="O442" s="17">
        <v>8.0640456611605401E-3</v>
      </c>
      <c r="P442" s="17">
        <v>8.3816487041140208E-3</v>
      </c>
      <c r="Q442" s="17">
        <v>3.6553551673627902E-3</v>
      </c>
      <c r="R442" s="17"/>
      <c r="S442" s="17">
        <v>1.10326145797733E-2</v>
      </c>
      <c r="T442" s="17">
        <v>7.9144868452930492E-3</v>
      </c>
      <c r="U442" s="17">
        <v>1.13911275449877E-2</v>
      </c>
      <c r="V442" s="17">
        <v>4.9205160646859404E-3</v>
      </c>
      <c r="W442" s="17">
        <v>6.2530765635010702E-3</v>
      </c>
      <c r="X442" s="17">
        <v>1.0518090768292699E-2</v>
      </c>
      <c r="Y442" s="17">
        <v>4.3882827340533202E-3</v>
      </c>
      <c r="Z442" s="17">
        <v>1.11560074068632E-2</v>
      </c>
      <c r="AA442" s="17">
        <v>7.0581941815918998E-3</v>
      </c>
      <c r="AB442" s="17">
        <v>6.8153950888290796E-3</v>
      </c>
      <c r="AC442" s="17">
        <v>0</v>
      </c>
      <c r="AD442" s="17">
        <v>2.9761976621964802E-2</v>
      </c>
      <c r="AE442" s="17"/>
      <c r="AF442" s="17">
        <v>2.0676730130040101E-3</v>
      </c>
      <c r="AG442" s="17">
        <v>1.8009922963013599E-3</v>
      </c>
      <c r="AH442" s="17">
        <v>1.8679952540534402E-2</v>
      </c>
      <c r="AI442" s="17">
        <v>1.73765837582175E-2</v>
      </c>
      <c r="AJ442" s="17">
        <v>3.2131840068052898E-2</v>
      </c>
      <c r="AK442" s="17"/>
      <c r="AL442" s="17">
        <v>1.9548668737015901E-2</v>
      </c>
      <c r="AM442" s="17">
        <v>3.4647791948472502E-3</v>
      </c>
      <c r="AN442" s="17">
        <v>0</v>
      </c>
      <c r="AO442" s="17">
        <v>2.4491227779963199E-3</v>
      </c>
      <c r="AP442" s="17">
        <v>0</v>
      </c>
      <c r="AQ442" s="17">
        <v>3.6159004766000299E-2</v>
      </c>
      <c r="AR442" s="17"/>
      <c r="AS442" s="17">
        <v>7.4205597785867404E-3</v>
      </c>
      <c r="AT442" s="17">
        <v>9.5494696605120197E-3</v>
      </c>
      <c r="AU442" s="17"/>
      <c r="AV442" s="17">
        <v>9.3519254845278298E-3</v>
      </c>
      <c r="AW442" s="17">
        <v>2.9227284924794698E-3</v>
      </c>
    </row>
    <row r="443" spans="2:49" x14ac:dyDescent="0.3">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row>
    <row r="444" spans="2:49" x14ac:dyDescent="0.3">
      <c r="B444" s="6" t="s">
        <v>277</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row>
    <row r="445" spans="2:49" x14ac:dyDescent="0.3">
      <c r="B445" s="23" t="s">
        <v>276</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row>
    <row r="446" spans="2:49" x14ac:dyDescent="0.3">
      <c r="B446" t="s">
        <v>266</v>
      </c>
      <c r="C446" s="17">
        <v>5.0209433043288801E-2</v>
      </c>
      <c r="D446" s="17">
        <v>5.93574846265017E-2</v>
      </c>
      <c r="E446" s="17">
        <v>3.5478488255701601E-2</v>
      </c>
      <c r="F446" s="17"/>
      <c r="G446" s="17">
        <v>0.118681219251537</v>
      </c>
      <c r="H446" s="17">
        <v>9.7433904411510897E-2</v>
      </c>
      <c r="I446" s="17">
        <v>7.75800915612921E-2</v>
      </c>
      <c r="J446" s="17">
        <v>5.0554108331325301E-2</v>
      </c>
      <c r="K446" s="17">
        <v>0</v>
      </c>
      <c r="L446" s="17">
        <v>0</v>
      </c>
      <c r="M446" s="17"/>
      <c r="N446" s="17">
        <v>3.6279214872029598E-2</v>
      </c>
      <c r="O446" s="17">
        <v>5.4523861102939997E-2</v>
      </c>
      <c r="P446" s="17">
        <v>9.42694542486434E-2</v>
      </c>
      <c r="Q446" s="17">
        <v>2.1204852253548401E-2</v>
      </c>
      <c r="R446" s="17"/>
      <c r="S446" s="17">
        <v>7.1269890293657004E-2</v>
      </c>
      <c r="T446" s="17">
        <v>5.1254734671679403E-2</v>
      </c>
      <c r="U446" s="17">
        <v>0</v>
      </c>
      <c r="V446" s="17">
        <v>5.27056544439609E-2</v>
      </c>
      <c r="W446" s="17">
        <v>3.2521880506551103E-2</v>
      </c>
      <c r="X446" s="17">
        <v>7.9735807782192997E-2</v>
      </c>
      <c r="Y446" s="17">
        <v>6.5384100103079504E-2</v>
      </c>
      <c r="Z446" s="17">
        <v>4.2250463087521499E-2</v>
      </c>
      <c r="AA446" s="17">
        <v>5.8793056186195798E-2</v>
      </c>
      <c r="AB446" s="17">
        <v>4.8193758974398197E-2</v>
      </c>
      <c r="AC446" s="17">
        <v>0</v>
      </c>
      <c r="AD446" s="17">
        <v>0</v>
      </c>
      <c r="AE446" s="17"/>
      <c r="AF446" s="17">
        <v>1.01690673056596E-2</v>
      </c>
      <c r="AG446" s="17">
        <v>2.40625614326022E-2</v>
      </c>
      <c r="AH446" s="17">
        <v>8.1320716000789495E-2</v>
      </c>
      <c r="AI446" s="17">
        <v>6.2079122384841097E-2</v>
      </c>
      <c r="AJ446" s="17">
        <v>0.21432892677245099</v>
      </c>
      <c r="AK446" s="17"/>
      <c r="AL446" s="17">
        <v>0.100128333405637</v>
      </c>
      <c r="AM446" s="17">
        <v>1.4511224388360999E-2</v>
      </c>
      <c r="AN446" s="17">
        <v>4.4758927608102003E-2</v>
      </c>
      <c r="AO446" s="17">
        <v>2.4460437501928702E-2</v>
      </c>
      <c r="AP446" s="17">
        <v>6.9180575257964894E-2</v>
      </c>
      <c r="AQ446" s="17">
        <v>0</v>
      </c>
      <c r="AR446" s="17"/>
      <c r="AS446" s="17">
        <v>5.34254910689052E-2</v>
      </c>
      <c r="AT446" s="17">
        <v>4.5091631815337499E-2</v>
      </c>
      <c r="AU446" s="17"/>
      <c r="AV446" s="17">
        <v>6.53356968543541E-2</v>
      </c>
      <c r="AW446" s="17">
        <v>1.53208182690247E-2</v>
      </c>
    </row>
    <row r="447" spans="2:49" x14ac:dyDescent="0.3">
      <c r="B447" t="s">
        <v>267</v>
      </c>
      <c r="C447" s="17">
        <v>0.121245377488976</v>
      </c>
      <c r="D447" s="17">
        <v>0.135115890631161</v>
      </c>
      <c r="E447" s="17">
        <v>0.10653172365552301</v>
      </c>
      <c r="F447" s="17"/>
      <c r="G447" s="17">
        <v>0.139832492743726</v>
      </c>
      <c r="H447" s="17">
        <v>0.40417579238863099</v>
      </c>
      <c r="I447" s="17">
        <v>0.13248650401760101</v>
      </c>
      <c r="J447" s="17">
        <v>2.39982822491576E-2</v>
      </c>
      <c r="K447" s="17">
        <v>1.30536699219958E-2</v>
      </c>
      <c r="L447" s="17">
        <v>1.8778420125649901E-2</v>
      </c>
      <c r="M447" s="17"/>
      <c r="N447" s="17">
        <v>0.24488728787120001</v>
      </c>
      <c r="O447" s="17">
        <v>5.9627653543212603E-2</v>
      </c>
      <c r="P447" s="17">
        <v>9.3680365590642301E-2</v>
      </c>
      <c r="Q447" s="17">
        <v>1.9445660690368901E-2</v>
      </c>
      <c r="R447" s="17"/>
      <c r="S447" s="17">
        <v>0.19191246995321101</v>
      </c>
      <c r="T447" s="17">
        <v>9.3722524127958007E-2</v>
      </c>
      <c r="U447" s="17">
        <v>3.45161753201692E-2</v>
      </c>
      <c r="V447" s="17">
        <v>9.1151384485395795E-2</v>
      </c>
      <c r="W447" s="17">
        <v>0.10355741200054799</v>
      </c>
      <c r="X447" s="17">
        <v>9.4603282507668404E-2</v>
      </c>
      <c r="Y447" s="17">
        <v>8.5524293686942504E-2</v>
      </c>
      <c r="Z447" s="17">
        <v>0.203491338758784</v>
      </c>
      <c r="AA447" s="17">
        <v>0.17976238400435701</v>
      </c>
      <c r="AB447" s="17">
        <v>4.2008547307931202E-2</v>
      </c>
      <c r="AC447" s="17">
        <v>9.4712490382137596E-2</v>
      </c>
      <c r="AD447" s="17">
        <v>0.21402687621478</v>
      </c>
      <c r="AE447" s="17"/>
      <c r="AF447" s="17">
        <v>0</v>
      </c>
      <c r="AG447" s="17">
        <v>4.1712579550033102E-2</v>
      </c>
      <c r="AH447" s="17">
        <v>0.15455338543175101</v>
      </c>
      <c r="AI447" s="17">
        <v>0.29632773959048198</v>
      </c>
      <c r="AJ447" s="17">
        <v>0.38058282051498299</v>
      </c>
      <c r="AK447" s="17"/>
      <c r="AL447" s="17">
        <v>0.246185334840203</v>
      </c>
      <c r="AM447" s="17">
        <v>6.7288439961332602E-2</v>
      </c>
      <c r="AN447" s="17">
        <v>0.10739539550251299</v>
      </c>
      <c r="AO447" s="17">
        <v>3.80086537911766E-2</v>
      </c>
      <c r="AP447" s="17">
        <v>1.9178113914518201E-2</v>
      </c>
      <c r="AQ447" s="17">
        <v>0.172630803013714</v>
      </c>
      <c r="AR447" s="17"/>
      <c r="AS447" s="17">
        <v>0.15507254704727899</v>
      </c>
      <c r="AT447" s="17">
        <v>6.74152760030374E-2</v>
      </c>
      <c r="AU447" s="17"/>
      <c r="AV447" s="17">
        <v>0.17762234304973401</v>
      </c>
      <c r="AW447" s="17">
        <v>8.2928319327267602E-2</v>
      </c>
    </row>
    <row r="448" spans="2:49" x14ac:dyDescent="0.3">
      <c r="B448" t="s">
        <v>268</v>
      </c>
      <c r="C448" s="17">
        <v>0.142989260325322</v>
      </c>
      <c r="D448" s="17">
        <v>0.12896356598626199</v>
      </c>
      <c r="E448" s="17">
        <v>0.15916402721204001</v>
      </c>
      <c r="F448" s="17"/>
      <c r="G448" s="17">
        <v>0.238501790775623</v>
      </c>
      <c r="H448" s="17">
        <v>0.179923099650591</v>
      </c>
      <c r="I448" s="17">
        <v>0.196673475081629</v>
      </c>
      <c r="J448" s="17">
        <v>4.7724829314977103E-2</v>
      </c>
      <c r="K448" s="17">
        <v>0.118362593297101</v>
      </c>
      <c r="L448" s="17">
        <v>0.13239830915332401</v>
      </c>
      <c r="M448" s="17"/>
      <c r="N448" s="17">
        <v>0.17014617324640999</v>
      </c>
      <c r="O448" s="17">
        <v>9.2110758646553298E-2</v>
      </c>
      <c r="P448" s="17">
        <v>0.146902474162145</v>
      </c>
      <c r="Q448" s="17">
        <v>0.15823797190213701</v>
      </c>
      <c r="R448" s="17"/>
      <c r="S448" s="17">
        <v>0.19820254008579899</v>
      </c>
      <c r="T448" s="17">
        <v>0.16068392953225599</v>
      </c>
      <c r="U448" s="17">
        <v>6.8524269228326801E-2</v>
      </c>
      <c r="V448" s="17">
        <v>9.2454731324719097E-2</v>
      </c>
      <c r="W448" s="17">
        <v>0.15142773055386499</v>
      </c>
      <c r="X448" s="17">
        <v>0.114730672542077</v>
      </c>
      <c r="Y448" s="17">
        <v>0.15361919336181001</v>
      </c>
      <c r="Z448" s="17">
        <v>0.219843906412344</v>
      </c>
      <c r="AA448" s="17">
        <v>7.8261913343033701E-2</v>
      </c>
      <c r="AB448" s="17">
        <v>0.15118436012759601</v>
      </c>
      <c r="AC448" s="17">
        <v>0.24919237258447299</v>
      </c>
      <c r="AD448" s="17">
        <v>0</v>
      </c>
      <c r="AE448" s="17"/>
      <c r="AF448" s="17">
        <v>0.132059474073595</v>
      </c>
      <c r="AG448" s="17">
        <v>0.150478754754513</v>
      </c>
      <c r="AH448" s="17">
        <v>0.13732248550510601</v>
      </c>
      <c r="AI448" s="17">
        <v>0.16788802740456499</v>
      </c>
      <c r="AJ448" s="17">
        <v>0.27732834117877297</v>
      </c>
      <c r="AK448" s="17"/>
      <c r="AL448" s="17">
        <v>0.14821105730085901</v>
      </c>
      <c r="AM448" s="17">
        <v>0.16715696088593099</v>
      </c>
      <c r="AN448" s="17">
        <v>0.164290863022967</v>
      </c>
      <c r="AO448" s="17">
        <v>0.105736092067976</v>
      </c>
      <c r="AP448" s="17">
        <v>0.11334202804193801</v>
      </c>
      <c r="AQ448" s="17">
        <v>0.103853630918452</v>
      </c>
      <c r="AR448" s="17"/>
      <c r="AS448" s="17">
        <v>0.15610350665627401</v>
      </c>
      <c r="AT448" s="17">
        <v>0.122120200923528</v>
      </c>
      <c r="AU448" s="17"/>
      <c r="AV448" s="17">
        <v>0.14745081818296801</v>
      </c>
      <c r="AW448" s="17">
        <v>0.183786308200934</v>
      </c>
    </row>
    <row r="449" spans="2:49" x14ac:dyDescent="0.3">
      <c r="B449" t="s">
        <v>269</v>
      </c>
      <c r="C449" s="17">
        <v>0.12243487325343699</v>
      </c>
      <c r="D449" s="17">
        <v>0.137301718106278</v>
      </c>
      <c r="E449" s="17">
        <v>0.10662761641310101</v>
      </c>
      <c r="F449" s="17"/>
      <c r="G449" s="17">
        <v>0.150474371630585</v>
      </c>
      <c r="H449" s="17">
        <v>0.101737232168069</v>
      </c>
      <c r="I449" s="17">
        <v>5.8710004259277297E-2</v>
      </c>
      <c r="J449" s="17">
        <v>0.156828484488341</v>
      </c>
      <c r="K449" s="17">
        <v>0.16030782018759299</v>
      </c>
      <c r="L449" s="17">
        <v>0.11867235860355201</v>
      </c>
      <c r="M449" s="17"/>
      <c r="N449" s="17">
        <v>0.13101346805846001</v>
      </c>
      <c r="O449" s="17">
        <v>0.11786664991679401</v>
      </c>
      <c r="P449" s="17">
        <v>0.117352599732912</v>
      </c>
      <c r="Q449" s="17">
        <v>0.12089024954002001</v>
      </c>
      <c r="R449" s="17"/>
      <c r="S449" s="17">
        <v>0.115729941211159</v>
      </c>
      <c r="T449" s="17">
        <v>9.9465557821315595E-2</v>
      </c>
      <c r="U449" s="17">
        <v>9.5698170920507405E-2</v>
      </c>
      <c r="V449" s="17">
        <v>0.17920868007923799</v>
      </c>
      <c r="W449" s="17">
        <v>0.1601393609815</v>
      </c>
      <c r="X449" s="17">
        <v>0.17086028279880699</v>
      </c>
      <c r="Y449" s="17">
        <v>0.136668308901196</v>
      </c>
      <c r="Z449" s="17">
        <v>7.5397912823463503E-2</v>
      </c>
      <c r="AA449" s="17">
        <v>0.110184889917949</v>
      </c>
      <c r="AB449" s="17">
        <v>6.3134914736344597E-2</v>
      </c>
      <c r="AC449" s="17">
        <v>0.19902596330224601</v>
      </c>
      <c r="AD449" s="17">
        <v>0.15126828539690201</v>
      </c>
      <c r="AE449" s="17"/>
      <c r="AF449" s="17">
        <v>0.12714093740160701</v>
      </c>
      <c r="AG449" s="17">
        <v>0.17481108268648199</v>
      </c>
      <c r="AH449" s="17">
        <v>0.118944059381504</v>
      </c>
      <c r="AI449" s="17">
        <v>9.1204279883867104E-2</v>
      </c>
      <c r="AJ449" s="17">
        <v>6.15406755496938E-2</v>
      </c>
      <c r="AK449" s="17"/>
      <c r="AL449" s="17">
        <v>9.6863788646223206E-2</v>
      </c>
      <c r="AM449" s="17">
        <v>0.15116433234802101</v>
      </c>
      <c r="AN449" s="17">
        <v>0.17706068697510399</v>
      </c>
      <c r="AO449" s="17">
        <v>0.13593642496368799</v>
      </c>
      <c r="AP449" s="17">
        <v>4.0163429572869801E-2</v>
      </c>
      <c r="AQ449" s="17">
        <v>0.13297864541957</v>
      </c>
      <c r="AR449" s="17"/>
      <c r="AS449" s="17">
        <v>0.110302397892552</v>
      </c>
      <c r="AT449" s="17">
        <v>0.14174161361864701</v>
      </c>
      <c r="AU449" s="17"/>
      <c r="AV449" s="17">
        <v>0.10122905533465899</v>
      </c>
      <c r="AW449" s="17">
        <v>0.13933101046213101</v>
      </c>
    </row>
    <row r="450" spans="2:49" x14ac:dyDescent="0.3">
      <c r="B450" t="s">
        <v>270</v>
      </c>
      <c r="C450" s="17">
        <v>9.2969150529327596E-2</v>
      </c>
      <c r="D450" s="17">
        <v>9.7669655885398193E-2</v>
      </c>
      <c r="E450" s="17">
        <v>8.8236177574938707E-2</v>
      </c>
      <c r="F450" s="17"/>
      <c r="G450" s="17">
        <v>4.9972009282465299E-2</v>
      </c>
      <c r="H450" s="17">
        <v>6.5905099406266904E-2</v>
      </c>
      <c r="I450" s="17">
        <v>8.31148979283967E-2</v>
      </c>
      <c r="J450" s="17">
        <v>8.3032645925086801E-2</v>
      </c>
      <c r="K450" s="17">
        <v>0.14036228291826999</v>
      </c>
      <c r="L450" s="17">
        <v>0.113754367311383</v>
      </c>
      <c r="M450" s="17"/>
      <c r="N450" s="17">
        <v>7.2632880282761894E-2</v>
      </c>
      <c r="O450" s="17">
        <v>0.12878758110533101</v>
      </c>
      <c r="P450" s="17">
        <v>5.0264668699075997E-2</v>
      </c>
      <c r="Q450" s="17">
        <v>0.12817284078503299</v>
      </c>
      <c r="R450" s="17"/>
      <c r="S450" s="17">
        <v>7.7935400736191707E-2</v>
      </c>
      <c r="T450" s="17">
        <v>6.6443394846277398E-2</v>
      </c>
      <c r="U450" s="17">
        <v>9.7688884787993799E-2</v>
      </c>
      <c r="V450" s="17">
        <v>0.120587681625785</v>
      </c>
      <c r="W450" s="17">
        <v>0.155460663607278</v>
      </c>
      <c r="X450" s="17">
        <v>5.7418539823492001E-2</v>
      </c>
      <c r="Y450" s="17">
        <v>8.1024702251306993E-2</v>
      </c>
      <c r="Z450" s="17">
        <v>0.116055292519315</v>
      </c>
      <c r="AA450" s="17">
        <v>7.6457327028567695E-2</v>
      </c>
      <c r="AB450" s="17">
        <v>0.15372019991643601</v>
      </c>
      <c r="AC450" s="17">
        <v>4.8360531516653399E-2</v>
      </c>
      <c r="AD450" s="17">
        <v>7.2721907911886804E-2</v>
      </c>
      <c r="AE450" s="17"/>
      <c r="AF450" s="17">
        <v>0.11930519716542901</v>
      </c>
      <c r="AG450" s="17">
        <v>7.4198322910112996E-2</v>
      </c>
      <c r="AH450" s="17">
        <v>0.101301414473376</v>
      </c>
      <c r="AI450" s="17">
        <v>4.6392584554006501E-2</v>
      </c>
      <c r="AJ450" s="17">
        <v>0</v>
      </c>
      <c r="AK450" s="17"/>
      <c r="AL450" s="17">
        <v>0.115041692480611</v>
      </c>
      <c r="AM450" s="17">
        <v>7.8579463549209402E-2</v>
      </c>
      <c r="AN450" s="17">
        <v>0.13030297359884099</v>
      </c>
      <c r="AO450" s="17">
        <v>9.3407334117332499E-2</v>
      </c>
      <c r="AP450" s="17">
        <v>7.3304061406842105E-2</v>
      </c>
      <c r="AQ450" s="17">
        <v>0</v>
      </c>
      <c r="AR450" s="17"/>
      <c r="AS450" s="17">
        <v>9.1774230529164794E-2</v>
      </c>
      <c r="AT450" s="17">
        <v>9.4870659455916301E-2</v>
      </c>
      <c r="AU450" s="17"/>
      <c r="AV450" s="17">
        <v>8.1658852816279798E-2</v>
      </c>
      <c r="AW450" s="17">
        <v>0.124136656917095</v>
      </c>
    </row>
    <row r="451" spans="2:49" x14ac:dyDescent="0.3">
      <c r="B451" t="s">
        <v>271</v>
      </c>
      <c r="C451" s="17">
        <v>0.38451508516191601</v>
      </c>
      <c r="D451" s="17">
        <v>0.39207167071740401</v>
      </c>
      <c r="E451" s="17">
        <v>0.37805374831289601</v>
      </c>
      <c r="F451" s="17"/>
      <c r="G451" s="17">
        <v>0.20371805012545799</v>
      </c>
      <c r="H451" s="17">
        <v>8.689864026928E-2</v>
      </c>
      <c r="I451" s="17">
        <v>0.38014121902708098</v>
      </c>
      <c r="J451" s="17">
        <v>0.55073144286009101</v>
      </c>
      <c r="K451" s="17">
        <v>0.487288123800172</v>
      </c>
      <c r="L451" s="17">
        <v>0.50481393121141604</v>
      </c>
      <c r="M451" s="17"/>
      <c r="N451" s="17">
        <v>0.279654059163784</v>
      </c>
      <c r="O451" s="17">
        <v>0.45356900706696801</v>
      </c>
      <c r="P451" s="17">
        <v>0.39515498181840197</v>
      </c>
      <c r="Q451" s="17">
        <v>0.46054215442771101</v>
      </c>
      <c r="R451" s="17"/>
      <c r="S451" s="17">
        <v>0.27328615014616398</v>
      </c>
      <c r="T451" s="17">
        <v>0.47988926562184703</v>
      </c>
      <c r="U451" s="17">
        <v>0.60226361867936296</v>
      </c>
      <c r="V451" s="17">
        <v>0.36235840976301897</v>
      </c>
      <c r="W451" s="17">
        <v>0.328353943221522</v>
      </c>
      <c r="X451" s="17">
        <v>0.45357145547817801</v>
      </c>
      <c r="Y451" s="17">
        <v>0.45101840723220399</v>
      </c>
      <c r="Z451" s="17">
        <v>0.22527405027536099</v>
      </c>
      <c r="AA451" s="17">
        <v>0.38397282752833301</v>
      </c>
      <c r="AB451" s="17">
        <v>0.37340004542455701</v>
      </c>
      <c r="AC451" s="17">
        <v>0.40870864221448999</v>
      </c>
      <c r="AD451" s="17">
        <v>0.307586753297797</v>
      </c>
      <c r="AE451" s="17"/>
      <c r="AF451" s="17">
        <v>0.46582944451951802</v>
      </c>
      <c r="AG451" s="17">
        <v>0.43725428545610801</v>
      </c>
      <c r="AH451" s="17">
        <v>0.36429218214786402</v>
      </c>
      <c r="AI451" s="17">
        <v>0.25467984281549699</v>
      </c>
      <c r="AJ451" s="17">
        <v>6.6219235984099498E-2</v>
      </c>
      <c r="AK451" s="17"/>
      <c r="AL451" s="17">
        <v>0.21606565404370001</v>
      </c>
      <c r="AM451" s="17">
        <v>0.42700239417264801</v>
      </c>
      <c r="AN451" s="17">
        <v>0.35731119733749001</v>
      </c>
      <c r="AO451" s="17">
        <v>0.52016665342974</v>
      </c>
      <c r="AP451" s="17">
        <v>0.55768615324077198</v>
      </c>
      <c r="AQ451" s="17">
        <v>0.443555979954043</v>
      </c>
      <c r="AR451" s="17"/>
      <c r="AS451" s="17">
        <v>0.33926666105792103</v>
      </c>
      <c r="AT451" s="17">
        <v>0.45652014184863599</v>
      </c>
      <c r="AU451" s="17"/>
      <c r="AV451" s="17">
        <v>0.345044332060434</v>
      </c>
      <c r="AW451" s="17">
        <v>0.32078198773975802</v>
      </c>
    </row>
    <row r="452" spans="2:49" x14ac:dyDescent="0.3">
      <c r="B452" t="s">
        <v>272</v>
      </c>
      <c r="C452" s="17">
        <v>5.9965443744293502E-2</v>
      </c>
      <c r="D452" s="17">
        <v>2.89643379859813E-2</v>
      </c>
      <c r="E452" s="17">
        <v>9.4466568292194603E-2</v>
      </c>
      <c r="F452" s="17"/>
      <c r="G452" s="17">
        <v>7.4207871458132402E-2</v>
      </c>
      <c r="H452" s="17">
        <v>2.0276040657604601E-2</v>
      </c>
      <c r="I452" s="17">
        <v>5.6200070682979698E-2</v>
      </c>
      <c r="J452" s="17">
        <v>6.2119219681891998E-2</v>
      </c>
      <c r="K452" s="17">
        <v>8.0625509874867399E-2</v>
      </c>
      <c r="L452" s="17">
        <v>7.4815585499972206E-2</v>
      </c>
      <c r="M452" s="17"/>
      <c r="N452" s="17">
        <v>3.8341433128184402E-2</v>
      </c>
      <c r="O452" s="17">
        <v>7.7098998084896106E-2</v>
      </c>
      <c r="P452" s="17">
        <v>7.1496873257177102E-2</v>
      </c>
      <c r="Q452" s="17">
        <v>6.21480043200206E-2</v>
      </c>
      <c r="R452" s="17"/>
      <c r="S452" s="17">
        <v>2.45726690502685E-2</v>
      </c>
      <c r="T452" s="17">
        <v>1.6400935476229801E-2</v>
      </c>
      <c r="U452" s="17">
        <v>6.7345323834057405E-2</v>
      </c>
      <c r="V452" s="17">
        <v>0.101533458277882</v>
      </c>
      <c r="W452" s="17">
        <v>6.8539009128736006E-2</v>
      </c>
      <c r="X452" s="17">
        <v>2.9079959067584302E-2</v>
      </c>
      <c r="Y452" s="17">
        <v>2.6760994463460499E-2</v>
      </c>
      <c r="Z452" s="17">
        <v>0.117687036123212</v>
      </c>
      <c r="AA452" s="17">
        <v>7.4653931858648104E-2</v>
      </c>
      <c r="AB452" s="17">
        <v>0.103194349575323</v>
      </c>
      <c r="AC452" s="17">
        <v>0</v>
      </c>
      <c r="AD452" s="17">
        <v>0.254396177178635</v>
      </c>
      <c r="AE452" s="17"/>
      <c r="AF452" s="17">
        <v>0.104454070409685</v>
      </c>
      <c r="AG452" s="17">
        <v>8.6629237754337604E-2</v>
      </c>
      <c r="AH452" s="17">
        <v>2.5518938527390001E-2</v>
      </c>
      <c r="AI452" s="17">
        <v>4.5131426086951303E-2</v>
      </c>
      <c r="AJ452" s="17">
        <v>0</v>
      </c>
      <c r="AK452" s="17"/>
      <c r="AL452" s="17">
        <v>4.3471753033040503E-2</v>
      </c>
      <c r="AM452" s="17">
        <v>6.3929632857222501E-2</v>
      </c>
      <c r="AN452" s="17">
        <v>1.8879955954982999E-2</v>
      </c>
      <c r="AO452" s="17">
        <v>6.9644855619727206E-2</v>
      </c>
      <c r="AP452" s="17">
        <v>0.105145495438852</v>
      </c>
      <c r="AQ452" s="17">
        <v>9.8440145340646198E-2</v>
      </c>
      <c r="AR452" s="17"/>
      <c r="AS452" s="17">
        <v>6.6101778884661302E-2</v>
      </c>
      <c r="AT452" s="17">
        <v>5.0200525553653397E-2</v>
      </c>
      <c r="AU452" s="17"/>
      <c r="AV452" s="17">
        <v>5.8852777272298602E-2</v>
      </c>
      <c r="AW452" s="17">
        <v>8.9293723636980696E-2</v>
      </c>
    </row>
    <row r="453" spans="2:49" x14ac:dyDescent="0.3">
      <c r="B453" t="s">
        <v>273</v>
      </c>
      <c r="C453" s="17">
        <v>2.34309057977652E-2</v>
      </c>
      <c r="D453" s="17">
        <v>1.627488410087E-2</v>
      </c>
      <c r="E453" s="17">
        <v>3.1441650283605002E-2</v>
      </c>
      <c r="F453" s="17"/>
      <c r="G453" s="17">
        <v>2.4612194732473301E-2</v>
      </c>
      <c r="H453" s="17">
        <v>3.2049273239716597E-2</v>
      </c>
      <c r="I453" s="17">
        <v>1.5093737441743299E-2</v>
      </c>
      <c r="J453" s="17">
        <v>2.5010987149128999E-2</v>
      </c>
      <c r="K453" s="17">
        <v>0</v>
      </c>
      <c r="L453" s="17">
        <v>3.67670280947031E-2</v>
      </c>
      <c r="M453" s="17"/>
      <c r="N453" s="17">
        <v>2.7045483377169399E-2</v>
      </c>
      <c r="O453" s="17">
        <v>1.6415490533304999E-2</v>
      </c>
      <c r="P453" s="17">
        <v>2.05698955315422E-2</v>
      </c>
      <c r="Q453" s="17">
        <v>2.9358266081161901E-2</v>
      </c>
      <c r="R453" s="17"/>
      <c r="S453" s="17">
        <v>3.4521375130516001E-2</v>
      </c>
      <c r="T453" s="17">
        <v>3.2139657902437099E-2</v>
      </c>
      <c r="U453" s="17">
        <v>3.3963557229582997E-2</v>
      </c>
      <c r="V453" s="17">
        <v>0</v>
      </c>
      <c r="W453" s="17">
        <v>0</v>
      </c>
      <c r="X453" s="17">
        <v>0</v>
      </c>
      <c r="Y453" s="17">
        <v>0</v>
      </c>
      <c r="Z453" s="17">
        <v>0</v>
      </c>
      <c r="AA453" s="17">
        <v>3.7913670132915397E-2</v>
      </c>
      <c r="AB453" s="17">
        <v>6.5163823937414198E-2</v>
      </c>
      <c r="AC453" s="17">
        <v>0</v>
      </c>
      <c r="AD453" s="17">
        <v>0</v>
      </c>
      <c r="AE453" s="17"/>
      <c r="AF453" s="17">
        <v>4.1041809124506501E-2</v>
      </c>
      <c r="AG453" s="17">
        <v>1.0853175455811799E-2</v>
      </c>
      <c r="AH453" s="17">
        <v>8.1620116804330903E-3</v>
      </c>
      <c r="AI453" s="17">
        <v>3.6296977279789699E-2</v>
      </c>
      <c r="AJ453" s="17">
        <v>0</v>
      </c>
      <c r="AK453" s="17"/>
      <c r="AL453" s="17">
        <v>2.6690314762576099E-2</v>
      </c>
      <c r="AM453" s="17">
        <v>3.03675518372735E-2</v>
      </c>
      <c r="AN453" s="17">
        <v>0</v>
      </c>
      <c r="AO453" s="17">
        <v>1.2639548508430701E-2</v>
      </c>
      <c r="AP453" s="17">
        <v>2.2000143126242901E-2</v>
      </c>
      <c r="AQ453" s="17">
        <v>4.8540795353575097E-2</v>
      </c>
      <c r="AR453" s="17"/>
      <c r="AS453" s="17">
        <v>2.4304990555047899E-2</v>
      </c>
      <c r="AT453" s="17">
        <v>2.2039950781243801E-2</v>
      </c>
      <c r="AU453" s="17"/>
      <c r="AV453" s="17">
        <v>2.2806124429273E-2</v>
      </c>
      <c r="AW453" s="17">
        <v>2.91003571777852E-2</v>
      </c>
    </row>
    <row r="454" spans="2:49" x14ac:dyDescent="0.3">
      <c r="B454" t="s">
        <v>274</v>
      </c>
      <c r="C454" s="17">
        <v>2.2404706556738898E-3</v>
      </c>
      <c r="D454" s="17">
        <v>4.2807919601444699E-3</v>
      </c>
      <c r="E454" s="17">
        <v>0</v>
      </c>
      <c r="F454" s="17"/>
      <c r="G454" s="17">
        <v>0</v>
      </c>
      <c r="H454" s="17">
        <v>1.1600917808329499E-2</v>
      </c>
      <c r="I454" s="17">
        <v>0</v>
      </c>
      <c r="J454" s="17">
        <v>0</v>
      </c>
      <c r="K454" s="17">
        <v>0</v>
      </c>
      <c r="L454" s="17">
        <v>0</v>
      </c>
      <c r="M454" s="17"/>
      <c r="N454" s="17">
        <v>0</v>
      </c>
      <c r="O454" s="17">
        <v>0</v>
      </c>
      <c r="P454" s="17">
        <v>1.03086869594602E-2</v>
      </c>
      <c r="Q454" s="17">
        <v>0</v>
      </c>
      <c r="R454" s="17"/>
      <c r="S454" s="17">
        <v>1.2569563393034E-2</v>
      </c>
      <c r="T454" s="17">
        <v>0</v>
      </c>
      <c r="U454" s="17">
        <v>0</v>
      </c>
      <c r="V454" s="17">
        <v>0</v>
      </c>
      <c r="W454" s="17">
        <v>0</v>
      </c>
      <c r="X454" s="17">
        <v>0</v>
      </c>
      <c r="Y454" s="17">
        <v>0</v>
      </c>
      <c r="Z454" s="17">
        <v>0</v>
      </c>
      <c r="AA454" s="17">
        <v>0</v>
      </c>
      <c r="AB454" s="17">
        <v>0</v>
      </c>
      <c r="AC454" s="17">
        <v>0</v>
      </c>
      <c r="AD454" s="17">
        <v>0</v>
      </c>
      <c r="AE454" s="17"/>
      <c r="AF454" s="17">
        <v>0</v>
      </c>
      <c r="AG454" s="17">
        <v>0</v>
      </c>
      <c r="AH454" s="17">
        <v>8.5848068517861992E-3</v>
      </c>
      <c r="AI454" s="17">
        <v>0</v>
      </c>
      <c r="AJ454" s="17">
        <v>0</v>
      </c>
      <c r="AK454" s="17"/>
      <c r="AL454" s="17">
        <v>7.3420714871495997E-3</v>
      </c>
      <c r="AM454" s="17">
        <v>0</v>
      </c>
      <c r="AN454" s="17">
        <v>0</v>
      </c>
      <c r="AO454" s="17">
        <v>0</v>
      </c>
      <c r="AP454" s="17">
        <v>0</v>
      </c>
      <c r="AQ454" s="17">
        <v>0</v>
      </c>
      <c r="AR454" s="17"/>
      <c r="AS454" s="17">
        <v>3.6483963081952301E-3</v>
      </c>
      <c r="AT454" s="17">
        <v>0</v>
      </c>
      <c r="AU454" s="17"/>
      <c r="AV454" s="17">
        <v>0</v>
      </c>
      <c r="AW454" s="17">
        <v>1.53208182690247E-2</v>
      </c>
    </row>
    <row r="455" spans="2:49" x14ac:dyDescent="0.3">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row>
    <row r="456" spans="2:49" x14ac:dyDescent="0.3">
      <c r="B456" s="6" t="s">
        <v>278</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row>
    <row r="457" spans="2:49" x14ac:dyDescent="0.3">
      <c r="B457" s="23" t="s">
        <v>276</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row>
    <row r="458" spans="2:49" x14ac:dyDescent="0.3">
      <c r="B458" t="s">
        <v>266</v>
      </c>
      <c r="C458" s="17">
        <v>8.5658415797599405E-2</v>
      </c>
      <c r="D458" s="17">
        <v>0.124875828595057</v>
      </c>
      <c r="E458" s="17">
        <v>2.8241388145969399E-2</v>
      </c>
      <c r="F458" s="17"/>
      <c r="G458" s="17">
        <v>0.137692453992563</v>
      </c>
      <c r="H458" s="17">
        <v>0.103269729053763</v>
      </c>
      <c r="I458" s="17">
        <v>0.145320740904507</v>
      </c>
      <c r="J458" s="17">
        <v>5.3731263450202703E-2</v>
      </c>
      <c r="K458" s="17">
        <v>4.5859463146914498E-2</v>
      </c>
      <c r="L458" s="17">
        <v>2.68751804497597E-2</v>
      </c>
      <c r="M458" s="17"/>
      <c r="N458" s="17">
        <v>0.124276235900748</v>
      </c>
      <c r="O458" s="17">
        <v>6.9809039157559399E-2</v>
      </c>
      <c r="P458" s="17">
        <v>7.2194936229375603E-2</v>
      </c>
      <c r="Q458" s="17">
        <v>6.7428707164913601E-2</v>
      </c>
      <c r="R458" s="17"/>
      <c r="S458" s="17">
        <v>0.109807476566193</v>
      </c>
      <c r="T458" s="17">
        <v>9.2299271016636403E-2</v>
      </c>
      <c r="U458" s="17">
        <v>6.1465889892615103E-2</v>
      </c>
      <c r="V458" s="17">
        <v>6.3473922582506101E-2</v>
      </c>
      <c r="W458" s="17">
        <v>6.7078243099542301E-2</v>
      </c>
      <c r="X458" s="17">
        <v>4.0551314316726698E-2</v>
      </c>
      <c r="Y458" s="17">
        <v>8.4016763305130998E-2</v>
      </c>
      <c r="Z458" s="17">
        <v>9.8229039833047593E-2</v>
      </c>
      <c r="AA458" s="17">
        <v>0.12954717356614001</v>
      </c>
      <c r="AB458" s="17">
        <v>5.37599105545256E-2</v>
      </c>
      <c r="AC458" s="17">
        <v>0.15812441252752599</v>
      </c>
      <c r="AD458" s="17">
        <v>7.1198256565322998E-2</v>
      </c>
      <c r="AE458" s="17"/>
      <c r="AF458" s="17">
        <v>7.4344403363829303E-2</v>
      </c>
      <c r="AG458" s="17">
        <v>7.8813918662239801E-2</v>
      </c>
      <c r="AH458" s="17">
        <v>7.53572404422818E-2</v>
      </c>
      <c r="AI458" s="17">
        <v>0.14253489810429501</v>
      </c>
      <c r="AJ458" s="17">
        <v>0.34415585532877102</v>
      </c>
      <c r="AK458" s="17"/>
      <c r="AL458" s="17">
        <v>0.12461893625386</v>
      </c>
      <c r="AM458" s="17">
        <v>6.10273827269074E-2</v>
      </c>
      <c r="AN458" s="17">
        <v>8.7999609651276595E-2</v>
      </c>
      <c r="AO458" s="17">
        <v>5.49740416513795E-2</v>
      </c>
      <c r="AP458" s="17">
        <v>8.0274610163231494E-2</v>
      </c>
      <c r="AQ458" s="17">
        <v>9.6286765751788295E-2</v>
      </c>
      <c r="AR458" s="17"/>
      <c r="AS458" s="17">
        <v>7.83955879359996E-2</v>
      </c>
      <c r="AT458" s="17">
        <v>9.51705479507306E-2</v>
      </c>
      <c r="AU458" s="17"/>
      <c r="AV458" s="17">
        <v>8.3470052432129099E-2</v>
      </c>
      <c r="AW458" s="17">
        <v>6.6996259286496093E-2</v>
      </c>
    </row>
    <row r="459" spans="2:49" x14ac:dyDescent="0.3">
      <c r="B459" t="s">
        <v>267</v>
      </c>
      <c r="C459" s="17">
        <v>0.33346047593102801</v>
      </c>
      <c r="D459" s="17">
        <v>0.41849532320404298</v>
      </c>
      <c r="E459" s="17">
        <v>0.20736055614173901</v>
      </c>
      <c r="F459" s="17"/>
      <c r="G459" s="17">
        <v>0.28352824217398298</v>
      </c>
      <c r="H459" s="17">
        <v>0.44730586609523898</v>
      </c>
      <c r="I459" s="17">
        <v>0.27418321327335898</v>
      </c>
      <c r="J459" s="17">
        <v>0.30473055424686801</v>
      </c>
      <c r="K459" s="17">
        <v>0.362596545033121</v>
      </c>
      <c r="L459" s="17">
        <v>0.30887793111009498</v>
      </c>
      <c r="M459" s="17"/>
      <c r="N459" s="17">
        <v>0.351886152733212</v>
      </c>
      <c r="O459" s="17">
        <v>0.32098857951203802</v>
      </c>
      <c r="P459" s="17">
        <v>0.35973844572617703</v>
      </c>
      <c r="Q459" s="17">
        <v>0.29988257894233</v>
      </c>
      <c r="R459" s="17"/>
      <c r="S459" s="17">
        <v>0.36112050038696802</v>
      </c>
      <c r="T459" s="17">
        <v>0.366641911926676</v>
      </c>
      <c r="U459" s="17">
        <v>0.25843400667753003</v>
      </c>
      <c r="V459" s="17">
        <v>0.28390976247983901</v>
      </c>
      <c r="W459" s="17">
        <v>0.32942558256573001</v>
      </c>
      <c r="X459" s="17">
        <v>0.36644337718179998</v>
      </c>
      <c r="Y459" s="17">
        <v>0.38513305885423599</v>
      </c>
      <c r="Z459" s="17">
        <v>0.26302427775531201</v>
      </c>
      <c r="AA459" s="17">
        <v>0.25325176537650801</v>
      </c>
      <c r="AB459" s="17">
        <v>0.41801061174633097</v>
      </c>
      <c r="AC459" s="17">
        <v>0.27526281926176299</v>
      </c>
      <c r="AD459" s="17">
        <v>0.39878384437744002</v>
      </c>
      <c r="AE459" s="17"/>
      <c r="AF459" s="17">
        <v>0.30070028402152899</v>
      </c>
      <c r="AG459" s="17">
        <v>0.30544099695240301</v>
      </c>
      <c r="AH459" s="17">
        <v>0.36490282987919798</v>
      </c>
      <c r="AI459" s="17">
        <v>0.35067342665904899</v>
      </c>
      <c r="AJ459" s="17">
        <v>0.42088420980560798</v>
      </c>
      <c r="AK459" s="17"/>
      <c r="AL459" s="17">
        <v>0.36352452702271298</v>
      </c>
      <c r="AM459" s="17">
        <v>0.30240025043382401</v>
      </c>
      <c r="AN459" s="17">
        <v>0.37250033800037902</v>
      </c>
      <c r="AO459" s="17">
        <v>0.32158148065127901</v>
      </c>
      <c r="AP459" s="17">
        <v>0.30371646099590999</v>
      </c>
      <c r="AQ459" s="17">
        <v>0.32025368875381299</v>
      </c>
      <c r="AR459" s="17"/>
      <c r="AS459" s="17">
        <v>0.34756215263738599</v>
      </c>
      <c r="AT459" s="17">
        <v>0.31499149732273501</v>
      </c>
      <c r="AU459" s="17"/>
      <c r="AV459" s="17">
        <v>0.34920992005422902</v>
      </c>
      <c r="AW459" s="17">
        <v>0.34386059115501499</v>
      </c>
    </row>
    <row r="460" spans="2:49" x14ac:dyDescent="0.3">
      <c r="B460" t="s">
        <v>268</v>
      </c>
      <c r="C460" s="17">
        <v>0.26555190485435298</v>
      </c>
      <c r="D460" s="17">
        <v>0.25623984859726301</v>
      </c>
      <c r="E460" s="17">
        <v>0.28043462816710701</v>
      </c>
      <c r="F460" s="17"/>
      <c r="G460" s="17">
        <v>0.27178131204832301</v>
      </c>
      <c r="H460" s="17">
        <v>0.20203935449493099</v>
      </c>
      <c r="I460" s="17">
        <v>0.27790854826993</v>
      </c>
      <c r="J460" s="17">
        <v>0.28268799765608699</v>
      </c>
      <c r="K460" s="17">
        <v>0.27389514235540802</v>
      </c>
      <c r="L460" s="17">
        <v>0.29767855536879501</v>
      </c>
      <c r="M460" s="17"/>
      <c r="N460" s="17">
        <v>0.246143919511987</v>
      </c>
      <c r="O460" s="17">
        <v>0.28656295989983299</v>
      </c>
      <c r="P460" s="17">
        <v>0.24747917197449801</v>
      </c>
      <c r="Q460" s="17">
        <v>0.28704932783376003</v>
      </c>
      <c r="R460" s="17"/>
      <c r="S460" s="17">
        <v>0.26220339468153298</v>
      </c>
      <c r="T460" s="17">
        <v>0.258303794157481</v>
      </c>
      <c r="U460" s="17">
        <v>0.34981610992214202</v>
      </c>
      <c r="V460" s="17">
        <v>0.31068467683832302</v>
      </c>
      <c r="W460" s="17">
        <v>0.30293582203079</v>
      </c>
      <c r="X460" s="17">
        <v>0.23222623151513699</v>
      </c>
      <c r="Y460" s="17">
        <v>0.16820181673085599</v>
      </c>
      <c r="Z460" s="17">
        <v>0.34662003163684901</v>
      </c>
      <c r="AA460" s="17">
        <v>0.247281262227173</v>
      </c>
      <c r="AB460" s="17">
        <v>0.270009283444898</v>
      </c>
      <c r="AC460" s="17">
        <v>0.218961923178144</v>
      </c>
      <c r="AD460" s="17">
        <v>0.20812799022516101</v>
      </c>
      <c r="AE460" s="17"/>
      <c r="AF460" s="17">
        <v>0.29919129422551199</v>
      </c>
      <c r="AG460" s="17">
        <v>0.265753887728093</v>
      </c>
      <c r="AH460" s="17">
        <v>0.24792762702361401</v>
      </c>
      <c r="AI460" s="17">
        <v>0.220220307477106</v>
      </c>
      <c r="AJ460" s="17">
        <v>0.157131558835131</v>
      </c>
      <c r="AK460" s="17"/>
      <c r="AL460" s="17">
        <v>0.23343736975847801</v>
      </c>
      <c r="AM460" s="17">
        <v>0.31522950637977398</v>
      </c>
      <c r="AN460" s="17">
        <v>0.185285008466051</v>
      </c>
      <c r="AO460" s="17">
        <v>0.25401771532885598</v>
      </c>
      <c r="AP460" s="17">
        <v>0.308952563604668</v>
      </c>
      <c r="AQ460" s="17">
        <v>0.35258247082393401</v>
      </c>
      <c r="AR460" s="17"/>
      <c r="AS460" s="17">
        <v>0.26015881715547801</v>
      </c>
      <c r="AT460" s="17">
        <v>0.27261523664228599</v>
      </c>
      <c r="AU460" s="17"/>
      <c r="AV460" s="17">
        <v>0.25837505721561899</v>
      </c>
      <c r="AW460" s="17">
        <v>0.26416587362454502</v>
      </c>
    </row>
    <row r="461" spans="2:49" x14ac:dyDescent="0.3">
      <c r="B461" t="s">
        <v>269</v>
      </c>
      <c r="C461" s="17">
        <v>0.118708394215172</v>
      </c>
      <c r="D461" s="17">
        <v>9.3207655639113901E-2</v>
      </c>
      <c r="E461" s="17">
        <v>0.15680533846575401</v>
      </c>
      <c r="F461" s="17"/>
      <c r="G461" s="17">
        <v>0.12768881482675001</v>
      </c>
      <c r="H461" s="17">
        <v>0.12937288119663601</v>
      </c>
      <c r="I461" s="17">
        <v>0.11373617234856501</v>
      </c>
      <c r="J461" s="17">
        <v>0.118970377638328</v>
      </c>
      <c r="K461" s="17">
        <v>9.8442271551494404E-2</v>
      </c>
      <c r="L461" s="17">
        <v>0.118162841392511</v>
      </c>
      <c r="M461" s="17"/>
      <c r="N461" s="17">
        <v>0.115416936155622</v>
      </c>
      <c r="O461" s="17">
        <v>9.9800659892377894E-2</v>
      </c>
      <c r="P461" s="17">
        <v>0.137332063621981</v>
      </c>
      <c r="Q461" s="17">
        <v>0.126479883201562</v>
      </c>
      <c r="R461" s="17"/>
      <c r="S461" s="17">
        <v>0.10405581913258501</v>
      </c>
      <c r="T461" s="17">
        <v>0.111696030632394</v>
      </c>
      <c r="U461" s="17">
        <v>0.100368045213086</v>
      </c>
      <c r="V461" s="17">
        <v>0.13931296627345499</v>
      </c>
      <c r="W461" s="17">
        <v>0.103107178308828</v>
      </c>
      <c r="X461" s="17">
        <v>0.16570975573084801</v>
      </c>
      <c r="Y461" s="17">
        <v>9.1849121275775797E-2</v>
      </c>
      <c r="Z461" s="17">
        <v>0.10772579743947799</v>
      </c>
      <c r="AA461" s="17">
        <v>0.148540670326161</v>
      </c>
      <c r="AB461" s="17">
        <v>8.0013412994989097E-2</v>
      </c>
      <c r="AC461" s="17">
        <v>0.16388314300203</v>
      </c>
      <c r="AD461" s="17">
        <v>0.123787709593291</v>
      </c>
      <c r="AE461" s="17"/>
      <c r="AF461" s="17">
        <v>0.108148657640889</v>
      </c>
      <c r="AG461" s="17">
        <v>0.130713531257589</v>
      </c>
      <c r="AH461" s="17">
        <v>0.14337615515136001</v>
      </c>
      <c r="AI461" s="17">
        <v>9.2133410144683001E-2</v>
      </c>
      <c r="AJ461" s="17">
        <v>7.7828376030489699E-2</v>
      </c>
      <c r="AK461" s="17"/>
      <c r="AL461" s="17">
        <v>0.115410241311787</v>
      </c>
      <c r="AM461" s="17">
        <v>0.11936207522572399</v>
      </c>
      <c r="AN461" s="17">
        <v>0.11236395389470701</v>
      </c>
      <c r="AO461" s="17">
        <v>0.13503972411223999</v>
      </c>
      <c r="AP461" s="17">
        <v>0.13623881457556899</v>
      </c>
      <c r="AQ461" s="17">
        <v>5.6350782557083097E-2</v>
      </c>
      <c r="AR461" s="17"/>
      <c r="AS461" s="17">
        <v>0.11295821443310899</v>
      </c>
      <c r="AT461" s="17">
        <v>0.126239409824181</v>
      </c>
      <c r="AU461" s="17"/>
      <c r="AV461" s="17">
        <v>0.110872293327283</v>
      </c>
      <c r="AW461" s="17">
        <v>0.11764404881827099</v>
      </c>
    </row>
    <row r="462" spans="2:49" x14ac:dyDescent="0.3">
      <c r="B462" t="s">
        <v>270</v>
      </c>
      <c r="C462" s="17">
        <v>7.17990396846966E-2</v>
      </c>
      <c r="D462" s="17">
        <v>3.9595479901194802E-2</v>
      </c>
      <c r="E462" s="17">
        <v>0.119568379421889</v>
      </c>
      <c r="F462" s="17"/>
      <c r="G462" s="17">
        <v>6.4303284877447894E-2</v>
      </c>
      <c r="H462" s="17">
        <v>4.0512270183652603E-2</v>
      </c>
      <c r="I462" s="17">
        <v>8.1885098201323198E-2</v>
      </c>
      <c r="J462" s="17">
        <v>6.8969915730182907E-2</v>
      </c>
      <c r="K462" s="17">
        <v>8.4222012667521398E-2</v>
      </c>
      <c r="L462" s="17">
        <v>9.8386349839952897E-2</v>
      </c>
      <c r="M462" s="17"/>
      <c r="N462" s="17">
        <v>5.4589053571904599E-2</v>
      </c>
      <c r="O462" s="17">
        <v>6.9906767624567698E-2</v>
      </c>
      <c r="P462" s="17">
        <v>7.3971753493614401E-2</v>
      </c>
      <c r="Q462" s="17">
        <v>9.0282054683050006E-2</v>
      </c>
      <c r="R462" s="17"/>
      <c r="S462" s="17">
        <v>6.01838947433989E-2</v>
      </c>
      <c r="T462" s="17">
        <v>6.5820785174696805E-2</v>
      </c>
      <c r="U462" s="17">
        <v>6.5055684214163995E-2</v>
      </c>
      <c r="V462" s="17">
        <v>8.0353517439044897E-2</v>
      </c>
      <c r="W462" s="17">
        <v>6.3332900190069999E-2</v>
      </c>
      <c r="X462" s="17">
        <v>7.8809684507645403E-2</v>
      </c>
      <c r="Y462" s="17">
        <v>0.104681198820126</v>
      </c>
      <c r="Z462" s="17">
        <v>5.6037322554918001E-2</v>
      </c>
      <c r="AA462" s="17">
        <v>9.2203531957427101E-2</v>
      </c>
      <c r="AB462" s="17">
        <v>5.9400088373528198E-2</v>
      </c>
      <c r="AC462" s="17">
        <v>7.6087880068446995E-2</v>
      </c>
      <c r="AD462" s="17">
        <v>5.1783002921740401E-2</v>
      </c>
      <c r="AE462" s="17"/>
      <c r="AF462" s="17">
        <v>8.3394173755366799E-2</v>
      </c>
      <c r="AG462" s="17">
        <v>9.4817117614744595E-2</v>
      </c>
      <c r="AH462" s="17">
        <v>3.73478389490738E-2</v>
      </c>
      <c r="AI462" s="17">
        <v>9.84401393711275E-2</v>
      </c>
      <c r="AJ462" s="17">
        <v>0</v>
      </c>
      <c r="AK462" s="17"/>
      <c r="AL462" s="17">
        <v>6.5943301335334104E-2</v>
      </c>
      <c r="AM462" s="17">
        <v>5.2559570381866497E-2</v>
      </c>
      <c r="AN462" s="17">
        <v>0.13596287785174499</v>
      </c>
      <c r="AO462" s="17">
        <v>7.0170212491805897E-2</v>
      </c>
      <c r="AP462" s="17">
        <v>7.4652733784763795E-2</v>
      </c>
      <c r="AQ462" s="17">
        <v>5.8931433222311001E-2</v>
      </c>
      <c r="AR462" s="17"/>
      <c r="AS462" s="17">
        <v>7.0112255485156094E-2</v>
      </c>
      <c r="AT462" s="17">
        <v>7.4008222461101905E-2</v>
      </c>
      <c r="AU462" s="17"/>
      <c r="AV462" s="17">
        <v>7.1681904696061394E-2</v>
      </c>
      <c r="AW462" s="17">
        <v>6.65861795350354E-2</v>
      </c>
    </row>
    <row r="463" spans="2:49" x14ac:dyDescent="0.3">
      <c r="B463" t="s">
        <v>271</v>
      </c>
      <c r="C463" s="17">
        <v>8.57630550121464E-2</v>
      </c>
      <c r="D463" s="17">
        <v>5.2105734746382901E-2</v>
      </c>
      <c r="E463" s="17">
        <v>0.13573569300499799</v>
      </c>
      <c r="F463" s="17"/>
      <c r="G463" s="17">
        <v>5.7572043698684697E-2</v>
      </c>
      <c r="H463" s="17">
        <v>4.9098410609391401E-2</v>
      </c>
      <c r="I463" s="17">
        <v>7.2842560097758705E-2</v>
      </c>
      <c r="J463" s="17">
        <v>0.12660763669549799</v>
      </c>
      <c r="K463" s="17">
        <v>0.11148369245491099</v>
      </c>
      <c r="L463" s="17">
        <v>0.10418707797128</v>
      </c>
      <c r="M463" s="17"/>
      <c r="N463" s="17">
        <v>8.5345247585641895E-2</v>
      </c>
      <c r="O463" s="17">
        <v>9.0427698888148306E-2</v>
      </c>
      <c r="P463" s="17">
        <v>6.9094647974640599E-2</v>
      </c>
      <c r="Q463" s="17">
        <v>9.3846979303310096E-2</v>
      </c>
      <c r="R463" s="17"/>
      <c r="S463" s="17">
        <v>5.6225573962740603E-2</v>
      </c>
      <c r="T463" s="17">
        <v>6.5173364463769798E-2</v>
      </c>
      <c r="U463" s="17">
        <v>0.14255220305924601</v>
      </c>
      <c r="V463" s="17">
        <v>6.6926840723200001E-2</v>
      </c>
      <c r="W463" s="17">
        <v>0.10318293133897299</v>
      </c>
      <c r="X463" s="17">
        <v>9.7142965430870795E-2</v>
      </c>
      <c r="Y463" s="17">
        <v>0.10419860378066299</v>
      </c>
      <c r="Z463" s="17">
        <v>9.1264177657156997E-2</v>
      </c>
      <c r="AA463" s="17">
        <v>9.81984528633668E-2</v>
      </c>
      <c r="AB463" s="17">
        <v>0.110283201546202</v>
      </c>
      <c r="AC463" s="17">
        <v>7.1741033949106303E-2</v>
      </c>
      <c r="AD463" s="17">
        <v>0</v>
      </c>
      <c r="AE463" s="17"/>
      <c r="AF463" s="17">
        <v>8.4221613838201606E-2</v>
      </c>
      <c r="AG463" s="17">
        <v>8.9699128846450996E-2</v>
      </c>
      <c r="AH463" s="17">
        <v>9.7019768372168094E-2</v>
      </c>
      <c r="AI463" s="17">
        <v>6.3373982396290204E-2</v>
      </c>
      <c r="AJ463" s="17">
        <v>0</v>
      </c>
      <c r="AK463" s="17"/>
      <c r="AL463" s="17">
        <v>7.2489930584861403E-2</v>
      </c>
      <c r="AM463" s="17">
        <v>0.10123815968111199</v>
      </c>
      <c r="AN463" s="17">
        <v>7.1076863446990199E-2</v>
      </c>
      <c r="AO463" s="17">
        <v>0.100854839165571</v>
      </c>
      <c r="AP463" s="17">
        <v>8.7335227965309903E-2</v>
      </c>
      <c r="AQ463" s="17">
        <v>5.7432393752108901E-2</v>
      </c>
      <c r="AR463" s="17"/>
      <c r="AS463" s="17">
        <v>9.1024362864392694E-2</v>
      </c>
      <c r="AT463" s="17">
        <v>7.8872315407332194E-2</v>
      </c>
      <c r="AU463" s="17"/>
      <c r="AV463" s="17">
        <v>8.4437107404324599E-2</v>
      </c>
      <c r="AW463" s="17">
        <v>0.105822040519804</v>
      </c>
    </row>
    <row r="464" spans="2:49" x14ac:dyDescent="0.3">
      <c r="B464" t="s">
        <v>272</v>
      </c>
      <c r="C464" s="17">
        <v>1.6913251966290201E-2</v>
      </c>
      <c r="D464" s="17">
        <v>8.4491127103088794E-3</v>
      </c>
      <c r="E464" s="17">
        <v>2.9460027664516501E-2</v>
      </c>
      <c r="F464" s="17"/>
      <c r="G464" s="17">
        <v>1.0310272883806501E-2</v>
      </c>
      <c r="H464" s="17">
        <v>1.2089187798066199E-2</v>
      </c>
      <c r="I464" s="17">
        <v>1.8287769126358499E-2</v>
      </c>
      <c r="J464" s="17">
        <v>2.0269971747360099E-2</v>
      </c>
      <c r="K464" s="17">
        <v>1.14738523851297E-2</v>
      </c>
      <c r="L464" s="17">
        <v>2.7838189991469201E-2</v>
      </c>
      <c r="M464" s="17"/>
      <c r="N464" s="17">
        <v>1.6943040341813698E-2</v>
      </c>
      <c r="O464" s="17">
        <v>2.3346195926426699E-2</v>
      </c>
      <c r="P464" s="17">
        <v>1.6645253918785002E-2</v>
      </c>
      <c r="Q464" s="17">
        <v>1.0716436423325299E-2</v>
      </c>
      <c r="R464" s="17"/>
      <c r="S464" s="17">
        <v>2.3620180382735001E-2</v>
      </c>
      <c r="T464" s="17">
        <v>1.3258011090329799E-2</v>
      </c>
      <c r="U464" s="17">
        <v>0</v>
      </c>
      <c r="V464" s="17">
        <v>8.9080166694307204E-3</v>
      </c>
      <c r="W464" s="17">
        <v>0</v>
      </c>
      <c r="X464" s="17">
        <v>1.0076797356255199E-2</v>
      </c>
      <c r="Y464" s="17">
        <v>3.8997804296070603E-2</v>
      </c>
      <c r="Z464" s="17">
        <v>3.7099353123238199E-2</v>
      </c>
      <c r="AA464" s="17">
        <v>1.51653482959628E-2</v>
      </c>
      <c r="AB464" s="17">
        <v>0</v>
      </c>
      <c r="AC464" s="17">
        <v>0</v>
      </c>
      <c r="AD464" s="17">
        <v>0.122305258573377</v>
      </c>
      <c r="AE464" s="17"/>
      <c r="AF464" s="17">
        <v>3.68637693612309E-3</v>
      </c>
      <c r="AG464" s="17">
        <v>1.34182268000465E-2</v>
      </c>
      <c r="AH464" s="17">
        <v>2.23052509214175E-2</v>
      </c>
      <c r="AI464" s="17">
        <v>1.46110625003466E-2</v>
      </c>
      <c r="AJ464" s="17">
        <v>0</v>
      </c>
      <c r="AK464" s="17"/>
      <c r="AL464" s="17">
        <v>1.1088712252243E-2</v>
      </c>
      <c r="AM464" s="17">
        <v>2.1397277862275601E-2</v>
      </c>
      <c r="AN464" s="17">
        <v>7.5428789724089496E-3</v>
      </c>
      <c r="AO464" s="17">
        <v>3.4220381217295801E-2</v>
      </c>
      <c r="AP464" s="17">
        <v>0</v>
      </c>
      <c r="AQ464" s="17">
        <v>2.0581006599743799E-2</v>
      </c>
      <c r="AR464" s="17"/>
      <c r="AS464" s="17">
        <v>1.8049456341213001E-2</v>
      </c>
      <c r="AT464" s="17">
        <v>1.5425164079150001E-2</v>
      </c>
      <c r="AU464" s="17"/>
      <c r="AV464" s="17">
        <v>1.9309829097498E-2</v>
      </c>
      <c r="AW464" s="17">
        <v>1.5218142163976701E-2</v>
      </c>
    </row>
    <row r="465" spans="2:49" x14ac:dyDescent="0.3">
      <c r="B465" t="s">
        <v>273</v>
      </c>
      <c r="C465" s="17">
        <v>1.8930820091911899E-2</v>
      </c>
      <c r="D465" s="17">
        <v>7.0310166066362197E-3</v>
      </c>
      <c r="E465" s="17">
        <v>3.6549253743893298E-2</v>
      </c>
      <c r="F465" s="17"/>
      <c r="G465" s="17">
        <v>4.1664999856701898E-2</v>
      </c>
      <c r="H465" s="17">
        <v>1.24015927104366E-2</v>
      </c>
      <c r="I465" s="17">
        <v>1.5835897778198899E-2</v>
      </c>
      <c r="J465" s="17">
        <v>1.93566657682907E-2</v>
      </c>
      <c r="K465" s="17">
        <v>1.20270204055001E-2</v>
      </c>
      <c r="L465" s="17">
        <v>1.36747179482654E-2</v>
      </c>
      <c r="M465" s="17"/>
      <c r="N465" s="17">
        <v>5.3994141990707902E-3</v>
      </c>
      <c r="O465" s="17">
        <v>2.9545096586472201E-2</v>
      </c>
      <c r="P465" s="17">
        <v>1.9599914044257701E-2</v>
      </c>
      <c r="Q465" s="17">
        <v>2.4314032447749701E-2</v>
      </c>
      <c r="R465" s="17"/>
      <c r="S465" s="17">
        <v>2.27831601438447E-2</v>
      </c>
      <c r="T465" s="17">
        <v>1.30929563327671E-2</v>
      </c>
      <c r="U465" s="17">
        <v>2.23080610212174E-2</v>
      </c>
      <c r="V465" s="17">
        <v>4.6430296994201897E-2</v>
      </c>
      <c r="W465" s="17">
        <v>3.09373424660664E-2</v>
      </c>
      <c r="X465" s="17">
        <v>9.0398739607169994E-3</v>
      </c>
      <c r="Y465" s="17">
        <v>1.18619621891182E-2</v>
      </c>
      <c r="Z465" s="17">
        <v>0</v>
      </c>
      <c r="AA465" s="17">
        <v>1.5811795387261501E-2</v>
      </c>
      <c r="AB465" s="17">
        <v>8.5234913395252007E-3</v>
      </c>
      <c r="AC465" s="17">
        <v>1.83789596298083E-2</v>
      </c>
      <c r="AD465" s="17">
        <v>2.4013937743667699E-2</v>
      </c>
      <c r="AE465" s="17"/>
      <c r="AF465" s="17">
        <v>3.1213990374729401E-2</v>
      </c>
      <c r="AG465" s="17">
        <v>2.13431921384328E-2</v>
      </c>
      <c r="AH465" s="17">
        <v>1.1763289260886701E-2</v>
      </c>
      <c r="AI465" s="17">
        <v>1.8012773347103501E-2</v>
      </c>
      <c r="AJ465" s="17">
        <v>0</v>
      </c>
      <c r="AK465" s="17"/>
      <c r="AL465" s="17">
        <v>1.3486981480723E-2</v>
      </c>
      <c r="AM465" s="17">
        <v>2.3715081432048601E-2</v>
      </c>
      <c r="AN465" s="17">
        <v>2.72684697164421E-2</v>
      </c>
      <c r="AO465" s="17">
        <v>1.9691261508570201E-2</v>
      </c>
      <c r="AP465" s="17">
        <v>0</v>
      </c>
      <c r="AQ465" s="17">
        <v>3.7581458539217502E-2</v>
      </c>
      <c r="AR465" s="17"/>
      <c r="AS465" s="17">
        <v>1.75795673910581E-2</v>
      </c>
      <c r="AT465" s="17">
        <v>2.0700556964068199E-2</v>
      </c>
      <c r="AU465" s="17"/>
      <c r="AV465" s="17">
        <v>1.66325909507966E-2</v>
      </c>
      <c r="AW465" s="17">
        <v>1.9706864896856299E-2</v>
      </c>
    </row>
    <row r="466" spans="2:49" x14ac:dyDescent="0.3">
      <c r="B466" t="s">
        <v>274</v>
      </c>
      <c r="C466" s="17">
        <v>3.2146424468017399E-3</v>
      </c>
      <c r="D466" s="17">
        <v>0</v>
      </c>
      <c r="E466" s="17">
        <v>5.84473524413403E-3</v>
      </c>
      <c r="F466" s="17"/>
      <c r="G466" s="17">
        <v>5.4585756417401604E-3</v>
      </c>
      <c r="H466" s="17">
        <v>3.9107078578829099E-3</v>
      </c>
      <c r="I466" s="17">
        <v>0</v>
      </c>
      <c r="J466" s="17">
        <v>4.6756170671831201E-3</v>
      </c>
      <c r="K466" s="17">
        <v>0</v>
      </c>
      <c r="L466" s="17">
        <v>4.3191559278720698E-3</v>
      </c>
      <c r="M466" s="17"/>
      <c r="N466" s="17">
        <v>0</v>
      </c>
      <c r="O466" s="17">
        <v>9.6130025125768393E-3</v>
      </c>
      <c r="P466" s="17">
        <v>3.9438130166714203E-3</v>
      </c>
      <c r="Q466" s="17">
        <v>0</v>
      </c>
      <c r="R466" s="17"/>
      <c r="S466" s="17">
        <v>0</v>
      </c>
      <c r="T466" s="17">
        <v>1.37138752052495E-2</v>
      </c>
      <c r="U466" s="17">
        <v>0</v>
      </c>
      <c r="V466" s="17">
        <v>0</v>
      </c>
      <c r="W466" s="17">
        <v>0</v>
      </c>
      <c r="X466" s="17">
        <v>0</v>
      </c>
      <c r="Y466" s="17">
        <v>1.10596707480242E-2</v>
      </c>
      <c r="Z466" s="17">
        <v>0</v>
      </c>
      <c r="AA466" s="17">
        <v>0</v>
      </c>
      <c r="AB466" s="17">
        <v>0</v>
      </c>
      <c r="AC466" s="17">
        <v>1.75598283831764E-2</v>
      </c>
      <c r="AD466" s="17">
        <v>0</v>
      </c>
      <c r="AE466" s="17"/>
      <c r="AF466" s="17">
        <v>1.5099205843819999E-2</v>
      </c>
      <c r="AG466" s="17">
        <v>0</v>
      </c>
      <c r="AH466" s="17">
        <v>0</v>
      </c>
      <c r="AI466" s="17">
        <v>0</v>
      </c>
      <c r="AJ466" s="17">
        <v>0</v>
      </c>
      <c r="AK466" s="17"/>
      <c r="AL466" s="17">
        <v>0</v>
      </c>
      <c r="AM466" s="17">
        <v>3.07069587646654E-3</v>
      </c>
      <c r="AN466" s="17">
        <v>0</v>
      </c>
      <c r="AO466" s="17">
        <v>9.4503438730027707E-3</v>
      </c>
      <c r="AP466" s="17">
        <v>8.8295889105486792E-3</v>
      </c>
      <c r="AQ466" s="17">
        <v>0</v>
      </c>
      <c r="AR466" s="17"/>
      <c r="AS466" s="17">
        <v>4.1595857562077296E-3</v>
      </c>
      <c r="AT466" s="17">
        <v>1.9770493484149898E-3</v>
      </c>
      <c r="AU466" s="17"/>
      <c r="AV466" s="17">
        <v>6.0112448220599598E-3</v>
      </c>
      <c r="AW466" s="17">
        <v>0</v>
      </c>
    </row>
    <row r="467" spans="2:49" x14ac:dyDescent="0.3">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row>
    <row r="468" spans="2:49" x14ac:dyDescent="0.3">
      <c r="B468" s="6" t="s">
        <v>281</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row>
    <row r="469" spans="2:49" x14ac:dyDescent="0.3">
      <c r="B469" s="23" t="s">
        <v>276</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row>
    <row r="470" spans="2:49" x14ac:dyDescent="0.3">
      <c r="B470" t="s">
        <v>266</v>
      </c>
      <c r="C470" s="17">
        <v>2.6981969449021901E-2</v>
      </c>
      <c r="D470" s="17">
        <v>5.2504875907664797E-2</v>
      </c>
      <c r="E470" s="17">
        <v>0</v>
      </c>
      <c r="F470" s="17"/>
      <c r="G470" s="17">
        <v>0</v>
      </c>
      <c r="H470" s="17">
        <v>7.0422926607286995E-2</v>
      </c>
      <c r="I470" s="17">
        <v>0</v>
      </c>
      <c r="J470" s="17">
        <v>0</v>
      </c>
      <c r="K470" s="17">
        <v>0</v>
      </c>
      <c r="L470" s="17">
        <v>0</v>
      </c>
      <c r="M470" s="17"/>
      <c r="N470" s="17">
        <v>0</v>
      </c>
      <c r="O470" s="17">
        <v>0</v>
      </c>
      <c r="P470" s="17">
        <v>0</v>
      </c>
      <c r="Q470" s="17">
        <v>0.18995200603185</v>
      </c>
      <c r="R470" s="17"/>
      <c r="S470" s="17">
        <v>0</v>
      </c>
      <c r="T470" s="17">
        <v>0</v>
      </c>
      <c r="U470" s="17">
        <v>0</v>
      </c>
      <c r="V470" s="17">
        <v>0</v>
      </c>
      <c r="W470" s="17" t="s">
        <v>280</v>
      </c>
      <c r="X470" s="17">
        <v>0</v>
      </c>
      <c r="Y470" s="17">
        <v>0</v>
      </c>
      <c r="Z470" s="17">
        <v>0.29940748717023502</v>
      </c>
      <c r="AA470" s="17">
        <v>0</v>
      </c>
      <c r="AB470" s="17">
        <v>0</v>
      </c>
      <c r="AC470" s="17">
        <v>0</v>
      </c>
      <c r="AD470" s="17">
        <v>0</v>
      </c>
      <c r="AE470" s="17"/>
      <c r="AF470" s="17">
        <v>0</v>
      </c>
      <c r="AG470" s="17">
        <v>0</v>
      </c>
      <c r="AH470" s="17">
        <v>0</v>
      </c>
      <c r="AI470" s="17">
        <v>0.124741006055436</v>
      </c>
      <c r="AJ470" s="17">
        <v>0</v>
      </c>
      <c r="AK470" s="17"/>
      <c r="AL470" s="17">
        <v>6.5010679812863195E-2</v>
      </c>
      <c r="AM470" s="17">
        <v>0</v>
      </c>
      <c r="AN470" s="17">
        <v>0</v>
      </c>
      <c r="AO470" s="17">
        <v>0</v>
      </c>
      <c r="AP470" s="17">
        <v>0</v>
      </c>
      <c r="AQ470" s="17">
        <v>0</v>
      </c>
      <c r="AR470" s="17"/>
      <c r="AS470" s="17">
        <v>0</v>
      </c>
      <c r="AT470" s="17">
        <v>9.4253760705937301E-2</v>
      </c>
      <c r="AU470" s="17"/>
      <c r="AV470" s="17">
        <v>0</v>
      </c>
      <c r="AW470" s="17">
        <v>0</v>
      </c>
    </row>
    <row r="471" spans="2:49" x14ac:dyDescent="0.3">
      <c r="B471" t="s">
        <v>267</v>
      </c>
      <c r="C471" s="17">
        <v>0.15718843892298701</v>
      </c>
      <c r="D471" s="17">
        <v>0.15539732555597599</v>
      </c>
      <c r="E471" s="17">
        <v>0.15908194451674601</v>
      </c>
      <c r="F471" s="17"/>
      <c r="G471" s="17">
        <v>0.158620113722101</v>
      </c>
      <c r="H471" s="17">
        <v>0.27471652605785901</v>
      </c>
      <c r="I471" s="17">
        <v>0</v>
      </c>
      <c r="J471" s="17">
        <v>0</v>
      </c>
      <c r="K471" s="17">
        <v>0</v>
      </c>
      <c r="L471" s="17">
        <v>0.11562257358042199</v>
      </c>
      <c r="M471" s="17"/>
      <c r="N471" s="17">
        <v>0.17828490394444399</v>
      </c>
      <c r="O471" s="17">
        <v>0.26562472896380501</v>
      </c>
      <c r="P471" s="17">
        <v>0.122872775828078</v>
      </c>
      <c r="Q471" s="17">
        <v>0</v>
      </c>
      <c r="R471" s="17"/>
      <c r="S471" s="17">
        <v>0.17745071745913499</v>
      </c>
      <c r="T471" s="17">
        <v>0.244549719185327</v>
      </c>
      <c r="U471" s="17">
        <v>0</v>
      </c>
      <c r="V471" s="17">
        <v>0</v>
      </c>
      <c r="W471" s="17" t="s">
        <v>280</v>
      </c>
      <c r="X471" s="17">
        <v>0</v>
      </c>
      <c r="Y471" s="17">
        <v>0</v>
      </c>
      <c r="Z471" s="17">
        <v>0.30166656227660699</v>
      </c>
      <c r="AA471" s="17">
        <v>0.40226596624659999</v>
      </c>
      <c r="AB471" s="17">
        <v>0</v>
      </c>
      <c r="AC471" s="17">
        <v>0</v>
      </c>
      <c r="AD471" s="17">
        <v>0</v>
      </c>
      <c r="AE471" s="17"/>
      <c r="AF471" s="17">
        <v>0</v>
      </c>
      <c r="AG471" s="17">
        <v>0.10754027772795</v>
      </c>
      <c r="AH471" s="17">
        <v>0.18303322519986401</v>
      </c>
      <c r="AI471" s="17">
        <v>0.23727708023105401</v>
      </c>
      <c r="AJ471" s="17">
        <v>0.383576787113656</v>
      </c>
      <c r="AK471" s="17"/>
      <c r="AL471" s="17">
        <v>0.125288448659547</v>
      </c>
      <c r="AM471" s="17">
        <v>0.13847922533292201</v>
      </c>
      <c r="AN471" s="17">
        <v>0.66507426390314905</v>
      </c>
      <c r="AO471" s="17">
        <v>0.164707598526809</v>
      </c>
      <c r="AP471" s="17">
        <v>0</v>
      </c>
      <c r="AQ471" s="17">
        <v>0</v>
      </c>
      <c r="AR471" s="17"/>
      <c r="AS471" s="17">
        <v>0.14997730780868501</v>
      </c>
      <c r="AT471" s="17">
        <v>0.17516732322808101</v>
      </c>
      <c r="AU471" s="17"/>
      <c r="AV471" s="17">
        <v>9.5844618104849802E-2</v>
      </c>
      <c r="AW471" s="17">
        <v>0.32153630250653797</v>
      </c>
    </row>
    <row r="472" spans="2:49" x14ac:dyDescent="0.3">
      <c r="B472" t="s">
        <v>268</v>
      </c>
      <c r="C472" s="17">
        <v>0.25689613326871802</v>
      </c>
      <c r="D472" s="17">
        <v>0.30114319608366802</v>
      </c>
      <c r="E472" s="17">
        <v>0.21011960728738099</v>
      </c>
      <c r="F472" s="17"/>
      <c r="G472" s="17">
        <v>0.34059477152561202</v>
      </c>
      <c r="H472" s="17">
        <v>0.262857639222146</v>
      </c>
      <c r="I472" s="17">
        <v>0.50238394861240399</v>
      </c>
      <c r="J472" s="17">
        <v>1</v>
      </c>
      <c r="K472" s="17">
        <v>0</v>
      </c>
      <c r="L472" s="17">
        <v>0</v>
      </c>
      <c r="M472" s="17"/>
      <c r="N472" s="17">
        <v>0.301398725421955</v>
      </c>
      <c r="O472" s="17">
        <v>0</v>
      </c>
      <c r="P472" s="17">
        <v>0.25412948242910599</v>
      </c>
      <c r="Q472" s="17">
        <v>0.46229159054753999</v>
      </c>
      <c r="R472" s="17"/>
      <c r="S472" s="17">
        <v>0.243005805295123</v>
      </c>
      <c r="T472" s="17">
        <v>0.27420581638174202</v>
      </c>
      <c r="U472" s="17">
        <v>0</v>
      </c>
      <c r="V472" s="17">
        <v>0.41147041751489399</v>
      </c>
      <c r="W472" s="17" t="s">
        <v>280</v>
      </c>
      <c r="X472" s="17">
        <v>0</v>
      </c>
      <c r="Y472" s="17">
        <v>0</v>
      </c>
      <c r="Z472" s="17">
        <v>0.39892595055315799</v>
      </c>
      <c r="AA472" s="17">
        <v>0.19265864226993601</v>
      </c>
      <c r="AB472" s="17">
        <v>0</v>
      </c>
      <c r="AC472" s="17">
        <v>1</v>
      </c>
      <c r="AD472" s="17">
        <v>1</v>
      </c>
      <c r="AE472" s="17"/>
      <c r="AF472" s="17">
        <v>0</v>
      </c>
      <c r="AG472" s="17">
        <v>0.37145296950606499</v>
      </c>
      <c r="AH472" s="17">
        <v>0.37281978619828698</v>
      </c>
      <c r="AI472" s="17">
        <v>0.281338909089908</v>
      </c>
      <c r="AJ472" s="17">
        <v>0</v>
      </c>
      <c r="AK472" s="17"/>
      <c r="AL472" s="17">
        <v>0.33481303938997098</v>
      </c>
      <c r="AM472" s="17">
        <v>0.33329283802808501</v>
      </c>
      <c r="AN472" s="17">
        <v>0</v>
      </c>
      <c r="AO472" s="17">
        <v>0</v>
      </c>
      <c r="AP472" s="17">
        <v>0.27581048658098201</v>
      </c>
      <c r="AQ472" s="17">
        <v>0.46742283510314397</v>
      </c>
      <c r="AR472" s="17"/>
      <c r="AS472" s="17">
        <v>0.24881244156238599</v>
      </c>
      <c r="AT472" s="17">
        <v>0.27705049679955701</v>
      </c>
      <c r="AU472" s="17"/>
      <c r="AV472" s="17">
        <v>0.21110101619271501</v>
      </c>
      <c r="AW472" s="17">
        <v>0.36832865737283899</v>
      </c>
    </row>
    <row r="473" spans="2:49" x14ac:dyDescent="0.3">
      <c r="B473" t="s">
        <v>269</v>
      </c>
      <c r="C473" s="17">
        <v>0.21198679304551399</v>
      </c>
      <c r="D473" s="17">
        <v>0.225731754001259</v>
      </c>
      <c r="E473" s="17">
        <v>0.19745607660117501</v>
      </c>
      <c r="F473" s="17"/>
      <c r="G473" s="17">
        <v>0.13517907267996199</v>
      </c>
      <c r="H473" s="17">
        <v>0.202460546454102</v>
      </c>
      <c r="I473" s="17">
        <v>0.25142267403941798</v>
      </c>
      <c r="J473" s="17">
        <v>0</v>
      </c>
      <c r="K473" s="17">
        <v>0.50426633996801495</v>
      </c>
      <c r="L473" s="17">
        <v>0.21858146615687801</v>
      </c>
      <c r="M473" s="17"/>
      <c r="N473" s="17">
        <v>0.24391008794734001</v>
      </c>
      <c r="O473" s="17">
        <v>0.14033506059658599</v>
      </c>
      <c r="P473" s="17">
        <v>0.121328081122877</v>
      </c>
      <c r="Q473" s="17">
        <v>0.34775640342060998</v>
      </c>
      <c r="R473" s="17"/>
      <c r="S473" s="17">
        <v>0</v>
      </c>
      <c r="T473" s="17">
        <v>0.35494556291309398</v>
      </c>
      <c r="U473" s="17">
        <v>0.34445781807669101</v>
      </c>
      <c r="V473" s="17">
        <v>0.20255113780011699</v>
      </c>
      <c r="W473" s="17" t="s">
        <v>280</v>
      </c>
      <c r="X473" s="17">
        <v>0</v>
      </c>
      <c r="Y473" s="17">
        <v>0</v>
      </c>
      <c r="Z473" s="17">
        <v>0</v>
      </c>
      <c r="AA473" s="17">
        <v>0.181799430061755</v>
      </c>
      <c r="AB473" s="17">
        <v>1</v>
      </c>
      <c r="AC473" s="17">
        <v>0</v>
      </c>
      <c r="AD473" s="17">
        <v>0</v>
      </c>
      <c r="AE473" s="17"/>
      <c r="AF473" s="17">
        <v>0.15903489089660999</v>
      </c>
      <c r="AG473" s="17">
        <v>0.20448057134123801</v>
      </c>
      <c r="AH473" s="17">
        <v>0.212340990747829</v>
      </c>
      <c r="AI473" s="17">
        <v>0.24997462167194601</v>
      </c>
      <c r="AJ473" s="17">
        <v>0.31591538302106797</v>
      </c>
      <c r="AK473" s="17"/>
      <c r="AL473" s="17">
        <v>0.212419923755815</v>
      </c>
      <c r="AM473" s="17">
        <v>0.260002821862654</v>
      </c>
      <c r="AN473" s="17">
        <v>0</v>
      </c>
      <c r="AO473" s="17">
        <v>0.13677417577798401</v>
      </c>
      <c r="AP473" s="17">
        <v>0.23676428075193501</v>
      </c>
      <c r="AQ473" s="17">
        <v>0.53257716489685603</v>
      </c>
      <c r="AR473" s="17"/>
      <c r="AS473" s="17">
        <v>0.19170541670114399</v>
      </c>
      <c r="AT473" s="17">
        <v>0.26255257989139702</v>
      </c>
      <c r="AU473" s="17"/>
      <c r="AV473" s="17">
        <v>0.25219498680560998</v>
      </c>
      <c r="AW473" s="17">
        <v>0</v>
      </c>
    </row>
    <row r="474" spans="2:49" x14ac:dyDescent="0.3">
      <c r="B474" t="s">
        <v>270</v>
      </c>
      <c r="C474" s="17">
        <v>9.3353708313872102E-2</v>
      </c>
      <c r="D474" s="17">
        <v>7.06620016214871E-2</v>
      </c>
      <c r="E474" s="17">
        <v>0.117342627354586</v>
      </c>
      <c r="F474" s="17"/>
      <c r="G474" s="17">
        <v>0.365606042072325</v>
      </c>
      <c r="H474" s="17">
        <v>0</v>
      </c>
      <c r="I474" s="17">
        <v>0.24619337734817801</v>
      </c>
      <c r="J474" s="17">
        <v>0</v>
      </c>
      <c r="K474" s="17">
        <v>0</v>
      </c>
      <c r="L474" s="17">
        <v>0</v>
      </c>
      <c r="M474" s="17"/>
      <c r="N474" s="17">
        <v>0</v>
      </c>
      <c r="O474" s="17">
        <v>0.19235363477531001</v>
      </c>
      <c r="P474" s="17">
        <v>0.25781240249348197</v>
      </c>
      <c r="Q474" s="17">
        <v>0</v>
      </c>
      <c r="R474" s="17"/>
      <c r="S474" s="17">
        <v>0.41079668946155601</v>
      </c>
      <c r="T474" s="17">
        <v>0</v>
      </c>
      <c r="U474" s="17">
        <v>0</v>
      </c>
      <c r="V474" s="17">
        <v>0</v>
      </c>
      <c r="W474" s="17" t="s">
        <v>280</v>
      </c>
      <c r="X474" s="17">
        <v>0</v>
      </c>
      <c r="Y474" s="17">
        <v>0</v>
      </c>
      <c r="Z474" s="17">
        <v>0</v>
      </c>
      <c r="AA474" s="17">
        <v>0.22327596142171</v>
      </c>
      <c r="AB474" s="17">
        <v>0</v>
      </c>
      <c r="AC474" s="17">
        <v>0</v>
      </c>
      <c r="AD474" s="17">
        <v>0</v>
      </c>
      <c r="AE474" s="17"/>
      <c r="AF474" s="17">
        <v>0</v>
      </c>
      <c r="AG474" s="17">
        <v>0.114172533377848</v>
      </c>
      <c r="AH474" s="17">
        <v>0.13254453487513601</v>
      </c>
      <c r="AI474" s="17">
        <v>0</v>
      </c>
      <c r="AJ474" s="17">
        <v>0</v>
      </c>
      <c r="AK474" s="17"/>
      <c r="AL474" s="17">
        <v>8.7492536320420103E-2</v>
      </c>
      <c r="AM474" s="17">
        <v>0</v>
      </c>
      <c r="AN474" s="17">
        <v>0</v>
      </c>
      <c r="AO474" s="17">
        <v>0.369920166431986</v>
      </c>
      <c r="AP474" s="17">
        <v>0</v>
      </c>
      <c r="AQ474" s="17">
        <v>0</v>
      </c>
      <c r="AR474" s="17"/>
      <c r="AS474" s="17">
        <v>9.1315921062937705E-2</v>
      </c>
      <c r="AT474" s="17">
        <v>9.8434345545704502E-2</v>
      </c>
      <c r="AU474" s="17"/>
      <c r="AV474" s="17">
        <v>0.12012919563723699</v>
      </c>
      <c r="AW474" s="17">
        <v>0</v>
      </c>
    </row>
    <row r="475" spans="2:49" x14ac:dyDescent="0.3">
      <c r="B475" t="s">
        <v>271</v>
      </c>
      <c r="C475" s="17">
        <v>0.12584821854512901</v>
      </c>
      <c r="D475" s="17">
        <v>0.14349617389257599</v>
      </c>
      <c r="E475" s="17">
        <v>0.107191385993784</v>
      </c>
      <c r="F475" s="17"/>
      <c r="G475" s="17">
        <v>0</v>
      </c>
      <c r="H475" s="17">
        <v>0.13119722801866701</v>
      </c>
      <c r="I475" s="17">
        <v>0</v>
      </c>
      <c r="J475" s="17">
        <v>0</v>
      </c>
      <c r="K475" s="17">
        <v>0.49573366003198499</v>
      </c>
      <c r="L475" s="17">
        <v>0.21756173644778201</v>
      </c>
      <c r="M475" s="17"/>
      <c r="N475" s="17">
        <v>0.110096357568482</v>
      </c>
      <c r="O475" s="17">
        <v>0.26135612610714698</v>
      </c>
      <c r="P475" s="17">
        <v>0.12291256932806199</v>
      </c>
      <c r="Q475" s="17">
        <v>0</v>
      </c>
      <c r="R475" s="17"/>
      <c r="S475" s="17">
        <v>0</v>
      </c>
      <c r="T475" s="17">
        <v>0</v>
      </c>
      <c r="U475" s="17">
        <v>0.32777109096165402</v>
      </c>
      <c r="V475" s="17">
        <v>0.20154014063473699</v>
      </c>
      <c r="W475" s="17" t="s">
        <v>280</v>
      </c>
      <c r="X475" s="17">
        <v>1</v>
      </c>
      <c r="Y475" s="17">
        <v>0.66070032819940405</v>
      </c>
      <c r="Z475" s="17">
        <v>0</v>
      </c>
      <c r="AA475" s="17">
        <v>0</v>
      </c>
      <c r="AB475" s="17">
        <v>0</v>
      </c>
      <c r="AC475" s="17">
        <v>0</v>
      </c>
      <c r="AD475" s="17">
        <v>0</v>
      </c>
      <c r="AE475" s="17"/>
      <c r="AF475" s="17">
        <v>0.15824109716314</v>
      </c>
      <c r="AG475" s="17">
        <v>0.20235364804689901</v>
      </c>
      <c r="AH475" s="17">
        <v>9.9261462978884593E-2</v>
      </c>
      <c r="AI475" s="17">
        <v>0.106668382951655</v>
      </c>
      <c r="AJ475" s="17">
        <v>0</v>
      </c>
      <c r="AK475" s="17"/>
      <c r="AL475" s="17">
        <v>0.121114264827702</v>
      </c>
      <c r="AM475" s="17">
        <v>0</v>
      </c>
      <c r="AN475" s="17">
        <v>0</v>
      </c>
      <c r="AO475" s="17">
        <v>0.158415021383428</v>
      </c>
      <c r="AP475" s="17">
        <v>0.48742523266708399</v>
      </c>
      <c r="AQ475" s="17">
        <v>0</v>
      </c>
      <c r="AR475" s="17"/>
      <c r="AS475" s="17">
        <v>0.17632454338432199</v>
      </c>
      <c r="AT475" s="17">
        <v>0</v>
      </c>
      <c r="AU475" s="17"/>
      <c r="AV475" s="17">
        <v>0.18183682964443201</v>
      </c>
      <c r="AW475" s="17">
        <v>0.15885483525703001</v>
      </c>
    </row>
    <row r="476" spans="2:49" x14ac:dyDescent="0.3">
      <c r="B476" t="s">
        <v>272</v>
      </c>
      <c r="C476" s="17">
        <v>0</v>
      </c>
      <c r="D476" s="17">
        <v>0</v>
      </c>
      <c r="E476" s="17">
        <v>0</v>
      </c>
      <c r="F476" s="17"/>
      <c r="G476" s="17">
        <v>0</v>
      </c>
      <c r="H476" s="17">
        <v>0</v>
      </c>
      <c r="I476" s="17">
        <v>0</v>
      </c>
      <c r="J476" s="17">
        <v>0</v>
      </c>
      <c r="K476" s="17">
        <v>0</v>
      </c>
      <c r="L476" s="17">
        <v>0</v>
      </c>
      <c r="M476" s="17"/>
      <c r="N476" s="17">
        <v>0</v>
      </c>
      <c r="O476" s="17">
        <v>0</v>
      </c>
      <c r="P476" s="17">
        <v>0</v>
      </c>
      <c r="Q476" s="17">
        <v>0</v>
      </c>
      <c r="R476" s="17"/>
      <c r="S476" s="17">
        <v>0</v>
      </c>
      <c r="T476" s="17">
        <v>0</v>
      </c>
      <c r="U476" s="17">
        <v>0</v>
      </c>
      <c r="V476" s="17">
        <v>0</v>
      </c>
      <c r="W476" s="17" t="s">
        <v>280</v>
      </c>
      <c r="X476" s="17">
        <v>0</v>
      </c>
      <c r="Y476" s="17">
        <v>0</v>
      </c>
      <c r="Z476" s="17">
        <v>0</v>
      </c>
      <c r="AA476" s="17">
        <v>0</v>
      </c>
      <c r="AB476" s="17">
        <v>0</v>
      </c>
      <c r="AC476" s="17">
        <v>0</v>
      </c>
      <c r="AD476" s="17">
        <v>0</v>
      </c>
      <c r="AE476" s="17"/>
      <c r="AF476" s="17">
        <v>0</v>
      </c>
      <c r="AG476" s="17">
        <v>0</v>
      </c>
      <c r="AH476" s="17">
        <v>0</v>
      </c>
      <c r="AI476" s="17">
        <v>0</v>
      </c>
      <c r="AJ476" s="17">
        <v>0</v>
      </c>
      <c r="AK476" s="17"/>
      <c r="AL476" s="17">
        <v>0</v>
      </c>
      <c r="AM476" s="17">
        <v>0</v>
      </c>
      <c r="AN476" s="17">
        <v>0</v>
      </c>
      <c r="AO476" s="17">
        <v>0</v>
      </c>
      <c r="AP476" s="17">
        <v>0</v>
      </c>
      <c r="AQ476" s="17">
        <v>0</v>
      </c>
      <c r="AR476" s="17"/>
      <c r="AS476" s="17">
        <v>0</v>
      </c>
      <c r="AT476" s="17">
        <v>0</v>
      </c>
      <c r="AU476" s="17"/>
      <c r="AV476" s="17">
        <v>0</v>
      </c>
      <c r="AW476" s="17">
        <v>0</v>
      </c>
    </row>
    <row r="477" spans="2:49" x14ac:dyDescent="0.3">
      <c r="B477" t="s">
        <v>273</v>
      </c>
      <c r="C477" s="17">
        <v>4.8252117621921997E-2</v>
      </c>
      <c r="D477" s="17">
        <v>0</v>
      </c>
      <c r="E477" s="17">
        <v>9.9262654593287605E-2</v>
      </c>
      <c r="F477" s="17"/>
      <c r="G477" s="17">
        <v>0</v>
      </c>
      <c r="H477" s="17">
        <v>5.8345133639939102E-2</v>
      </c>
      <c r="I477" s="17">
        <v>0</v>
      </c>
      <c r="J477" s="17">
        <v>0</v>
      </c>
      <c r="K477" s="17">
        <v>0</v>
      </c>
      <c r="L477" s="17">
        <v>0.110145034904034</v>
      </c>
      <c r="M477" s="17"/>
      <c r="N477" s="17">
        <v>0.10772423017727201</v>
      </c>
      <c r="O477" s="17">
        <v>0</v>
      </c>
      <c r="P477" s="17">
        <v>0</v>
      </c>
      <c r="Q477" s="17">
        <v>0</v>
      </c>
      <c r="R477" s="17"/>
      <c r="S477" s="17">
        <v>0</v>
      </c>
      <c r="T477" s="17">
        <v>0.126298901519836</v>
      </c>
      <c r="U477" s="17">
        <v>0</v>
      </c>
      <c r="V477" s="17">
        <v>0.18443830405025199</v>
      </c>
      <c r="W477" s="17" t="s">
        <v>280</v>
      </c>
      <c r="X477" s="17">
        <v>0</v>
      </c>
      <c r="Y477" s="17">
        <v>0</v>
      </c>
      <c r="Z477" s="17">
        <v>0</v>
      </c>
      <c r="AA477" s="17">
        <v>0</v>
      </c>
      <c r="AB477" s="17">
        <v>0</v>
      </c>
      <c r="AC477" s="17">
        <v>0</v>
      </c>
      <c r="AD477" s="17">
        <v>0</v>
      </c>
      <c r="AE477" s="17"/>
      <c r="AF477" s="17">
        <v>0.167766440244045</v>
      </c>
      <c r="AG477" s="17">
        <v>0</v>
      </c>
      <c r="AH477" s="17">
        <v>0</v>
      </c>
      <c r="AI477" s="17">
        <v>0</v>
      </c>
      <c r="AJ477" s="17">
        <v>0.30050782986527602</v>
      </c>
      <c r="AK477" s="17"/>
      <c r="AL477" s="17">
        <v>5.3861107233681899E-2</v>
      </c>
      <c r="AM477" s="17">
        <v>0.13191886874209</v>
      </c>
      <c r="AN477" s="17">
        <v>0</v>
      </c>
      <c r="AO477" s="17">
        <v>0</v>
      </c>
      <c r="AP477" s="17">
        <v>0</v>
      </c>
      <c r="AQ477" s="17">
        <v>0</v>
      </c>
      <c r="AR477" s="17"/>
      <c r="AS477" s="17">
        <v>6.76055068984633E-2</v>
      </c>
      <c r="AT477" s="17">
        <v>0</v>
      </c>
      <c r="AU477" s="17"/>
      <c r="AV477" s="17">
        <v>4.1203297740116301E-2</v>
      </c>
      <c r="AW477" s="17">
        <v>0.151280204863592</v>
      </c>
    </row>
    <row r="478" spans="2:49" x14ac:dyDescent="0.3">
      <c r="B478" t="s">
        <v>274</v>
      </c>
      <c r="C478" s="17">
        <v>7.9492620832836897E-2</v>
      </c>
      <c r="D478" s="17">
        <v>5.1064672937368299E-2</v>
      </c>
      <c r="E478" s="17">
        <v>0.109545703653041</v>
      </c>
      <c r="F478" s="17"/>
      <c r="G478" s="17">
        <v>0</v>
      </c>
      <c r="H478" s="17">
        <v>0</v>
      </c>
      <c r="I478" s="17">
        <v>0</v>
      </c>
      <c r="J478" s="17">
        <v>0</v>
      </c>
      <c r="K478" s="17">
        <v>0</v>
      </c>
      <c r="L478" s="17">
        <v>0.33808918891088402</v>
      </c>
      <c r="M478" s="17"/>
      <c r="N478" s="17">
        <v>5.85856949405077E-2</v>
      </c>
      <c r="O478" s="17">
        <v>0.14033044955715199</v>
      </c>
      <c r="P478" s="17">
        <v>0.120944688798395</v>
      </c>
      <c r="Q478" s="17">
        <v>0</v>
      </c>
      <c r="R478" s="17"/>
      <c r="S478" s="17">
        <v>0.168746787784185</v>
      </c>
      <c r="T478" s="17">
        <v>0</v>
      </c>
      <c r="U478" s="17">
        <v>0.32777109096165402</v>
      </c>
      <c r="V478" s="17">
        <v>0</v>
      </c>
      <c r="W478" s="17" t="s">
        <v>280</v>
      </c>
      <c r="X478" s="17">
        <v>0</v>
      </c>
      <c r="Y478" s="17">
        <v>0.339299671800596</v>
      </c>
      <c r="Z478" s="17">
        <v>0</v>
      </c>
      <c r="AA478" s="17">
        <v>0</v>
      </c>
      <c r="AB478" s="17">
        <v>0</v>
      </c>
      <c r="AC478" s="17">
        <v>0</v>
      </c>
      <c r="AD478" s="17">
        <v>0</v>
      </c>
      <c r="AE478" s="17"/>
      <c r="AF478" s="17">
        <v>0.51495757169620504</v>
      </c>
      <c r="AG478" s="17">
        <v>0</v>
      </c>
      <c r="AH478" s="17">
        <v>0</v>
      </c>
      <c r="AI478" s="17">
        <v>0</v>
      </c>
      <c r="AJ478" s="17">
        <v>0</v>
      </c>
      <c r="AK478" s="17"/>
      <c r="AL478" s="17">
        <v>0</v>
      </c>
      <c r="AM478" s="17">
        <v>0.13630624603424901</v>
      </c>
      <c r="AN478" s="17">
        <v>0.334925736096851</v>
      </c>
      <c r="AO478" s="17">
        <v>0.170183037879794</v>
      </c>
      <c r="AP478" s="17">
        <v>0</v>
      </c>
      <c r="AQ478" s="17">
        <v>0</v>
      </c>
      <c r="AR478" s="17"/>
      <c r="AS478" s="17">
        <v>7.4258862582060894E-2</v>
      </c>
      <c r="AT478" s="17">
        <v>9.2541493829323196E-2</v>
      </c>
      <c r="AU478" s="17"/>
      <c r="AV478" s="17">
        <v>9.7690055875039303E-2</v>
      </c>
      <c r="AW478" s="17">
        <v>0</v>
      </c>
    </row>
    <row r="479" spans="2:49" x14ac:dyDescent="0.3">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row>
    <row r="480" spans="2:49" x14ac:dyDescent="0.3">
      <c r="B480" s="6" t="s">
        <v>282</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row>
    <row r="481" spans="2:49" x14ac:dyDescent="0.3">
      <c r="B481" s="23" t="s">
        <v>276</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row>
    <row r="482" spans="2:49" x14ac:dyDescent="0.3">
      <c r="B482" t="s">
        <v>266</v>
      </c>
      <c r="C482" s="17">
        <v>3.6639078271505102E-2</v>
      </c>
      <c r="D482" s="17">
        <v>3.12574622375551E-2</v>
      </c>
      <c r="E482" s="17">
        <v>3.97551088933015E-2</v>
      </c>
      <c r="F482" s="17"/>
      <c r="G482" s="17">
        <v>0</v>
      </c>
      <c r="H482" s="17">
        <v>6.7274669497052103E-2</v>
      </c>
      <c r="I482" s="17">
        <v>3.1228407547951899E-2</v>
      </c>
      <c r="J482" s="17">
        <v>4.7350048540914902E-2</v>
      </c>
      <c r="K482" s="17">
        <v>3.9143010572512002E-2</v>
      </c>
      <c r="L482" s="17">
        <v>2.6191349707076501E-2</v>
      </c>
      <c r="M482" s="17"/>
      <c r="N482" s="17">
        <v>1.1741994262636699E-2</v>
      </c>
      <c r="O482" s="17">
        <v>9.5682073879511997E-2</v>
      </c>
      <c r="P482" s="17">
        <v>4.64037222141599E-2</v>
      </c>
      <c r="Q482" s="17">
        <v>0</v>
      </c>
      <c r="R482" s="17"/>
      <c r="S482" s="17">
        <v>5.3461411106959303E-2</v>
      </c>
      <c r="T482" s="17">
        <v>0</v>
      </c>
      <c r="U482" s="17">
        <v>0</v>
      </c>
      <c r="V482" s="17">
        <v>4.5376817804695602E-2</v>
      </c>
      <c r="W482" s="17">
        <v>0</v>
      </c>
      <c r="X482" s="17">
        <v>0.104066264840111</v>
      </c>
      <c r="Y482" s="17">
        <v>7.6166736202025798E-2</v>
      </c>
      <c r="Z482" s="17">
        <v>0.12278742556429501</v>
      </c>
      <c r="AA482" s="17">
        <v>0</v>
      </c>
      <c r="AB482" s="17">
        <v>0</v>
      </c>
      <c r="AC482" s="17">
        <v>0</v>
      </c>
      <c r="AD482" s="17">
        <v>0</v>
      </c>
      <c r="AE482" s="17"/>
      <c r="AF482" s="17">
        <v>0</v>
      </c>
      <c r="AG482" s="17">
        <v>4.2249131044857002E-2</v>
      </c>
      <c r="AH482" s="17">
        <v>5.31155689514703E-2</v>
      </c>
      <c r="AI482" s="17">
        <v>3.6446274917976203E-2</v>
      </c>
      <c r="AJ482" s="17">
        <v>0</v>
      </c>
      <c r="AK482" s="17"/>
      <c r="AL482" s="17">
        <v>6.0082971283470697E-2</v>
      </c>
      <c r="AM482" s="17">
        <v>3.9670414512458597E-2</v>
      </c>
      <c r="AN482" s="17">
        <v>0</v>
      </c>
      <c r="AO482" s="17">
        <v>3.25582681588426E-2</v>
      </c>
      <c r="AP482" s="17">
        <v>0</v>
      </c>
      <c r="AQ482" s="17">
        <v>0</v>
      </c>
      <c r="AR482" s="17"/>
      <c r="AS482" s="17">
        <v>4.6525339350210602E-2</v>
      </c>
      <c r="AT482" s="17">
        <v>2.3585077120343498E-2</v>
      </c>
      <c r="AU482" s="17"/>
      <c r="AV482" s="17">
        <v>4.8588229215742497E-2</v>
      </c>
      <c r="AW482" s="17">
        <v>3.9482205292976198E-2</v>
      </c>
    </row>
    <row r="483" spans="2:49" x14ac:dyDescent="0.3">
      <c r="B483" t="s">
        <v>267</v>
      </c>
      <c r="C483" s="17">
        <v>0.110346719652682</v>
      </c>
      <c r="D483" s="17">
        <v>9.2110660177353101E-2</v>
      </c>
      <c r="E483" s="17">
        <v>0.120905652023099</v>
      </c>
      <c r="F483" s="17"/>
      <c r="G483" s="17">
        <v>0.147697871632303</v>
      </c>
      <c r="H483" s="17">
        <v>0.15270047572727299</v>
      </c>
      <c r="I483" s="17">
        <v>0.17908839435269699</v>
      </c>
      <c r="J483" s="17">
        <v>0.134370870609968</v>
      </c>
      <c r="K483" s="17">
        <v>0</v>
      </c>
      <c r="L483" s="17">
        <v>2.42759060701726E-2</v>
      </c>
      <c r="M483" s="17"/>
      <c r="N483" s="17">
        <v>0.16888645851936401</v>
      </c>
      <c r="O483" s="17">
        <v>0</v>
      </c>
      <c r="P483" s="17">
        <v>0.145963122904536</v>
      </c>
      <c r="Q483" s="17">
        <v>8.4389088349240096E-2</v>
      </c>
      <c r="R483" s="17"/>
      <c r="S483" s="17">
        <v>0.148239671304462</v>
      </c>
      <c r="T483" s="17">
        <v>0.121790780495137</v>
      </c>
      <c r="U483" s="17">
        <v>8.2047720778879396E-2</v>
      </c>
      <c r="V483" s="17">
        <v>0.13365809884291999</v>
      </c>
      <c r="W483" s="17">
        <v>7.4955788346983396E-2</v>
      </c>
      <c r="X483" s="17">
        <v>0.10416839515184501</v>
      </c>
      <c r="Y483" s="17">
        <v>6.20914614961489E-2</v>
      </c>
      <c r="Z483" s="17">
        <v>0</v>
      </c>
      <c r="AA483" s="17">
        <v>0.148967980847861</v>
      </c>
      <c r="AB483" s="17">
        <v>0.12844623572200001</v>
      </c>
      <c r="AC483" s="17">
        <v>0</v>
      </c>
      <c r="AD483" s="17">
        <v>0</v>
      </c>
      <c r="AE483" s="17"/>
      <c r="AF483" s="17">
        <v>4.9357286031804601E-2</v>
      </c>
      <c r="AG483" s="17">
        <v>6.2930220640121798E-2</v>
      </c>
      <c r="AH483" s="17">
        <v>0.10705302949387401</v>
      </c>
      <c r="AI483" s="17">
        <v>0.17217423551278199</v>
      </c>
      <c r="AJ483" s="17">
        <v>0.45105709852821502</v>
      </c>
      <c r="AK483" s="17"/>
      <c r="AL483" s="17">
        <v>0.173378718055268</v>
      </c>
      <c r="AM483" s="17">
        <v>8.9231617346003905E-2</v>
      </c>
      <c r="AN483" s="17">
        <v>0.10808862304922701</v>
      </c>
      <c r="AO483" s="17">
        <v>6.1931821014870402E-2</v>
      </c>
      <c r="AP483" s="17">
        <v>0</v>
      </c>
      <c r="AQ483" s="17">
        <v>9.9190516186543301E-2</v>
      </c>
      <c r="AR483" s="17"/>
      <c r="AS483" s="17">
        <v>0.116305438100857</v>
      </c>
      <c r="AT483" s="17">
        <v>0.102478718103596</v>
      </c>
      <c r="AU483" s="17"/>
      <c r="AV483" s="17">
        <v>0.12616735782497099</v>
      </c>
      <c r="AW483" s="17">
        <v>8.2634797782544803E-2</v>
      </c>
    </row>
    <row r="484" spans="2:49" x14ac:dyDescent="0.3">
      <c r="B484" t="s">
        <v>268</v>
      </c>
      <c r="C484" s="17">
        <v>0.141973715570057</v>
      </c>
      <c r="D484" s="17">
        <v>0.194458796068015</v>
      </c>
      <c r="E484" s="17">
        <v>0.111584123115418</v>
      </c>
      <c r="F484" s="17"/>
      <c r="G484" s="17">
        <v>0.182742126237599</v>
      </c>
      <c r="H484" s="17">
        <v>0.249929540593439</v>
      </c>
      <c r="I484" s="17">
        <v>0.21301135321043199</v>
      </c>
      <c r="J484" s="17">
        <v>9.0224090605244694E-2</v>
      </c>
      <c r="K484" s="17">
        <v>0</v>
      </c>
      <c r="L484" s="17">
        <v>4.8280575528431201E-2</v>
      </c>
      <c r="M484" s="17"/>
      <c r="N484" s="17">
        <v>0.165259014393356</v>
      </c>
      <c r="O484" s="17">
        <v>0.11265394126947401</v>
      </c>
      <c r="P484" s="17">
        <v>0.100527521238579</v>
      </c>
      <c r="Q484" s="17">
        <v>0.192130347062796</v>
      </c>
      <c r="R484" s="17"/>
      <c r="S484" s="17">
        <v>7.0947452050160495E-2</v>
      </c>
      <c r="T484" s="17">
        <v>0.23797501793112699</v>
      </c>
      <c r="U484" s="17">
        <v>7.4281067491711095E-2</v>
      </c>
      <c r="V484" s="17">
        <v>0.124956920818693</v>
      </c>
      <c r="W484" s="17">
        <v>7.7594020860274907E-2</v>
      </c>
      <c r="X484" s="17">
        <v>5.1364641441156898E-2</v>
      </c>
      <c r="Y484" s="17">
        <v>0.116688460508618</v>
      </c>
      <c r="Z484" s="17">
        <v>0.162374941689088</v>
      </c>
      <c r="AA484" s="17">
        <v>0.30693274902255402</v>
      </c>
      <c r="AB484" s="17">
        <v>0.144211437708549</v>
      </c>
      <c r="AC484" s="17">
        <v>0.17309895320788399</v>
      </c>
      <c r="AD484" s="17">
        <v>0</v>
      </c>
      <c r="AE484" s="17"/>
      <c r="AF484" s="17">
        <v>0.111465177815432</v>
      </c>
      <c r="AG484" s="17">
        <v>0.10167643970639</v>
      </c>
      <c r="AH484" s="17">
        <v>0.220871271193161</v>
      </c>
      <c r="AI484" s="17">
        <v>0.176595362093038</v>
      </c>
      <c r="AJ484" s="17">
        <v>0.123927315186509</v>
      </c>
      <c r="AK484" s="17"/>
      <c r="AL484" s="17">
        <v>0.22561050498124499</v>
      </c>
      <c r="AM484" s="17">
        <v>6.8757656340428394E-2</v>
      </c>
      <c r="AN484" s="17">
        <v>4.91343003861004E-2</v>
      </c>
      <c r="AO484" s="17">
        <v>0.124605663586215</v>
      </c>
      <c r="AP484" s="17">
        <v>6.9416899746559804E-2</v>
      </c>
      <c r="AQ484" s="17">
        <v>0.25992704988972798</v>
      </c>
      <c r="AR484" s="17"/>
      <c r="AS484" s="17">
        <v>0.174746868499566</v>
      </c>
      <c r="AT484" s="17">
        <v>9.8699441032587099E-2</v>
      </c>
      <c r="AU484" s="17"/>
      <c r="AV484" s="17">
        <v>0.172323681615136</v>
      </c>
      <c r="AW484" s="17">
        <v>0.18302013134211201</v>
      </c>
    </row>
    <row r="485" spans="2:49" x14ac:dyDescent="0.3">
      <c r="B485" t="s">
        <v>269</v>
      </c>
      <c r="C485" s="17">
        <v>0.145154253138295</v>
      </c>
      <c r="D485" s="17">
        <v>0.168241241348487</v>
      </c>
      <c r="E485" s="17">
        <v>0.131786565481989</v>
      </c>
      <c r="F485" s="17"/>
      <c r="G485" s="17">
        <v>0.188280465528014</v>
      </c>
      <c r="H485" s="17">
        <v>0.32091150105867899</v>
      </c>
      <c r="I485" s="17">
        <v>7.93755775309372E-2</v>
      </c>
      <c r="J485" s="17">
        <v>0.175151963453614</v>
      </c>
      <c r="K485" s="17">
        <v>0</v>
      </c>
      <c r="L485" s="17">
        <v>7.0635279824732305E-2</v>
      </c>
      <c r="M485" s="17"/>
      <c r="N485" s="17">
        <v>0.18594453575346101</v>
      </c>
      <c r="O485" s="17">
        <v>0.107764847092067</v>
      </c>
      <c r="P485" s="17">
        <v>0.112265911981039</v>
      </c>
      <c r="Q485" s="17">
        <v>0.15661458862237801</v>
      </c>
      <c r="R485" s="17"/>
      <c r="S485" s="17">
        <v>0.23065198569292</v>
      </c>
      <c r="T485" s="17">
        <v>8.8787469414878098E-2</v>
      </c>
      <c r="U485" s="17">
        <v>8.0810281016000005E-2</v>
      </c>
      <c r="V485" s="17">
        <v>0.13781704934104899</v>
      </c>
      <c r="W485" s="17">
        <v>0.18847562792692499</v>
      </c>
      <c r="X485" s="17">
        <v>9.3693954989930398E-2</v>
      </c>
      <c r="Y485" s="17">
        <v>0.165793901810389</v>
      </c>
      <c r="Z485" s="17">
        <v>0.23759100446670001</v>
      </c>
      <c r="AA485" s="17">
        <v>0.105085817578754</v>
      </c>
      <c r="AB485" s="17">
        <v>0</v>
      </c>
      <c r="AC485" s="17">
        <v>0.33911392042932298</v>
      </c>
      <c r="AD485" s="17">
        <v>1</v>
      </c>
      <c r="AE485" s="17"/>
      <c r="AF485" s="17">
        <v>0.104711589860978</v>
      </c>
      <c r="AG485" s="17">
        <v>6.4102387600471905E-2</v>
      </c>
      <c r="AH485" s="17">
        <v>0.13009346301028901</v>
      </c>
      <c r="AI485" s="17">
        <v>0.256981189234816</v>
      </c>
      <c r="AJ485" s="17">
        <v>0.42501558628527603</v>
      </c>
      <c r="AK485" s="17"/>
      <c r="AL485" s="17">
        <v>0.192577103176892</v>
      </c>
      <c r="AM485" s="17">
        <v>0.121519099537525</v>
      </c>
      <c r="AN485" s="17">
        <v>4.8880972739580301E-2</v>
      </c>
      <c r="AO485" s="17">
        <v>9.6584901871036494E-2</v>
      </c>
      <c r="AP485" s="17">
        <v>0.13677573964852399</v>
      </c>
      <c r="AQ485" s="17">
        <v>0.27044011613005903</v>
      </c>
      <c r="AR485" s="17"/>
      <c r="AS485" s="17">
        <v>0.112664499515442</v>
      </c>
      <c r="AT485" s="17">
        <v>0.188054322013394</v>
      </c>
      <c r="AU485" s="17"/>
      <c r="AV485" s="17">
        <v>0.122236135739479</v>
      </c>
      <c r="AW485" s="17">
        <v>7.9984947301156295E-2</v>
      </c>
    </row>
    <row r="486" spans="2:49" x14ac:dyDescent="0.3">
      <c r="B486" t="s">
        <v>270</v>
      </c>
      <c r="C486" s="17">
        <v>0.106692915931208</v>
      </c>
      <c r="D486" s="17">
        <v>9.5011287370841704E-2</v>
      </c>
      <c r="E486" s="17">
        <v>0.113456741532462</v>
      </c>
      <c r="F486" s="17"/>
      <c r="G486" s="17">
        <v>6.8565933634001597E-2</v>
      </c>
      <c r="H486" s="17">
        <v>8.9784889403925205E-2</v>
      </c>
      <c r="I486" s="17">
        <v>0.138205555914995</v>
      </c>
      <c r="J486" s="17">
        <v>0</v>
      </c>
      <c r="K486" s="17">
        <v>0.235419297427364</v>
      </c>
      <c r="L486" s="17">
        <v>9.9573701378212198E-2</v>
      </c>
      <c r="M486" s="17"/>
      <c r="N486" s="17">
        <v>8.4696982284715699E-2</v>
      </c>
      <c r="O486" s="17">
        <v>0.15233627689364901</v>
      </c>
      <c r="P486" s="17">
        <v>0.10985757023202</v>
      </c>
      <c r="Q486" s="17">
        <v>9.2782332772221504E-2</v>
      </c>
      <c r="R486" s="17"/>
      <c r="S486" s="17">
        <v>8.8817547597133006E-2</v>
      </c>
      <c r="T486" s="17">
        <v>0.24677188071443201</v>
      </c>
      <c r="U486" s="17">
        <v>0</v>
      </c>
      <c r="V486" s="17">
        <v>4.3114500703738901E-2</v>
      </c>
      <c r="W486" s="17">
        <v>0.248736853477909</v>
      </c>
      <c r="X486" s="17">
        <v>5.0984138951825998E-2</v>
      </c>
      <c r="Y486" s="17">
        <v>0</v>
      </c>
      <c r="Z486" s="17">
        <v>0</v>
      </c>
      <c r="AA486" s="17">
        <v>0.16044679452674199</v>
      </c>
      <c r="AB486" s="17">
        <v>0.21338079678035099</v>
      </c>
      <c r="AC486" s="17">
        <v>0</v>
      </c>
      <c r="AD486" s="17">
        <v>0</v>
      </c>
      <c r="AE486" s="17"/>
      <c r="AF486" s="17">
        <v>0.16448515399121699</v>
      </c>
      <c r="AG486" s="17">
        <v>0.128360631940974</v>
      </c>
      <c r="AH486" s="17">
        <v>7.9235268642347506E-2</v>
      </c>
      <c r="AI486" s="17">
        <v>5.1675583584481301E-2</v>
      </c>
      <c r="AJ486" s="17">
        <v>0</v>
      </c>
      <c r="AK486" s="17"/>
      <c r="AL486" s="17">
        <v>0.102975482357551</v>
      </c>
      <c r="AM486" s="17">
        <v>6.1554476313110403E-2</v>
      </c>
      <c r="AN486" s="17">
        <v>0.10249298940365199</v>
      </c>
      <c r="AO486" s="17">
        <v>0.16166803957703901</v>
      </c>
      <c r="AP486" s="17">
        <v>0.18111514575880899</v>
      </c>
      <c r="AQ486" s="17">
        <v>8.6379081440782698E-2</v>
      </c>
      <c r="AR486" s="17"/>
      <c r="AS486" s="17">
        <v>0.14671637088667899</v>
      </c>
      <c r="AT486" s="17">
        <v>5.38452091082968E-2</v>
      </c>
      <c r="AU486" s="17"/>
      <c r="AV486" s="17">
        <v>0.143744765467896</v>
      </c>
      <c r="AW486" s="17">
        <v>0.15686204840412299</v>
      </c>
    </row>
    <row r="487" spans="2:49" x14ac:dyDescent="0.3">
      <c r="B487" t="s">
        <v>271</v>
      </c>
      <c r="C487" s="17">
        <v>0.30898394725186801</v>
      </c>
      <c r="D487" s="17">
        <v>0.30362067663148701</v>
      </c>
      <c r="E487" s="17">
        <v>0.31208935562375101</v>
      </c>
      <c r="F487" s="17"/>
      <c r="G487" s="17">
        <v>0.227190027161878</v>
      </c>
      <c r="H487" s="17">
        <v>4.85449452601944E-2</v>
      </c>
      <c r="I487" s="17">
        <v>0.19351001485287</v>
      </c>
      <c r="J487" s="17">
        <v>0.30006179205608502</v>
      </c>
      <c r="K487" s="17">
        <v>0.60891797725272201</v>
      </c>
      <c r="L487" s="17">
        <v>0.57712506763000204</v>
      </c>
      <c r="M487" s="17"/>
      <c r="N487" s="17">
        <v>0.25803817723500899</v>
      </c>
      <c r="O487" s="17">
        <v>0.35661191967755101</v>
      </c>
      <c r="P487" s="17">
        <v>0.30405469874741198</v>
      </c>
      <c r="Q487" s="17">
        <v>0.340830713485482</v>
      </c>
      <c r="R487" s="17"/>
      <c r="S487" s="17">
        <v>0.230784676883347</v>
      </c>
      <c r="T487" s="17">
        <v>0.30467485144442702</v>
      </c>
      <c r="U487" s="17">
        <v>0.32674974413643798</v>
      </c>
      <c r="V487" s="17">
        <v>0.41678099488831299</v>
      </c>
      <c r="W487" s="17">
        <v>0.24781560438168501</v>
      </c>
      <c r="X487" s="17">
        <v>0.45701751982410299</v>
      </c>
      <c r="Y487" s="17">
        <v>0.40191419468239298</v>
      </c>
      <c r="Z487" s="17">
        <v>0.11845967241878599</v>
      </c>
      <c r="AA487" s="17">
        <v>0.194159014357036</v>
      </c>
      <c r="AB487" s="17">
        <v>0.38808011731210601</v>
      </c>
      <c r="AC487" s="17">
        <v>0.319852956788579</v>
      </c>
      <c r="AD487" s="17">
        <v>0</v>
      </c>
      <c r="AE487" s="17"/>
      <c r="AF487" s="17">
        <v>0.40126151261131798</v>
      </c>
      <c r="AG487" s="17">
        <v>0.30522576298632798</v>
      </c>
      <c r="AH487" s="17">
        <v>0.28619799116827899</v>
      </c>
      <c r="AI487" s="17">
        <v>0.24807979835074301</v>
      </c>
      <c r="AJ487" s="17">
        <v>0</v>
      </c>
      <c r="AK487" s="17"/>
      <c r="AL487" s="17">
        <v>0.158903679084438</v>
      </c>
      <c r="AM487" s="17">
        <v>0.29701829138852798</v>
      </c>
      <c r="AN487" s="17">
        <v>0.58120645563280204</v>
      </c>
      <c r="AO487" s="17">
        <v>0.42327565519446098</v>
      </c>
      <c r="AP487" s="17">
        <v>0.54973849707960498</v>
      </c>
      <c r="AQ487" s="17">
        <v>0.182255531523213</v>
      </c>
      <c r="AR487" s="17"/>
      <c r="AS487" s="17">
        <v>0.30197878946496498</v>
      </c>
      <c r="AT487" s="17">
        <v>0.31823368657053402</v>
      </c>
      <c r="AU487" s="17"/>
      <c r="AV487" s="17">
        <v>0.32894350793048299</v>
      </c>
      <c r="AW487" s="17">
        <v>0.20991564535753199</v>
      </c>
    </row>
    <row r="488" spans="2:49" x14ac:dyDescent="0.3">
      <c r="B488" t="s">
        <v>272</v>
      </c>
      <c r="C488" s="17">
        <v>0.118750482211758</v>
      </c>
      <c r="D488" s="17">
        <v>8.6906738161703703E-2</v>
      </c>
      <c r="E488" s="17">
        <v>0.137188453435764</v>
      </c>
      <c r="F488" s="17"/>
      <c r="G488" s="17">
        <v>0.147943016021368</v>
      </c>
      <c r="H488" s="17">
        <v>2.17726700384961E-2</v>
      </c>
      <c r="I488" s="17">
        <v>0.16558069659011701</v>
      </c>
      <c r="J488" s="17">
        <v>0.16466482946271499</v>
      </c>
      <c r="K488" s="17">
        <v>0.116519714747401</v>
      </c>
      <c r="L488" s="17">
        <v>0.12744583718542199</v>
      </c>
      <c r="M488" s="17"/>
      <c r="N488" s="17">
        <v>8.3104661512682698E-2</v>
      </c>
      <c r="O488" s="17">
        <v>0.17495094118774701</v>
      </c>
      <c r="P488" s="17">
        <v>0.13650195621972699</v>
      </c>
      <c r="Q488" s="17">
        <v>0.100552402251262</v>
      </c>
      <c r="R488" s="17"/>
      <c r="S488" s="17">
        <v>0.14781151099128001</v>
      </c>
      <c r="T488" s="17">
        <v>0</v>
      </c>
      <c r="U488" s="17">
        <v>0.34905612694673199</v>
      </c>
      <c r="V488" s="17">
        <v>4.9626872072326501E-2</v>
      </c>
      <c r="W488" s="17">
        <v>0.16242210500622201</v>
      </c>
      <c r="X488" s="17">
        <v>8.95603824067875E-2</v>
      </c>
      <c r="Y488" s="17">
        <v>0.11525378380427601</v>
      </c>
      <c r="Z488" s="17">
        <v>0.35878695586113102</v>
      </c>
      <c r="AA488" s="17">
        <v>8.4407643667052598E-2</v>
      </c>
      <c r="AB488" s="17">
        <v>6.3515092517735003E-2</v>
      </c>
      <c r="AC488" s="17">
        <v>0.167934169574215</v>
      </c>
      <c r="AD488" s="17">
        <v>0</v>
      </c>
      <c r="AE488" s="17"/>
      <c r="AF488" s="17">
        <v>0.13489454655604</v>
      </c>
      <c r="AG488" s="17">
        <v>0.25198724572990699</v>
      </c>
      <c r="AH488" s="17">
        <v>0.104280368735277</v>
      </c>
      <c r="AI488" s="17">
        <v>2.63384409418435E-2</v>
      </c>
      <c r="AJ488" s="17">
        <v>0</v>
      </c>
      <c r="AK488" s="17"/>
      <c r="AL488" s="17">
        <v>7.1672867797192799E-2</v>
      </c>
      <c r="AM488" s="17">
        <v>0.26170470848107602</v>
      </c>
      <c r="AN488" s="17">
        <v>5.8087948735320298E-2</v>
      </c>
      <c r="AO488" s="17">
        <v>6.3834616881139603E-2</v>
      </c>
      <c r="AP488" s="17">
        <v>6.2953717766503006E-2</v>
      </c>
      <c r="AQ488" s="17">
        <v>0.101807704829674</v>
      </c>
      <c r="AR488" s="17"/>
      <c r="AS488" s="17">
        <v>7.3089142578324995E-2</v>
      </c>
      <c r="AT488" s="17">
        <v>0.17904255576647199</v>
      </c>
      <c r="AU488" s="17"/>
      <c r="AV488" s="17">
        <v>5.7996322206292E-2</v>
      </c>
      <c r="AW488" s="17">
        <v>0.12461916313740901</v>
      </c>
    </row>
    <row r="489" spans="2:49" x14ac:dyDescent="0.3">
      <c r="B489" t="s">
        <v>273</v>
      </c>
      <c r="C489" s="17">
        <v>3.1458887972626998E-2</v>
      </c>
      <c r="D489" s="17">
        <v>2.8393138004557599E-2</v>
      </c>
      <c r="E489" s="17">
        <v>3.3233999894215403E-2</v>
      </c>
      <c r="F489" s="17"/>
      <c r="G489" s="17">
        <v>3.7580559784836202E-2</v>
      </c>
      <c r="H489" s="17">
        <v>4.90813084209413E-2</v>
      </c>
      <c r="I489" s="17">
        <v>0</v>
      </c>
      <c r="J489" s="17">
        <v>8.8176405271458896E-2</v>
      </c>
      <c r="K489" s="17">
        <v>0</v>
      </c>
      <c r="L489" s="17">
        <v>2.64722826759504E-2</v>
      </c>
      <c r="M489" s="17"/>
      <c r="N489" s="17">
        <v>4.2328176038774E-2</v>
      </c>
      <c r="O489" s="17">
        <v>0</v>
      </c>
      <c r="P489" s="17">
        <v>4.4425496462526401E-2</v>
      </c>
      <c r="Q489" s="17">
        <v>3.2700527456619499E-2</v>
      </c>
      <c r="R489" s="17"/>
      <c r="S489" s="17">
        <v>2.9285744373738699E-2</v>
      </c>
      <c r="T489" s="17">
        <v>0</v>
      </c>
      <c r="U489" s="17">
        <v>8.7055059630239004E-2</v>
      </c>
      <c r="V489" s="17">
        <v>4.8668745528263203E-2</v>
      </c>
      <c r="W489" s="17">
        <v>0</v>
      </c>
      <c r="X489" s="17">
        <v>4.9144702394240597E-2</v>
      </c>
      <c r="Y489" s="17">
        <v>6.20914614961489E-2</v>
      </c>
      <c r="Z489" s="17">
        <v>0</v>
      </c>
      <c r="AA489" s="17">
        <v>0</v>
      </c>
      <c r="AB489" s="17">
        <v>6.2366319959259203E-2</v>
      </c>
      <c r="AC489" s="17">
        <v>0</v>
      </c>
      <c r="AD489" s="17">
        <v>0</v>
      </c>
      <c r="AE489" s="17"/>
      <c r="AF489" s="17">
        <v>3.3824733133210001E-2</v>
      </c>
      <c r="AG489" s="17">
        <v>4.3468180350950701E-2</v>
      </c>
      <c r="AH489" s="17">
        <v>1.9153038805302901E-2</v>
      </c>
      <c r="AI489" s="17">
        <v>3.1709115364319099E-2</v>
      </c>
      <c r="AJ489" s="17">
        <v>0</v>
      </c>
      <c r="AK489" s="17"/>
      <c r="AL489" s="17">
        <v>1.4798673263941801E-2</v>
      </c>
      <c r="AM489" s="17">
        <v>6.0543736080869499E-2</v>
      </c>
      <c r="AN489" s="17">
        <v>5.2108710053318803E-2</v>
      </c>
      <c r="AO489" s="17">
        <v>3.55410337163964E-2</v>
      </c>
      <c r="AP489" s="17">
        <v>0</v>
      </c>
      <c r="AQ489" s="17">
        <v>0</v>
      </c>
      <c r="AR489" s="17"/>
      <c r="AS489" s="17">
        <v>2.7973551603955499E-2</v>
      </c>
      <c r="AT489" s="17">
        <v>3.6060990284776398E-2</v>
      </c>
      <c r="AU489" s="17"/>
      <c r="AV489" s="17">
        <v>0</v>
      </c>
      <c r="AW489" s="17">
        <v>0.123481061382147</v>
      </c>
    </row>
    <row r="490" spans="2:49" x14ac:dyDescent="0.3">
      <c r="B490" t="s">
        <v>274</v>
      </c>
      <c r="C490" s="17">
        <v>0</v>
      </c>
      <c r="D490" s="17">
        <v>0</v>
      </c>
      <c r="E490" s="17">
        <v>0</v>
      </c>
      <c r="F490" s="17"/>
      <c r="G490" s="17">
        <v>0</v>
      </c>
      <c r="H490" s="17">
        <v>0</v>
      </c>
      <c r="I490" s="17">
        <v>0</v>
      </c>
      <c r="J490" s="17">
        <v>0</v>
      </c>
      <c r="K490" s="17">
        <v>0</v>
      </c>
      <c r="L490" s="17">
        <v>0</v>
      </c>
      <c r="M490" s="17"/>
      <c r="N490" s="17">
        <v>0</v>
      </c>
      <c r="O490" s="17">
        <v>0</v>
      </c>
      <c r="P490" s="17">
        <v>0</v>
      </c>
      <c r="Q490" s="17">
        <v>0</v>
      </c>
      <c r="R490" s="17"/>
      <c r="S490" s="17">
        <v>0</v>
      </c>
      <c r="T490" s="17">
        <v>0</v>
      </c>
      <c r="U490" s="17">
        <v>0</v>
      </c>
      <c r="V490" s="17">
        <v>0</v>
      </c>
      <c r="W490" s="17">
        <v>0</v>
      </c>
      <c r="X490" s="17">
        <v>0</v>
      </c>
      <c r="Y490" s="17">
        <v>0</v>
      </c>
      <c r="Z490" s="17">
        <v>0</v>
      </c>
      <c r="AA490" s="17">
        <v>0</v>
      </c>
      <c r="AB490" s="17">
        <v>0</v>
      </c>
      <c r="AC490" s="17">
        <v>0</v>
      </c>
      <c r="AD490" s="17">
        <v>0</v>
      </c>
      <c r="AE490" s="17"/>
      <c r="AF490" s="17">
        <v>0</v>
      </c>
      <c r="AG490" s="17">
        <v>0</v>
      </c>
      <c r="AH490" s="17">
        <v>0</v>
      </c>
      <c r="AI490" s="17">
        <v>0</v>
      </c>
      <c r="AJ490" s="17">
        <v>0</v>
      </c>
      <c r="AK490" s="17"/>
      <c r="AL490" s="17">
        <v>0</v>
      </c>
      <c r="AM490" s="17">
        <v>0</v>
      </c>
      <c r="AN490" s="17">
        <v>0</v>
      </c>
      <c r="AO490" s="17">
        <v>0</v>
      </c>
      <c r="AP490" s="17">
        <v>0</v>
      </c>
      <c r="AQ490" s="17">
        <v>0</v>
      </c>
      <c r="AR490" s="17"/>
      <c r="AS490" s="17">
        <v>0</v>
      </c>
      <c r="AT490" s="17">
        <v>0</v>
      </c>
      <c r="AU490" s="17"/>
      <c r="AV490" s="17">
        <v>0</v>
      </c>
      <c r="AW490" s="17">
        <v>0</v>
      </c>
    </row>
    <row r="491" spans="2:49" x14ac:dyDescent="0.3">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row>
    <row r="492" spans="2:49" x14ac:dyDescent="0.3">
      <c r="B492" s="6" t="s">
        <v>283</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row>
    <row r="493" spans="2:49" x14ac:dyDescent="0.3">
      <c r="B493" s="23" t="s">
        <v>276</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row>
    <row r="494" spans="2:49" x14ac:dyDescent="0.3">
      <c r="B494" t="s">
        <v>266</v>
      </c>
      <c r="C494" s="17">
        <v>2.59981904941308E-2</v>
      </c>
      <c r="D494" s="17">
        <v>2.66565193492764E-2</v>
      </c>
      <c r="E494" s="17">
        <v>2.5517120749916699E-2</v>
      </c>
      <c r="F494" s="17"/>
      <c r="G494" s="17">
        <v>5.7208501064056103E-2</v>
      </c>
      <c r="H494" s="17">
        <v>4.1813133268137501E-2</v>
      </c>
      <c r="I494" s="17">
        <v>0</v>
      </c>
      <c r="J494" s="17">
        <v>3.8289060320558697E-2</v>
      </c>
      <c r="K494" s="17">
        <v>0</v>
      </c>
      <c r="L494" s="17">
        <v>0</v>
      </c>
      <c r="M494" s="17"/>
      <c r="N494" s="17">
        <v>5.1033666747922798E-2</v>
      </c>
      <c r="O494" s="17">
        <v>1.8653993006137199E-2</v>
      </c>
      <c r="P494" s="17">
        <v>0</v>
      </c>
      <c r="Q494" s="17">
        <v>0</v>
      </c>
      <c r="R494" s="17"/>
      <c r="S494" s="17">
        <v>3.0094585531171999E-2</v>
      </c>
      <c r="T494" s="17">
        <v>0</v>
      </c>
      <c r="U494" s="17">
        <v>9.3372107418509903E-2</v>
      </c>
      <c r="V494" s="17">
        <v>3.9847586901907102E-2</v>
      </c>
      <c r="W494" s="17">
        <v>5.3411730888188597E-2</v>
      </c>
      <c r="X494" s="17">
        <v>0</v>
      </c>
      <c r="Y494" s="17">
        <v>0</v>
      </c>
      <c r="Z494" s="17">
        <v>0</v>
      </c>
      <c r="AA494" s="17">
        <v>3.3502202604463002E-2</v>
      </c>
      <c r="AB494" s="17">
        <v>0</v>
      </c>
      <c r="AC494" s="17">
        <v>0</v>
      </c>
      <c r="AD494" s="17">
        <v>0.182238502988784</v>
      </c>
      <c r="AE494" s="17"/>
      <c r="AF494" s="17">
        <v>0</v>
      </c>
      <c r="AG494" s="17">
        <v>0</v>
      </c>
      <c r="AH494" s="17">
        <v>2.7499452038668701E-2</v>
      </c>
      <c r="AI494" s="17">
        <v>5.1287328165489803E-2</v>
      </c>
      <c r="AJ494" s="17">
        <v>0.146534577301213</v>
      </c>
      <c r="AK494" s="17"/>
      <c r="AL494" s="17">
        <v>4.2206747417754702E-2</v>
      </c>
      <c r="AM494" s="17">
        <v>0</v>
      </c>
      <c r="AN494" s="17">
        <v>0</v>
      </c>
      <c r="AO494" s="17">
        <v>2.8296736230302499E-2</v>
      </c>
      <c r="AP494" s="17">
        <v>0</v>
      </c>
      <c r="AQ494" s="17">
        <v>0.116128656034224</v>
      </c>
      <c r="AR494" s="17"/>
      <c r="AS494" s="17">
        <v>2.7107992613014501E-2</v>
      </c>
      <c r="AT494" s="17">
        <v>2.3812095407041899E-2</v>
      </c>
      <c r="AU494" s="17"/>
      <c r="AV494" s="17">
        <v>1.9502709877061399E-2</v>
      </c>
      <c r="AW494" s="17">
        <v>5.6669691016286501E-2</v>
      </c>
    </row>
    <row r="495" spans="2:49" x14ac:dyDescent="0.3">
      <c r="B495" t="s">
        <v>267</v>
      </c>
      <c r="C495" s="17">
        <v>9.8172241738504307E-2</v>
      </c>
      <c r="D495" s="17">
        <v>9.5720061860964198E-2</v>
      </c>
      <c r="E495" s="17">
        <v>9.9964157036207799E-2</v>
      </c>
      <c r="F495" s="17"/>
      <c r="G495" s="17">
        <v>8.6158601401664398E-2</v>
      </c>
      <c r="H495" s="17">
        <v>0.18241081190969999</v>
      </c>
      <c r="I495" s="17">
        <v>5.5201413585000803E-2</v>
      </c>
      <c r="J495" s="17">
        <v>3.8650848593137499E-2</v>
      </c>
      <c r="K495" s="17">
        <v>3.2973525454163502E-2</v>
      </c>
      <c r="L495" s="17">
        <v>5.5813656529162398E-2</v>
      </c>
      <c r="M495" s="17"/>
      <c r="N495" s="17">
        <v>0.12492783215992601</v>
      </c>
      <c r="O495" s="17">
        <v>3.7980594606546597E-2</v>
      </c>
      <c r="P495" s="17">
        <v>0.11705845125825499</v>
      </c>
      <c r="Q495" s="17">
        <v>8.3818928620572997E-2</v>
      </c>
      <c r="R495" s="17"/>
      <c r="S495" s="17">
        <v>0.21847039074542399</v>
      </c>
      <c r="T495" s="17">
        <v>3.3541831063943497E-2</v>
      </c>
      <c r="U495" s="17">
        <v>9.3510943007591399E-2</v>
      </c>
      <c r="V495" s="17">
        <v>0.14941256352693899</v>
      </c>
      <c r="W495" s="17">
        <v>5.9611453991468499E-2</v>
      </c>
      <c r="X495" s="17">
        <v>4.2389972463474403E-2</v>
      </c>
      <c r="Y495" s="17">
        <v>0</v>
      </c>
      <c r="Z495" s="17">
        <v>0.177137615634402</v>
      </c>
      <c r="AA495" s="17">
        <v>0.10518269725917501</v>
      </c>
      <c r="AB495" s="17">
        <v>0</v>
      </c>
      <c r="AC495" s="17">
        <v>0</v>
      </c>
      <c r="AD495" s="17">
        <v>0</v>
      </c>
      <c r="AE495" s="17"/>
      <c r="AF495" s="17">
        <v>2.8331388996671501E-2</v>
      </c>
      <c r="AG495" s="17">
        <v>8.6184760737986393E-2</v>
      </c>
      <c r="AH495" s="17">
        <v>8.5885431340946103E-2</v>
      </c>
      <c r="AI495" s="17">
        <v>0.15808428719057099</v>
      </c>
      <c r="AJ495" s="17">
        <v>0.27705286294929898</v>
      </c>
      <c r="AK495" s="17"/>
      <c r="AL495" s="17">
        <v>0.14765212343727799</v>
      </c>
      <c r="AM495" s="17">
        <v>5.24419840716428E-2</v>
      </c>
      <c r="AN495" s="17">
        <v>0.15490000583622801</v>
      </c>
      <c r="AO495" s="17">
        <v>6.3623635181288093E-2</v>
      </c>
      <c r="AP495" s="17">
        <v>0</v>
      </c>
      <c r="AQ495" s="17">
        <v>0</v>
      </c>
      <c r="AR495" s="17"/>
      <c r="AS495" s="17">
        <v>0.111486892641566</v>
      </c>
      <c r="AT495" s="17">
        <v>7.1944959928335106E-2</v>
      </c>
      <c r="AU495" s="17"/>
      <c r="AV495" s="17">
        <v>0.10154725401528</v>
      </c>
      <c r="AW495" s="17">
        <v>0.15012222146619</v>
      </c>
    </row>
    <row r="496" spans="2:49" x14ac:dyDescent="0.3">
      <c r="B496" t="s">
        <v>268</v>
      </c>
      <c r="C496" s="17">
        <v>0.20800779621851501</v>
      </c>
      <c r="D496" s="17">
        <v>0.21369367672846301</v>
      </c>
      <c r="E496" s="17">
        <v>0.20385287415916301</v>
      </c>
      <c r="F496" s="17"/>
      <c r="G496" s="17">
        <v>0.25578872836727001</v>
      </c>
      <c r="H496" s="17">
        <v>0.32120773971056099</v>
      </c>
      <c r="I496" s="17">
        <v>0.24091618936980899</v>
      </c>
      <c r="J496" s="17">
        <v>0.14594961901786799</v>
      </c>
      <c r="K496" s="17">
        <v>3.14882280601292E-2</v>
      </c>
      <c r="L496" s="17">
        <v>5.2467694824221402E-2</v>
      </c>
      <c r="M496" s="17"/>
      <c r="N496" s="17">
        <v>0.282792166802383</v>
      </c>
      <c r="O496" s="17">
        <v>0.15360404012631901</v>
      </c>
      <c r="P496" s="17">
        <v>0.190867175888288</v>
      </c>
      <c r="Q496" s="17">
        <v>0.107379814034074</v>
      </c>
      <c r="R496" s="17"/>
      <c r="S496" s="17">
        <v>0.16954089262213401</v>
      </c>
      <c r="T496" s="17">
        <v>0.32421086911472602</v>
      </c>
      <c r="U496" s="17">
        <v>0.16482893056501299</v>
      </c>
      <c r="V496" s="17">
        <v>0.18534729160750901</v>
      </c>
      <c r="W496" s="17">
        <v>0.15067661430609999</v>
      </c>
      <c r="X496" s="17">
        <v>0.20672204298513999</v>
      </c>
      <c r="Y496" s="17">
        <v>0.186767481348591</v>
      </c>
      <c r="Z496" s="17">
        <v>0.25431769437812302</v>
      </c>
      <c r="AA496" s="17">
        <v>0.24365910580879699</v>
      </c>
      <c r="AB496" s="17">
        <v>0.27330823411198502</v>
      </c>
      <c r="AC496" s="17">
        <v>0.16386473120350201</v>
      </c>
      <c r="AD496" s="17">
        <v>0.141249143817228</v>
      </c>
      <c r="AE496" s="17"/>
      <c r="AF496" s="17">
        <v>0.144944870850681</v>
      </c>
      <c r="AG496" s="17">
        <v>0.137548842760262</v>
      </c>
      <c r="AH496" s="17">
        <v>0.26029598610895899</v>
      </c>
      <c r="AI496" s="17">
        <v>0.30533290460315798</v>
      </c>
      <c r="AJ496" s="17">
        <v>0.352147618370866</v>
      </c>
      <c r="AK496" s="17"/>
      <c r="AL496" s="17">
        <v>0.28579436046014201</v>
      </c>
      <c r="AM496" s="17">
        <v>0.137794236948592</v>
      </c>
      <c r="AN496" s="17">
        <v>0.15727417492950299</v>
      </c>
      <c r="AO496" s="17">
        <v>0.158477624075025</v>
      </c>
      <c r="AP496" s="17">
        <v>0.15127970278493</v>
      </c>
      <c r="AQ496" s="17">
        <v>0.17763885923602399</v>
      </c>
      <c r="AR496" s="17"/>
      <c r="AS496" s="17">
        <v>0.24273030603547599</v>
      </c>
      <c r="AT496" s="17">
        <v>0.13961118133495301</v>
      </c>
      <c r="AU496" s="17"/>
      <c r="AV496" s="17">
        <v>0.285253107582983</v>
      </c>
      <c r="AW496" s="17">
        <v>7.7444375419502998E-2</v>
      </c>
    </row>
    <row r="497" spans="2:49" x14ac:dyDescent="0.3">
      <c r="B497" t="s">
        <v>269</v>
      </c>
      <c r="C497" s="17">
        <v>0.16137684525604301</v>
      </c>
      <c r="D497" s="17">
        <v>0.17051207824572701</v>
      </c>
      <c r="E497" s="17">
        <v>0.15470133017975099</v>
      </c>
      <c r="F497" s="17"/>
      <c r="G497" s="17">
        <v>9.6296709427431598E-2</v>
      </c>
      <c r="H497" s="17">
        <v>0.23393209829335801</v>
      </c>
      <c r="I497" s="17">
        <v>0.14327745626069099</v>
      </c>
      <c r="J497" s="17">
        <v>0.17569271211687101</v>
      </c>
      <c r="K497" s="17">
        <v>9.7404475381064601E-2</v>
      </c>
      <c r="L497" s="17">
        <v>0.10497005140446999</v>
      </c>
      <c r="M497" s="17"/>
      <c r="N497" s="17">
        <v>0.201644721446332</v>
      </c>
      <c r="O497" s="17">
        <v>7.5087791370760895E-2</v>
      </c>
      <c r="P497" s="17">
        <v>0.14651863674503801</v>
      </c>
      <c r="Q497" s="17">
        <v>0.17777689478130601</v>
      </c>
      <c r="R497" s="17"/>
      <c r="S497" s="17">
        <v>0.18474529475436999</v>
      </c>
      <c r="T497" s="17">
        <v>8.2111571967238103E-2</v>
      </c>
      <c r="U497" s="17">
        <v>0.18165543785237401</v>
      </c>
      <c r="V497" s="17">
        <v>0.127767726717745</v>
      </c>
      <c r="W497" s="17">
        <v>0.201062446924447</v>
      </c>
      <c r="X497" s="17">
        <v>0.19772452672957899</v>
      </c>
      <c r="Y497" s="17">
        <v>0.18193259959948399</v>
      </c>
      <c r="Z497" s="17">
        <v>0</v>
      </c>
      <c r="AA497" s="17">
        <v>0.14000737377330499</v>
      </c>
      <c r="AB497" s="17">
        <v>0.23160815935214901</v>
      </c>
      <c r="AC497" s="17">
        <v>0.25304637318461298</v>
      </c>
      <c r="AD497" s="17">
        <v>0</v>
      </c>
      <c r="AE497" s="17"/>
      <c r="AF497" s="17">
        <v>0.14375163603591901</v>
      </c>
      <c r="AG497" s="17">
        <v>9.6475343199603505E-2</v>
      </c>
      <c r="AH497" s="17">
        <v>0.236329028977532</v>
      </c>
      <c r="AI497" s="17">
        <v>0.17673565289519699</v>
      </c>
      <c r="AJ497" s="17">
        <v>0.22426494137862199</v>
      </c>
      <c r="AK497" s="17"/>
      <c r="AL497" s="17">
        <v>0.17678294278703699</v>
      </c>
      <c r="AM497" s="17">
        <v>0.17479392973335101</v>
      </c>
      <c r="AN497" s="17">
        <v>0.14954519321214299</v>
      </c>
      <c r="AO497" s="17">
        <v>0.127414286121668</v>
      </c>
      <c r="AP497" s="17">
        <v>4.828929516535E-2</v>
      </c>
      <c r="AQ497" s="17">
        <v>0.29532673850007002</v>
      </c>
      <c r="AR497" s="17"/>
      <c r="AS497" s="17">
        <v>0.161920670504798</v>
      </c>
      <c r="AT497" s="17">
        <v>0.16030561491298501</v>
      </c>
      <c r="AU497" s="17"/>
      <c r="AV497" s="17">
        <v>0.15070005010992801</v>
      </c>
      <c r="AW497" s="17">
        <v>0.20553516946914199</v>
      </c>
    </row>
    <row r="498" spans="2:49" x14ac:dyDescent="0.3">
      <c r="B498" t="s">
        <v>270</v>
      </c>
      <c r="C498" s="17">
        <v>0.10748208435952</v>
      </c>
      <c r="D498" s="17">
        <v>8.7619138273969596E-2</v>
      </c>
      <c r="E498" s="17">
        <v>0.121996809512498</v>
      </c>
      <c r="F498" s="17"/>
      <c r="G498" s="17">
        <v>0.156085812814795</v>
      </c>
      <c r="H498" s="17">
        <v>9.0795023667044505E-2</v>
      </c>
      <c r="I498" s="17">
        <v>0.11919994002109099</v>
      </c>
      <c r="J498" s="17">
        <v>3.6315656950515397E-2</v>
      </c>
      <c r="K498" s="17">
        <v>9.9558467541761397E-2</v>
      </c>
      <c r="L498" s="17">
        <v>0.15835342889055901</v>
      </c>
      <c r="M498" s="17"/>
      <c r="N498" s="17">
        <v>7.8753879806994706E-2</v>
      </c>
      <c r="O498" s="17">
        <v>0.17582065712044301</v>
      </c>
      <c r="P498" s="17">
        <v>9.6151617446583404E-2</v>
      </c>
      <c r="Q498" s="17">
        <v>0.10979264795476799</v>
      </c>
      <c r="R498" s="17"/>
      <c r="S498" s="17">
        <v>0.106267776792466</v>
      </c>
      <c r="T498" s="17">
        <v>4.1599267031331003E-2</v>
      </c>
      <c r="U498" s="17">
        <v>0</v>
      </c>
      <c r="V498" s="17">
        <v>0.210752607008379</v>
      </c>
      <c r="W498" s="17">
        <v>0.12278342612617101</v>
      </c>
      <c r="X498" s="17">
        <v>8.3009969138891596E-2</v>
      </c>
      <c r="Y498" s="17">
        <v>0.141826209234759</v>
      </c>
      <c r="Z498" s="17">
        <v>0.190968951434282</v>
      </c>
      <c r="AA498" s="17">
        <v>7.35979243026091E-2</v>
      </c>
      <c r="AB498" s="17">
        <v>5.3449830034713201E-2</v>
      </c>
      <c r="AC498" s="17">
        <v>7.7603258847924197E-2</v>
      </c>
      <c r="AD498" s="17">
        <v>0.34588374966214003</v>
      </c>
      <c r="AE498" s="17"/>
      <c r="AF498" s="17">
        <v>0.14589952864695399</v>
      </c>
      <c r="AG498" s="17">
        <v>0.128032042038874</v>
      </c>
      <c r="AH498" s="17">
        <v>7.9250283627173707E-2</v>
      </c>
      <c r="AI498" s="17">
        <v>6.7068159045211101E-2</v>
      </c>
      <c r="AJ498" s="17">
        <v>0</v>
      </c>
      <c r="AK498" s="17"/>
      <c r="AL498" s="17">
        <v>6.3291454970576602E-2</v>
      </c>
      <c r="AM498" s="17">
        <v>0.140415478269766</v>
      </c>
      <c r="AN498" s="17">
        <v>8.3224376803420402E-2</v>
      </c>
      <c r="AO498" s="17">
        <v>0.190500581364618</v>
      </c>
      <c r="AP498" s="17">
        <v>0.196653394604802</v>
      </c>
      <c r="AQ498" s="17">
        <v>0</v>
      </c>
      <c r="AR498" s="17"/>
      <c r="AS498" s="17">
        <v>0.10123586241421299</v>
      </c>
      <c r="AT498" s="17">
        <v>0.119785931031968</v>
      </c>
      <c r="AU498" s="17"/>
      <c r="AV498" s="17">
        <v>8.55297598201369E-2</v>
      </c>
      <c r="AW498" s="17">
        <v>0.16228540969560301</v>
      </c>
    </row>
    <row r="499" spans="2:49" x14ac:dyDescent="0.3">
      <c r="B499" t="s">
        <v>271</v>
      </c>
      <c r="C499" s="17">
        <v>0.30403045210288598</v>
      </c>
      <c r="D499" s="17">
        <v>0.34080832879106099</v>
      </c>
      <c r="E499" s="17">
        <v>0.27715524590035301</v>
      </c>
      <c r="F499" s="17"/>
      <c r="G499" s="17">
        <v>0.19417382137869199</v>
      </c>
      <c r="H499" s="17">
        <v>7.1047693503510007E-2</v>
      </c>
      <c r="I499" s="17">
        <v>0.41313490792806901</v>
      </c>
      <c r="J499" s="17">
        <v>0.39047917569497698</v>
      </c>
      <c r="K499" s="17">
        <v>0.60728941351513899</v>
      </c>
      <c r="L499" s="17">
        <v>0.521429870611817</v>
      </c>
      <c r="M499" s="17"/>
      <c r="N499" s="17">
        <v>0.205631567247333</v>
      </c>
      <c r="O499" s="17">
        <v>0.42703623351501502</v>
      </c>
      <c r="P499" s="17">
        <v>0.309626415648453</v>
      </c>
      <c r="Q499" s="17">
        <v>0.39459531821850602</v>
      </c>
      <c r="R499" s="17"/>
      <c r="S499" s="17">
        <v>0.24127887973258899</v>
      </c>
      <c r="T499" s="17">
        <v>0.442090353555184</v>
      </c>
      <c r="U499" s="17">
        <v>0.37079966361211703</v>
      </c>
      <c r="V499" s="17">
        <v>0.24500880662969099</v>
      </c>
      <c r="W499" s="17">
        <v>0.28236831640459598</v>
      </c>
      <c r="X499" s="17">
        <v>0.38659972283549299</v>
      </c>
      <c r="Y499" s="17">
        <v>0.30035172560025503</v>
      </c>
      <c r="Z499" s="17">
        <v>0.27944441611619802</v>
      </c>
      <c r="AA499" s="17">
        <v>0.24458723868096699</v>
      </c>
      <c r="AB499" s="17">
        <v>0.28701646939495901</v>
      </c>
      <c r="AC499" s="17">
        <v>0.42584390516490001</v>
      </c>
      <c r="AD499" s="17">
        <v>0.33062860353184798</v>
      </c>
      <c r="AE499" s="17"/>
      <c r="AF499" s="17">
        <v>0.41915052336713798</v>
      </c>
      <c r="AG499" s="17">
        <v>0.38997349552230898</v>
      </c>
      <c r="AH499" s="17">
        <v>0.222942427209394</v>
      </c>
      <c r="AI499" s="17">
        <v>0.20395323153541201</v>
      </c>
      <c r="AJ499" s="17">
        <v>0</v>
      </c>
      <c r="AK499" s="17"/>
      <c r="AL499" s="17">
        <v>0.24712755594282801</v>
      </c>
      <c r="AM499" s="17">
        <v>0.33801744903704301</v>
      </c>
      <c r="AN499" s="17">
        <v>0.29647062995587298</v>
      </c>
      <c r="AO499" s="17">
        <v>0.33632914619538801</v>
      </c>
      <c r="AP499" s="17">
        <v>0.51243787740625701</v>
      </c>
      <c r="AQ499" s="17">
        <v>0.198693061732583</v>
      </c>
      <c r="AR499" s="17"/>
      <c r="AS499" s="17">
        <v>0.27244965673124699</v>
      </c>
      <c r="AT499" s="17">
        <v>0.36623849841454598</v>
      </c>
      <c r="AU499" s="17"/>
      <c r="AV499" s="17">
        <v>0.26933729950135898</v>
      </c>
      <c r="AW499" s="17">
        <v>0.28454737471853903</v>
      </c>
    </row>
    <row r="500" spans="2:49" x14ac:dyDescent="0.3">
      <c r="B500" t="s">
        <v>272</v>
      </c>
      <c r="C500" s="17">
        <v>6.7672505894442E-2</v>
      </c>
      <c r="D500" s="17">
        <v>4.7057629046552099E-2</v>
      </c>
      <c r="E500" s="17">
        <v>8.2736699807109904E-2</v>
      </c>
      <c r="F500" s="17"/>
      <c r="G500" s="17">
        <v>9.5031041816814807E-2</v>
      </c>
      <c r="H500" s="17">
        <v>2.44312039216453E-2</v>
      </c>
      <c r="I500" s="17">
        <v>0</v>
      </c>
      <c r="J500" s="17">
        <v>0.17462292730607201</v>
      </c>
      <c r="K500" s="17">
        <v>0.101591228870117</v>
      </c>
      <c r="L500" s="17">
        <v>0.10696529773977</v>
      </c>
      <c r="M500" s="17"/>
      <c r="N500" s="17">
        <v>2.74783959834243E-2</v>
      </c>
      <c r="O500" s="17">
        <v>5.7277950650265502E-2</v>
      </c>
      <c r="P500" s="17">
        <v>0.117561504132944</v>
      </c>
      <c r="Q500" s="17">
        <v>0.12663639639077301</v>
      </c>
      <c r="R500" s="17"/>
      <c r="S500" s="17">
        <v>3.2896438748736302E-2</v>
      </c>
      <c r="T500" s="17">
        <v>0</v>
      </c>
      <c r="U500" s="17">
        <v>9.5832917544394797E-2</v>
      </c>
      <c r="V500" s="17">
        <v>4.1863417607829301E-2</v>
      </c>
      <c r="W500" s="17">
        <v>0.130086011359029</v>
      </c>
      <c r="X500" s="17">
        <v>8.3553765847421496E-2</v>
      </c>
      <c r="Y500" s="17">
        <v>0.139954319011457</v>
      </c>
      <c r="Z500" s="17">
        <v>9.8131322436994003E-2</v>
      </c>
      <c r="AA500" s="17">
        <v>0.118893080571847</v>
      </c>
      <c r="AB500" s="17">
        <v>0.10246253463121301</v>
      </c>
      <c r="AC500" s="17">
        <v>0</v>
      </c>
      <c r="AD500" s="17">
        <v>0</v>
      </c>
      <c r="AE500" s="17"/>
      <c r="AF500" s="17">
        <v>0.117922052102637</v>
      </c>
      <c r="AG500" s="17">
        <v>0.161785515740965</v>
      </c>
      <c r="AH500" s="17">
        <v>3.0206423834051602E-2</v>
      </c>
      <c r="AI500" s="17">
        <v>0</v>
      </c>
      <c r="AJ500" s="17">
        <v>0</v>
      </c>
      <c r="AK500" s="17"/>
      <c r="AL500" s="17">
        <v>1.8778456447939702E-2</v>
      </c>
      <c r="AM500" s="17">
        <v>8.7250267218284994E-2</v>
      </c>
      <c r="AN500" s="17">
        <v>0.12214489408857</v>
      </c>
      <c r="AO500" s="17">
        <v>9.5357990831710898E-2</v>
      </c>
      <c r="AP500" s="17">
        <v>9.1339730038661499E-2</v>
      </c>
      <c r="AQ500" s="17">
        <v>0.21221268449709799</v>
      </c>
      <c r="AR500" s="17"/>
      <c r="AS500" s="17">
        <v>6.6176166712835702E-2</v>
      </c>
      <c r="AT500" s="17">
        <v>7.06200040816128E-2</v>
      </c>
      <c r="AU500" s="17"/>
      <c r="AV500" s="17">
        <v>6.6891477195373694E-2</v>
      </c>
      <c r="AW500" s="17">
        <v>6.3395758214737294E-2</v>
      </c>
    </row>
    <row r="501" spans="2:49" x14ac:dyDescent="0.3">
      <c r="B501" t="s">
        <v>273</v>
      </c>
      <c r="C501" s="17">
        <v>1.5667918805980102E-2</v>
      </c>
      <c r="D501" s="17">
        <v>8.5073002701913907E-3</v>
      </c>
      <c r="E501" s="17">
        <v>2.0900496567840699E-2</v>
      </c>
      <c r="F501" s="17"/>
      <c r="G501" s="17">
        <v>2.8764639412004901E-2</v>
      </c>
      <c r="H501" s="17">
        <v>1.17570356857863E-2</v>
      </c>
      <c r="I501" s="17">
        <v>2.8270092835338798E-2</v>
      </c>
      <c r="J501" s="17">
        <v>0</v>
      </c>
      <c r="K501" s="17">
        <v>2.96946611776258E-2</v>
      </c>
      <c r="L501" s="17">
        <v>0</v>
      </c>
      <c r="M501" s="17"/>
      <c r="N501" s="17">
        <v>2.7737769805684698E-2</v>
      </c>
      <c r="O501" s="17">
        <v>1.7599081106634301E-2</v>
      </c>
      <c r="P501" s="17">
        <v>0</v>
      </c>
      <c r="Q501" s="17">
        <v>0</v>
      </c>
      <c r="R501" s="17"/>
      <c r="S501" s="17">
        <v>0</v>
      </c>
      <c r="T501" s="17">
        <v>7.6446107267577001E-2</v>
      </c>
      <c r="U501" s="17">
        <v>0</v>
      </c>
      <c r="V501" s="17">
        <v>0</v>
      </c>
      <c r="W501" s="17">
        <v>0</v>
      </c>
      <c r="X501" s="17">
        <v>0</v>
      </c>
      <c r="Y501" s="17">
        <v>0</v>
      </c>
      <c r="Z501" s="17">
        <v>0</v>
      </c>
      <c r="AA501" s="17">
        <v>4.0570376998836997E-2</v>
      </c>
      <c r="AB501" s="17">
        <v>5.21547724749808E-2</v>
      </c>
      <c r="AC501" s="17">
        <v>0</v>
      </c>
      <c r="AD501" s="17">
        <v>0</v>
      </c>
      <c r="AE501" s="17"/>
      <c r="AF501" s="17">
        <v>0</v>
      </c>
      <c r="AG501" s="17">
        <v>0</v>
      </c>
      <c r="AH501" s="17">
        <v>4.2920651077447899E-2</v>
      </c>
      <c r="AI501" s="17">
        <v>2.0263694524186599E-2</v>
      </c>
      <c r="AJ501" s="17">
        <v>0</v>
      </c>
      <c r="AK501" s="17"/>
      <c r="AL501" s="17">
        <v>0</v>
      </c>
      <c r="AM501" s="17">
        <v>5.2809432073040098E-2</v>
      </c>
      <c r="AN501" s="17">
        <v>3.6440725174262598E-2</v>
      </c>
      <c r="AO501" s="17">
        <v>0</v>
      </c>
      <c r="AP501" s="17">
        <v>0</v>
      </c>
      <c r="AQ501" s="17">
        <v>0</v>
      </c>
      <c r="AR501" s="17"/>
      <c r="AS501" s="17">
        <v>5.4153774764637902E-3</v>
      </c>
      <c r="AT501" s="17">
        <v>3.5863438213687003E-2</v>
      </c>
      <c r="AU501" s="17"/>
      <c r="AV501" s="17">
        <v>6.8085814889186696E-3</v>
      </c>
      <c r="AW501" s="17">
        <v>0</v>
      </c>
    </row>
    <row r="502" spans="2:49" x14ac:dyDescent="0.3">
      <c r="B502" t="s">
        <v>274</v>
      </c>
      <c r="C502" s="17">
        <v>1.1591965129979301E-2</v>
      </c>
      <c r="D502" s="17">
        <v>9.4252674337957192E-3</v>
      </c>
      <c r="E502" s="17">
        <v>1.31752660871606E-2</v>
      </c>
      <c r="F502" s="17"/>
      <c r="G502" s="17">
        <v>3.0492144317271399E-2</v>
      </c>
      <c r="H502" s="17">
        <v>2.2605260040257199E-2</v>
      </c>
      <c r="I502" s="17">
        <v>0</v>
      </c>
      <c r="J502" s="17">
        <v>0</v>
      </c>
      <c r="K502" s="17">
        <v>0</v>
      </c>
      <c r="L502" s="17">
        <v>0</v>
      </c>
      <c r="M502" s="17"/>
      <c r="N502" s="17">
        <v>0</v>
      </c>
      <c r="O502" s="17">
        <v>3.69396584978786E-2</v>
      </c>
      <c r="P502" s="17">
        <v>2.2216198880439599E-2</v>
      </c>
      <c r="Q502" s="17">
        <v>0</v>
      </c>
      <c r="R502" s="17"/>
      <c r="S502" s="17">
        <v>1.6705741073108401E-2</v>
      </c>
      <c r="T502" s="17">
        <v>0</v>
      </c>
      <c r="U502" s="17">
        <v>0</v>
      </c>
      <c r="V502" s="17">
        <v>0</v>
      </c>
      <c r="W502" s="17">
        <v>0</v>
      </c>
      <c r="X502" s="17">
        <v>0</v>
      </c>
      <c r="Y502" s="17">
        <v>4.9167665205455298E-2</v>
      </c>
      <c r="Z502" s="17">
        <v>0</v>
      </c>
      <c r="AA502" s="17">
        <v>0</v>
      </c>
      <c r="AB502" s="17">
        <v>0</v>
      </c>
      <c r="AC502" s="17">
        <v>7.9641731599060406E-2</v>
      </c>
      <c r="AD502" s="17">
        <v>0</v>
      </c>
      <c r="AE502" s="17"/>
      <c r="AF502" s="17">
        <v>0</v>
      </c>
      <c r="AG502" s="17">
        <v>0</v>
      </c>
      <c r="AH502" s="17">
        <v>1.46703157858277E-2</v>
      </c>
      <c r="AI502" s="17">
        <v>1.72747420407754E-2</v>
      </c>
      <c r="AJ502" s="17">
        <v>0</v>
      </c>
      <c r="AK502" s="17"/>
      <c r="AL502" s="17">
        <v>1.8366358536444499E-2</v>
      </c>
      <c r="AM502" s="17">
        <v>1.64772226482802E-2</v>
      </c>
      <c r="AN502" s="17">
        <v>0</v>
      </c>
      <c r="AO502" s="17">
        <v>0</v>
      </c>
      <c r="AP502" s="17">
        <v>0</v>
      </c>
      <c r="AQ502" s="17">
        <v>0</v>
      </c>
      <c r="AR502" s="17"/>
      <c r="AS502" s="17">
        <v>1.1477074870386701E-2</v>
      </c>
      <c r="AT502" s="17">
        <v>1.1818276674871901E-2</v>
      </c>
      <c r="AU502" s="17"/>
      <c r="AV502" s="17">
        <v>1.44297604089596E-2</v>
      </c>
      <c r="AW502" s="17">
        <v>0</v>
      </c>
    </row>
    <row r="503" spans="2:49" x14ac:dyDescent="0.3">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row>
    <row r="504" spans="2:49" x14ac:dyDescent="0.3">
      <c r="B504" s="6" t="s">
        <v>284</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row>
    <row r="505" spans="2:49" x14ac:dyDescent="0.3">
      <c r="B505" s="23" t="s">
        <v>276</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row>
    <row r="506" spans="2:49" x14ac:dyDescent="0.3">
      <c r="B506" t="s">
        <v>266</v>
      </c>
      <c r="C506" s="17">
        <v>4.9932502062407E-2</v>
      </c>
      <c r="D506" s="17">
        <v>5.8575520173549597E-2</v>
      </c>
      <c r="E506" s="17">
        <v>3.4940524908835702E-2</v>
      </c>
      <c r="F506" s="17"/>
      <c r="G506" s="17">
        <v>6.5897840612820793E-2</v>
      </c>
      <c r="H506" s="17">
        <v>8.1637120757344403E-2</v>
      </c>
      <c r="I506" s="17">
        <v>0</v>
      </c>
      <c r="J506" s="17">
        <v>0</v>
      </c>
      <c r="K506" s="17">
        <v>0</v>
      </c>
      <c r="L506" s="17">
        <v>0</v>
      </c>
      <c r="M506" s="17"/>
      <c r="N506" s="17">
        <v>5.8037453161916601E-2</v>
      </c>
      <c r="O506" s="17">
        <v>5.7432965402311E-2</v>
      </c>
      <c r="P506" s="17">
        <v>4.6901720089820298E-2</v>
      </c>
      <c r="Q506" s="17">
        <v>2.52141412348416E-2</v>
      </c>
      <c r="R506" s="17"/>
      <c r="S506" s="17">
        <v>6.0901901698985801E-2</v>
      </c>
      <c r="T506" s="17">
        <v>4.3350271716810301E-2</v>
      </c>
      <c r="U506" s="17">
        <v>0.17048439486203801</v>
      </c>
      <c r="V506" s="17">
        <v>9.8189791249294903E-2</v>
      </c>
      <c r="W506" s="17">
        <v>7.7324249739545201E-2</v>
      </c>
      <c r="X506" s="17">
        <v>0</v>
      </c>
      <c r="Y506" s="17">
        <v>5.7646994132551303E-2</v>
      </c>
      <c r="Z506" s="17">
        <v>0</v>
      </c>
      <c r="AA506" s="17">
        <v>2.9083902401549899E-2</v>
      </c>
      <c r="AB506" s="17">
        <v>0</v>
      </c>
      <c r="AC506" s="17">
        <v>0</v>
      </c>
      <c r="AD506" s="17">
        <v>0</v>
      </c>
      <c r="AE506" s="17"/>
      <c r="AF506" s="17">
        <v>4.75754889671351E-2</v>
      </c>
      <c r="AG506" s="17">
        <v>2.6249902397196899E-2</v>
      </c>
      <c r="AH506" s="17">
        <v>3.8379457813425902E-2</v>
      </c>
      <c r="AI506" s="17">
        <v>7.0410170277628803E-2</v>
      </c>
      <c r="AJ506" s="17">
        <v>6.6816666702279204E-2</v>
      </c>
      <c r="AK506" s="17"/>
      <c r="AL506" s="17">
        <v>7.8743003164634201E-2</v>
      </c>
      <c r="AM506" s="17">
        <v>0</v>
      </c>
      <c r="AN506" s="17">
        <v>0</v>
      </c>
      <c r="AO506" s="17">
        <v>5.1864894206478197E-2</v>
      </c>
      <c r="AP506" s="17">
        <v>0.21209474502752201</v>
      </c>
      <c r="AQ506" s="17">
        <v>0</v>
      </c>
      <c r="AR506" s="17"/>
      <c r="AS506" s="17">
        <v>4.5443588841289899E-2</v>
      </c>
      <c r="AT506" s="17">
        <v>5.5142430531025202E-2</v>
      </c>
      <c r="AU506" s="17"/>
      <c r="AV506" s="17">
        <v>5.0892880976988901E-2</v>
      </c>
      <c r="AW506" s="17">
        <v>2.8895247612411398E-2</v>
      </c>
    </row>
    <row r="507" spans="2:49" x14ac:dyDescent="0.3">
      <c r="B507" t="s">
        <v>267</v>
      </c>
      <c r="C507" s="17">
        <v>0.230451539494545</v>
      </c>
      <c r="D507" s="17">
        <v>0.26437066377205398</v>
      </c>
      <c r="E507" s="17">
        <v>0.171616219505804</v>
      </c>
      <c r="F507" s="17"/>
      <c r="G507" s="17">
        <v>0.22483345473267</v>
      </c>
      <c r="H507" s="17">
        <v>0.28569480178280698</v>
      </c>
      <c r="I507" s="17">
        <v>0.211845059287844</v>
      </c>
      <c r="J507" s="17">
        <v>0.148200307189642</v>
      </c>
      <c r="K507" s="17">
        <v>9.4089619768517499E-2</v>
      </c>
      <c r="L507" s="17">
        <v>0.105710773687839</v>
      </c>
      <c r="M507" s="17"/>
      <c r="N507" s="17">
        <v>0.31103870320592703</v>
      </c>
      <c r="O507" s="17">
        <v>0.19394452883841001</v>
      </c>
      <c r="P507" s="17">
        <v>0.19369734615208201</v>
      </c>
      <c r="Q507" s="17">
        <v>0.12137660370074101</v>
      </c>
      <c r="R507" s="17"/>
      <c r="S507" s="17">
        <v>0.32418540996495299</v>
      </c>
      <c r="T507" s="17">
        <v>0.205182093644279</v>
      </c>
      <c r="U507" s="17">
        <v>0.16242157244084801</v>
      </c>
      <c r="V507" s="17">
        <v>0.126106574712748</v>
      </c>
      <c r="W507" s="17">
        <v>0.30678814243814101</v>
      </c>
      <c r="X507" s="17">
        <v>0.27863467098439199</v>
      </c>
      <c r="Y507" s="17">
        <v>0.18125224179143801</v>
      </c>
      <c r="Z507" s="17">
        <v>0.195999353719845</v>
      </c>
      <c r="AA507" s="17">
        <v>0.13435902104404099</v>
      </c>
      <c r="AB507" s="17">
        <v>0.24223218264392499</v>
      </c>
      <c r="AC507" s="17">
        <v>0</v>
      </c>
      <c r="AD507" s="17">
        <v>0.30933241003520501</v>
      </c>
      <c r="AE507" s="17"/>
      <c r="AF507" s="17">
        <v>0</v>
      </c>
      <c r="AG507" s="17">
        <v>0.204283648069677</v>
      </c>
      <c r="AH507" s="17">
        <v>0.199229537548053</v>
      </c>
      <c r="AI507" s="17">
        <v>0.35106233260930297</v>
      </c>
      <c r="AJ507" s="17">
        <v>0.37911633237789999</v>
      </c>
      <c r="AK507" s="17"/>
      <c r="AL507" s="17">
        <v>0.28163934127144202</v>
      </c>
      <c r="AM507" s="17">
        <v>0.23680915982364301</v>
      </c>
      <c r="AN507" s="17">
        <v>4.9577196202662502E-2</v>
      </c>
      <c r="AO507" s="17">
        <v>0.144950503368938</v>
      </c>
      <c r="AP507" s="17">
        <v>0</v>
      </c>
      <c r="AQ507" s="17">
        <v>0.19406716809028701</v>
      </c>
      <c r="AR507" s="17"/>
      <c r="AS507" s="17">
        <v>0.24955034913131999</v>
      </c>
      <c r="AT507" s="17">
        <v>0.20828505350072701</v>
      </c>
      <c r="AU507" s="17"/>
      <c r="AV507" s="17">
        <v>0.25001549555008101</v>
      </c>
      <c r="AW507" s="17">
        <v>0.248137798387598</v>
      </c>
    </row>
    <row r="508" spans="2:49" x14ac:dyDescent="0.3">
      <c r="B508" t="s">
        <v>268</v>
      </c>
      <c r="C508" s="17">
        <v>0.28911514634231</v>
      </c>
      <c r="D508" s="17">
        <v>0.26705925603836</v>
      </c>
      <c r="E508" s="17">
        <v>0.32737277802680298</v>
      </c>
      <c r="F508" s="17"/>
      <c r="G508" s="17">
        <v>0.23415992031289101</v>
      </c>
      <c r="H508" s="17">
        <v>0.338859794223343</v>
      </c>
      <c r="I508" s="17">
        <v>0.36339217957312098</v>
      </c>
      <c r="J508" s="17">
        <v>0.156937204092818</v>
      </c>
      <c r="K508" s="17">
        <v>0.18635334178282001</v>
      </c>
      <c r="L508" s="17">
        <v>0.20967563448423501</v>
      </c>
      <c r="M508" s="17"/>
      <c r="N508" s="17">
        <v>0.34692914762052202</v>
      </c>
      <c r="O508" s="17">
        <v>0.25602794488810798</v>
      </c>
      <c r="P508" s="17">
        <v>0.31020396361837499</v>
      </c>
      <c r="Q508" s="17">
        <v>0.168650605939316</v>
      </c>
      <c r="R508" s="17"/>
      <c r="S508" s="17">
        <v>0.270151295228576</v>
      </c>
      <c r="T508" s="17">
        <v>0.32655491586489199</v>
      </c>
      <c r="U508" s="17">
        <v>0.235425152885469</v>
      </c>
      <c r="V508" s="17">
        <v>0.13746198602267901</v>
      </c>
      <c r="W508" s="17">
        <v>7.6543288156731795E-2</v>
      </c>
      <c r="X508" s="17">
        <v>0.26300196862390601</v>
      </c>
      <c r="Y508" s="17">
        <v>0.38594979749818298</v>
      </c>
      <c r="Z508" s="17">
        <v>0.41743217879192102</v>
      </c>
      <c r="AA508" s="17">
        <v>0.28116174971574798</v>
      </c>
      <c r="AB508" s="17">
        <v>0.56409661582563897</v>
      </c>
      <c r="AC508" s="17">
        <v>0.52040682618091805</v>
      </c>
      <c r="AD508" s="17">
        <v>0</v>
      </c>
      <c r="AE508" s="17"/>
      <c r="AF508" s="17">
        <v>0.105500197136058</v>
      </c>
      <c r="AG508" s="17">
        <v>0.200881271550053</v>
      </c>
      <c r="AH508" s="17">
        <v>0.34949140739422202</v>
      </c>
      <c r="AI508" s="17">
        <v>0.37772908867482802</v>
      </c>
      <c r="AJ508" s="17">
        <v>0.15175716215075599</v>
      </c>
      <c r="AK508" s="17"/>
      <c r="AL508" s="17">
        <v>0.30564295821777698</v>
      </c>
      <c r="AM508" s="17">
        <v>0.251064122213709</v>
      </c>
      <c r="AN508" s="17">
        <v>0.38990833659314</v>
      </c>
      <c r="AO508" s="17">
        <v>0.27317518102121002</v>
      </c>
      <c r="AP508" s="17">
        <v>0</v>
      </c>
      <c r="AQ508" s="17">
        <v>0.31648030225800799</v>
      </c>
      <c r="AR508" s="17"/>
      <c r="AS508" s="17">
        <v>0.342067170406331</v>
      </c>
      <c r="AT508" s="17">
        <v>0.22765789732615699</v>
      </c>
      <c r="AU508" s="17"/>
      <c r="AV508" s="17">
        <v>0.35068501104100902</v>
      </c>
      <c r="AW508" s="17">
        <v>0.31589662129143298</v>
      </c>
    </row>
    <row r="509" spans="2:49" x14ac:dyDescent="0.3">
      <c r="B509" t="s">
        <v>269</v>
      </c>
      <c r="C509" s="17">
        <v>0.21625774573805301</v>
      </c>
      <c r="D509" s="17">
        <v>0.22430351909918</v>
      </c>
      <c r="E509" s="17">
        <v>0.20230173536509</v>
      </c>
      <c r="F509" s="17"/>
      <c r="G509" s="17">
        <v>0.255062225346322</v>
      </c>
      <c r="H509" s="17">
        <v>0.22377675590111901</v>
      </c>
      <c r="I509" s="17">
        <v>0.15991320135210099</v>
      </c>
      <c r="J509" s="17">
        <v>0.25176298617182302</v>
      </c>
      <c r="K509" s="17">
        <v>0.17773961487103501</v>
      </c>
      <c r="L509" s="17">
        <v>9.6869931301659704E-2</v>
      </c>
      <c r="M509" s="17"/>
      <c r="N509" s="17">
        <v>0.15873607198923201</v>
      </c>
      <c r="O509" s="17">
        <v>0.13543488204035101</v>
      </c>
      <c r="P509" s="17">
        <v>0.31528603850308501</v>
      </c>
      <c r="Q509" s="17">
        <v>0.34179296424955002</v>
      </c>
      <c r="R509" s="17"/>
      <c r="S509" s="17">
        <v>0.18185881112836599</v>
      </c>
      <c r="T509" s="17">
        <v>0.197852388466352</v>
      </c>
      <c r="U509" s="17">
        <v>8.0720992186323906E-2</v>
      </c>
      <c r="V509" s="17">
        <v>0.29923551681339899</v>
      </c>
      <c r="W509" s="17">
        <v>0.23957572728493501</v>
      </c>
      <c r="X509" s="17">
        <v>0.189632955942032</v>
      </c>
      <c r="Y509" s="17">
        <v>0.31834258106561503</v>
      </c>
      <c r="Z509" s="17">
        <v>0.12981698865772201</v>
      </c>
      <c r="AA509" s="17">
        <v>0.311616403299386</v>
      </c>
      <c r="AB509" s="17">
        <v>6.6761464856129896E-2</v>
      </c>
      <c r="AC509" s="17">
        <v>0.47959317381908201</v>
      </c>
      <c r="AD509" s="17">
        <v>0.69066758996479505</v>
      </c>
      <c r="AE509" s="17"/>
      <c r="AF509" s="17">
        <v>0.43400259846738298</v>
      </c>
      <c r="AG509" s="17">
        <v>0.22496670255606999</v>
      </c>
      <c r="AH509" s="17">
        <v>0.20333737535663901</v>
      </c>
      <c r="AI509" s="17">
        <v>0.12369535747843299</v>
      </c>
      <c r="AJ509" s="17">
        <v>0.13610921000040299</v>
      </c>
      <c r="AK509" s="17"/>
      <c r="AL509" s="17">
        <v>0.177844492410586</v>
      </c>
      <c r="AM509" s="17">
        <v>0.26824188599737198</v>
      </c>
      <c r="AN509" s="17">
        <v>0.31592855392340302</v>
      </c>
      <c r="AO509" s="17">
        <v>0.24320633182770099</v>
      </c>
      <c r="AP509" s="17">
        <v>0.18229167503263999</v>
      </c>
      <c r="AQ509" s="17">
        <v>0</v>
      </c>
      <c r="AR509" s="17"/>
      <c r="AS509" s="17">
        <v>0.14814720935476899</v>
      </c>
      <c r="AT509" s="17">
        <v>0.295308287603466</v>
      </c>
      <c r="AU509" s="17"/>
      <c r="AV509" s="17">
        <v>0.17529170303323799</v>
      </c>
      <c r="AW509" s="17">
        <v>6.5715155302517106E-2</v>
      </c>
    </row>
    <row r="510" spans="2:49" x14ac:dyDescent="0.3">
      <c r="B510" t="s">
        <v>270</v>
      </c>
      <c r="C510" s="17">
        <v>9.7011002628028198E-2</v>
      </c>
      <c r="D510" s="17">
        <v>8.6791542485284007E-2</v>
      </c>
      <c r="E510" s="17">
        <v>0.114737439274544</v>
      </c>
      <c r="F510" s="17"/>
      <c r="G510" s="17">
        <v>0.119198234148638</v>
      </c>
      <c r="H510" s="17">
        <v>4.06267432135562E-2</v>
      </c>
      <c r="I510" s="17">
        <v>0.14843021916030799</v>
      </c>
      <c r="J510" s="17">
        <v>0.15039025606897</v>
      </c>
      <c r="K510" s="17">
        <v>9.4050140210488298E-2</v>
      </c>
      <c r="L510" s="17">
        <v>0.195271050635936</v>
      </c>
      <c r="M510" s="17"/>
      <c r="N510" s="17">
        <v>9.75506509734963E-2</v>
      </c>
      <c r="O510" s="17">
        <v>0.143330596753866</v>
      </c>
      <c r="P510" s="17">
        <v>4.3766479021107897E-2</v>
      </c>
      <c r="Q510" s="17">
        <v>9.80527713324056E-2</v>
      </c>
      <c r="R510" s="17"/>
      <c r="S510" s="17">
        <v>2.9022624873795502E-2</v>
      </c>
      <c r="T510" s="17">
        <v>0.18665283318715001</v>
      </c>
      <c r="U510" s="17">
        <v>0.16370249232262299</v>
      </c>
      <c r="V510" s="17">
        <v>0.29573899255519798</v>
      </c>
      <c r="W510" s="17">
        <v>0.149457803399625</v>
      </c>
      <c r="X510" s="17">
        <v>0.10164501910057799</v>
      </c>
      <c r="Y510" s="17">
        <v>0</v>
      </c>
      <c r="Z510" s="17">
        <v>6.91266708675458E-2</v>
      </c>
      <c r="AA510" s="17">
        <v>0.113068789761467</v>
      </c>
      <c r="AB510" s="17">
        <v>0</v>
      </c>
      <c r="AC510" s="17">
        <v>0</v>
      </c>
      <c r="AD510" s="17">
        <v>0</v>
      </c>
      <c r="AE510" s="17"/>
      <c r="AF510" s="17">
        <v>0.127579040900623</v>
      </c>
      <c r="AG510" s="17">
        <v>0.12911807640956399</v>
      </c>
      <c r="AH510" s="17">
        <v>9.3420447323983996E-2</v>
      </c>
      <c r="AI510" s="17">
        <v>3.4940857433824801E-2</v>
      </c>
      <c r="AJ510" s="17">
        <v>0.26620062876866202</v>
      </c>
      <c r="AK510" s="17"/>
      <c r="AL510" s="17">
        <v>6.8027905310114406E-2</v>
      </c>
      <c r="AM510" s="17">
        <v>0.116829581232852</v>
      </c>
      <c r="AN510" s="17">
        <v>0.15065069410430201</v>
      </c>
      <c r="AO510" s="17">
        <v>9.88057094218006E-2</v>
      </c>
      <c r="AP510" s="17">
        <v>0.17201377949967001</v>
      </c>
      <c r="AQ510" s="17">
        <v>0.28217060802264199</v>
      </c>
      <c r="AR510" s="17"/>
      <c r="AS510" s="17">
        <v>8.8348788992192395E-2</v>
      </c>
      <c r="AT510" s="17">
        <v>0.107064552607629</v>
      </c>
      <c r="AU510" s="17"/>
      <c r="AV510" s="17">
        <v>8.3113464233760398E-2</v>
      </c>
      <c r="AW510" s="17">
        <v>0.104247356804141</v>
      </c>
    </row>
    <row r="511" spans="2:49" x14ac:dyDescent="0.3">
      <c r="B511" t="s">
        <v>271</v>
      </c>
      <c r="C511" s="17">
        <v>8.3980452888521406E-2</v>
      </c>
      <c r="D511" s="17">
        <v>6.7380295834661499E-2</v>
      </c>
      <c r="E511" s="17">
        <v>0.112774697225036</v>
      </c>
      <c r="F511" s="17"/>
      <c r="G511" s="17">
        <v>4.7472076474251598E-2</v>
      </c>
      <c r="H511" s="17">
        <v>2.9404784121831E-2</v>
      </c>
      <c r="I511" s="17">
        <v>0.116419340626625</v>
      </c>
      <c r="J511" s="17">
        <v>0.19447662803068499</v>
      </c>
      <c r="K511" s="17">
        <v>0.182684088827539</v>
      </c>
      <c r="L511" s="17">
        <v>0.39247260989032901</v>
      </c>
      <c r="M511" s="17"/>
      <c r="N511" s="17">
        <v>2.77079730489058E-2</v>
      </c>
      <c r="O511" s="17">
        <v>0.139518926125274</v>
      </c>
      <c r="P511" s="17">
        <v>4.3090810840013101E-2</v>
      </c>
      <c r="Q511" s="17">
        <v>0.19555982473800901</v>
      </c>
      <c r="R511" s="17"/>
      <c r="S511" s="17">
        <v>0.118751828713391</v>
      </c>
      <c r="T511" s="17">
        <v>4.0407497120517E-2</v>
      </c>
      <c r="U511" s="17">
        <v>0.18724539530269799</v>
      </c>
      <c r="V511" s="17">
        <v>0</v>
      </c>
      <c r="W511" s="17">
        <v>0.15031078898102099</v>
      </c>
      <c r="X511" s="17">
        <v>0.16708538534909101</v>
      </c>
      <c r="Y511" s="17">
        <v>5.6808385512212803E-2</v>
      </c>
      <c r="Z511" s="17">
        <v>6.4615882745331699E-2</v>
      </c>
      <c r="AA511" s="17">
        <v>2.7444587059661699E-2</v>
      </c>
      <c r="AB511" s="17">
        <v>6.3285186943194696E-2</v>
      </c>
      <c r="AC511" s="17">
        <v>0</v>
      </c>
      <c r="AD511" s="17">
        <v>0</v>
      </c>
      <c r="AE511" s="17"/>
      <c r="AF511" s="17">
        <v>0.245548795796766</v>
      </c>
      <c r="AG511" s="17">
        <v>0.1169210262053</v>
      </c>
      <c r="AH511" s="17">
        <v>7.62152092507863E-2</v>
      </c>
      <c r="AI511" s="17">
        <v>4.21621935259818E-2</v>
      </c>
      <c r="AJ511" s="17">
        <v>0</v>
      </c>
      <c r="AK511" s="17"/>
      <c r="AL511" s="17">
        <v>7.2426446248520002E-2</v>
      </c>
      <c r="AM511" s="17">
        <v>7.7933143059940202E-2</v>
      </c>
      <c r="AN511" s="17">
        <v>9.3935219176492807E-2</v>
      </c>
      <c r="AO511" s="17">
        <v>5.0819557774292298E-2</v>
      </c>
      <c r="AP511" s="17">
        <v>0.43359980044016699</v>
      </c>
      <c r="AQ511" s="17">
        <v>0.207281921629063</v>
      </c>
      <c r="AR511" s="17"/>
      <c r="AS511" s="17">
        <v>9.6150936890921496E-2</v>
      </c>
      <c r="AT511" s="17">
        <v>6.9855129462200904E-2</v>
      </c>
      <c r="AU511" s="17"/>
      <c r="AV511" s="17">
        <v>6.0490105956716701E-2</v>
      </c>
      <c r="AW511" s="17">
        <v>0.20444529588455301</v>
      </c>
    </row>
    <row r="512" spans="2:49" x14ac:dyDescent="0.3">
      <c r="B512" t="s">
        <v>272</v>
      </c>
      <c r="C512" s="17">
        <v>8.1541805524060502E-3</v>
      </c>
      <c r="D512" s="17">
        <v>5.8300433777679498E-3</v>
      </c>
      <c r="E512" s="17">
        <v>1.21855745603649E-2</v>
      </c>
      <c r="F512" s="17"/>
      <c r="G512" s="17">
        <v>1.742202963693E-2</v>
      </c>
      <c r="H512" s="17">
        <v>0</v>
      </c>
      <c r="I512" s="17">
        <v>0</v>
      </c>
      <c r="J512" s="17">
        <v>0</v>
      </c>
      <c r="K512" s="17">
        <v>8.7780904649316094E-2</v>
      </c>
      <c r="L512" s="17">
        <v>0</v>
      </c>
      <c r="M512" s="17"/>
      <c r="N512" s="17">
        <v>0</v>
      </c>
      <c r="O512" s="17">
        <v>1.7713422513291801E-2</v>
      </c>
      <c r="P512" s="17">
        <v>2.3526820887758801E-2</v>
      </c>
      <c r="Q512" s="17">
        <v>0</v>
      </c>
      <c r="R512" s="17"/>
      <c r="S512" s="17">
        <v>0</v>
      </c>
      <c r="T512" s="17">
        <v>0</v>
      </c>
      <c r="U512" s="17">
        <v>0</v>
      </c>
      <c r="V512" s="17">
        <v>0</v>
      </c>
      <c r="W512" s="17">
        <v>0</v>
      </c>
      <c r="X512" s="17">
        <v>0</v>
      </c>
      <c r="Y512" s="17">
        <v>0</v>
      </c>
      <c r="Z512" s="17">
        <v>6.1504462608817402E-2</v>
      </c>
      <c r="AA512" s="17">
        <v>3.3705917336959101E-2</v>
      </c>
      <c r="AB512" s="17">
        <v>0</v>
      </c>
      <c r="AC512" s="17">
        <v>0</v>
      </c>
      <c r="AD512" s="17">
        <v>0</v>
      </c>
      <c r="AE512" s="17"/>
      <c r="AF512" s="17">
        <v>0</v>
      </c>
      <c r="AG512" s="17">
        <v>2.17483496799694E-2</v>
      </c>
      <c r="AH512" s="17">
        <v>1.38049721175415E-2</v>
      </c>
      <c r="AI512" s="17">
        <v>0</v>
      </c>
      <c r="AJ512" s="17">
        <v>0</v>
      </c>
      <c r="AK512" s="17"/>
      <c r="AL512" s="17">
        <v>1.5675853376927E-2</v>
      </c>
      <c r="AM512" s="17">
        <v>0</v>
      </c>
      <c r="AN512" s="17">
        <v>0</v>
      </c>
      <c r="AO512" s="17">
        <v>0</v>
      </c>
      <c r="AP512" s="17">
        <v>0</v>
      </c>
      <c r="AQ512" s="17">
        <v>0</v>
      </c>
      <c r="AR512" s="17"/>
      <c r="AS512" s="17">
        <v>6.8843554922518304E-3</v>
      </c>
      <c r="AT512" s="17">
        <v>9.6279666126800698E-3</v>
      </c>
      <c r="AU512" s="17"/>
      <c r="AV512" s="17">
        <v>9.1513418762295407E-3</v>
      </c>
      <c r="AW512" s="17">
        <v>0</v>
      </c>
    </row>
    <row r="513" spans="2:49" x14ac:dyDescent="0.3">
      <c r="B513" t="s">
        <v>273</v>
      </c>
      <c r="C513" s="17">
        <v>2.0751069515126799E-2</v>
      </c>
      <c r="D513" s="17">
        <v>2.56891592191438E-2</v>
      </c>
      <c r="E513" s="17">
        <v>1.21855745603649E-2</v>
      </c>
      <c r="F513" s="17"/>
      <c r="G513" s="17">
        <v>3.5954218735476703E-2</v>
      </c>
      <c r="H513" s="17">
        <v>0</v>
      </c>
      <c r="I513" s="17">
        <v>0</v>
      </c>
      <c r="J513" s="17">
        <v>4.7596378297212999E-2</v>
      </c>
      <c r="K513" s="17">
        <v>0.17730228989028299</v>
      </c>
      <c r="L513" s="17">
        <v>0</v>
      </c>
      <c r="M513" s="17"/>
      <c r="N513" s="17">
        <v>0</v>
      </c>
      <c r="O513" s="17">
        <v>3.5778058860836799E-2</v>
      </c>
      <c r="P513" s="17">
        <v>2.3526820887758801E-2</v>
      </c>
      <c r="Q513" s="17">
        <v>4.9353088805137002E-2</v>
      </c>
      <c r="R513" s="17"/>
      <c r="S513" s="17">
        <v>1.5128128391932E-2</v>
      </c>
      <c r="T513" s="17">
        <v>0</v>
      </c>
      <c r="U513" s="17">
        <v>0</v>
      </c>
      <c r="V513" s="17">
        <v>4.32671386466814E-2</v>
      </c>
      <c r="W513" s="17">
        <v>0</v>
      </c>
      <c r="X513" s="17">
        <v>0</v>
      </c>
      <c r="Y513" s="17">
        <v>0</v>
      </c>
      <c r="Z513" s="17">
        <v>6.1504462608817402E-2</v>
      </c>
      <c r="AA513" s="17">
        <v>6.9559629381188204E-2</v>
      </c>
      <c r="AB513" s="17">
        <v>0</v>
      </c>
      <c r="AC513" s="17">
        <v>0</v>
      </c>
      <c r="AD513" s="17">
        <v>0</v>
      </c>
      <c r="AE513" s="17"/>
      <c r="AF513" s="17">
        <v>3.9793878732033799E-2</v>
      </c>
      <c r="AG513" s="17">
        <v>7.5831023132169703E-2</v>
      </c>
      <c r="AH513" s="17">
        <v>1.2656623137194799E-2</v>
      </c>
      <c r="AI513" s="17">
        <v>0</v>
      </c>
      <c r="AJ513" s="17">
        <v>0</v>
      </c>
      <c r="AK513" s="17"/>
      <c r="AL513" s="17">
        <v>0</v>
      </c>
      <c r="AM513" s="17">
        <v>3.2913123281989101E-2</v>
      </c>
      <c r="AN513" s="17">
        <v>0</v>
      </c>
      <c r="AO513" s="17">
        <v>0.13717782237957901</v>
      </c>
      <c r="AP513" s="17">
        <v>0</v>
      </c>
      <c r="AQ513" s="17">
        <v>0</v>
      </c>
      <c r="AR513" s="17"/>
      <c r="AS513" s="17">
        <v>1.53163832528976E-2</v>
      </c>
      <c r="AT513" s="17">
        <v>2.7058682356114101E-2</v>
      </c>
      <c r="AU513" s="17"/>
      <c r="AV513" s="17">
        <v>2.0359997331976201E-2</v>
      </c>
      <c r="AW513" s="17">
        <v>0</v>
      </c>
    </row>
    <row r="514" spans="2:49" x14ac:dyDescent="0.3">
      <c r="B514" t="s">
        <v>274</v>
      </c>
      <c r="C514" s="17">
        <v>4.3463607786024599E-3</v>
      </c>
      <c r="D514" s="17">
        <v>0</v>
      </c>
      <c r="E514" s="17">
        <v>1.18854565731584E-2</v>
      </c>
      <c r="F514" s="17"/>
      <c r="G514" s="17">
        <v>0</v>
      </c>
      <c r="H514" s="17">
        <v>0</v>
      </c>
      <c r="I514" s="17">
        <v>0</v>
      </c>
      <c r="J514" s="17">
        <v>5.0636240148850001E-2</v>
      </c>
      <c r="K514" s="17">
        <v>0</v>
      </c>
      <c r="L514" s="17">
        <v>0</v>
      </c>
      <c r="M514" s="17"/>
      <c r="N514" s="17">
        <v>0</v>
      </c>
      <c r="O514" s="17">
        <v>2.0818674577550499E-2</v>
      </c>
      <c r="P514" s="17">
        <v>0</v>
      </c>
      <c r="Q514" s="17">
        <v>0</v>
      </c>
      <c r="R514" s="17"/>
      <c r="S514" s="17">
        <v>0</v>
      </c>
      <c r="T514" s="17">
        <v>0</v>
      </c>
      <c r="U514" s="17">
        <v>0</v>
      </c>
      <c r="V514" s="17">
        <v>0</v>
      </c>
      <c r="W514" s="17">
        <v>0</v>
      </c>
      <c r="X514" s="17">
        <v>0</v>
      </c>
      <c r="Y514" s="17">
        <v>0</v>
      </c>
      <c r="Z514" s="17">
        <v>0</v>
      </c>
      <c r="AA514" s="17">
        <v>0</v>
      </c>
      <c r="AB514" s="17">
        <v>6.3624549731112007E-2</v>
      </c>
      <c r="AC514" s="17">
        <v>0</v>
      </c>
      <c r="AD514" s="17">
        <v>0</v>
      </c>
      <c r="AE514" s="17"/>
      <c r="AF514" s="17">
        <v>0</v>
      </c>
      <c r="AG514" s="17">
        <v>0</v>
      </c>
      <c r="AH514" s="17">
        <v>1.34649700581528E-2</v>
      </c>
      <c r="AI514" s="17">
        <v>0</v>
      </c>
      <c r="AJ514" s="17">
        <v>0</v>
      </c>
      <c r="AK514" s="17"/>
      <c r="AL514" s="17">
        <v>0</v>
      </c>
      <c r="AM514" s="17">
        <v>1.6208984390494102E-2</v>
      </c>
      <c r="AN514" s="17">
        <v>0</v>
      </c>
      <c r="AO514" s="17">
        <v>0</v>
      </c>
      <c r="AP514" s="17">
        <v>0</v>
      </c>
      <c r="AQ514" s="17">
        <v>0</v>
      </c>
      <c r="AR514" s="17"/>
      <c r="AS514" s="17">
        <v>8.0912176380265495E-3</v>
      </c>
      <c r="AT514" s="17">
        <v>0</v>
      </c>
      <c r="AU514" s="17"/>
      <c r="AV514" s="17">
        <v>0</v>
      </c>
      <c r="AW514" s="17">
        <v>3.2662524717346403E-2</v>
      </c>
    </row>
    <row r="515" spans="2:49" x14ac:dyDescent="0.3">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row>
    <row r="516" spans="2:49" x14ac:dyDescent="0.3">
      <c r="B516" s="6" t="s">
        <v>285</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row>
    <row r="517" spans="2:49" x14ac:dyDescent="0.3">
      <c r="B517" s="23" t="s">
        <v>276</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row>
    <row r="518" spans="2:49" x14ac:dyDescent="0.3">
      <c r="B518" t="s">
        <v>266</v>
      </c>
      <c r="C518" s="17">
        <v>3.64785935125259E-2</v>
      </c>
      <c r="D518" s="17">
        <v>3.0005502215496398E-2</v>
      </c>
      <c r="E518" s="17">
        <v>4.7176342570630102E-2</v>
      </c>
      <c r="F518" s="17"/>
      <c r="G518" s="17">
        <v>0</v>
      </c>
      <c r="H518" s="17">
        <v>5.59406836218269E-2</v>
      </c>
      <c r="I518" s="17">
        <v>0</v>
      </c>
      <c r="J518" s="17">
        <v>0.24725485912992201</v>
      </c>
      <c r="K518" s="17">
        <v>0</v>
      </c>
      <c r="L518" s="17">
        <v>0</v>
      </c>
      <c r="M518" s="17"/>
      <c r="N518" s="17">
        <v>0</v>
      </c>
      <c r="O518" s="17">
        <v>6.8715366522035998E-2</v>
      </c>
      <c r="P518" s="17">
        <v>0</v>
      </c>
      <c r="Q518" s="17">
        <v>7.5916780009999602E-2</v>
      </c>
      <c r="R518" s="17"/>
      <c r="S518" s="17">
        <v>0</v>
      </c>
      <c r="T518" s="17">
        <v>0.10772454375875901</v>
      </c>
      <c r="U518" s="17">
        <v>0</v>
      </c>
      <c r="V518" s="17">
        <v>0.32729665113246897</v>
      </c>
      <c r="W518" s="17">
        <v>0</v>
      </c>
      <c r="X518" s="17">
        <v>0</v>
      </c>
      <c r="Y518" s="17">
        <v>0</v>
      </c>
      <c r="Z518" s="17">
        <v>0</v>
      </c>
      <c r="AA518" s="17">
        <v>0</v>
      </c>
      <c r="AB518" s="17">
        <v>0</v>
      </c>
      <c r="AC518" s="17">
        <v>0</v>
      </c>
      <c r="AD518" s="17">
        <v>0</v>
      </c>
      <c r="AE518" s="17"/>
      <c r="AF518" s="17">
        <v>0</v>
      </c>
      <c r="AG518" s="17">
        <v>0.142043924262161</v>
      </c>
      <c r="AH518" s="17">
        <v>4.2949410885037398E-2</v>
      </c>
      <c r="AI518" s="17">
        <v>0</v>
      </c>
      <c r="AJ518" s="17">
        <v>0</v>
      </c>
      <c r="AK518" s="17"/>
      <c r="AL518" s="17">
        <v>8.3806079364793507E-2</v>
      </c>
      <c r="AM518" s="17">
        <v>0</v>
      </c>
      <c r="AN518" s="17">
        <v>0</v>
      </c>
      <c r="AO518" s="17">
        <v>0</v>
      </c>
      <c r="AP518" s="17">
        <v>0</v>
      </c>
      <c r="AQ518" s="17">
        <v>0</v>
      </c>
      <c r="AR518" s="17"/>
      <c r="AS518" s="17">
        <v>3.1707042909839001E-2</v>
      </c>
      <c r="AT518" s="17">
        <v>4.2573807875235202E-2</v>
      </c>
      <c r="AU518" s="17"/>
      <c r="AV518" s="17">
        <v>4.0786145158640201E-2</v>
      </c>
      <c r="AW518" s="17">
        <v>0</v>
      </c>
    </row>
    <row r="519" spans="2:49" x14ac:dyDescent="0.3">
      <c r="B519" t="s">
        <v>267</v>
      </c>
      <c r="C519" s="17">
        <v>0.22676986903109</v>
      </c>
      <c r="D519" s="17">
        <v>0.34013146795479499</v>
      </c>
      <c r="E519" s="17">
        <v>3.9422914930848402E-2</v>
      </c>
      <c r="F519" s="17"/>
      <c r="G519" s="17">
        <v>8.31303859684734E-2</v>
      </c>
      <c r="H519" s="17">
        <v>0.44278036247256197</v>
      </c>
      <c r="I519" s="17">
        <v>0.28202766729634199</v>
      </c>
      <c r="J519" s="17">
        <v>0</v>
      </c>
      <c r="K519" s="17">
        <v>0</v>
      </c>
      <c r="L519" s="17">
        <v>0</v>
      </c>
      <c r="M519" s="17"/>
      <c r="N519" s="17">
        <v>0.25907240604180698</v>
      </c>
      <c r="O519" s="17">
        <v>0.29164294538191099</v>
      </c>
      <c r="P519" s="17">
        <v>0</v>
      </c>
      <c r="Q519" s="17">
        <v>0.17338211343079801</v>
      </c>
      <c r="R519" s="17"/>
      <c r="S519" s="17">
        <v>0</v>
      </c>
      <c r="T519" s="17">
        <v>0.37352516861417301</v>
      </c>
      <c r="U519" s="17">
        <v>0.49962854954270902</v>
      </c>
      <c r="V519" s="17">
        <v>0</v>
      </c>
      <c r="W519" s="17">
        <v>0.19966884978188701</v>
      </c>
      <c r="X519" s="17">
        <v>0.24467586770833499</v>
      </c>
      <c r="Y519" s="17">
        <v>0</v>
      </c>
      <c r="Z519" s="17">
        <v>0.54674123866974</v>
      </c>
      <c r="AA519" s="17">
        <v>0.241156225957259</v>
      </c>
      <c r="AB519" s="17">
        <v>0.15719989673245699</v>
      </c>
      <c r="AC519" s="17">
        <v>0</v>
      </c>
      <c r="AD519" s="17">
        <v>0</v>
      </c>
      <c r="AE519" s="17"/>
      <c r="AF519" s="17">
        <v>0.25115850893198699</v>
      </c>
      <c r="AG519" s="17">
        <v>0</v>
      </c>
      <c r="AH519" s="17">
        <v>0.18228663146129501</v>
      </c>
      <c r="AI519" s="17">
        <v>0.31799498597512399</v>
      </c>
      <c r="AJ519" s="17">
        <v>1</v>
      </c>
      <c r="AK519" s="17"/>
      <c r="AL519" s="17">
        <v>0.24874916803008801</v>
      </c>
      <c r="AM519" s="17">
        <v>0.32447796405442397</v>
      </c>
      <c r="AN519" s="17">
        <v>0</v>
      </c>
      <c r="AO519" s="17">
        <v>0</v>
      </c>
      <c r="AP519" s="17">
        <v>0</v>
      </c>
      <c r="AQ519" s="17">
        <v>0</v>
      </c>
      <c r="AR519" s="17"/>
      <c r="AS519" s="17">
        <v>0.23233115215195099</v>
      </c>
      <c r="AT519" s="17">
        <v>0.21966584445378001</v>
      </c>
      <c r="AU519" s="17"/>
      <c r="AV519" s="17">
        <v>0.21744635842469801</v>
      </c>
      <c r="AW519" s="17">
        <v>0.28431347160170001</v>
      </c>
    </row>
    <row r="520" spans="2:49" x14ac:dyDescent="0.3">
      <c r="B520" t="s">
        <v>268</v>
      </c>
      <c r="C520" s="17">
        <v>0.166485640682588</v>
      </c>
      <c r="D520" s="17">
        <v>0.15295967893877199</v>
      </c>
      <c r="E520" s="17">
        <v>0.18883931033827001</v>
      </c>
      <c r="F520" s="17"/>
      <c r="G520" s="17">
        <v>0.17431466220824701</v>
      </c>
      <c r="H520" s="17">
        <v>0.21648669778912899</v>
      </c>
      <c r="I520" s="17">
        <v>0.17911219038013701</v>
      </c>
      <c r="J520" s="17">
        <v>0</v>
      </c>
      <c r="K520" s="17">
        <v>0</v>
      </c>
      <c r="L520" s="17">
        <v>0.148913904595599</v>
      </c>
      <c r="M520" s="17"/>
      <c r="N520" s="17">
        <v>0.222346368145454</v>
      </c>
      <c r="O520" s="17">
        <v>6.4829407210324305E-2</v>
      </c>
      <c r="P520" s="17">
        <v>0.49988441025302499</v>
      </c>
      <c r="Q520" s="17">
        <v>7.5646597355900305E-2</v>
      </c>
      <c r="R520" s="17"/>
      <c r="S520" s="17">
        <v>0.26883900330244598</v>
      </c>
      <c r="T520" s="17">
        <v>0.20917570508837299</v>
      </c>
      <c r="U520" s="17">
        <v>0</v>
      </c>
      <c r="V520" s="17">
        <v>0.33866811541205599</v>
      </c>
      <c r="W520" s="17">
        <v>0.22263027527514501</v>
      </c>
      <c r="X520" s="17">
        <v>0</v>
      </c>
      <c r="Y520" s="17">
        <v>0</v>
      </c>
      <c r="Z520" s="17">
        <v>0.26028196513094798</v>
      </c>
      <c r="AA520" s="17">
        <v>0</v>
      </c>
      <c r="AB520" s="17">
        <v>0.15504944756997199</v>
      </c>
      <c r="AC520" s="17">
        <v>0</v>
      </c>
      <c r="AD520" s="17">
        <v>0.46896170411350402</v>
      </c>
      <c r="AE520" s="17"/>
      <c r="AF520" s="17">
        <v>0</v>
      </c>
      <c r="AG520" s="17">
        <v>0</v>
      </c>
      <c r="AH520" s="17">
        <v>0.17122262038187999</v>
      </c>
      <c r="AI520" s="17">
        <v>0.27216796939771198</v>
      </c>
      <c r="AJ520" s="17">
        <v>0</v>
      </c>
      <c r="AK520" s="17"/>
      <c r="AL520" s="17">
        <v>0.17741961375311999</v>
      </c>
      <c r="AM520" s="17">
        <v>9.6218719871416503E-2</v>
      </c>
      <c r="AN520" s="17">
        <v>0.51887028866755303</v>
      </c>
      <c r="AO520" s="17">
        <v>0.20433342831461301</v>
      </c>
      <c r="AP520" s="17">
        <v>0</v>
      </c>
      <c r="AQ520" s="17">
        <v>0.29668205420352201</v>
      </c>
      <c r="AR520" s="17"/>
      <c r="AS520" s="17">
        <v>0.20521459094922001</v>
      </c>
      <c r="AT520" s="17">
        <v>0.11701299047431001</v>
      </c>
      <c r="AU520" s="17"/>
      <c r="AV520" s="17">
        <v>0.22059552541145599</v>
      </c>
      <c r="AW520" s="17">
        <v>0.15149959406701999</v>
      </c>
    </row>
    <row r="521" spans="2:49" x14ac:dyDescent="0.3">
      <c r="B521" t="s">
        <v>269</v>
      </c>
      <c r="C521" s="17">
        <v>0.107002701219946</v>
      </c>
      <c r="D521" s="17">
        <v>5.9707327162295397E-2</v>
      </c>
      <c r="E521" s="17">
        <v>0.185165362622559</v>
      </c>
      <c r="F521" s="17"/>
      <c r="G521" s="17">
        <v>0.18038406437919599</v>
      </c>
      <c r="H521" s="17">
        <v>0.10696129589378101</v>
      </c>
      <c r="I521" s="17">
        <v>0</v>
      </c>
      <c r="J521" s="17">
        <v>0.24165397524085599</v>
      </c>
      <c r="K521" s="17">
        <v>0.516784557175755</v>
      </c>
      <c r="L521" s="17">
        <v>0</v>
      </c>
      <c r="M521" s="17"/>
      <c r="N521" s="17">
        <v>0.124278329670804</v>
      </c>
      <c r="O521" s="17">
        <v>0.138318109863729</v>
      </c>
      <c r="P521" s="17">
        <v>0</v>
      </c>
      <c r="Q521" s="17">
        <v>7.7609251613356606E-2</v>
      </c>
      <c r="R521" s="17"/>
      <c r="S521" s="17">
        <v>0</v>
      </c>
      <c r="T521" s="17">
        <v>0.10528433828122701</v>
      </c>
      <c r="U521" s="17">
        <v>0</v>
      </c>
      <c r="V521" s="17">
        <v>0</v>
      </c>
      <c r="W521" s="17">
        <v>0</v>
      </c>
      <c r="X521" s="17">
        <v>0</v>
      </c>
      <c r="Y521" s="17">
        <v>1</v>
      </c>
      <c r="Z521" s="17">
        <v>0.19297679619931199</v>
      </c>
      <c r="AA521" s="17">
        <v>0.100126927473521</v>
      </c>
      <c r="AB521" s="17">
        <v>0.14803307898718199</v>
      </c>
      <c r="AC521" s="17">
        <v>0</v>
      </c>
      <c r="AD521" s="17">
        <v>0.53103829588649598</v>
      </c>
      <c r="AE521" s="17"/>
      <c r="AF521" s="17">
        <v>0.196711776892531</v>
      </c>
      <c r="AG521" s="17">
        <v>0</v>
      </c>
      <c r="AH521" s="17">
        <v>0.13013559849607001</v>
      </c>
      <c r="AI521" s="17">
        <v>0.119843962343192</v>
      </c>
      <c r="AJ521" s="17">
        <v>0</v>
      </c>
      <c r="AK521" s="17"/>
      <c r="AL521" s="17">
        <v>7.6875416607273206E-2</v>
      </c>
      <c r="AM521" s="17">
        <v>0.101816529863927</v>
      </c>
      <c r="AN521" s="17">
        <v>0</v>
      </c>
      <c r="AO521" s="17">
        <v>0.20041808660805799</v>
      </c>
      <c r="AP521" s="17">
        <v>0</v>
      </c>
      <c r="AQ521" s="17">
        <v>0.33595394059343198</v>
      </c>
      <c r="AR521" s="17"/>
      <c r="AS521" s="17">
        <v>0.125446702440386</v>
      </c>
      <c r="AT521" s="17">
        <v>8.34421963640717E-2</v>
      </c>
      <c r="AU521" s="17"/>
      <c r="AV521" s="17">
        <v>0.161367536857833</v>
      </c>
      <c r="AW521" s="17">
        <v>0</v>
      </c>
    </row>
    <row r="522" spans="2:49" x14ac:dyDescent="0.3">
      <c r="B522" t="s">
        <v>270</v>
      </c>
      <c r="C522" s="17">
        <v>3.8143482499630801E-2</v>
      </c>
      <c r="D522" s="17">
        <v>0</v>
      </c>
      <c r="E522" s="17">
        <v>0.101181277775359</v>
      </c>
      <c r="F522" s="17"/>
      <c r="G522" s="17">
        <v>0</v>
      </c>
      <c r="H522" s="17">
        <v>6.2111259487160203E-2</v>
      </c>
      <c r="I522" s="17">
        <v>0</v>
      </c>
      <c r="J522" s="17">
        <v>0</v>
      </c>
      <c r="K522" s="17">
        <v>0</v>
      </c>
      <c r="L522" s="17">
        <v>0.14922171275855201</v>
      </c>
      <c r="M522" s="17"/>
      <c r="N522" s="17">
        <v>0</v>
      </c>
      <c r="O522" s="17">
        <v>7.1081953229767805E-2</v>
      </c>
      <c r="P522" s="17">
        <v>0.26058598319883602</v>
      </c>
      <c r="Q522" s="17">
        <v>0</v>
      </c>
      <c r="R522" s="17"/>
      <c r="S522" s="17">
        <v>0</v>
      </c>
      <c r="T522" s="17">
        <v>0</v>
      </c>
      <c r="U522" s="17">
        <v>0</v>
      </c>
      <c r="V522" s="17">
        <v>0</v>
      </c>
      <c r="W522" s="17">
        <v>0</v>
      </c>
      <c r="X522" s="17">
        <v>0.26320722370170102</v>
      </c>
      <c r="Y522" s="17">
        <v>0</v>
      </c>
      <c r="Z522" s="17">
        <v>0</v>
      </c>
      <c r="AA522" s="17">
        <v>0.115608612179607</v>
      </c>
      <c r="AB522" s="17">
        <v>0</v>
      </c>
      <c r="AC522" s="17">
        <v>0</v>
      </c>
      <c r="AD522" s="17">
        <v>0</v>
      </c>
      <c r="AE522" s="17"/>
      <c r="AF522" s="17">
        <v>0</v>
      </c>
      <c r="AG522" s="17">
        <v>0</v>
      </c>
      <c r="AH522" s="17">
        <v>4.76869754101533E-2</v>
      </c>
      <c r="AI522" s="17">
        <v>0</v>
      </c>
      <c r="AJ522" s="17">
        <v>0</v>
      </c>
      <c r="AK522" s="17"/>
      <c r="AL522" s="17">
        <v>4.53653698316158E-2</v>
      </c>
      <c r="AM522" s="17">
        <v>5.0376959186349803E-2</v>
      </c>
      <c r="AN522" s="17">
        <v>0</v>
      </c>
      <c r="AO522" s="17">
        <v>0</v>
      </c>
      <c r="AP522" s="17">
        <v>0</v>
      </c>
      <c r="AQ522" s="17">
        <v>0</v>
      </c>
      <c r="AR522" s="17"/>
      <c r="AS522" s="17">
        <v>6.8003557318852006E-2</v>
      </c>
      <c r="AT522" s="17">
        <v>0</v>
      </c>
      <c r="AU522" s="17"/>
      <c r="AV522" s="17">
        <v>4.5285089158990002E-2</v>
      </c>
      <c r="AW522" s="17">
        <v>0.14734349920414899</v>
      </c>
    </row>
    <row r="523" spans="2:49" x14ac:dyDescent="0.3">
      <c r="B523" t="s">
        <v>271</v>
      </c>
      <c r="C523" s="17">
        <v>0.23578914046446101</v>
      </c>
      <c r="D523" s="17">
        <v>0.25414345751538697</v>
      </c>
      <c r="E523" s="17">
        <v>0.205455893344371</v>
      </c>
      <c r="F523" s="17"/>
      <c r="G523" s="17">
        <v>0.20117196458852399</v>
      </c>
      <c r="H523" s="17">
        <v>0.115719700735542</v>
      </c>
      <c r="I523" s="17">
        <v>0.361496597058657</v>
      </c>
      <c r="J523" s="17">
        <v>0.26160801835425002</v>
      </c>
      <c r="K523" s="17">
        <v>0</v>
      </c>
      <c r="L523" s="17">
        <v>0.403669562452176</v>
      </c>
      <c r="M523" s="17"/>
      <c r="N523" s="17">
        <v>0.24965473477341699</v>
      </c>
      <c r="O523" s="17">
        <v>0.16419416513325699</v>
      </c>
      <c r="P523" s="17">
        <v>0.23952960654813901</v>
      </c>
      <c r="Q523" s="17">
        <v>0.28628598381869502</v>
      </c>
      <c r="R523" s="17"/>
      <c r="S523" s="17">
        <v>0.44096649373383801</v>
      </c>
      <c r="T523" s="17">
        <v>0.104093510147843</v>
      </c>
      <c r="U523" s="17">
        <v>0.50037145045729103</v>
      </c>
      <c r="V523" s="17">
        <v>0.33403523345547498</v>
      </c>
      <c r="W523" s="17">
        <v>0.18071291243372201</v>
      </c>
      <c r="X523" s="17">
        <v>0</v>
      </c>
      <c r="Y523" s="17">
        <v>0</v>
      </c>
      <c r="Z523" s="17">
        <v>0</v>
      </c>
      <c r="AA523" s="17">
        <v>0.29502265860320198</v>
      </c>
      <c r="AB523" s="17">
        <v>0.32737527673155797</v>
      </c>
      <c r="AC523" s="17">
        <v>1</v>
      </c>
      <c r="AD523" s="17">
        <v>0</v>
      </c>
      <c r="AE523" s="17"/>
      <c r="AF523" s="17">
        <v>0.185936064889203</v>
      </c>
      <c r="AG523" s="17">
        <v>0.55679738225719799</v>
      </c>
      <c r="AH523" s="17">
        <v>0.19211269779533199</v>
      </c>
      <c r="AI523" s="17">
        <v>0.228713826680047</v>
      </c>
      <c r="AJ523" s="17">
        <v>0</v>
      </c>
      <c r="AK523" s="17"/>
      <c r="AL523" s="17">
        <v>0.22458990461372799</v>
      </c>
      <c r="AM523" s="17">
        <v>0.22283090244974299</v>
      </c>
      <c r="AN523" s="17">
        <v>0</v>
      </c>
      <c r="AO523" s="17">
        <v>0.40451510476212998</v>
      </c>
      <c r="AP523" s="17">
        <v>0</v>
      </c>
      <c r="AQ523" s="17">
        <v>0.36736400520304602</v>
      </c>
      <c r="AR523" s="17"/>
      <c r="AS523" s="17">
        <v>0.16063150861195599</v>
      </c>
      <c r="AT523" s="17">
        <v>0.33179606049516103</v>
      </c>
      <c r="AU523" s="17"/>
      <c r="AV523" s="17">
        <v>0.130524907155109</v>
      </c>
      <c r="AW523" s="17">
        <v>0.265773105005775</v>
      </c>
    </row>
    <row r="524" spans="2:49" x14ac:dyDescent="0.3">
      <c r="B524" t="s">
        <v>272</v>
      </c>
      <c r="C524" s="17">
        <v>0.114730105006248</v>
      </c>
      <c r="D524" s="17">
        <v>9.9685965986415007E-2</v>
      </c>
      <c r="E524" s="17">
        <v>0.139592789100209</v>
      </c>
      <c r="F524" s="17"/>
      <c r="G524" s="17">
        <v>8.5603956896307107E-2</v>
      </c>
      <c r="H524" s="17">
        <v>0</v>
      </c>
      <c r="I524" s="17">
        <v>0.177363545264864</v>
      </c>
      <c r="J524" s="17">
        <v>0.24948314727497201</v>
      </c>
      <c r="K524" s="17">
        <v>0.483215442824245</v>
      </c>
      <c r="L524" s="17">
        <v>0.14681656523874101</v>
      </c>
      <c r="M524" s="17"/>
      <c r="N524" s="17">
        <v>0.14464816136851899</v>
      </c>
      <c r="O524" s="17">
        <v>0.13822778914370901</v>
      </c>
      <c r="P524" s="17">
        <v>0</v>
      </c>
      <c r="Q524" s="17">
        <v>7.4411067406539896E-2</v>
      </c>
      <c r="R524" s="17"/>
      <c r="S524" s="17">
        <v>0.29019450296371602</v>
      </c>
      <c r="T524" s="17">
        <v>0.100196734109625</v>
      </c>
      <c r="U524" s="17">
        <v>0</v>
      </c>
      <c r="V524" s="17">
        <v>0</v>
      </c>
      <c r="W524" s="17">
        <v>0.202140453945927</v>
      </c>
      <c r="X524" s="17">
        <v>0.241270243517274</v>
      </c>
      <c r="Y524" s="17">
        <v>0</v>
      </c>
      <c r="Z524" s="17">
        <v>0</v>
      </c>
      <c r="AA524" s="17">
        <v>0</v>
      </c>
      <c r="AB524" s="17">
        <v>0.21234229997883</v>
      </c>
      <c r="AC524" s="17">
        <v>0</v>
      </c>
      <c r="AD524" s="17">
        <v>0</v>
      </c>
      <c r="AE524" s="17"/>
      <c r="AF524" s="17">
        <v>0.17409058195965399</v>
      </c>
      <c r="AG524" s="17">
        <v>0</v>
      </c>
      <c r="AH524" s="17">
        <v>0.19423503625895899</v>
      </c>
      <c r="AI524" s="17">
        <v>6.12792556039254E-2</v>
      </c>
      <c r="AJ524" s="17">
        <v>0</v>
      </c>
      <c r="AK524" s="17"/>
      <c r="AL524" s="17">
        <v>0.14319444779938201</v>
      </c>
      <c r="AM524" s="17">
        <v>0</v>
      </c>
      <c r="AN524" s="17">
        <v>0.48112971133244697</v>
      </c>
      <c r="AO524" s="17">
        <v>0.19073338031519901</v>
      </c>
      <c r="AP524" s="17">
        <v>1</v>
      </c>
      <c r="AQ524" s="17">
        <v>0</v>
      </c>
      <c r="AR524" s="17"/>
      <c r="AS524" s="17">
        <v>0.14339238891405701</v>
      </c>
      <c r="AT524" s="17">
        <v>7.8116689559170296E-2</v>
      </c>
      <c r="AU524" s="17"/>
      <c r="AV524" s="17">
        <v>0.14119386117750499</v>
      </c>
      <c r="AW524" s="17">
        <v>0.15107033012135601</v>
      </c>
    </row>
    <row r="525" spans="2:49" x14ac:dyDescent="0.3">
      <c r="B525" t="s">
        <v>273</v>
      </c>
      <c r="C525" s="17">
        <v>3.7118426136947498E-2</v>
      </c>
      <c r="D525" s="17">
        <v>3.34108256116692E-2</v>
      </c>
      <c r="E525" s="17">
        <v>4.32457891242925E-2</v>
      </c>
      <c r="F525" s="17"/>
      <c r="G525" s="17">
        <v>0.18274383492027499</v>
      </c>
      <c r="H525" s="17">
        <v>0</v>
      </c>
      <c r="I525" s="17">
        <v>0</v>
      </c>
      <c r="J525" s="17">
        <v>0</v>
      </c>
      <c r="K525" s="17">
        <v>0</v>
      </c>
      <c r="L525" s="17">
        <v>0</v>
      </c>
      <c r="M525" s="17"/>
      <c r="N525" s="17">
        <v>0</v>
      </c>
      <c r="O525" s="17">
        <v>6.2990263515265807E-2</v>
      </c>
      <c r="P525" s="17">
        <v>0</v>
      </c>
      <c r="Q525" s="17">
        <v>8.4532572716066595E-2</v>
      </c>
      <c r="R525" s="17"/>
      <c r="S525" s="17">
        <v>0</v>
      </c>
      <c r="T525" s="17">
        <v>0</v>
      </c>
      <c r="U525" s="17">
        <v>0</v>
      </c>
      <c r="V525" s="17">
        <v>0</v>
      </c>
      <c r="W525" s="17">
        <v>0.19484750856331801</v>
      </c>
      <c r="X525" s="17">
        <v>0</v>
      </c>
      <c r="Y525" s="17">
        <v>0</v>
      </c>
      <c r="Z525" s="17">
        <v>0</v>
      </c>
      <c r="AA525" s="17">
        <v>0.13080619568823901</v>
      </c>
      <c r="AB525" s="17">
        <v>0</v>
      </c>
      <c r="AC525" s="17">
        <v>0</v>
      </c>
      <c r="AD525" s="17">
        <v>0</v>
      </c>
      <c r="AE525" s="17"/>
      <c r="AF525" s="17">
        <v>0</v>
      </c>
      <c r="AG525" s="17">
        <v>0.15816448425479801</v>
      </c>
      <c r="AH525" s="17">
        <v>3.9371029311272801E-2</v>
      </c>
      <c r="AI525" s="17">
        <v>0</v>
      </c>
      <c r="AJ525" s="17">
        <v>0</v>
      </c>
      <c r="AK525" s="17"/>
      <c r="AL525" s="17">
        <v>0</v>
      </c>
      <c r="AM525" s="17">
        <v>0.10164161725463899</v>
      </c>
      <c r="AN525" s="17">
        <v>0</v>
      </c>
      <c r="AO525" s="17">
        <v>0</v>
      </c>
      <c r="AP525" s="17">
        <v>0</v>
      </c>
      <c r="AQ525" s="17">
        <v>0</v>
      </c>
      <c r="AR525" s="17"/>
      <c r="AS525" s="17">
        <v>0</v>
      </c>
      <c r="AT525" s="17">
        <v>8.4533780798320204E-2</v>
      </c>
      <c r="AU525" s="17"/>
      <c r="AV525" s="17">
        <v>0</v>
      </c>
      <c r="AW525" s="17">
        <v>0</v>
      </c>
    </row>
    <row r="526" spans="2:49" x14ac:dyDescent="0.3">
      <c r="B526" t="s">
        <v>274</v>
      </c>
      <c r="C526" s="17">
        <v>3.7482041446562801E-2</v>
      </c>
      <c r="D526" s="17">
        <v>2.9955774615169899E-2</v>
      </c>
      <c r="E526" s="17">
        <v>4.9920320193461001E-2</v>
      </c>
      <c r="F526" s="17"/>
      <c r="G526" s="17">
        <v>9.2651131038978499E-2</v>
      </c>
      <c r="H526" s="17">
        <v>0</v>
      </c>
      <c r="I526" s="17">
        <v>0</v>
      </c>
      <c r="J526" s="17">
        <v>0</v>
      </c>
      <c r="K526" s="17">
        <v>0</v>
      </c>
      <c r="L526" s="17">
        <v>0.15137825495493301</v>
      </c>
      <c r="M526" s="17"/>
      <c r="N526" s="17">
        <v>0</v>
      </c>
      <c r="O526" s="17">
        <v>0</v>
      </c>
      <c r="P526" s="17">
        <v>0</v>
      </c>
      <c r="Q526" s="17">
        <v>0.15221563364864499</v>
      </c>
      <c r="R526" s="17"/>
      <c r="S526" s="17">
        <v>0</v>
      </c>
      <c r="T526" s="17">
        <v>0</v>
      </c>
      <c r="U526" s="17">
        <v>0</v>
      </c>
      <c r="V526" s="17">
        <v>0</v>
      </c>
      <c r="W526" s="17">
        <v>0</v>
      </c>
      <c r="X526" s="17">
        <v>0.25084666507269099</v>
      </c>
      <c r="Y526" s="17">
        <v>0</v>
      </c>
      <c r="Z526" s="17">
        <v>0</v>
      </c>
      <c r="AA526" s="17">
        <v>0.117279380098172</v>
      </c>
      <c r="AB526" s="17">
        <v>0</v>
      </c>
      <c r="AC526" s="17">
        <v>0</v>
      </c>
      <c r="AD526" s="17">
        <v>0</v>
      </c>
      <c r="AE526" s="17"/>
      <c r="AF526" s="17">
        <v>0.19210306732662499</v>
      </c>
      <c r="AG526" s="17">
        <v>0.14299420922584399</v>
      </c>
      <c r="AH526" s="17">
        <v>0</v>
      </c>
      <c r="AI526" s="17">
        <v>0</v>
      </c>
      <c r="AJ526" s="17">
        <v>0</v>
      </c>
      <c r="AK526" s="17"/>
      <c r="AL526" s="17">
        <v>0</v>
      </c>
      <c r="AM526" s="17">
        <v>0.10263730731950001</v>
      </c>
      <c r="AN526" s="17">
        <v>0</v>
      </c>
      <c r="AO526" s="17">
        <v>0</v>
      </c>
      <c r="AP526" s="17">
        <v>0</v>
      </c>
      <c r="AQ526" s="17">
        <v>0</v>
      </c>
      <c r="AR526" s="17"/>
      <c r="AS526" s="17">
        <v>3.3273056703737598E-2</v>
      </c>
      <c r="AT526" s="17">
        <v>4.28586299799519E-2</v>
      </c>
      <c r="AU526" s="17"/>
      <c r="AV526" s="17">
        <v>4.2800576655768599E-2</v>
      </c>
      <c r="AW526" s="17">
        <v>0</v>
      </c>
    </row>
    <row r="527" spans="2:49" x14ac:dyDescent="0.3">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row>
    <row r="528" spans="2:49" x14ac:dyDescent="0.3">
      <c r="B528" s="6" t="s">
        <v>286</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row>
    <row r="529" spans="2:49" x14ac:dyDescent="0.3">
      <c r="B529" s="23" t="s">
        <v>276</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row>
    <row r="530" spans="2:49" x14ac:dyDescent="0.3">
      <c r="B530" t="s">
        <v>266</v>
      </c>
      <c r="C530" s="17">
        <v>8.8437788291511991E-3</v>
      </c>
      <c r="D530" s="17">
        <v>1.0782678743720501E-2</v>
      </c>
      <c r="E530" s="17">
        <v>5.8382281158796401E-3</v>
      </c>
      <c r="F530" s="17"/>
      <c r="G530" s="17">
        <v>0</v>
      </c>
      <c r="H530" s="17">
        <v>1.82388984838367E-2</v>
      </c>
      <c r="I530" s="17">
        <v>3.3181012382387597E-2</v>
      </c>
      <c r="J530" s="17">
        <v>1.1821495787809101E-2</v>
      </c>
      <c r="K530" s="17">
        <v>0</v>
      </c>
      <c r="L530" s="17">
        <v>0</v>
      </c>
      <c r="M530" s="17"/>
      <c r="N530" s="17">
        <v>0</v>
      </c>
      <c r="O530" s="17">
        <v>8.4434580496507792E-3</v>
      </c>
      <c r="P530" s="17">
        <v>1.7455579573109201E-2</v>
      </c>
      <c r="Q530" s="17">
        <v>1.0380510235577199E-2</v>
      </c>
      <c r="R530" s="17"/>
      <c r="S530" s="17">
        <v>0</v>
      </c>
      <c r="T530" s="17">
        <v>1.40274591787466E-2</v>
      </c>
      <c r="U530" s="17">
        <v>2.62615186036615E-2</v>
      </c>
      <c r="V530" s="17">
        <v>0</v>
      </c>
      <c r="W530" s="17">
        <v>0</v>
      </c>
      <c r="X530" s="17">
        <v>2.8521310714480701E-2</v>
      </c>
      <c r="Y530" s="17">
        <v>0</v>
      </c>
      <c r="Z530" s="17">
        <v>0</v>
      </c>
      <c r="AA530" s="17">
        <v>0</v>
      </c>
      <c r="AB530" s="17">
        <v>0</v>
      </c>
      <c r="AC530" s="17">
        <v>1.94570143768968E-2</v>
      </c>
      <c r="AD530" s="17">
        <v>0</v>
      </c>
      <c r="AE530" s="17"/>
      <c r="AF530" s="17">
        <v>2.05436717340425E-2</v>
      </c>
      <c r="AG530" s="17">
        <v>0</v>
      </c>
      <c r="AH530" s="17">
        <v>8.7504579265004507E-3</v>
      </c>
      <c r="AI530" s="17">
        <v>2.1693623865455199E-2</v>
      </c>
      <c r="AJ530" s="17">
        <v>0</v>
      </c>
      <c r="AK530" s="17"/>
      <c r="AL530" s="17">
        <v>1.10017941783483E-2</v>
      </c>
      <c r="AM530" s="17">
        <v>0</v>
      </c>
      <c r="AN530" s="17">
        <v>0</v>
      </c>
      <c r="AO530" s="17">
        <v>8.9593986074783302E-3</v>
      </c>
      <c r="AP530" s="17">
        <v>2.1368386708727101E-2</v>
      </c>
      <c r="AQ530" s="17">
        <v>3.4163039093000697E-2</v>
      </c>
      <c r="AR530" s="17"/>
      <c r="AS530" s="17">
        <v>1.1508485005240101E-2</v>
      </c>
      <c r="AT530" s="17">
        <v>4.90430256533376E-3</v>
      </c>
      <c r="AU530" s="17"/>
      <c r="AV530" s="17">
        <v>1.00041323682338E-2</v>
      </c>
      <c r="AW530" s="17">
        <v>1.5447328872035201E-2</v>
      </c>
    </row>
    <row r="531" spans="2:49" x14ac:dyDescent="0.3">
      <c r="B531" t="s">
        <v>267</v>
      </c>
      <c r="C531" s="17">
        <v>8.8295219460235205E-2</v>
      </c>
      <c r="D531" s="17">
        <v>0.113663798026323</v>
      </c>
      <c r="E531" s="17">
        <v>4.8970575196206699E-2</v>
      </c>
      <c r="F531" s="17"/>
      <c r="G531" s="17">
        <v>6.5389866143931302E-2</v>
      </c>
      <c r="H531" s="17">
        <v>0.20811227431013801</v>
      </c>
      <c r="I531" s="17">
        <v>7.2720264468405293E-2</v>
      </c>
      <c r="J531" s="17">
        <v>4.8639043810304199E-2</v>
      </c>
      <c r="K531" s="17">
        <v>8.8081225772323996E-2</v>
      </c>
      <c r="L531" s="17">
        <v>8.0306846648475205E-2</v>
      </c>
      <c r="M531" s="17"/>
      <c r="N531" s="17">
        <v>0.117816456638692</v>
      </c>
      <c r="O531" s="17">
        <v>8.24408259659411E-2</v>
      </c>
      <c r="P531" s="17">
        <v>7.6993512190857302E-2</v>
      </c>
      <c r="Q531" s="17">
        <v>7.3391617721250094E-2</v>
      </c>
      <c r="R531" s="17"/>
      <c r="S531" s="17">
        <v>2.2652323808414102E-2</v>
      </c>
      <c r="T531" s="17">
        <v>0.12453574114060199</v>
      </c>
      <c r="U531" s="17">
        <v>5.01894765692266E-2</v>
      </c>
      <c r="V531" s="17">
        <v>5.2424277886055602E-2</v>
      </c>
      <c r="W531" s="17">
        <v>5.6367582504885501E-2</v>
      </c>
      <c r="X531" s="17">
        <v>0.10097972779752901</v>
      </c>
      <c r="Y531" s="17">
        <v>0.14110975653107199</v>
      </c>
      <c r="Z531" s="17">
        <v>0.132511186977117</v>
      </c>
      <c r="AA531" s="17">
        <v>0.16342453446513799</v>
      </c>
      <c r="AB531" s="17">
        <v>3.3946407592323903E-2</v>
      </c>
      <c r="AC531" s="17">
        <v>9.3265162278180394E-2</v>
      </c>
      <c r="AD531" s="17">
        <v>0.11536018975567799</v>
      </c>
      <c r="AE531" s="17"/>
      <c r="AF531" s="17">
        <v>8.3142366734028306E-2</v>
      </c>
      <c r="AG531" s="17">
        <v>5.2282727624095603E-2</v>
      </c>
      <c r="AH531" s="17">
        <v>0.104123715542114</v>
      </c>
      <c r="AI531" s="17">
        <v>0.13518456138563201</v>
      </c>
      <c r="AJ531" s="17">
        <v>0.15990669607910801</v>
      </c>
      <c r="AK531" s="17"/>
      <c r="AL531" s="17">
        <v>0.12860950846309999</v>
      </c>
      <c r="AM531" s="17">
        <v>5.6456810230373501E-2</v>
      </c>
      <c r="AN531" s="17">
        <v>9.0470620688429496E-2</v>
      </c>
      <c r="AO531" s="17">
        <v>9.97134965760684E-2</v>
      </c>
      <c r="AP531" s="17">
        <v>9.9861918089965598E-2</v>
      </c>
      <c r="AQ531" s="17">
        <v>5.6255755716346001E-2</v>
      </c>
      <c r="AR531" s="17"/>
      <c r="AS531" s="17">
        <v>8.79578580051944E-2</v>
      </c>
      <c r="AT531" s="17">
        <v>8.8793971426356602E-2</v>
      </c>
      <c r="AU531" s="17"/>
      <c r="AV531" s="17">
        <v>8.5056845737211298E-2</v>
      </c>
      <c r="AW531" s="17">
        <v>9.5553573330280195E-2</v>
      </c>
    </row>
    <row r="532" spans="2:49" x14ac:dyDescent="0.3">
      <c r="B532" t="s">
        <v>268</v>
      </c>
      <c r="C532" s="17">
        <v>0.25416815440027501</v>
      </c>
      <c r="D532" s="17">
        <v>0.292036588254659</v>
      </c>
      <c r="E532" s="17">
        <v>0.195467085032904</v>
      </c>
      <c r="F532" s="17"/>
      <c r="G532" s="17">
        <v>0.20429779490101799</v>
      </c>
      <c r="H532" s="17">
        <v>0.24293822337069601</v>
      </c>
      <c r="I532" s="17">
        <v>0.246316131695139</v>
      </c>
      <c r="J532" s="17">
        <v>0.30285751533974098</v>
      </c>
      <c r="K532" s="17">
        <v>0.29939159186662501</v>
      </c>
      <c r="L532" s="17">
        <v>0.219193279680513</v>
      </c>
      <c r="M532" s="17"/>
      <c r="N532" s="17">
        <v>0.30512830480321601</v>
      </c>
      <c r="O532" s="17">
        <v>0.21713377604181999</v>
      </c>
      <c r="P532" s="17">
        <v>0.26213964876275903</v>
      </c>
      <c r="Q532" s="17">
        <v>0.21922319273069699</v>
      </c>
      <c r="R532" s="17"/>
      <c r="S532" s="17">
        <v>0.18598841895620499</v>
      </c>
      <c r="T532" s="17">
        <v>0.28945620398565802</v>
      </c>
      <c r="U532" s="17">
        <v>0.26397788073824902</v>
      </c>
      <c r="V532" s="17">
        <v>0.155836693123313</v>
      </c>
      <c r="W532" s="17">
        <v>0.30496492921985002</v>
      </c>
      <c r="X532" s="17">
        <v>0.18366275230792301</v>
      </c>
      <c r="Y532" s="17">
        <v>0.23173980106469499</v>
      </c>
      <c r="Z532" s="17">
        <v>0.49355144967305897</v>
      </c>
      <c r="AA532" s="17">
        <v>0.247993948044577</v>
      </c>
      <c r="AB532" s="17">
        <v>0.22427451584555</v>
      </c>
      <c r="AC532" s="17">
        <v>0.273258686651426</v>
      </c>
      <c r="AD532" s="17">
        <v>0.30206898125509501</v>
      </c>
      <c r="AE532" s="17"/>
      <c r="AF532" s="17">
        <v>0.29003331373618602</v>
      </c>
      <c r="AG532" s="17">
        <v>0.18727006641685101</v>
      </c>
      <c r="AH532" s="17">
        <v>0.26034235996598398</v>
      </c>
      <c r="AI532" s="17">
        <v>0.25524688192755901</v>
      </c>
      <c r="AJ532" s="17">
        <v>0.29303746393673702</v>
      </c>
      <c r="AK532" s="17"/>
      <c r="AL532" s="17">
        <v>0.192961053662948</v>
      </c>
      <c r="AM532" s="17">
        <v>0.33115094710790599</v>
      </c>
      <c r="AN532" s="17">
        <v>0.24967104481744401</v>
      </c>
      <c r="AO532" s="17">
        <v>0.25614662674585698</v>
      </c>
      <c r="AP532" s="17">
        <v>0.156185786036517</v>
      </c>
      <c r="AQ532" s="17">
        <v>0.257548724790231</v>
      </c>
      <c r="AR532" s="17"/>
      <c r="AS532" s="17">
        <v>0.25568291185609299</v>
      </c>
      <c r="AT532" s="17">
        <v>0.25192875138609699</v>
      </c>
      <c r="AU532" s="17"/>
      <c r="AV532" s="17">
        <v>0.27535531691222997</v>
      </c>
      <c r="AW532" s="17">
        <v>0.204174688255892</v>
      </c>
    </row>
    <row r="533" spans="2:49" x14ac:dyDescent="0.3">
      <c r="B533" t="s">
        <v>269</v>
      </c>
      <c r="C533" s="17">
        <v>0.17639721571210401</v>
      </c>
      <c r="D533" s="17">
        <v>0.18072597624650999</v>
      </c>
      <c r="E533" s="17">
        <v>0.16968706568630701</v>
      </c>
      <c r="F533" s="17"/>
      <c r="G533" s="17">
        <v>0.195117355156841</v>
      </c>
      <c r="H533" s="17">
        <v>0.122393656992195</v>
      </c>
      <c r="I533" s="17">
        <v>0.18541443695933099</v>
      </c>
      <c r="J533" s="17">
        <v>0.21226580445732099</v>
      </c>
      <c r="K533" s="17">
        <v>0.144796837640078</v>
      </c>
      <c r="L533" s="17">
        <v>0.1874345006076</v>
      </c>
      <c r="M533" s="17"/>
      <c r="N533" s="17">
        <v>0.13603738485391001</v>
      </c>
      <c r="O533" s="17">
        <v>0.25801939622334202</v>
      </c>
      <c r="P533" s="17">
        <v>0.16126216692475001</v>
      </c>
      <c r="Q533" s="17">
        <v>0.15968003835919001</v>
      </c>
      <c r="R533" s="17"/>
      <c r="S533" s="17">
        <v>0.28440177358456498</v>
      </c>
      <c r="T533" s="17">
        <v>0.23085217000994901</v>
      </c>
      <c r="U533" s="17">
        <v>0.186818352790212</v>
      </c>
      <c r="V533" s="17">
        <v>0.19999320005009</v>
      </c>
      <c r="W533" s="17">
        <v>0.161599094312814</v>
      </c>
      <c r="X533" s="17">
        <v>0.12246023151395299</v>
      </c>
      <c r="Y533" s="17">
        <v>0.16642462388291601</v>
      </c>
      <c r="Z533" s="17">
        <v>8.2059526803587399E-2</v>
      </c>
      <c r="AA533" s="17">
        <v>0.16310754542087999</v>
      </c>
      <c r="AB533" s="17">
        <v>0.10919723386644301</v>
      </c>
      <c r="AC533" s="17">
        <v>0.18906236239101801</v>
      </c>
      <c r="AD533" s="17">
        <v>0.11930401366294401</v>
      </c>
      <c r="AE533" s="17"/>
      <c r="AF533" s="17">
        <v>0.15288910616368201</v>
      </c>
      <c r="AG533" s="17">
        <v>0.18110725979860601</v>
      </c>
      <c r="AH533" s="17">
        <v>0.180657091905569</v>
      </c>
      <c r="AI533" s="17">
        <v>0.16246289863600599</v>
      </c>
      <c r="AJ533" s="17">
        <v>0.17180795989289899</v>
      </c>
      <c r="AK533" s="17"/>
      <c r="AL533" s="17">
        <v>0.21899410687012399</v>
      </c>
      <c r="AM533" s="17">
        <v>0.17458761644302501</v>
      </c>
      <c r="AN533" s="17">
        <v>0.21437422137947701</v>
      </c>
      <c r="AO533" s="17">
        <v>7.9912448063076805E-2</v>
      </c>
      <c r="AP533" s="17">
        <v>0.248055143307541</v>
      </c>
      <c r="AQ533" s="17">
        <v>0.194108263809179</v>
      </c>
      <c r="AR533" s="17"/>
      <c r="AS533" s="17">
        <v>0.17140755387995499</v>
      </c>
      <c r="AT533" s="17">
        <v>0.183773884302665</v>
      </c>
      <c r="AU533" s="17"/>
      <c r="AV533" s="17">
        <v>0.15508856401211499</v>
      </c>
      <c r="AW533" s="17">
        <v>0.21413553638353999</v>
      </c>
    </row>
    <row r="534" spans="2:49" x14ac:dyDescent="0.3">
      <c r="B534" t="s">
        <v>270</v>
      </c>
      <c r="C534" s="17">
        <v>0.14644503756690799</v>
      </c>
      <c r="D534" s="17">
        <v>0.12403194709786</v>
      </c>
      <c r="E534" s="17">
        <v>0.181188285291913</v>
      </c>
      <c r="F534" s="17"/>
      <c r="G534" s="17">
        <v>0.23853365770898</v>
      </c>
      <c r="H534" s="17">
        <v>0.126557862856197</v>
      </c>
      <c r="I534" s="17">
        <v>9.3183771017294303E-2</v>
      </c>
      <c r="J534" s="17">
        <v>0.14049782528028701</v>
      </c>
      <c r="K534" s="17">
        <v>0.128307836919996</v>
      </c>
      <c r="L534" s="17">
        <v>0.167924380340222</v>
      </c>
      <c r="M534" s="17"/>
      <c r="N534" s="17">
        <v>0.167475491325868</v>
      </c>
      <c r="O534" s="17">
        <v>0.10961287603891599</v>
      </c>
      <c r="P534" s="17">
        <v>0.15749540134819701</v>
      </c>
      <c r="Q534" s="17">
        <v>0.14844014039251299</v>
      </c>
      <c r="R534" s="17"/>
      <c r="S534" s="17">
        <v>0.20860965476642099</v>
      </c>
      <c r="T534" s="17">
        <v>9.2447868508482495E-2</v>
      </c>
      <c r="U534" s="17">
        <v>0.184185238175465</v>
      </c>
      <c r="V534" s="17">
        <v>0.14489773001237299</v>
      </c>
      <c r="W534" s="17">
        <v>5.3845950142776697E-2</v>
      </c>
      <c r="X534" s="17">
        <v>0.18738334957504599</v>
      </c>
      <c r="Y534" s="17">
        <v>0.20208856210847401</v>
      </c>
      <c r="Z534" s="17">
        <v>8.51142470432351E-2</v>
      </c>
      <c r="AA534" s="17">
        <v>0.134471485672261</v>
      </c>
      <c r="AB534" s="17">
        <v>0.14364989668015199</v>
      </c>
      <c r="AC534" s="17">
        <v>0.176037670457666</v>
      </c>
      <c r="AD534" s="17">
        <v>0.120468877920815</v>
      </c>
      <c r="AE534" s="17"/>
      <c r="AF534" s="17">
        <v>8.3578399749594204E-2</v>
      </c>
      <c r="AG534" s="17">
        <v>0.22684300808213101</v>
      </c>
      <c r="AH534" s="17">
        <v>0.16082738975429001</v>
      </c>
      <c r="AI534" s="17">
        <v>0.18885198967984601</v>
      </c>
      <c r="AJ534" s="17">
        <v>0.19160942860899799</v>
      </c>
      <c r="AK534" s="17"/>
      <c r="AL534" s="17">
        <v>0.15804991861161599</v>
      </c>
      <c r="AM534" s="17">
        <v>0.16201387658214</v>
      </c>
      <c r="AN534" s="17">
        <v>0.174850771787182</v>
      </c>
      <c r="AO534" s="17">
        <v>0.14504363870022099</v>
      </c>
      <c r="AP534" s="17">
        <v>4.8315722575666402E-2</v>
      </c>
      <c r="AQ534" s="17">
        <v>0.17722652888993601</v>
      </c>
      <c r="AR534" s="17"/>
      <c r="AS534" s="17">
        <v>0.15446084650773001</v>
      </c>
      <c r="AT534" s="17">
        <v>0.13459454187585501</v>
      </c>
      <c r="AU534" s="17"/>
      <c r="AV534" s="17">
        <v>0.15613327692593701</v>
      </c>
      <c r="AW534" s="17">
        <v>0.15008192488167801</v>
      </c>
    </row>
    <row r="535" spans="2:49" x14ac:dyDescent="0.3">
      <c r="B535" t="s">
        <v>271</v>
      </c>
      <c r="C535" s="17">
        <v>0.267907765030863</v>
      </c>
      <c r="D535" s="17">
        <v>0.22473704433029901</v>
      </c>
      <c r="E535" s="17">
        <v>0.334828078668017</v>
      </c>
      <c r="F535" s="17"/>
      <c r="G535" s="17">
        <v>0.29666132608923002</v>
      </c>
      <c r="H535" s="17">
        <v>0.24539626689625799</v>
      </c>
      <c r="I535" s="17">
        <v>0.29926104751433202</v>
      </c>
      <c r="J535" s="17">
        <v>0.234857965012397</v>
      </c>
      <c r="K535" s="17">
        <v>0.25761390590371902</v>
      </c>
      <c r="L535" s="17">
        <v>0.27789448167089198</v>
      </c>
      <c r="M535" s="17"/>
      <c r="N535" s="17">
        <v>0.23132836381281299</v>
      </c>
      <c r="O535" s="17">
        <v>0.26669671710083098</v>
      </c>
      <c r="P535" s="17">
        <v>0.25687548438206398</v>
      </c>
      <c r="Q535" s="17">
        <v>0.32274508173919603</v>
      </c>
      <c r="R535" s="17"/>
      <c r="S535" s="17">
        <v>0.25267639478435799</v>
      </c>
      <c r="T535" s="17">
        <v>0.16619879723348999</v>
      </c>
      <c r="U535" s="17">
        <v>0.26813328979462298</v>
      </c>
      <c r="V535" s="17">
        <v>0.44684809892816801</v>
      </c>
      <c r="W535" s="17">
        <v>0.35723234465299902</v>
      </c>
      <c r="X535" s="17">
        <v>0.299741671088816</v>
      </c>
      <c r="Y535" s="17">
        <v>0.16968496642705599</v>
      </c>
      <c r="Z535" s="17">
        <v>8.2100218907834893E-2</v>
      </c>
      <c r="AA535" s="17">
        <v>0.26676731479541299</v>
      </c>
      <c r="AB535" s="17">
        <v>0.38742445609459902</v>
      </c>
      <c r="AC535" s="17">
        <v>0.248919103844813</v>
      </c>
      <c r="AD535" s="17">
        <v>0.23065258350703</v>
      </c>
      <c r="AE535" s="17"/>
      <c r="AF535" s="17">
        <v>0.29755857184205697</v>
      </c>
      <c r="AG535" s="17">
        <v>0.28027411424778498</v>
      </c>
      <c r="AH535" s="17">
        <v>0.22174205948460601</v>
      </c>
      <c r="AI535" s="17">
        <v>0.217783274750844</v>
      </c>
      <c r="AJ535" s="17">
        <v>0.18363845148225799</v>
      </c>
      <c r="AK535" s="17"/>
      <c r="AL535" s="17">
        <v>0.25018905195404201</v>
      </c>
      <c r="AM535" s="17">
        <v>0.19569106575947701</v>
      </c>
      <c r="AN535" s="17">
        <v>0.228322652101313</v>
      </c>
      <c r="AO535" s="17">
        <v>0.356390235727574</v>
      </c>
      <c r="AP535" s="17">
        <v>0.39456371891578601</v>
      </c>
      <c r="AQ535" s="17">
        <v>0.18537170871335501</v>
      </c>
      <c r="AR535" s="17"/>
      <c r="AS535" s="17">
        <v>0.263564206196714</v>
      </c>
      <c r="AT535" s="17">
        <v>0.27432924109496598</v>
      </c>
      <c r="AU535" s="17"/>
      <c r="AV535" s="17">
        <v>0.26607344670570399</v>
      </c>
      <c r="AW535" s="17">
        <v>0.256994266179977</v>
      </c>
    </row>
    <row r="536" spans="2:49" x14ac:dyDescent="0.3">
      <c r="B536" t="s">
        <v>272</v>
      </c>
      <c r="C536" s="17">
        <v>3.86730579172017E-2</v>
      </c>
      <c r="D536" s="17">
        <v>3.2532548358718001E-2</v>
      </c>
      <c r="E536" s="17">
        <v>4.8191657997934297E-2</v>
      </c>
      <c r="F536" s="17"/>
      <c r="G536" s="17">
        <v>0</v>
      </c>
      <c r="H536" s="17">
        <v>3.6362817090679601E-2</v>
      </c>
      <c r="I536" s="17">
        <v>3.3101727421737802E-2</v>
      </c>
      <c r="J536" s="17">
        <v>1.2879639700118401E-2</v>
      </c>
      <c r="K536" s="17">
        <v>6.1519493298652701E-2</v>
      </c>
      <c r="L536" s="17">
        <v>5.3872937555058099E-2</v>
      </c>
      <c r="M536" s="17"/>
      <c r="N536" s="17">
        <v>3.2019527871817097E-2</v>
      </c>
      <c r="O536" s="17">
        <v>2.4198667066773101E-2</v>
      </c>
      <c r="P536" s="17">
        <v>5.8914163394715502E-2</v>
      </c>
      <c r="Q536" s="17">
        <v>3.9748970924438902E-2</v>
      </c>
      <c r="R536" s="17"/>
      <c r="S536" s="17">
        <v>4.5671434100037399E-2</v>
      </c>
      <c r="T536" s="17">
        <v>4.1672851417271298E-2</v>
      </c>
      <c r="U536" s="17">
        <v>0</v>
      </c>
      <c r="V536" s="17">
        <v>0</v>
      </c>
      <c r="W536" s="17">
        <v>2.6487587198979801E-2</v>
      </c>
      <c r="X536" s="17">
        <v>4.99321152038808E-2</v>
      </c>
      <c r="Y536" s="17">
        <v>8.8952289985786498E-2</v>
      </c>
      <c r="Z536" s="17">
        <v>8.5038086644273495E-2</v>
      </c>
      <c r="AA536" s="17">
        <v>2.42351716017296E-2</v>
      </c>
      <c r="AB536" s="17">
        <v>5.9631885851527303E-2</v>
      </c>
      <c r="AC536" s="17">
        <v>0</v>
      </c>
      <c r="AD536" s="17">
        <v>0.11214535389843699</v>
      </c>
      <c r="AE536" s="17"/>
      <c r="AF536" s="17">
        <v>5.3397155546843801E-2</v>
      </c>
      <c r="AG536" s="17">
        <v>5.6757006718422799E-2</v>
      </c>
      <c r="AH536" s="17">
        <v>3.07952122769738E-2</v>
      </c>
      <c r="AI536" s="17">
        <v>0</v>
      </c>
      <c r="AJ536" s="17">
        <v>0</v>
      </c>
      <c r="AK536" s="17"/>
      <c r="AL536" s="17">
        <v>1.4977643611864801E-2</v>
      </c>
      <c r="AM536" s="17">
        <v>6.5804650612028295E-2</v>
      </c>
      <c r="AN536" s="17">
        <v>1.9112540864739298E-2</v>
      </c>
      <c r="AO536" s="17">
        <v>2.75814695097522E-2</v>
      </c>
      <c r="AP536" s="17">
        <v>3.1649324365797503E-2</v>
      </c>
      <c r="AQ536" s="17">
        <v>6.5756391022976701E-2</v>
      </c>
      <c r="AR536" s="17"/>
      <c r="AS536" s="17">
        <v>3.2893042522805803E-2</v>
      </c>
      <c r="AT536" s="17">
        <v>4.7218177696277099E-2</v>
      </c>
      <c r="AU536" s="17"/>
      <c r="AV536" s="17">
        <v>3.1784776104581303E-2</v>
      </c>
      <c r="AW536" s="17">
        <v>3.5794814538764097E-2</v>
      </c>
    </row>
    <row r="537" spans="2:49" x14ac:dyDescent="0.3">
      <c r="B537" t="s">
        <v>273</v>
      </c>
      <c r="C537" s="17">
        <v>1.72626322533527E-2</v>
      </c>
      <c r="D537" s="17">
        <v>2.14894189419109E-2</v>
      </c>
      <c r="E537" s="17">
        <v>1.07105551444809E-2</v>
      </c>
      <c r="F537" s="17"/>
      <c r="G537" s="17">
        <v>0</v>
      </c>
      <c r="H537" s="17">
        <v>0</v>
      </c>
      <c r="I537" s="17">
        <v>3.6821608541372397E-2</v>
      </c>
      <c r="J537" s="17">
        <v>2.4190071759629402E-2</v>
      </c>
      <c r="K537" s="17">
        <v>2.0289108598605499E-2</v>
      </c>
      <c r="L537" s="17">
        <v>1.33735734972407E-2</v>
      </c>
      <c r="M537" s="17"/>
      <c r="N537" s="17">
        <v>1.01944706936841E-2</v>
      </c>
      <c r="O537" s="17">
        <v>2.4890015677593299E-2</v>
      </c>
      <c r="P537" s="17">
        <v>8.8640434235482107E-3</v>
      </c>
      <c r="Q537" s="17">
        <v>2.6390447897137501E-2</v>
      </c>
      <c r="R537" s="17"/>
      <c r="S537" s="17">
        <v>0</v>
      </c>
      <c r="T537" s="17">
        <v>2.69320745023897E-2</v>
      </c>
      <c r="U537" s="17">
        <v>2.0434243328562599E-2</v>
      </c>
      <c r="V537" s="17">
        <v>0</v>
      </c>
      <c r="W537" s="17">
        <v>3.9502511967695199E-2</v>
      </c>
      <c r="X537" s="17">
        <v>2.73188417983708E-2</v>
      </c>
      <c r="Y537" s="17">
        <v>0</v>
      </c>
      <c r="Z537" s="17">
        <v>3.9625283950893E-2</v>
      </c>
      <c r="AA537" s="17">
        <v>0</v>
      </c>
      <c r="AB537" s="17">
        <v>4.1875604069405201E-2</v>
      </c>
      <c r="AC537" s="17">
        <v>0</v>
      </c>
      <c r="AD537" s="17">
        <v>0</v>
      </c>
      <c r="AE537" s="17"/>
      <c r="AF537" s="17">
        <v>9.8456417438529797E-3</v>
      </c>
      <c r="AG537" s="17">
        <v>1.5465817112108701E-2</v>
      </c>
      <c r="AH537" s="17">
        <v>3.2761713143961098E-2</v>
      </c>
      <c r="AI537" s="17">
        <v>1.87767697546584E-2</v>
      </c>
      <c r="AJ537" s="17">
        <v>0</v>
      </c>
      <c r="AK537" s="17"/>
      <c r="AL537" s="17">
        <v>2.52169226479565E-2</v>
      </c>
      <c r="AM537" s="17">
        <v>1.42950332650501E-2</v>
      </c>
      <c r="AN537" s="17">
        <v>2.3198148361415798E-2</v>
      </c>
      <c r="AO537" s="17">
        <v>1.7165095551377501E-2</v>
      </c>
      <c r="AP537" s="17">
        <v>0</v>
      </c>
      <c r="AQ537" s="17">
        <v>2.95695879649755E-2</v>
      </c>
      <c r="AR537" s="17"/>
      <c r="AS537" s="17">
        <v>1.9160305854365001E-2</v>
      </c>
      <c r="AT537" s="17">
        <v>1.44571296524493E-2</v>
      </c>
      <c r="AU537" s="17"/>
      <c r="AV537" s="17">
        <v>1.5853745295198899E-2</v>
      </c>
      <c r="AW537" s="17">
        <v>2.7817867557833099E-2</v>
      </c>
    </row>
    <row r="538" spans="2:49" x14ac:dyDescent="0.3">
      <c r="B538" t="s">
        <v>274</v>
      </c>
      <c r="C538" s="17">
        <v>2.0071388299090702E-3</v>
      </c>
      <c r="D538" s="17">
        <v>0</v>
      </c>
      <c r="E538" s="17">
        <v>5.1184688663583403E-3</v>
      </c>
      <c r="F538" s="17"/>
      <c r="G538" s="17">
        <v>0</v>
      </c>
      <c r="H538" s="17">
        <v>0</v>
      </c>
      <c r="I538" s="17">
        <v>0</v>
      </c>
      <c r="J538" s="17">
        <v>1.1990638852392399E-2</v>
      </c>
      <c r="K538" s="17">
        <v>0</v>
      </c>
      <c r="L538" s="17">
        <v>0</v>
      </c>
      <c r="M538" s="17"/>
      <c r="N538" s="17">
        <v>0</v>
      </c>
      <c r="O538" s="17">
        <v>8.5642678351325104E-3</v>
      </c>
      <c r="P538" s="17">
        <v>0</v>
      </c>
      <c r="Q538" s="17">
        <v>0</v>
      </c>
      <c r="R538" s="17"/>
      <c r="S538" s="17">
        <v>0</v>
      </c>
      <c r="T538" s="17">
        <v>1.3876834023410301E-2</v>
      </c>
      <c r="U538" s="17">
        <v>0</v>
      </c>
      <c r="V538" s="17">
        <v>0</v>
      </c>
      <c r="W538" s="17">
        <v>0</v>
      </c>
      <c r="X538" s="17">
        <v>0</v>
      </c>
      <c r="Y538" s="17">
        <v>0</v>
      </c>
      <c r="Z538" s="17">
        <v>0</v>
      </c>
      <c r="AA538" s="17">
        <v>0</v>
      </c>
      <c r="AB538" s="17">
        <v>0</v>
      </c>
      <c r="AC538" s="17">
        <v>0</v>
      </c>
      <c r="AD538" s="17">
        <v>0</v>
      </c>
      <c r="AE538" s="17"/>
      <c r="AF538" s="17">
        <v>9.0117727497131903E-3</v>
      </c>
      <c r="AG538" s="17">
        <v>0</v>
      </c>
      <c r="AH538" s="17">
        <v>0</v>
      </c>
      <c r="AI538" s="17">
        <v>0</v>
      </c>
      <c r="AJ538" s="17">
        <v>0</v>
      </c>
      <c r="AK538" s="17"/>
      <c r="AL538" s="17">
        <v>0</v>
      </c>
      <c r="AM538" s="17">
        <v>0</v>
      </c>
      <c r="AN538" s="17">
        <v>0</v>
      </c>
      <c r="AO538" s="17">
        <v>9.0875905185946008E-3</v>
      </c>
      <c r="AP538" s="17">
        <v>0</v>
      </c>
      <c r="AQ538" s="17">
        <v>0</v>
      </c>
      <c r="AR538" s="17"/>
      <c r="AS538" s="17">
        <v>3.3647901719034202E-3</v>
      </c>
      <c r="AT538" s="17">
        <v>0</v>
      </c>
      <c r="AU538" s="17"/>
      <c r="AV538" s="17">
        <v>4.64989593878794E-3</v>
      </c>
      <c r="AW538" s="17">
        <v>0</v>
      </c>
    </row>
    <row r="539" spans="2:49" x14ac:dyDescent="0.3">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row>
    <row r="540" spans="2:49" x14ac:dyDescent="0.3">
      <c r="B540" s="6" t="s">
        <v>287</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row>
    <row r="541" spans="2:49" x14ac:dyDescent="0.3">
      <c r="B541" s="23" t="s">
        <v>276</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row>
    <row r="542" spans="2:49" x14ac:dyDescent="0.3">
      <c r="B542" t="s">
        <v>266</v>
      </c>
      <c r="C542" s="17">
        <v>5.5956777929288402E-2</v>
      </c>
      <c r="D542" s="17">
        <v>7.7502395477441893E-2</v>
      </c>
      <c r="E542" s="17">
        <v>0</v>
      </c>
      <c r="F542" s="17"/>
      <c r="G542" s="17">
        <v>8.9350985069286001E-2</v>
      </c>
      <c r="H542" s="17">
        <v>7.5179901206305605E-2</v>
      </c>
      <c r="I542" s="17">
        <v>0.120600602701269</v>
      </c>
      <c r="J542" s="17">
        <v>1.7454787572231002E-2</v>
      </c>
      <c r="K542" s="17">
        <v>3.3517432670752197E-2</v>
      </c>
      <c r="L542" s="17">
        <v>3.0514296219583799E-2</v>
      </c>
      <c r="M542" s="17"/>
      <c r="N542" s="17">
        <v>5.4705956448524898E-2</v>
      </c>
      <c r="O542" s="17">
        <v>6.8145788600622703E-2</v>
      </c>
      <c r="P542" s="17">
        <v>3.7919307671588201E-2</v>
      </c>
      <c r="Q542" s="17">
        <v>6.0225499549243902E-2</v>
      </c>
      <c r="R542" s="17"/>
      <c r="S542" s="17">
        <v>0.115894974957383</v>
      </c>
      <c r="T542" s="17">
        <v>5.9565723521733102E-2</v>
      </c>
      <c r="U542" s="17">
        <v>3.1865769799598598E-2</v>
      </c>
      <c r="V542" s="17">
        <v>0</v>
      </c>
      <c r="W542" s="17">
        <v>0</v>
      </c>
      <c r="X542" s="17">
        <v>3.3162541914325099E-2</v>
      </c>
      <c r="Y542" s="17">
        <v>5.68448112019206E-2</v>
      </c>
      <c r="Z542" s="17">
        <v>0</v>
      </c>
      <c r="AA542" s="17">
        <v>0.113259843098358</v>
      </c>
      <c r="AB542" s="17">
        <v>4.6606559074127397E-2</v>
      </c>
      <c r="AC542" s="17">
        <v>0</v>
      </c>
      <c r="AD542" s="17">
        <v>7.6560148031917394E-2</v>
      </c>
      <c r="AE542" s="17"/>
      <c r="AF542" s="17">
        <v>5.7570535298790297E-2</v>
      </c>
      <c r="AG542" s="17">
        <v>4.1943123341594397E-2</v>
      </c>
      <c r="AH542" s="17">
        <v>5.5483134335472001E-2</v>
      </c>
      <c r="AI542" s="17">
        <v>8.7467005037083101E-2</v>
      </c>
      <c r="AJ542" s="17">
        <v>0</v>
      </c>
      <c r="AK542" s="17"/>
      <c r="AL542" s="17">
        <v>0.10328407431837799</v>
      </c>
      <c r="AM542" s="17">
        <v>3.4238976909088302E-2</v>
      </c>
      <c r="AN542" s="17">
        <v>4.3629831967067302E-2</v>
      </c>
      <c r="AO542" s="17">
        <v>0</v>
      </c>
      <c r="AP542" s="17">
        <v>6.0173840256753597E-2</v>
      </c>
      <c r="AQ542" s="17">
        <v>0.11622569783681801</v>
      </c>
      <c r="AR542" s="17"/>
      <c r="AS542" s="17">
        <v>6.4449953618702399E-2</v>
      </c>
      <c r="AT542" s="17">
        <v>4.4117346853510202E-2</v>
      </c>
      <c r="AU542" s="17"/>
      <c r="AV542" s="17">
        <v>9.3480886848670494E-2</v>
      </c>
      <c r="AW542" s="17">
        <v>1.2305811745616201E-2</v>
      </c>
    </row>
    <row r="543" spans="2:49" x14ac:dyDescent="0.3">
      <c r="B543" t="s">
        <v>267</v>
      </c>
      <c r="C543" s="17">
        <v>0.15499268122636201</v>
      </c>
      <c r="D543" s="17">
        <v>0.15251560607282799</v>
      </c>
      <c r="E543" s="17">
        <v>0.15183034692570799</v>
      </c>
      <c r="F543" s="17"/>
      <c r="G543" s="17">
        <v>0.15687724358473801</v>
      </c>
      <c r="H543" s="17">
        <v>0.29134662367541098</v>
      </c>
      <c r="I543" s="17">
        <v>0.132675080138621</v>
      </c>
      <c r="J543" s="17">
        <v>0.17880688664258501</v>
      </c>
      <c r="K543" s="17">
        <v>0.16637220105402301</v>
      </c>
      <c r="L543" s="17">
        <v>6.9804348554522305E-2</v>
      </c>
      <c r="M543" s="17"/>
      <c r="N543" s="17">
        <v>0.15798471677313899</v>
      </c>
      <c r="O543" s="17">
        <v>0.16125145895772</v>
      </c>
      <c r="P543" s="17">
        <v>0.16420600138275299</v>
      </c>
      <c r="Q543" s="17">
        <v>0.138552460733919</v>
      </c>
      <c r="R543" s="17"/>
      <c r="S543" s="17">
        <v>0.19891500970637199</v>
      </c>
      <c r="T543" s="17">
        <v>0.163793756708765</v>
      </c>
      <c r="U543" s="17">
        <v>0.168898452641525</v>
      </c>
      <c r="V543" s="17">
        <v>0.10623888469949</v>
      </c>
      <c r="W543" s="17">
        <v>0.23508682672325201</v>
      </c>
      <c r="X543" s="17">
        <v>0.17709549201153199</v>
      </c>
      <c r="Y543" s="17">
        <v>0.232732423539664</v>
      </c>
      <c r="Z543" s="17">
        <v>7.3690596116895601E-2</v>
      </c>
      <c r="AA543" s="17">
        <v>7.1060211085356095E-2</v>
      </c>
      <c r="AB543" s="17">
        <v>5.0687800922142097E-2</v>
      </c>
      <c r="AC543" s="17">
        <v>0.16176046772295299</v>
      </c>
      <c r="AD543" s="17">
        <v>0.16416749429722699</v>
      </c>
      <c r="AE543" s="17"/>
      <c r="AF543" s="17">
        <v>0.13533266383905701</v>
      </c>
      <c r="AG543" s="17">
        <v>0.15073255944625699</v>
      </c>
      <c r="AH543" s="17">
        <v>0.14651491959659399</v>
      </c>
      <c r="AI543" s="17">
        <v>0.22304695132694599</v>
      </c>
      <c r="AJ543" s="17">
        <v>0</v>
      </c>
      <c r="AK543" s="17"/>
      <c r="AL543" s="17">
        <v>0.21863088179099899</v>
      </c>
      <c r="AM543" s="17">
        <v>9.9389570209108394E-2</v>
      </c>
      <c r="AN543" s="17">
        <v>7.6738095089847094E-2</v>
      </c>
      <c r="AO543" s="17">
        <v>0.24750863843451801</v>
      </c>
      <c r="AP543" s="17">
        <v>0.14064888744169701</v>
      </c>
      <c r="AQ543" s="17">
        <v>0</v>
      </c>
      <c r="AR543" s="17"/>
      <c r="AS543" s="17">
        <v>0.14851982084333601</v>
      </c>
      <c r="AT543" s="17">
        <v>0.164015806046857</v>
      </c>
      <c r="AU543" s="17"/>
      <c r="AV543" s="17">
        <v>9.7357379829390703E-2</v>
      </c>
      <c r="AW543" s="17">
        <v>0.24041564663961401</v>
      </c>
    </row>
    <row r="544" spans="2:49" x14ac:dyDescent="0.3">
      <c r="B544" t="s">
        <v>268</v>
      </c>
      <c r="C544" s="17">
        <v>0.19701349985994401</v>
      </c>
      <c r="D544" s="17">
        <v>0.213833190546346</v>
      </c>
      <c r="E544" s="17">
        <v>0.155085098747374</v>
      </c>
      <c r="F544" s="17"/>
      <c r="G544" s="17">
        <v>0.24138470767686701</v>
      </c>
      <c r="H544" s="17">
        <v>0.25732203951195898</v>
      </c>
      <c r="I544" s="17">
        <v>0.20344053797226599</v>
      </c>
      <c r="J544" s="17">
        <v>0.177820391588983</v>
      </c>
      <c r="K544" s="17">
        <v>0.201951152535566</v>
      </c>
      <c r="L544" s="17">
        <v>0.15224457818381601</v>
      </c>
      <c r="M544" s="17"/>
      <c r="N544" s="17">
        <v>0.21193954621841099</v>
      </c>
      <c r="O544" s="17">
        <v>0.15587441192523099</v>
      </c>
      <c r="P544" s="17">
        <v>0.23896015169175799</v>
      </c>
      <c r="Q544" s="17">
        <v>0.18175473436704701</v>
      </c>
      <c r="R544" s="17"/>
      <c r="S544" s="17">
        <v>0.14800074565531701</v>
      </c>
      <c r="T544" s="17">
        <v>0.20385743600079501</v>
      </c>
      <c r="U544" s="17">
        <v>0.22934473741552999</v>
      </c>
      <c r="V544" s="17">
        <v>0.26466907281623298</v>
      </c>
      <c r="W544" s="17">
        <v>0.22797243930685801</v>
      </c>
      <c r="X544" s="17">
        <v>0</v>
      </c>
      <c r="Y544" s="17">
        <v>0.127359597367521</v>
      </c>
      <c r="Z544" s="17">
        <v>0.23130740452843501</v>
      </c>
      <c r="AA544" s="17">
        <v>0.25027142325499901</v>
      </c>
      <c r="AB544" s="17">
        <v>0.29143238306237101</v>
      </c>
      <c r="AC544" s="17">
        <v>0.26068624587304801</v>
      </c>
      <c r="AD544" s="17">
        <v>0.24149285713128199</v>
      </c>
      <c r="AE544" s="17"/>
      <c r="AF544" s="17">
        <v>0.17744686612441801</v>
      </c>
      <c r="AG544" s="17">
        <v>0.163958990824808</v>
      </c>
      <c r="AH544" s="17">
        <v>0.21772544982081099</v>
      </c>
      <c r="AI544" s="17">
        <v>0.22765628339008501</v>
      </c>
      <c r="AJ544" s="17">
        <v>0.21286330340783799</v>
      </c>
      <c r="AK544" s="17"/>
      <c r="AL544" s="17">
        <v>0.156094055676268</v>
      </c>
      <c r="AM544" s="17">
        <v>0.214519319929971</v>
      </c>
      <c r="AN544" s="17">
        <v>0.26984131991058702</v>
      </c>
      <c r="AO544" s="17">
        <v>0.19310994807884599</v>
      </c>
      <c r="AP544" s="17">
        <v>0.169613829930472</v>
      </c>
      <c r="AQ544" s="17">
        <v>0.226295862824722</v>
      </c>
      <c r="AR544" s="17"/>
      <c r="AS544" s="17">
        <v>0.18777146071432799</v>
      </c>
      <c r="AT544" s="17">
        <v>0.20989684167054001</v>
      </c>
      <c r="AU544" s="17"/>
      <c r="AV544" s="17">
        <v>0.19181008918286099</v>
      </c>
      <c r="AW544" s="17">
        <v>0.18051744603393</v>
      </c>
    </row>
    <row r="545" spans="2:49" x14ac:dyDescent="0.3">
      <c r="B545" t="s">
        <v>269</v>
      </c>
      <c r="C545" s="17">
        <v>0.26535885450236901</v>
      </c>
      <c r="D545" s="17">
        <v>0.27318668723643802</v>
      </c>
      <c r="E545" s="17">
        <v>0.24783276563863199</v>
      </c>
      <c r="F545" s="17"/>
      <c r="G545" s="17">
        <v>0.24389264886902101</v>
      </c>
      <c r="H545" s="17">
        <v>0.18788650217821401</v>
      </c>
      <c r="I545" s="17">
        <v>0.26604235334205301</v>
      </c>
      <c r="J545" s="17">
        <v>0.32177940020021001</v>
      </c>
      <c r="K545" s="17">
        <v>0.17101217245102099</v>
      </c>
      <c r="L545" s="17">
        <v>0.33768251742593602</v>
      </c>
      <c r="M545" s="17"/>
      <c r="N545" s="17">
        <v>0.23481345055512301</v>
      </c>
      <c r="O545" s="17">
        <v>0.27626931180804998</v>
      </c>
      <c r="P545" s="17">
        <v>0.28222386451270198</v>
      </c>
      <c r="Q545" s="17">
        <v>0.28553854179636701</v>
      </c>
      <c r="R545" s="17"/>
      <c r="S545" s="17">
        <v>0.20412310945617901</v>
      </c>
      <c r="T545" s="17">
        <v>0.30948401886455001</v>
      </c>
      <c r="U545" s="17">
        <v>0.23427086888051701</v>
      </c>
      <c r="V545" s="17">
        <v>0.244674911023601</v>
      </c>
      <c r="W545" s="17">
        <v>0.34006958209861998</v>
      </c>
      <c r="X545" s="17">
        <v>0.25348559774881402</v>
      </c>
      <c r="Y545" s="17">
        <v>0.30214800515904899</v>
      </c>
      <c r="Z545" s="17">
        <v>0.212640863282857</v>
      </c>
      <c r="AA545" s="17">
        <v>0.23331297424059699</v>
      </c>
      <c r="AB545" s="17">
        <v>0.39198539986311098</v>
      </c>
      <c r="AC545" s="17">
        <v>0.31991745247042902</v>
      </c>
      <c r="AD545" s="17">
        <v>0.18646087032956299</v>
      </c>
      <c r="AE545" s="17"/>
      <c r="AF545" s="17">
        <v>0.28618074320273701</v>
      </c>
      <c r="AG545" s="17">
        <v>0.33941397299937998</v>
      </c>
      <c r="AH545" s="17">
        <v>0.22959103220877</v>
      </c>
      <c r="AI545" s="17">
        <v>0.19643866401202301</v>
      </c>
      <c r="AJ545" s="17">
        <v>0.42523914779129601</v>
      </c>
      <c r="AK545" s="17"/>
      <c r="AL545" s="17">
        <v>0.19840808449183001</v>
      </c>
      <c r="AM545" s="17">
        <v>0.29574800615681301</v>
      </c>
      <c r="AN545" s="17">
        <v>0.263937794053407</v>
      </c>
      <c r="AO545" s="17">
        <v>0.30765030801704302</v>
      </c>
      <c r="AP545" s="17">
        <v>0.29012650462823603</v>
      </c>
      <c r="AQ545" s="17">
        <v>0.30131322051375098</v>
      </c>
      <c r="AR545" s="17"/>
      <c r="AS545" s="17">
        <v>0.27434233048613099</v>
      </c>
      <c r="AT545" s="17">
        <v>0.25283594803956799</v>
      </c>
      <c r="AU545" s="17"/>
      <c r="AV545" s="17">
        <v>0.25421557464432898</v>
      </c>
      <c r="AW545" s="17">
        <v>0.310493163246013</v>
      </c>
    </row>
    <row r="546" spans="2:49" x14ac:dyDescent="0.3">
      <c r="B546" t="s">
        <v>270</v>
      </c>
      <c r="C546" s="17">
        <v>0.11858134224589501</v>
      </c>
      <c r="D546" s="17">
        <v>0.106093891500269</v>
      </c>
      <c r="E546" s="17">
        <v>0.15274088772250999</v>
      </c>
      <c r="F546" s="17"/>
      <c r="G546" s="17">
        <v>0.14592994290746</v>
      </c>
      <c r="H546" s="17">
        <v>7.7494738225962506E-2</v>
      </c>
      <c r="I546" s="17">
        <v>0.113680615588569</v>
      </c>
      <c r="J546" s="17">
        <v>8.90434732202912E-2</v>
      </c>
      <c r="K546" s="17">
        <v>0.18577360917435801</v>
      </c>
      <c r="L546" s="17">
        <v>0.113254268022078</v>
      </c>
      <c r="M546" s="17"/>
      <c r="N546" s="17">
        <v>0.14088807794872499</v>
      </c>
      <c r="O546" s="17">
        <v>0.147507269281205</v>
      </c>
      <c r="P546" s="17">
        <v>6.3604121324706803E-2</v>
      </c>
      <c r="Q546" s="17">
        <v>0.10274089735769699</v>
      </c>
      <c r="R546" s="17"/>
      <c r="S546" s="17">
        <v>0.101551101226917</v>
      </c>
      <c r="T546" s="17">
        <v>0.15010596637506199</v>
      </c>
      <c r="U546" s="17">
        <v>0.10223944778466</v>
      </c>
      <c r="V546" s="17">
        <v>3.2852350885703499E-2</v>
      </c>
      <c r="W546" s="17">
        <v>0.100557143025562</v>
      </c>
      <c r="X546" s="17">
        <v>0.14456890907158801</v>
      </c>
      <c r="Y546" s="17">
        <v>4.5131067119425598E-2</v>
      </c>
      <c r="Z546" s="17">
        <v>6.8623634038540299E-2</v>
      </c>
      <c r="AA546" s="17">
        <v>0.16734177841429501</v>
      </c>
      <c r="AB546" s="17">
        <v>0.118687047688925</v>
      </c>
      <c r="AC546" s="17">
        <v>0.15393083913629499</v>
      </c>
      <c r="AD546" s="17">
        <v>0.24843601084707201</v>
      </c>
      <c r="AE546" s="17"/>
      <c r="AF546" s="17">
        <v>0.11200563568257201</v>
      </c>
      <c r="AG546" s="17">
        <v>9.2332712698825994E-2</v>
      </c>
      <c r="AH546" s="17">
        <v>0.157648154680543</v>
      </c>
      <c r="AI546" s="17">
        <v>0.12181310929931199</v>
      </c>
      <c r="AJ546" s="17">
        <v>0.19195381917290499</v>
      </c>
      <c r="AK546" s="17"/>
      <c r="AL546" s="17">
        <v>0.118126344763116</v>
      </c>
      <c r="AM546" s="17">
        <v>0.10070089778133499</v>
      </c>
      <c r="AN546" s="17">
        <v>9.3044719993485597E-2</v>
      </c>
      <c r="AO546" s="17">
        <v>0.14003004281362</v>
      </c>
      <c r="AP546" s="17">
        <v>0.140519249894864</v>
      </c>
      <c r="AQ546" s="17">
        <v>0.177450109115843</v>
      </c>
      <c r="AR546" s="17"/>
      <c r="AS546" s="17">
        <v>0.11610285202576499</v>
      </c>
      <c r="AT546" s="17">
        <v>0.12203634131883299</v>
      </c>
      <c r="AU546" s="17"/>
      <c r="AV546" s="17">
        <v>0.12663955135083199</v>
      </c>
      <c r="AW546" s="17">
        <v>9.7177275637020402E-2</v>
      </c>
    </row>
    <row r="547" spans="2:49" x14ac:dyDescent="0.3">
      <c r="B547" t="s">
        <v>271</v>
      </c>
      <c r="C547" s="17">
        <v>0.19109941257014801</v>
      </c>
      <c r="D547" s="17">
        <v>0.16895086904298001</v>
      </c>
      <c r="E547" s="17">
        <v>0.251466996476511</v>
      </c>
      <c r="F547" s="17"/>
      <c r="G547" s="17">
        <v>0.12256447189262699</v>
      </c>
      <c r="H547" s="17">
        <v>7.4121718150989502E-2</v>
      </c>
      <c r="I547" s="17">
        <v>0.16356081025722199</v>
      </c>
      <c r="J547" s="17">
        <v>0.17955884918808801</v>
      </c>
      <c r="K547" s="17">
        <v>0.241373432114281</v>
      </c>
      <c r="L547" s="17">
        <v>0.275376832651267</v>
      </c>
      <c r="M547" s="17"/>
      <c r="N547" s="17">
        <v>0.18301459175766299</v>
      </c>
      <c r="O547" s="17">
        <v>0.17778106479003</v>
      </c>
      <c r="P547" s="17">
        <v>0.19772093262798501</v>
      </c>
      <c r="Q547" s="17">
        <v>0.20913944387903199</v>
      </c>
      <c r="R547" s="17"/>
      <c r="S547" s="17">
        <v>0.21376722921949301</v>
      </c>
      <c r="T547" s="17">
        <v>9.2939147438165504E-2</v>
      </c>
      <c r="U547" s="17">
        <v>0.19972368867232701</v>
      </c>
      <c r="V547" s="17">
        <v>0.35156478057497198</v>
      </c>
      <c r="W547" s="17">
        <v>9.6314008845708093E-2</v>
      </c>
      <c r="X547" s="17">
        <v>0.358986504156449</v>
      </c>
      <c r="Y547" s="17">
        <v>0.235784095612419</v>
      </c>
      <c r="Z547" s="17">
        <v>0.34702247214943599</v>
      </c>
      <c r="AA547" s="17">
        <v>0.14093050734498999</v>
      </c>
      <c r="AB547" s="17">
        <v>0.100600809389325</v>
      </c>
      <c r="AC547" s="17">
        <v>0.103704994797275</v>
      </c>
      <c r="AD547" s="17">
        <v>8.2882619362939502E-2</v>
      </c>
      <c r="AE547" s="17"/>
      <c r="AF547" s="17">
        <v>0.217027901207547</v>
      </c>
      <c r="AG547" s="17">
        <v>0.19749319746124799</v>
      </c>
      <c r="AH547" s="17">
        <v>0.17340319787633701</v>
      </c>
      <c r="AI547" s="17">
        <v>0.10598241475397401</v>
      </c>
      <c r="AJ547" s="17">
        <v>0.169943729627962</v>
      </c>
      <c r="AK547" s="17"/>
      <c r="AL547" s="17">
        <v>0.176300814031807</v>
      </c>
      <c r="AM547" s="17">
        <v>0.235266999308615</v>
      </c>
      <c r="AN547" s="17">
        <v>0.252808238985606</v>
      </c>
      <c r="AO547" s="17">
        <v>0.111701062655973</v>
      </c>
      <c r="AP547" s="17">
        <v>0.16919651843235101</v>
      </c>
      <c r="AQ547" s="17">
        <v>0.178715109708867</v>
      </c>
      <c r="AR547" s="17"/>
      <c r="AS547" s="17">
        <v>0.19934845279548999</v>
      </c>
      <c r="AT547" s="17">
        <v>0.179600304726308</v>
      </c>
      <c r="AU547" s="17"/>
      <c r="AV547" s="17">
        <v>0.22176173544844999</v>
      </c>
      <c r="AW547" s="17">
        <v>0.159090656697807</v>
      </c>
    </row>
    <row r="548" spans="2:49" x14ac:dyDescent="0.3">
      <c r="B548" t="s">
        <v>272</v>
      </c>
      <c r="C548" s="17">
        <v>1.16053283950707E-2</v>
      </c>
      <c r="D548" s="17">
        <v>4.0202547010416197E-3</v>
      </c>
      <c r="E548" s="17">
        <v>3.1662967266606702E-2</v>
      </c>
      <c r="F548" s="17"/>
      <c r="G548" s="17">
        <v>0</v>
      </c>
      <c r="H548" s="17">
        <v>1.95264570027079E-2</v>
      </c>
      <c r="I548" s="17">
        <v>0</v>
      </c>
      <c r="J548" s="17">
        <v>3.5536211587611402E-2</v>
      </c>
      <c r="K548" s="17">
        <v>0</v>
      </c>
      <c r="L548" s="17">
        <v>1.0590546762851301E-2</v>
      </c>
      <c r="M548" s="17"/>
      <c r="N548" s="17">
        <v>8.51026388607856E-3</v>
      </c>
      <c r="O548" s="17">
        <v>1.31706946371419E-2</v>
      </c>
      <c r="P548" s="17">
        <v>1.5365620788507501E-2</v>
      </c>
      <c r="Q548" s="17">
        <v>1.1733596099348801E-2</v>
      </c>
      <c r="R548" s="17"/>
      <c r="S548" s="17">
        <v>1.7747829778339601E-2</v>
      </c>
      <c r="T548" s="17">
        <v>2.02539510909296E-2</v>
      </c>
      <c r="U548" s="17">
        <v>3.3657034805842902E-2</v>
      </c>
      <c r="V548" s="17">
        <v>0</v>
      </c>
      <c r="W548" s="17">
        <v>0</v>
      </c>
      <c r="X548" s="17">
        <v>0</v>
      </c>
      <c r="Y548" s="17">
        <v>0</v>
      </c>
      <c r="Z548" s="17">
        <v>0</v>
      </c>
      <c r="AA548" s="17">
        <v>2.38232625614056E-2</v>
      </c>
      <c r="AB548" s="17">
        <v>0</v>
      </c>
      <c r="AC548" s="17">
        <v>0</v>
      </c>
      <c r="AD548" s="17">
        <v>0</v>
      </c>
      <c r="AE548" s="17"/>
      <c r="AF548" s="17">
        <v>1.4435654644878599E-2</v>
      </c>
      <c r="AG548" s="17">
        <v>0</v>
      </c>
      <c r="AH548" s="17">
        <v>1.96341114814731E-2</v>
      </c>
      <c r="AI548" s="17">
        <v>2.0007384326850099E-2</v>
      </c>
      <c r="AJ548" s="17">
        <v>0</v>
      </c>
      <c r="AK548" s="17"/>
      <c r="AL548" s="17">
        <v>2.0261310254859902E-2</v>
      </c>
      <c r="AM548" s="17">
        <v>1.02247176922989E-2</v>
      </c>
      <c r="AN548" s="17">
        <v>0</v>
      </c>
      <c r="AO548" s="17">
        <v>0</v>
      </c>
      <c r="AP548" s="17">
        <v>2.9721169415626601E-2</v>
      </c>
      <c r="AQ548" s="17">
        <v>0</v>
      </c>
      <c r="AR548" s="17"/>
      <c r="AS548" s="17">
        <v>5.0370954064855797E-3</v>
      </c>
      <c r="AT548" s="17">
        <v>2.07614020007225E-2</v>
      </c>
      <c r="AU548" s="17"/>
      <c r="AV548" s="17">
        <v>7.8414675788108304E-3</v>
      </c>
      <c r="AW548" s="17">
        <v>0</v>
      </c>
    </row>
    <row r="549" spans="2:49" x14ac:dyDescent="0.3">
      <c r="B549" t="s">
        <v>273</v>
      </c>
      <c r="C549" s="17">
        <v>2.8137125486139198E-3</v>
      </c>
      <c r="D549" s="17">
        <v>3.8971054226547399E-3</v>
      </c>
      <c r="E549" s="17">
        <v>0</v>
      </c>
      <c r="F549" s="17"/>
      <c r="G549" s="17">
        <v>0</v>
      </c>
      <c r="H549" s="17">
        <v>0</v>
      </c>
      <c r="I549" s="17">
        <v>0</v>
      </c>
      <c r="J549" s="17">
        <v>0</v>
      </c>
      <c r="K549" s="17">
        <v>0</v>
      </c>
      <c r="L549" s="17">
        <v>1.05326121799456E-2</v>
      </c>
      <c r="M549" s="17"/>
      <c r="N549" s="17">
        <v>8.1433964123361902E-3</v>
      </c>
      <c r="O549" s="17">
        <v>0</v>
      </c>
      <c r="P549" s="17">
        <v>0</v>
      </c>
      <c r="Q549" s="17">
        <v>0</v>
      </c>
      <c r="R549" s="17"/>
      <c r="S549" s="17">
        <v>0</v>
      </c>
      <c r="T549" s="17">
        <v>0</v>
      </c>
      <c r="U549" s="17">
        <v>0</v>
      </c>
      <c r="V549" s="17">
        <v>0</v>
      </c>
      <c r="W549" s="17">
        <v>0</v>
      </c>
      <c r="X549" s="17">
        <v>3.27009550972912E-2</v>
      </c>
      <c r="Y549" s="17">
        <v>0</v>
      </c>
      <c r="Z549" s="17">
        <v>0</v>
      </c>
      <c r="AA549" s="17">
        <v>0</v>
      </c>
      <c r="AB549" s="17">
        <v>0</v>
      </c>
      <c r="AC549" s="17">
        <v>0</v>
      </c>
      <c r="AD549" s="17">
        <v>0</v>
      </c>
      <c r="AE549" s="17"/>
      <c r="AF549" s="17">
        <v>0</v>
      </c>
      <c r="AG549" s="17">
        <v>1.4125443227886E-2</v>
      </c>
      <c r="AH549" s="17">
        <v>0</v>
      </c>
      <c r="AI549" s="17">
        <v>0</v>
      </c>
      <c r="AJ549" s="17">
        <v>0</v>
      </c>
      <c r="AK549" s="17"/>
      <c r="AL549" s="17">
        <v>0</v>
      </c>
      <c r="AM549" s="17">
        <v>9.9115120127706794E-3</v>
      </c>
      <c r="AN549" s="17">
        <v>0</v>
      </c>
      <c r="AO549" s="17">
        <v>0</v>
      </c>
      <c r="AP549" s="17">
        <v>0</v>
      </c>
      <c r="AQ549" s="17">
        <v>0</v>
      </c>
      <c r="AR549" s="17"/>
      <c r="AS549" s="17">
        <v>0</v>
      </c>
      <c r="AT549" s="17">
        <v>6.73600934366174E-3</v>
      </c>
      <c r="AU549" s="17"/>
      <c r="AV549" s="17">
        <v>0</v>
      </c>
      <c r="AW549" s="17">
        <v>0</v>
      </c>
    </row>
    <row r="550" spans="2:49" x14ac:dyDescent="0.3">
      <c r="B550" t="s">
        <v>274</v>
      </c>
      <c r="C550" s="17">
        <v>2.57839072230875E-3</v>
      </c>
      <c r="D550" s="17">
        <v>0</v>
      </c>
      <c r="E550" s="17">
        <v>9.3809372226585606E-3</v>
      </c>
      <c r="F550" s="17"/>
      <c r="G550" s="17">
        <v>0</v>
      </c>
      <c r="H550" s="17">
        <v>1.7122020048449999E-2</v>
      </c>
      <c r="I550" s="17">
        <v>0</v>
      </c>
      <c r="J550" s="17">
        <v>0</v>
      </c>
      <c r="K550" s="17">
        <v>0</v>
      </c>
      <c r="L550" s="17">
        <v>0</v>
      </c>
      <c r="M550" s="17"/>
      <c r="N550" s="17">
        <v>0</v>
      </c>
      <c r="O550" s="17">
        <v>0</v>
      </c>
      <c r="P550" s="17">
        <v>0</v>
      </c>
      <c r="Q550" s="17">
        <v>1.0314826217345601E-2</v>
      </c>
      <c r="R550" s="17"/>
      <c r="S550" s="17">
        <v>0</v>
      </c>
      <c r="T550" s="17">
        <v>0</v>
      </c>
      <c r="U550" s="17">
        <v>0</v>
      </c>
      <c r="V550" s="17">
        <v>0</v>
      </c>
      <c r="W550" s="17">
        <v>0</v>
      </c>
      <c r="X550" s="17">
        <v>0</v>
      </c>
      <c r="Y550" s="17">
        <v>0</v>
      </c>
      <c r="Z550" s="17">
        <v>6.6715029883835597E-2</v>
      </c>
      <c r="AA550" s="17">
        <v>0</v>
      </c>
      <c r="AB550" s="17">
        <v>0</v>
      </c>
      <c r="AC550" s="17">
        <v>0</v>
      </c>
      <c r="AD550" s="17">
        <v>0</v>
      </c>
      <c r="AE550" s="17"/>
      <c r="AF550" s="17">
        <v>0</v>
      </c>
      <c r="AG550" s="17">
        <v>0</v>
      </c>
      <c r="AH550" s="17">
        <v>0</v>
      </c>
      <c r="AI550" s="17">
        <v>1.7588187853726799E-2</v>
      </c>
      <c r="AJ550" s="17">
        <v>0</v>
      </c>
      <c r="AK550" s="17"/>
      <c r="AL550" s="17">
        <v>8.8944346727425298E-3</v>
      </c>
      <c r="AM550" s="17">
        <v>0</v>
      </c>
      <c r="AN550" s="17">
        <v>0</v>
      </c>
      <c r="AO550" s="17">
        <v>0</v>
      </c>
      <c r="AP550" s="17">
        <v>0</v>
      </c>
      <c r="AQ550" s="17">
        <v>0</v>
      </c>
      <c r="AR550" s="17"/>
      <c r="AS550" s="17">
        <v>4.4280341097621499E-3</v>
      </c>
      <c r="AT550" s="17">
        <v>0</v>
      </c>
      <c r="AU550" s="17"/>
      <c r="AV550" s="17">
        <v>6.8933151166565504E-3</v>
      </c>
      <c r="AW550" s="17">
        <v>0</v>
      </c>
    </row>
    <row r="551" spans="2:49" x14ac:dyDescent="0.3">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row>
    <row r="552" spans="2:49" x14ac:dyDescent="0.3">
      <c r="B552" s="6" t="s">
        <v>288</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row>
    <row r="553" spans="2:49" x14ac:dyDescent="0.3">
      <c r="B553" s="23" t="s">
        <v>276</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row>
    <row r="554" spans="2:49" x14ac:dyDescent="0.3">
      <c r="B554" t="s">
        <v>266</v>
      </c>
      <c r="C554" s="17">
        <v>2.4991783335421101E-2</v>
      </c>
      <c r="D554" s="17">
        <v>3.3074446952381098E-2</v>
      </c>
      <c r="E554" s="17">
        <v>1.19792985531998E-2</v>
      </c>
      <c r="F554" s="17"/>
      <c r="G554" s="17">
        <v>5.2835391110446099E-2</v>
      </c>
      <c r="H554" s="17">
        <v>5.8304791884551399E-2</v>
      </c>
      <c r="I554" s="17">
        <v>2.77215284699379E-2</v>
      </c>
      <c r="J554" s="17">
        <v>1.18619518119848E-2</v>
      </c>
      <c r="K554" s="17">
        <v>0</v>
      </c>
      <c r="L554" s="17">
        <v>0</v>
      </c>
      <c r="M554" s="17"/>
      <c r="N554" s="17">
        <v>2.8569411923916099E-2</v>
      </c>
      <c r="O554" s="17">
        <v>1.5001611823297499E-2</v>
      </c>
      <c r="P554" s="17">
        <v>4.6372436006745503E-2</v>
      </c>
      <c r="Q554" s="17">
        <v>1.07265274584097E-2</v>
      </c>
      <c r="R554" s="17"/>
      <c r="S554" s="17">
        <v>5.3239190734832402E-2</v>
      </c>
      <c r="T554" s="17">
        <v>3.2036078442897499E-2</v>
      </c>
      <c r="U554" s="17">
        <v>0</v>
      </c>
      <c r="V554" s="17">
        <v>1.9845229958643601E-2</v>
      </c>
      <c r="W554" s="17">
        <v>2.6883161053411601E-2</v>
      </c>
      <c r="X554" s="17">
        <v>0</v>
      </c>
      <c r="Y554" s="17">
        <v>0</v>
      </c>
      <c r="Z554" s="17">
        <v>0</v>
      </c>
      <c r="AA554" s="17">
        <v>3.2129301886216897E-2</v>
      </c>
      <c r="AB554" s="17">
        <v>4.5194703199350102E-2</v>
      </c>
      <c r="AC554" s="17">
        <v>0</v>
      </c>
      <c r="AD554" s="17">
        <v>0</v>
      </c>
      <c r="AE554" s="17"/>
      <c r="AF554" s="17">
        <v>1.26449710374346E-2</v>
      </c>
      <c r="AG554" s="17">
        <v>8.7407456046679696E-3</v>
      </c>
      <c r="AH554" s="17">
        <v>2.0807401338129899E-2</v>
      </c>
      <c r="AI554" s="17">
        <v>4.1844288258982398E-2</v>
      </c>
      <c r="AJ554" s="17">
        <v>0.113538294620199</v>
      </c>
      <c r="AK554" s="17"/>
      <c r="AL554" s="17">
        <v>6.0837544003217899E-2</v>
      </c>
      <c r="AM554" s="17">
        <v>0</v>
      </c>
      <c r="AN554" s="17">
        <v>0</v>
      </c>
      <c r="AO554" s="17">
        <v>3.0744590876226999E-2</v>
      </c>
      <c r="AP554" s="17">
        <v>0</v>
      </c>
      <c r="AQ554" s="17">
        <v>0</v>
      </c>
      <c r="AR554" s="17"/>
      <c r="AS554" s="17">
        <v>2.90203215178968E-2</v>
      </c>
      <c r="AT554" s="17">
        <v>1.9429559964103799E-2</v>
      </c>
      <c r="AU554" s="17"/>
      <c r="AV554" s="17">
        <v>3.57642985733575E-2</v>
      </c>
      <c r="AW554" s="17">
        <v>1.1349893811913999E-2</v>
      </c>
    </row>
    <row r="555" spans="2:49" x14ac:dyDescent="0.3">
      <c r="B555" t="s">
        <v>267</v>
      </c>
      <c r="C555" s="17">
        <v>9.7357417924538697E-2</v>
      </c>
      <c r="D555" s="17">
        <v>0.120301080963666</v>
      </c>
      <c r="E555" s="17">
        <v>7.3342936316452306E-2</v>
      </c>
      <c r="F555" s="17"/>
      <c r="G555" s="17">
        <v>8.6187662512689098E-2</v>
      </c>
      <c r="H555" s="17">
        <v>0.15708022957444401</v>
      </c>
      <c r="I555" s="17">
        <v>0.112298906930192</v>
      </c>
      <c r="J555" s="17">
        <v>4.8835929009453501E-2</v>
      </c>
      <c r="K555" s="17">
        <v>8.5967250407639501E-2</v>
      </c>
      <c r="L555" s="17">
        <v>7.5927780422237301E-2</v>
      </c>
      <c r="M555" s="17"/>
      <c r="N555" s="17">
        <v>0.15818346005168099</v>
      </c>
      <c r="O555" s="17">
        <v>4.3921526634456802E-2</v>
      </c>
      <c r="P555" s="17">
        <v>6.6330185162271293E-2</v>
      </c>
      <c r="Q555" s="17">
        <v>8.1484362070208594E-2</v>
      </c>
      <c r="R555" s="17"/>
      <c r="S555" s="17">
        <v>0.13620622236635299</v>
      </c>
      <c r="T555" s="17">
        <v>9.7129751075602899E-2</v>
      </c>
      <c r="U555" s="17">
        <v>9.1194358780337006E-2</v>
      </c>
      <c r="V555" s="17">
        <v>3.38249635557571E-2</v>
      </c>
      <c r="W555" s="17">
        <v>0.10381706109956799</v>
      </c>
      <c r="X555" s="17">
        <v>7.6216770707750597E-2</v>
      </c>
      <c r="Y555" s="17">
        <v>0.116785200313708</v>
      </c>
      <c r="Z555" s="17">
        <v>0.19408000309933099</v>
      </c>
      <c r="AA555" s="17">
        <v>7.5751952473521206E-2</v>
      </c>
      <c r="AB555" s="17">
        <v>7.4805631991249802E-2</v>
      </c>
      <c r="AC555" s="17">
        <v>8.3386577751892205E-2</v>
      </c>
      <c r="AD555" s="17">
        <v>0.13280105881460599</v>
      </c>
      <c r="AE555" s="17"/>
      <c r="AF555" s="17">
        <v>3.8132828437232501E-2</v>
      </c>
      <c r="AG555" s="17">
        <v>6.6793221545021306E-2</v>
      </c>
      <c r="AH555" s="17">
        <v>7.5599365294181597E-2</v>
      </c>
      <c r="AI555" s="17">
        <v>0.208434463053328</v>
      </c>
      <c r="AJ555" s="17">
        <v>0.23177202700258001</v>
      </c>
      <c r="AK555" s="17"/>
      <c r="AL555" s="17">
        <v>0.138694526251643</v>
      </c>
      <c r="AM555" s="17">
        <v>9.7696385922141804E-2</v>
      </c>
      <c r="AN555" s="17">
        <v>7.3768208208540006E-2</v>
      </c>
      <c r="AO555" s="17">
        <v>5.3034862030900402E-2</v>
      </c>
      <c r="AP555" s="17">
        <v>4.2004468842143997E-2</v>
      </c>
      <c r="AQ555" s="17">
        <v>7.6475009829420196E-2</v>
      </c>
      <c r="AR555" s="17"/>
      <c r="AS555" s="17">
        <v>9.8178986452023304E-2</v>
      </c>
      <c r="AT555" s="17">
        <v>9.6223074036576706E-2</v>
      </c>
      <c r="AU555" s="17"/>
      <c r="AV555" s="17">
        <v>0.106337342329935</v>
      </c>
      <c r="AW555" s="17">
        <v>7.6802632921343594E-2</v>
      </c>
    </row>
    <row r="556" spans="2:49" x14ac:dyDescent="0.3">
      <c r="B556" t="s">
        <v>268</v>
      </c>
      <c r="C556" s="17">
        <v>0.16711615628561299</v>
      </c>
      <c r="D556" s="17">
        <v>0.20028773910395101</v>
      </c>
      <c r="E556" s="17">
        <v>0.13251529342558899</v>
      </c>
      <c r="F556" s="17"/>
      <c r="G556" s="17">
        <v>0.132816337900825</v>
      </c>
      <c r="H556" s="17">
        <v>0.26780263009826999</v>
      </c>
      <c r="I556" s="17">
        <v>0.22458836806121199</v>
      </c>
      <c r="J556" s="17">
        <v>0.121637197592027</v>
      </c>
      <c r="K556" s="17">
        <v>0.127097295521134</v>
      </c>
      <c r="L556" s="17">
        <v>9.7855670112974497E-2</v>
      </c>
      <c r="M556" s="17"/>
      <c r="N556" s="17">
        <v>0.17609874681644999</v>
      </c>
      <c r="O556" s="17">
        <v>0.14893401880151499</v>
      </c>
      <c r="P556" s="17">
        <v>0.16937749019833101</v>
      </c>
      <c r="Q556" s="17">
        <v>0.17371531302846199</v>
      </c>
      <c r="R556" s="17"/>
      <c r="S556" s="17">
        <v>0.18107341543182701</v>
      </c>
      <c r="T556" s="17">
        <v>0.28687947580337803</v>
      </c>
      <c r="U556" s="17">
        <v>3.2215982192105301E-2</v>
      </c>
      <c r="V556" s="17">
        <v>0.16910031030914399</v>
      </c>
      <c r="W556" s="17">
        <v>0.13537876359468001</v>
      </c>
      <c r="X556" s="17">
        <v>0.118300146933331</v>
      </c>
      <c r="Y556" s="17">
        <v>0.141502301564468</v>
      </c>
      <c r="Z556" s="17">
        <v>0.264738679306462</v>
      </c>
      <c r="AA556" s="17">
        <v>0.17472452349152601</v>
      </c>
      <c r="AB556" s="17">
        <v>0.13106809503255301</v>
      </c>
      <c r="AC556" s="17">
        <v>0.128357796465881</v>
      </c>
      <c r="AD556" s="17">
        <v>0.14155720332039401</v>
      </c>
      <c r="AE556" s="17"/>
      <c r="AF556" s="17">
        <v>0.11853798889290799</v>
      </c>
      <c r="AG556" s="17">
        <v>0.118737088126378</v>
      </c>
      <c r="AH556" s="17">
        <v>0.231368952162923</v>
      </c>
      <c r="AI556" s="17">
        <v>0.235270404794093</v>
      </c>
      <c r="AJ556" s="17">
        <v>0.14978499103174001</v>
      </c>
      <c r="AK556" s="17"/>
      <c r="AL556" s="17">
        <v>0.20043328778570299</v>
      </c>
      <c r="AM556" s="17">
        <v>0.14983239336106499</v>
      </c>
      <c r="AN556" s="17">
        <v>0.22249515200499601</v>
      </c>
      <c r="AO556" s="17">
        <v>0.13671084846356699</v>
      </c>
      <c r="AP556" s="17">
        <v>0.153999281226053</v>
      </c>
      <c r="AQ556" s="17">
        <v>3.96380885700559E-2</v>
      </c>
      <c r="AR556" s="17"/>
      <c r="AS556" s="17">
        <v>0.17829985451798899</v>
      </c>
      <c r="AT556" s="17">
        <v>0.15167476666282501</v>
      </c>
      <c r="AU556" s="17"/>
      <c r="AV556" s="17">
        <v>0.181200646531542</v>
      </c>
      <c r="AW556" s="17">
        <v>0.170699259921647</v>
      </c>
    </row>
    <row r="557" spans="2:49" x14ac:dyDescent="0.3">
      <c r="B557" t="s">
        <v>269</v>
      </c>
      <c r="C557" s="17">
        <v>0.193905728032707</v>
      </c>
      <c r="D557" s="17">
        <v>0.23587935539424401</v>
      </c>
      <c r="E557" s="17">
        <v>0.15004438095867101</v>
      </c>
      <c r="F557" s="17"/>
      <c r="G557" s="17">
        <v>0.16470811631096099</v>
      </c>
      <c r="H557" s="17">
        <v>0.25639836715944703</v>
      </c>
      <c r="I557" s="17">
        <v>0.20958413035388199</v>
      </c>
      <c r="J557" s="17">
        <v>0.16869324008332301</v>
      </c>
      <c r="K557" s="17">
        <v>0.15488604141296999</v>
      </c>
      <c r="L557" s="17">
        <v>0.180092060229087</v>
      </c>
      <c r="M557" s="17"/>
      <c r="N557" s="17">
        <v>0.17533215615414499</v>
      </c>
      <c r="O557" s="17">
        <v>0.165896040523348</v>
      </c>
      <c r="P557" s="17">
        <v>0.21282995445838801</v>
      </c>
      <c r="Q557" s="17">
        <v>0.25215407137143198</v>
      </c>
      <c r="R557" s="17"/>
      <c r="S557" s="17">
        <v>0.26471054456491999</v>
      </c>
      <c r="T557" s="17">
        <v>9.48835433764528E-2</v>
      </c>
      <c r="U557" s="17">
        <v>0.15881489755749001</v>
      </c>
      <c r="V557" s="17">
        <v>0.18532048348201999</v>
      </c>
      <c r="W557" s="17">
        <v>0.17833725062035999</v>
      </c>
      <c r="X557" s="17">
        <v>0.227711089449674</v>
      </c>
      <c r="Y557" s="17">
        <v>0.24573388654898901</v>
      </c>
      <c r="Z557" s="17">
        <v>0.13556665060844</v>
      </c>
      <c r="AA557" s="17">
        <v>0.168192882920154</v>
      </c>
      <c r="AB557" s="17">
        <v>0.25376833549583999</v>
      </c>
      <c r="AC557" s="17">
        <v>0.13016766880873201</v>
      </c>
      <c r="AD557" s="17">
        <v>0.206061549349632</v>
      </c>
      <c r="AE557" s="17"/>
      <c r="AF557" s="17">
        <v>0.199229236340731</v>
      </c>
      <c r="AG557" s="17">
        <v>0.158706094735757</v>
      </c>
      <c r="AH557" s="17">
        <v>0.23844294700454199</v>
      </c>
      <c r="AI557" s="17">
        <v>0.15187599166629001</v>
      </c>
      <c r="AJ557" s="17">
        <v>0.31461877713547298</v>
      </c>
      <c r="AK557" s="17"/>
      <c r="AL557" s="17">
        <v>0.19406874102556501</v>
      </c>
      <c r="AM557" s="17">
        <v>0.236263984196633</v>
      </c>
      <c r="AN557" s="17">
        <v>0.1736544693863</v>
      </c>
      <c r="AO557" s="17">
        <v>0.17707330299624599</v>
      </c>
      <c r="AP557" s="17">
        <v>8.1548423894848093E-2</v>
      </c>
      <c r="AQ557" s="17">
        <v>0.21965750073795701</v>
      </c>
      <c r="AR557" s="17"/>
      <c r="AS557" s="17">
        <v>0.209425944059414</v>
      </c>
      <c r="AT557" s="17">
        <v>0.172476886005797</v>
      </c>
      <c r="AU557" s="17"/>
      <c r="AV557" s="17">
        <v>0.196272871350574</v>
      </c>
      <c r="AW557" s="17">
        <v>0.24388935022194</v>
      </c>
    </row>
    <row r="558" spans="2:49" x14ac:dyDescent="0.3">
      <c r="B558" t="s">
        <v>270</v>
      </c>
      <c r="C558" s="17">
        <v>0.126666405437489</v>
      </c>
      <c r="D558" s="17">
        <v>0.11550851941467701</v>
      </c>
      <c r="E558" s="17">
        <v>0.13912995395195099</v>
      </c>
      <c r="F558" s="17"/>
      <c r="G558" s="17">
        <v>0.21309063441724399</v>
      </c>
      <c r="H558" s="17">
        <v>7.8900875182402699E-2</v>
      </c>
      <c r="I558" s="17">
        <v>0.17313178404176199</v>
      </c>
      <c r="J558" s="17">
        <v>9.6881957870885493E-2</v>
      </c>
      <c r="K558" s="17">
        <v>0.127153615421219</v>
      </c>
      <c r="L558" s="17">
        <v>0.11802146464312099</v>
      </c>
      <c r="M558" s="17"/>
      <c r="N558" s="17">
        <v>0.144853025126255</v>
      </c>
      <c r="O558" s="17">
        <v>0.14767383630476399</v>
      </c>
      <c r="P558" s="17">
        <v>9.3533237186369397E-2</v>
      </c>
      <c r="Q558" s="17">
        <v>9.6255361305954995E-2</v>
      </c>
      <c r="R558" s="17"/>
      <c r="S558" s="17">
        <v>7.8403449586462406E-2</v>
      </c>
      <c r="T558" s="17">
        <v>0.13665627315192799</v>
      </c>
      <c r="U558" s="17">
        <v>0.199615748658306</v>
      </c>
      <c r="V558" s="17">
        <v>0.12373188145944999</v>
      </c>
      <c r="W558" s="17">
        <v>9.8280097331291505E-2</v>
      </c>
      <c r="X558" s="17">
        <v>0.18817102773195499</v>
      </c>
      <c r="Y558" s="17">
        <v>5.9976139077864497E-2</v>
      </c>
      <c r="Z558" s="17">
        <v>4.3747198351187101E-2</v>
      </c>
      <c r="AA558" s="17">
        <v>0.190870545122095</v>
      </c>
      <c r="AB558" s="17">
        <v>0.16350123467667901</v>
      </c>
      <c r="AC558" s="17">
        <v>9.1697958504049701E-2</v>
      </c>
      <c r="AD558" s="17">
        <v>7.0522447964830606E-2</v>
      </c>
      <c r="AE558" s="17"/>
      <c r="AF558" s="17">
        <v>9.4780762096600593E-2</v>
      </c>
      <c r="AG558" s="17">
        <v>0.17641851015899301</v>
      </c>
      <c r="AH558" s="17">
        <v>0.109117282413757</v>
      </c>
      <c r="AI558" s="17">
        <v>0.144323114923817</v>
      </c>
      <c r="AJ558" s="17">
        <v>0.130758232971774</v>
      </c>
      <c r="AK558" s="17"/>
      <c r="AL558" s="17">
        <v>0.14213500535651999</v>
      </c>
      <c r="AM558" s="17">
        <v>0.11919062160341901</v>
      </c>
      <c r="AN558" s="17">
        <v>5.5911158155577401E-2</v>
      </c>
      <c r="AO558" s="17">
        <v>0.14992112688616699</v>
      </c>
      <c r="AP558" s="17">
        <v>7.6697260328484604E-2</v>
      </c>
      <c r="AQ558" s="17">
        <v>0.226103667437729</v>
      </c>
      <c r="AR558" s="17"/>
      <c r="AS558" s="17">
        <v>0.102161080720453</v>
      </c>
      <c r="AT558" s="17">
        <v>0.16050103320786599</v>
      </c>
      <c r="AU558" s="17"/>
      <c r="AV558" s="17">
        <v>9.2674309857696202E-2</v>
      </c>
      <c r="AW558" s="17">
        <v>0.127018119425506</v>
      </c>
    </row>
    <row r="559" spans="2:49" x14ac:dyDescent="0.3">
      <c r="B559" t="s">
        <v>271</v>
      </c>
      <c r="C559" s="17">
        <v>0.31655243257568999</v>
      </c>
      <c r="D559" s="17">
        <v>0.26787658806971298</v>
      </c>
      <c r="E559" s="17">
        <v>0.36985956156732103</v>
      </c>
      <c r="F559" s="17"/>
      <c r="G559" s="17">
        <v>0.28105526125173902</v>
      </c>
      <c r="H559" s="17">
        <v>0.14487658297457101</v>
      </c>
      <c r="I559" s="17">
        <v>0.18183231034806499</v>
      </c>
      <c r="J559" s="17">
        <v>0.48171520242853899</v>
      </c>
      <c r="K559" s="17">
        <v>0.42252675970387898</v>
      </c>
      <c r="L559" s="17">
        <v>0.413186435836227</v>
      </c>
      <c r="M559" s="17"/>
      <c r="N559" s="17">
        <v>0.27335015099653598</v>
      </c>
      <c r="O559" s="17">
        <v>0.41625200203424401</v>
      </c>
      <c r="P559" s="17">
        <v>0.30043755129243099</v>
      </c>
      <c r="Q559" s="17">
        <v>0.27466915455634</v>
      </c>
      <c r="R559" s="17"/>
      <c r="S559" s="17">
        <v>0.21888555389961301</v>
      </c>
      <c r="T559" s="17">
        <v>0.30608930318366301</v>
      </c>
      <c r="U559" s="17">
        <v>0.451121474418334</v>
      </c>
      <c r="V559" s="17">
        <v>0.39008448504333898</v>
      </c>
      <c r="W559" s="17">
        <v>0.29812200963729901</v>
      </c>
      <c r="X559" s="17">
        <v>0.36364737287691701</v>
      </c>
      <c r="Y559" s="17">
        <v>0.43600247249496998</v>
      </c>
      <c r="Z559" s="17">
        <v>0.17873901920264601</v>
      </c>
      <c r="AA559" s="17">
        <v>0.298956509621711</v>
      </c>
      <c r="AB559" s="17">
        <v>0.26135858683637198</v>
      </c>
      <c r="AC559" s="17">
        <v>0.39990355192194399</v>
      </c>
      <c r="AD559" s="17">
        <v>0.37181821336431298</v>
      </c>
      <c r="AE559" s="17"/>
      <c r="AF559" s="17">
        <v>0.45301281728115</v>
      </c>
      <c r="AG559" s="17">
        <v>0.36513978357566801</v>
      </c>
      <c r="AH559" s="17">
        <v>0.27106810611953702</v>
      </c>
      <c r="AI559" s="17">
        <v>0.195497868547343</v>
      </c>
      <c r="AJ559" s="17">
        <v>0</v>
      </c>
      <c r="AK559" s="17"/>
      <c r="AL559" s="17">
        <v>0.20709651945944699</v>
      </c>
      <c r="AM559" s="17">
        <v>0.34580360758845302</v>
      </c>
      <c r="AN559" s="17">
        <v>0.36309664321003698</v>
      </c>
      <c r="AO559" s="17">
        <v>0.34589342532149903</v>
      </c>
      <c r="AP559" s="17">
        <v>0.55930944375652403</v>
      </c>
      <c r="AQ559" s="17">
        <v>0.289384308104711</v>
      </c>
      <c r="AR559" s="17"/>
      <c r="AS559" s="17">
        <v>0.31114179902460898</v>
      </c>
      <c r="AT559" s="17">
        <v>0.324022922125068</v>
      </c>
      <c r="AU559" s="17"/>
      <c r="AV559" s="17">
        <v>0.298390752188532</v>
      </c>
      <c r="AW559" s="17">
        <v>0.34455182539918899</v>
      </c>
    </row>
    <row r="560" spans="2:49" x14ac:dyDescent="0.3">
      <c r="B560" t="s">
        <v>272</v>
      </c>
      <c r="C560" s="17">
        <v>5.2960234311275597E-2</v>
      </c>
      <c r="D560" s="17">
        <v>1.45600306650306E-2</v>
      </c>
      <c r="E560" s="17">
        <v>9.4126502294514303E-2</v>
      </c>
      <c r="F560" s="17"/>
      <c r="G560" s="17">
        <v>3.3307258826937698E-2</v>
      </c>
      <c r="H560" s="17">
        <v>2.7392589013055101E-2</v>
      </c>
      <c r="I560" s="17">
        <v>4.05671513267329E-2</v>
      </c>
      <c r="J560" s="17">
        <v>5.93477203139504E-2</v>
      </c>
      <c r="K560" s="17">
        <v>5.4966053187034597E-2</v>
      </c>
      <c r="L560" s="17">
        <v>9.6015680798825803E-2</v>
      </c>
      <c r="M560" s="17"/>
      <c r="N560" s="17">
        <v>3.2413443647416398E-2</v>
      </c>
      <c r="O560" s="17">
        <v>3.7140357833869798E-2</v>
      </c>
      <c r="P560" s="17">
        <v>8.8601524584226196E-2</v>
      </c>
      <c r="Q560" s="17">
        <v>8.0516156150043997E-2</v>
      </c>
      <c r="R560" s="17"/>
      <c r="S560" s="17">
        <v>2.2109115120014799E-2</v>
      </c>
      <c r="T560" s="17">
        <v>3.13450892222236E-2</v>
      </c>
      <c r="U560" s="17">
        <v>6.7037538393427007E-2</v>
      </c>
      <c r="V560" s="17">
        <v>3.8418608437550503E-2</v>
      </c>
      <c r="W560" s="17">
        <v>0.15918165666338999</v>
      </c>
      <c r="X560" s="17">
        <v>0</v>
      </c>
      <c r="Y560" s="17">
        <v>0</v>
      </c>
      <c r="Z560" s="17">
        <v>0.18312844943193499</v>
      </c>
      <c r="AA560" s="17">
        <v>5.9374284484776101E-2</v>
      </c>
      <c r="AB560" s="17">
        <v>2.1872596411505602E-2</v>
      </c>
      <c r="AC560" s="17">
        <v>0.166486446547501</v>
      </c>
      <c r="AD560" s="17">
        <v>7.7239527186223594E-2</v>
      </c>
      <c r="AE560" s="17"/>
      <c r="AF560" s="17">
        <v>6.0066650328930299E-2</v>
      </c>
      <c r="AG560" s="17">
        <v>7.0774389950813699E-2</v>
      </c>
      <c r="AH560" s="17">
        <v>3.7895218940464201E-2</v>
      </c>
      <c r="AI560" s="17">
        <v>2.2753868756146201E-2</v>
      </c>
      <c r="AJ560" s="17">
        <v>5.9527677238234197E-2</v>
      </c>
      <c r="AK560" s="17"/>
      <c r="AL560" s="17">
        <v>3.7208251758884002E-2</v>
      </c>
      <c r="AM560" s="17">
        <v>3.2120238087128099E-2</v>
      </c>
      <c r="AN560" s="17">
        <v>6.4139616418125003E-2</v>
      </c>
      <c r="AO560" s="17">
        <v>7.8785500211820902E-2</v>
      </c>
      <c r="AP560" s="17">
        <v>8.6441121951946004E-2</v>
      </c>
      <c r="AQ560" s="17">
        <v>0.14874142532012699</v>
      </c>
      <c r="AR560" s="17"/>
      <c r="AS560" s="17">
        <v>6.0902819942839997E-2</v>
      </c>
      <c r="AT560" s="17">
        <v>4.1993865512599801E-2</v>
      </c>
      <c r="AU560" s="17"/>
      <c r="AV560" s="17">
        <v>7.4342321729349195E-2</v>
      </c>
      <c r="AW560" s="17">
        <v>2.56889182984614E-2</v>
      </c>
    </row>
    <row r="561" spans="2:49" x14ac:dyDescent="0.3">
      <c r="B561" t="s">
        <v>273</v>
      </c>
      <c r="C561" s="17">
        <v>1.8578532731325301E-2</v>
      </c>
      <c r="D561" s="17">
        <v>1.25122394363372E-2</v>
      </c>
      <c r="E561" s="17">
        <v>2.5127859471078401E-2</v>
      </c>
      <c r="F561" s="17"/>
      <c r="G561" s="17">
        <v>3.5999337669157097E-2</v>
      </c>
      <c r="H561" s="17">
        <v>9.24393411325828E-3</v>
      </c>
      <c r="I561" s="17">
        <v>3.0275820468216801E-2</v>
      </c>
      <c r="J561" s="17">
        <v>0</v>
      </c>
      <c r="K561" s="17">
        <v>2.7402984346123101E-2</v>
      </c>
      <c r="L561" s="17">
        <v>1.89009079575276E-2</v>
      </c>
      <c r="M561" s="17"/>
      <c r="N561" s="17">
        <v>1.1199605283601E-2</v>
      </c>
      <c r="O561" s="17">
        <v>2.5180606044504901E-2</v>
      </c>
      <c r="P561" s="17">
        <v>2.2517621111237101E-2</v>
      </c>
      <c r="Q561" s="17">
        <v>2.0507736994468201E-2</v>
      </c>
      <c r="R561" s="17"/>
      <c r="S561" s="17">
        <v>4.5372508295977297E-2</v>
      </c>
      <c r="T561" s="17">
        <v>0</v>
      </c>
      <c r="U561" s="17">
        <v>0</v>
      </c>
      <c r="V561" s="17">
        <v>3.9674037754094497E-2</v>
      </c>
      <c r="W561" s="17">
        <v>0</v>
      </c>
      <c r="X561" s="17">
        <v>2.5953592300373599E-2</v>
      </c>
      <c r="Y561" s="17">
        <v>0</v>
      </c>
      <c r="Z561" s="17">
        <v>0</v>
      </c>
      <c r="AA561" s="17">
        <v>0</v>
      </c>
      <c r="AB561" s="17">
        <v>4.8430816356450503E-2</v>
      </c>
      <c r="AC561" s="17">
        <v>0</v>
      </c>
      <c r="AD561" s="17">
        <v>0</v>
      </c>
      <c r="AE561" s="17"/>
      <c r="AF561" s="17">
        <v>1.16967586422924E-2</v>
      </c>
      <c r="AG561" s="17">
        <v>3.4690166302701601E-2</v>
      </c>
      <c r="AH561" s="17">
        <v>1.57007267264649E-2</v>
      </c>
      <c r="AI561" s="17">
        <v>0</v>
      </c>
      <c r="AJ561" s="17">
        <v>0</v>
      </c>
      <c r="AK561" s="17"/>
      <c r="AL561" s="17">
        <v>1.95261243590205E-2</v>
      </c>
      <c r="AM561" s="17">
        <v>1.28988311477577E-2</v>
      </c>
      <c r="AN561" s="17">
        <v>4.69347526164237E-2</v>
      </c>
      <c r="AO561" s="17">
        <v>2.7836343213572302E-2</v>
      </c>
      <c r="AP561" s="17">
        <v>0</v>
      </c>
      <c r="AQ561" s="17">
        <v>0</v>
      </c>
      <c r="AR561" s="17"/>
      <c r="AS561" s="17">
        <v>7.6425556519172898E-3</v>
      </c>
      <c r="AT561" s="17">
        <v>3.3677892485163202E-2</v>
      </c>
      <c r="AU561" s="17"/>
      <c r="AV561" s="17">
        <v>1.0559362240824099E-2</v>
      </c>
      <c r="AW561" s="17">
        <v>0</v>
      </c>
    </row>
    <row r="562" spans="2:49" x14ac:dyDescent="0.3">
      <c r="B562" t="s">
        <v>274</v>
      </c>
      <c r="C562" s="17">
        <v>1.87130936594089E-3</v>
      </c>
      <c r="D562" s="17">
        <v>0</v>
      </c>
      <c r="E562" s="17">
        <v>3.8742134612219799E-3</v>
      </c>
      <c r="F562" s="17"/>
      <c r="G562" s="17">
        <v>0</v>
      </c>
      <c r="H562" s="17">
        <v>0</v>
      </c>
      <c r="I562" s="17">
        <v>0</v>
      </c>
      <c r="J562" s="17">
        <v>1.10268008898371E-2</v>
      </c>
      <c r="K562" s="17">
        <v>0</v>
      </c>
      <c r="L562" s="17">
        <v>0</v>
      </c>
      <c r="M562" s="17"/>
      <c r="N562" s="17">
        <v>0</v>
      </c>
      <c r="O562" s="17">
        <v>0</v>
      </c>
      <c r="P562" s="17">
        <v>0</v>
      </c>
      <c r="Q562" s="17">
        <v>9.9713170646799198E-3</v>
      </c>
      <c r="R562" s="17"/>
      <c r="S562" s="17">
        <v>0</v>
      </c>
      <c r="T562" s="17">
        <v>1.4980485743854801E-2</v>
      </c>
      <c r="U562" s="17">
        <v>0</v>
      </c>
      <c r="V562" s="17">
        <v>0</v>
      </c>
      <c r="W562" s="17">
        <v>0</v>
      </c>
      <c r="X562" s="17">
        <v>0</v>
      </c>
      <c r="Y562" s="17">
        <v>0</v>
      </c>
      <c r="Z562" s="17">
        <v>0</v>
      </c>
      <c r="AA562" s="17">
        <v>0</v>
      </c>
      <c r="AB562" s="17">
        <v>0</v>
      </c>
      <c r="AC562" s="17">
        <v>0</v>
      </c>
      <c r="AD562" s="17">
        <v>0</v>
      </c>
      <c r="AE562" s="17"/>
      <c r="AF562" s="17">
        <v>1.1897986942721201E-2</v>
      </c>
      <c r="AG562" s="17">
        <v>0</v>
      </c>
      <c r="AH562" s="17">
        <v>0</v>
      </c>
      <c r="AI562" s="17">
        <v>0</v>
      </c>
      <c r="AJ562" s="17">
        <v>0</v>
      </c>
      <c r="AK562" s="17"/>
      <c r="AL562" s="17">
        <v>0</v>
      </c>
      <c r="AM562" s="17">
        <v>6.1939380934024598E-3</v>
      </c>
      <c r="AN562" s="17">
        <v>0</v>
      </c>
      <c r="AO562" s="17">
        <v>0</v>
      </c>
      <c r="AP562" s="17">
        <v>0</v>
      </c>
      <c r="AQ562" s="17">
        <v>0</v>
      </c>
      <c r="AR562" s="17"/>
      <c r="AS562" s="17">
        <v>3.22663811285743E-3</v>
      </c>
      <c r="AT562" s="17">
        <v>0</v>
      </c>
      <c r="AU562" s="17"/>
      <c r="AV562" s="17">
        <v>4.4580951981897602E-3</v>
      </c>
      <c r="AW562" s="17">
        <v>0</v>
      </c>
    </row>
    <row r="563" spans="2:49" x14ac:dyDescent="0.3">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row>
    <row r="564" spans="2:49" x14ac:dyDescent="0.3">
      <c r="B564" s="6" t="s">
        <v>289</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row>
    <row r="565" spans="2:49" x14ac:dyDescent="0.3">
      <c r="B565" s="23" t="s">
        <v>276</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row>
    <row r="566" spans="2:49" x14ac:dyDescent="0.3">
      <c r="B566" t="s">
        <v>266</v>
      </c>
      <c r="C566" s="17">
        <v>1.3798529336902199E-2</v>
      </c>
      <c r="D566" s="17">
        <v>0</v>
      </c>
      <c r="E566" s="17">
        <v>3.0424268780723501E-2</v>
      </c>
      <c r="F566" s="17"/>
      <c r="G566" s="17">
        <v>0</v>
      </c>
      <c r="H566" s="17">
        <v>4.57481757263523E-2</v>
      </c>
      <c r="I566" s="17">
        <v>0</v>
      </c>
      <c r="J566" s="17">
        <v>0</v>
      </c>
      <c r="K566" s="17">
        <v>0</v>
      </c>
      <c r="L566" s="17">
        <v>0</v>
      </c>
      <c r="M566" s="17"/>
      <c r="N566" s="17">
        <v>0</v>
      </c>
      <c r="O566" s="17">
        <v>0</v>
      </c>
      <c r="P566" s="17">
        <v>4.8004031276533098E-2</v>
      </c>
      <c r="Q566" s="17">
        <v>0</v>
      </c>
      <c r="R566" s="17"/>
      <c r="S566" s="17">
        <v>6.0510587804983203E-2</v>
      </c>
      <c r="T566" s="17">
        <v>0</v>
      </c>
      <c r="U566" s="17">
        <v>0</v>
      </c>
      <c r="V566" s="17">
        <v>0</v>
      </c>
      <c r="W566" s="17">
        <v>0</v>
      </c>
      <c r="X566" s="17">
        <v>0</v>
      </c>
      <c r="Y566" s="17">
        <v>0</v>
      </c>
      <c r="Z566" s="17">
        <v>0</v>
      </c>
      <c r="AA566" s="17">
        <v>0</v>
      </c>
      <c r="AB566" s="17">
        <v>0</v>
      </c>
      <c r="AC566" s="17">
        <v>0</v>
      </c>
      <c r="AD566" s="17">
        <v>0</v>
      </c>
      <c r="AE566" s="17"/>
      <c r="AF566" s="17">
        <v>0</v>
      </c>
      <c r="AG566" s="17">
        <v>0</v>
      </c>
      <c r="AH566" s="17">
        <v>3.9339879401262601E-2</v>
      </c>
      <c r="AI566" s="17">
        <v>0</v>
      </c>
      <c r="AJ566" s="17">
        <v>0</v>
      </c>
      <c r="AK566" s="17"/>
      <c r="AL566" s="17">
        <v>3.1067211823704199E-2</v>
      </c>
      <c r="AM566" s="17">
        <v>0</v>
      </c>
      <c r="AN566" s="17">
        <v>0</v>
      </c>
      <c r="AO566" s="17">
        <v>0</v>
      </c>
      <c r="AP566" s="17">
        <v>0</v>
      </c>
      <c r="AQ566" s="17">
        <v>0</v>
      </c>
      <c r="AR566" s="17"/>
      <c r="AS566" s="17">
        <v>0</v>
      </c>
      <c r="AT566" s="17">
        <v>3.0432883624780499E-2</v>
      </c>
      <c r="AU566" s="17"/>
      <c r="AV566" s="17">
        <v>0</v>
      </c>
      <c r="AW566" s="17">
        <v>0</v>
      </c>
    </row>
    <row r="567" spans="2:49" x14ac:dyDescent="0.3">
      <c r="B567" t="s">
        <v>267</v>
      </c>
      <c r="C567" s="17">
        <v>0.15673036544847299</v>
      </c>
      <c r="D567" s="17">
        <v>0.19518871163794599</v>
      </c>
      <c r="E567" s="17">
        <v>0.116520061945437</v>
      </c>
      <c r="F567" s="17"/>
      <c r="G567" s="17">
        <v>4.63800138755458E-2</v>
      </c>
      <c r="H567" s="17">
        <v>0.32783418061088199</v>
      </c>
      <c r="I567" s="17">
        <v>0.199563713776885</v>
      </c>
      <c r="J567" s="17">
        <v>0</v>
      </c>
      <c r="K567" s="17">
        <v>0</v>
      </c>
      <c r="L567" s="17">
        <v>0</v>
      </c>
      <c r="M567" s="17"/>
      <c r="N567" s="17">
        <v>0.35774206441512202</v>
      </c>
      <c r="O567" s="17">
        <v>8.3361356653965102E-2</v>
      </c>
      <c r="P567" s="17">
        <v>0</v>
      </c>
      <c r="Q567" s="17">
        <v>7.2891296058624599E-2</v>
      </c>
      <c r="R567" s="17"/>
      <c r="S567" s="17">
        <v>0.31206382658002302</v>
      </c>
      <c r="T567" s="17">
        <v>0</v>
      </c>
      <c r="U567" s="17">
        <v>0.51338975872055803</v>
      </c>
      <c r="V567" s="17">
        <v>0</v>
      </c>
      <c r="W567" s="17">
        <v>0</v>
      </c>
      <c r="X567" s="17">
        <v>8.8585686412344003E-2</v>
      </c>
      <c r="Y567" s="17">
        <v>0</v>
      </c>
      <c r="Z567" s="17">
        <v>0.33554474640108201</v>
      </c>
      <c r="AA567" s="17">
        <v>0.20869402525868899</v>
      </c>
      <c r="AB567" s="17">
        <v>0</v>
      </c>
      <c r="AC567" s="17">
        <v>0</v>
      </c>
      <c r="AD567" s="17">
        <v>0.5</v>
      </c>
      <c r="AE567" s="17"/>
      <c r="AF567" s="17">
        <v>0.11154607442676601</v>
      </c>
      <c r="AG567" s="17">
        <v>0</v>
      </c>
      <c r="AH567" s="17">
        <v>0.14072780409496199</v>
      </c>
      <c r="AI567" s="17">
        <v>0.25244592624640899</v>
      </c>
      <c r="AJ567" s="17">
        <v>0.65805642384542695</v>
      </c>
      <c r="AK567" s="17"/>
      <c r="AL567" s="17">
        <v>0.29215963423216301</v>
      </c>
      <c r="AM567" s="17">
        <v>0.11429181607809299</v>
      </c>
      <c r="AN567" s="17">
        <v>0</v>
      </c>
      <c r="AO567" s="17">
        <v>0</v>
      </c>
      <c r="AP567" s="17">
        <v>0</v>
      </c>
      <c r="AQ567" s="17">
        <v>0</v>
      </c>
      <c r="AR567" s="17"/>
      <c r="AS567" s="17">
        <v>0.26310737487345598</v>
      </c>
      <c r="AT567" s="17">
        <v>2.8491129247567599E-2</v>
      </c>
      <c r="AU567" s="17"/>
      <c r="AV567" s="17">
        <v>0.20880895872598501</v>
      </c>
      <c r="AW567" s="17">
        <v>0.39173716288179999</v>
      </c>
    </row>
    <row r="568" spans="2:49" x14ac:dyDescent="0.3">
      <c r="B568" t="s">
        <v>268</v>
      </c>
      <c r="C568" s="17">
        <v>0.19452659651341001</v>
      </c>
      <c r="D568" s="17">
        <v>0.24344362574959999</v>
      </c>
      <c r="E568" s="17">
        <v>0.111835131101546</v>
      </c>
      <c r="F568" s="17"/>
      <c r="G568" s="17">
        <v>0.269288995741302</v>
      </c>
      <c r="H568" s="17">
        <v>0.21682421535646201</v>
      </c>
      <c r="I568" s="17">
        <v>0.21422722688405699</v>
      </c>
      <c r="J568" s="17">
        <v>0</v>
      </c>
      <c r="K568" s="17">
        <v>0.19484419165699399</v>
      </c>
      <c r="L568" s="17">
        <v>0</v>
      </c>
      <c r="M568" s="17"/>
      <c r="N568" s="17">
        <v>0</v>
      </c>
      <c r="O568" s="17">
        <v>0.26558026683777602</v>
      </c>
      <c r="P568" s="17">
        <v>0.32964131431451499</v>
      </c>
      <c r="Q568" s="17">
        <v>0.29997885518421402</v>
      </c>
      <c r="R568" s="17"/>
      <c r="S568" s="17">
        <v>0.181956954972364</v>
      </c>
      <c r="T568" s="17">
        <v>0.36111376993788102</v>
      </c>
      <c r="U568" s="17">
        <v>0</v>
      </c>
      <c r="V568" s="17">
        <v>0.260397379093739</v>
      </c>
      <c r="W568" s="17">
        <v>0</v>
      </c>
      <c r="X568" s="17">
        <v>0.21856897703552899</v>
      </c>
      <c r="Y568" s="17">
        <v>0</v>
      </c>
      <c r="Z568" s="17">
        <v>0.66445525359891799</v>
      </c>
      <c r="AA568" s="17">
        <v>0.13958265641737699</v>
      </c>
      <c r="AB568" s="17">
        <v>0.15107115563934601</v>
      </c>
      <c r="AC568" s="17">
        <v>0</v>
      </c>
      <c r="AD568" s="17">
        <v>0</v>
      </c>
      <c r="AE568" s="17"/>
      <c r="AF568" s="17">
        <v>0.25269764712645998</v>
      </c>
      <c r="AG568" s="17">
        <v>0.100217094320261</v>
      </c>
      <c r="AH568" s="17">
        <v>0.22380149075793501</v>
      </c>
      <c r="AI568" s="17">
        <v>0.26517642460878299</v>
      </c>
      <c r="AJ568" s="17">
        <v>0</v>
      </c>
      <c r="AK568" s="17"/>
      <c r="AL568" s="17">
        <v>0.15612766512762</v>
      </c>
      <c r="AM568" s="17">
        <v>0.106458893620292</v>
      </c>
      <c r="AN568" s="17">
        <v>0.31347100303438702</v>
      </c>
      <c r="AO568" s="17">
        <v>0.388033802438846</v>
      </c>
      <c r="AP568" s="17">
        <v>0</v>
      </c>
      <c r="AQ568" s="17">
        <v>0.57705673500094401</v>
      </c>
      <c r="AR568" s="17"/>
      <c r="AS568" s="17">
        <v>0.11548252977896301</v>
      </c>
      <c r="AT568" s="17">
        <v>0.28981552030466701</v>
      </c>
      <c r="AU568" s="17"/>
      <c r="AV568" s="17">
        <v>0.11653393860443401</v>
      </c>
      <c r="AW568" s="17">
        <v>0.112991803457164</v>
      </c>
    </row>
    <row r="569" spans="2:49" x14ac:dyDescent="0.3">
      <c r="B569" t="s">
        <v>269</v>
      </c>
      <c r="C569" s="17">
        <v>0.198016328349233</v>
      </c>
      <c r="D569" s="17">
        <v>0.15653009700842099</v>
      </c>
      <c r="E569" s="17">
        <v>0.25291694885933202</v>
      </c>
      <c r="F569" s="17"/>
      <c r="G569" s="17">
        <v>0.20679311499316699</v>
      </c>
      <c r="H569" s="17">
        <v>0.27918743304197902</v>
      </c>
      <c r="I569" s="17">
        <v>0</v>
      </c>
      <c r="J569" s="17">
        <v>0.33496611273931798</v>
      </c>
      <c r="K569" s="17">
        <v>0.19690741654223201</v>
      </c>
      <c r="L569" s="17">
        <v>0.31009602213636001</v>
      </c>
      <c r="M569" s="17"/>
      <c r="N569" s="17">
        <v>0.22705470425812499</v>
      </c>
      <c r="O569" s="17">
        <v>0.23966773741167899</v>
      </c>
      <c r="P569" s="17">
        <v>0.13698268292372001</v>
      </c>
      <c r="Q569" s="17">
        <v>0.20094372657637699</v>
      </c>
      <c r="R569" s="17"/>
      <c r="S569" s="17">
        <v>0.17218933754802701</v>
      </c>
      <c r="T569" s="17">
        <v>0.25485432446095302</v>
      </c>
      <c r="U569" s="17">
        <v>0.25669487936027902</v>
      </c>
      <c r="V569" s="17">
        <v>9.7616981580757003E-2</v>
      </c>
      <c r="W569" s="17">
        <v>0</v>
      </c>
      <c r="X569" s="17">
        <v>7.5494403962655401E-2</v>
      </c>
      <c r="Y569" s="17">
        <v>0.33334077247983801</v>
      </c>
      <c r="Z569" s="17">
        <v>0</v>
      </c>
      <c r="AA569" s="17">
        <v>0.104347012629345</v>
      </c>
      <c r="AB569" s="17">
        <v>0.33925170248477898</v>
      </c>
      <c r="AC569" s="17">
        <v>1</v>
      </c>
      <c r="AD569" s="17">
        <v>0.5</v>
      </c>
      <c r="AE569" s="17"/>
      <c r="AF569" s="17">
        <v>0.102988495694209</v>
      </c>
      <c r="AG569" s="17">
        <v>0.19733199795067499</v>
      </c>
      <c r="AH569" s="17">
        <v>0.14192956968215201</v>
      </c>
      <c r="AI569" s="17">
        <v>0.31300194545926402</v>
      </c>
      <c r="AJ569" s="17">
        <v>0</v>
      </c>
      <c r="AK569" s="17"/>
      <c r="AL569" s="17">
        <v>0.16559251993191401</v>
      </c>
      <c r="AM569" s="17">
        <v>0.31768596388204801</v>
      </c>
      <c r="AN569" s="17">
        <v>0.16818977020180301</v>
      </c>
      <c r="AO569" s="17">
        <v>0</v>
      </c>
      <c r="AP569" s="17">
        <v>0.58320027476259995</v>
      </c>
      <c r="AQ569" s="17">
        <v>0</v>
      </c>
      <c r="AR569" s="17"/>
      <c r="AS569" s="17">
        <v>0.13056668182171499</v>
      </c>
      <c r="AT569" s="17">
        <v>0.27932798769616901</v>
      </c>
      <c r="AU569" s="17"/>
      <c r="AV569" s="17">
        <v>0.12744201879776201</v>
      </c>
      <c r="AW569" s="17">
        <v>0.13796882668864899</v>
      </c>
    </row>
    <row r="570" spans="2:49" x14ac:dyDescent="0.3">
      <c r="B570" t="s">
        <v>270</v>
      </c>
      <c r="C570" s="17">
        <v>0.125612599980228</v>
      </c>
      <c r="D570" s="17">
        <v>0.13580747014258501</v>
      </c>
      <c r="E570" s="17">
        <v>0.117592491013774</v>
      </c>
      <c r="F570" s="17"/>
      <c r="G570" s="17">
        <v>0.16226989260972199</v>
      </c>
      <c r="H570" s="17">
        <v>0</v>
      </c>
      <c r="I570" s="17">
        <v>0.13733651379714601</v>
      </c>
      <c r="J570" s="17">
        <v>0.33613735540071998</v>
      </c>
      <c r="K570" s="17">
        <v>0.217842371580415</v>
      </c>
      <c r="L570" s="17">
        <v>0.17181003136381001</v>
      </c>
      <c r="M570" s="17"/>
      <c r="N570" s="17">
        <v>0.12402445863073799</v>
      </c>
      <c r="O570" s="17">
        <v>0</v>
      </c>
      <c r="P570" s="17">
        <v>0.18790540168136699</v>
      </c>
      <c r="Q570" s="17">
        <v>0.136538858258892</v>
      </c>
      <c r="R570" s="17"/>
      <c r="S570" s="17">
        <v>0</v>
      </c>
      <c r="T570" s="17">
        <v>0.25829415062814098</v>
      </c>
      <c r="U570" s="17">
        <v>0</v>
      </c>
      <c r="V570" s="17">
        <v>0.52025437456646095</v>
      </c>
      <c r="W570" s="17">
        <v>0</v>
      </c>
      <c r="X570" s="17">
        <v>0.18375595559303001</v>
      </c>
      <c r="Y570" s="17">
        <v>0</v>
      </c>
      <c r="Z570" s="17">
        <v>0</v>
      </c>
      <c r="AA570" s="17">
        <v>0.17139221830044599</v>
      </c>
      <c r="AB570" s="17">
        <v>0</v>
      </c>
      <c r="AC570" s="17">
        <v>0</v>
      </c>
      <c r="AD570" s="17">
        <v>0</v>
      </c>
      <c r="AE570" s="17"/>
      <c r="AF570" s="17">
        <v>0</v>
      </c>
      <c r="AG570" s="17">
        <v>0.30317371073482602</v>
      </c>
      <c r="AH570" s="17">
        <v>9.0190587079538503E-2</v>
      </c>
      <c r="AI570" s="17">
        <v>5.2134363150821199E-2</v>
      </c>
      <c r="AJ570" s="17">
        <v>0.34194357615457299</v>
      </c>
      <c r="AK570" s="17"/>
      <c r="AL570" s="17">
        <v>4.1406157359658601E-2</v>
      </c>
      <c r="AM570" s="17">
        <v>0.11026615987451401</v>
      </c>
      <c r="AN570" s="17">
        <v>0.18084145237972199</v>
      </c>
      <c r="AO570" s="17">
        <v>0.26673693140757898</v>
      </c>
      <c r="AP570" s="17">
        <v>0.227083101959592</v>
      </c>
      <c r="AQ570" s="17">
        <v>0.42294326499905599</v>
      </c>
      <c r="AR570" s="17"/>
      <c r="AS570" s="17">
        <v>0.13180818015720899</v>
      </c>
      <c r="AT570" s="17">
        <v>0.11814372607587501</v>
      </c>
      <c r="AU570" s="17"/>
      <c r="AV570" s="17">
        <v>0.187448289098014</v>
      </c>
      <c r="AW570" s="17">
        <v>0</v>
      </c>
    </row>
    <row r="571" spans="2:49" x14ac:dyDescent="0.3">
      <c r="B571" t="s">
        <v>271</v>
      </c>
      <c r="C571" s="17">
        <v>0.17157967341232599</v>
      </c>
      <c r="D571" s="17">
        <v>0.15058494122653801</v>
      </c>
      <c r="E571" s="17">
        <v>0.20160360250648501</v>
      </c>
      <c r="F571" s="17"/>
      <c r="G571" s="17">
        <v>0.10363733165632</v>
      </c>
      <c r="H571" s="17">
        <v>4.6073054477278497E-2</v>
      </c>
      <c r="I571" s="17">
        <v>0.29341303760458498</v>
      </c>
      <c r="J571" s="17">
        <v>0.16085556478982599</v>
      </c>
      <c r="K571" s="17">
        <v>0.199084664838135</v>
      </c>
      <c r="L571" s="17">
        <v>0.51809394649983098</v>
      </c>
      <c r="M571" s="17"/>
      <c r="N571" s="17">
        <v>0.17107770999117899</v>
      </c>
      <c r="O571" s="17">
        <v>0.164542124099395</v>
      </c>
      <c r="P571" s="17">
        <v>0.24955680857920701</v>
      </c>
      <c r="Q571" s="17">
        <v>6.3384420454278001E-2</v>
      </c>
      <c r="R571" s="17"/>
      <c r="S571" s="17">
        <v>0.27327929309460203</v>
      </c>
      <c r="T571" s="17">
        <v>0.125737754973025</v>
      </c>
      <c r="U571" s="17">
        <v>0</v>
      </c>
      <c r="V571" s="17">
        <v>0.121731264759043</v>
      </c>
      <c r="W571" s="17">
        <v>0.52861779097064798</v>
      </c>
      <c r="X571" s="17">
        <v>0.21929620998060201</v>
      </c>
      <c r="Y571" s="17">
        <v>0.33661981465531099</v>
      </c>
      <c r="Z571" s="17">
        <v>0</v>
      </c>
      <c r="AA571" s="17">
        <v>0.123820165457623</v>
      </c>
      <c r="AB571" s="17">
        <v>0.109581404648751</v>
      </c>
      <c r="AC571" s="17">
        <v>0</v>
      </c>
      <c r="AD571" s="17">
        <v>0</v>
      </c>
      <c r="AE571" s="17"/>
      <c r="AF571" s="17">
        <v>0.29598324738653697</v>
      </c>
      <c r="AG571" s="17">
        <v>0.10211456126242099</v>
      </c>
      <c r="AH571" s="17">
        <v>0.20274787179326201</v>
      </c>
      <c r="AI571" s="17">
        <v>0.117241340534723</v>
      </c>
      <c r="AJ571" s="17">
        <v>0</v>
      </c>
      <c r="AK571" s="17"/>
      <c r="AL571" s="17">
        <v>0.14352955571228601</v>
      </c>
      <c r="AM571" s="17">
        <v>0.29436930335806399</v>
      </c>
      <c r="AN571" s="17">
        <v>0.16454675245723599</v>
      </c>
      <c r="AO571" s="17">
        <v>0.173207224541893</v>
      </c>
      <c r="AP571" s="17">
        <v>0</v>
      </c>
      <c r="AQ571" s="17">
        <v>0</v>
      </c>
      <c r="AR571" s="17"/>
      <c r="AS571" s="17">
        <v>0.243353832044681</v>
      </c>
      <c r="AT571" s="17">
        <v>8.5054743526355697E-2</v>
      </c>
      <c r="AU571" s="17"/>
      <c r="AV571" s="17">
        <v>0.27789826877788998</v>
      </c>
      <c r="AW571" s="17">
        <v>0.16152007170455801</v>
      </c>
    </row>
    <row r="572" spans="2:49" x14ac:dyDescent="0.3">
      <c r="B572" t="s">
        <v>272</v>
      </c>
      <c r="C572" s="17">
        <v>6.9765808912222796E-2</v>
      </c>
      <c r="D572" s="17">
        <v>8.5198832304580904E-2</v>
      </c>
      <c r="E572" s="17">
        <v>5.3845456602589499E-2</v>
      </c>
      <c r="F572" s="17"/>
      <c r="G572" s="17">
        <v>5.63459066874787E-2</v>
      </c>
      <c r="H572" s="17">
        <v>8.4332940787046395E-2</v>
      </c>
      <c r="I572" s="17">
        <v>7.9105765003105705E-2</v>
      </c>
      <c r="J572" s="17">
        <v>0</v>
      </c>
      <c r="K572" s="17">
        <v>0.191321355382224</v>
      </c>
      <c r="L572" s="17">
        <v>0</v>
      </c>
      <c r="M572" s="17"/>
      <c r="N572" s="17">
        <v>3.45632661186316E-2</v>
      </c>
      <c r="O572" s="17">
        <v>0.160169419485055</v>
      </c>
      <c r="P572" s="17">
        <v>0</v>
      </c>
      <c r="Q572" s="17">
        <v>0.16594747772228299</v>
      </c>
      <c r="R572" s="17"/>
      <c r="S572" s="17">
        <v>0</v>
      </c>
      <c r="T572" s="17">
        <v>0</v>
      </c>
      <c r="U572" s="17">
        <v>0</v>
      </c>
      <c r="V572" s="17">
        <v>0</v>
      </c>
      <c r="W572" s="17">
        <v>0.47138220902935202</v>
      </c>
      <c r="X572" s="17">
        <v>0.214298767015839</v>
      </c>
      <c r="Y572" s="17">
        <v>0.330039412864851</v>
      </c>
      <c r="Z572" s="17">
        <v>0</v>
      </c>
      <c r="AA572" s="17">
        <v>0</v>
      </c>
      <c r="AB572" s="17">
        <v>0.124701362284037</v>
      </c>
      <c r="AC572" s="17">
        <v>0</v>
      </c>
      <c r="AD572" s="17">
        <v>0</v>
      </c>
      <c r="AE572" s="17"/>
      <c r="AF572" s="17">
        <v>0.236784535366027</v>
      </c>
      <c r="AG572" s="17">
        <v>0</v>
      </c>
      <c r="AH572" s="17">
        <v>7.2519781771432798E-2</v>
      </c>
      <c r="AI572" s="17">
        <v>0</v>
      </c>
      <c r="AJ572" s="17">
        <v>0</v>
      </c>
      <c r="AK572" s="17"/>
      <c r="AL572" s="17">
        <v>0.13027829999117399</v>
      </c>
      <c r="AM572" s="17">
        <v>0</v>
      </c>
      <c r="AN572" s="17">
        <v>0</v>
      </c>
      <c r="AO572" s="17">
        <v>0</v>
      </c>
      <c r="AP572" s="17">
        <v>0.189716623277807</v>
      </c>
      <c r="AQ572" s="17">
        <v>0</v>
      </c>
      <c r="AR572" s="17"/>
      <c r="AS572" s="17">
        <v>3.3539256527902399E-2</v>
      </c>
      <c r="AT572" s="17">
        <v>0.113437514227773</v>
      </c>
      <c r="AU572" s="17"/>
      <c r="AV572" s="17">
        <v>0</v>
      </c>
      <c r="AW572" s="17">
        <v>0.112991803457164</v>
      </c>
    </row>
    <row r="573" spans="2:49" x14ac:dyDescent="0.3">
      <c r="B573" t="s">
        <v>273</v>
      </c>
      <c r="C573" s="17">
        <v>3.1465938975977298E-2</v>
      </c>
      <c r="D573" s="17">
        <v>3.3246321930329899E-2</v>
      </c>
      <c r="E573" s="17">
        <v>3.0364521769483298E-2</v>
      </c>
      <c r="F573" s="17"/>
      <c r="G573" s="17">
        <v>5.5054316867221002E-2</v>
      </c>
      <c r="H573" s="17">
        <v>0</v>
      </c>
      <c r="I573" s="17">
        <v>7.6353742934221799E-2</v>
      </c>
      <c r="J573" s="17">
        <v>0</v>
      </c>
      <c r="K573" s="17">
        <v>0</v>
      </c>
      <c r="L573" s="17">
        <v>0</v>
      </c>
      <c r="M573" s="17"/>
      <c r="N573" s="17">
        <v>4.88548146773378E-2</v>
      </c>
      <c r="O573" s="17">
        <v>0</v>
      </c>
      <c r="P573" s="17">
        <v>4.7909761224656899E-2</v>
      </c>
      <c r="Q573" s="17">
        <v>0</v>
      </c>
      <c r="R573" s="17"/>
      <c r="S573" s="17">
        <v>0</v>
      </c>
      <c r="T573" s="17">
        <v>0</v>
      </c>
      <c r="U573" s="17">
        <v>0</v>
      </c>
      <c r="V573" s="17">
        <v>0</v>
      </c>
      <c r="W573" s="17">
        <v>0</v>
      </c>
      <c r="X573" s="17">
        <v>0</v>
      </c>
      <c r="Y573" s="17">
        <v>0</v>
      </c>
      <c r="Z573" s="17">
        <v>0</v>
      </c>
      <c r="AA573" s="17">
        <v>0.12834375647889701</v>
      </c>
      <c r="AB573" s="17">
        <v>0.15655234468991699</v>
      </c>
      <c r="AC573" s="17">
        <v>0</v>
      </c>
      <c r="AD573" s="17">
        <v>0</v>
      </c>
      <c r="AE573" s="17"/>
      <c r="AF573" s="17">
        <v>0</v>
      </c>
      <c r="AG573" s="17">
        <v>0.10535539706781601</v>
      </c>
      <c r="AH573" s="17">
        <v>5.0447388918674702E-2</v>
      </c>
      <c r="AI573" s="17">
        <v>0</v>
      </c>
      <c r="AJ573" s="17">
        <v>0</v>
      </c>
      <c r="AK573" s="17"/>
      <c r="AL573" s="17">
        <v>3.9838955821479997E-2</v>
      </c>
      <c r="AM573" s="17">
        <v>0</v>
      </c>
      <c r="AN573" s="17">
        <v>0</v>
      </c>
      <c r="AO573" s="17">
        <v>9.2693311873852005E-2</v>
      </c>
      <c r="AP573" s="17">
        <v>0</v>
      </c>
      <c r="AQ573" s="17">
        <v>0</v>
      </c>
      <c r="AR573" s="17"/>
      <c r="AS573" s="17">
        <v>5.7567564236513803E-2</v>
      </c>
      <c r="AT573" s="17">
        <v>0</v>
      </c>
      <c r="AU573" s="17"/>
      <c r="AV573" s="17">
        <v>8.1868525995914002E-2</v>
      </c>
      <c r="AW573" s="17">
        <v>0</v>
      </c>
    </row>
    <row r="574" spans="2:49" x14ac:dyDescent="0.3">
      <c r="B574" t="s">
        <v>274</v>
      </c>
      <c r="C574" s="17">
        <v>3.8504159071226597E-2</v>
      </c>
      <c r="D574" s="17">
        <v>0</v>
      </c>
      <c r="E574" s="17">
        <v>8.4897517420630106E-2</v>
      </c>
      <c r="F574" s="17"/>
      <c r="G574" s="17">
        <v>0.100230427569244</v>
      </c>
      <c r="H574" s="17">
        <v>0</v>
      </c>
      <c r="I574" s="17">
        <v>0</v>
      </c>
      <c r="J574" s="17">
        <v>0.16804096707013499</v>
      </c>
      <c r="K574" s="17">
        <v>0</v>
      </c>
      <c r="L574" s="17">
        <v>0</v>
      </c>
      <c r="M574" s="17"/>
      <c r="N574" s="17">
        <v>3.6682981908866298E-2</v>
      </c>
      <c r="O574" s="17">
        <v>8.6679095512131502E-2</v>
      </c>
      <c r="P574" s="17">
        <v>0</v>
      </c>
      <c r="Q574" s="17">
        <v>6.0315365745330703E-2</v>
      </c>
      <c r="R574" s="17"/>
      <c r="S574" s="17">
        <v>0</v>
      </c>
      <c r="T574" s="17">
        <v>0</v>
      </c>
      <c r="U574" s="17">
        <v>0.22991536191916401</v>
      </c>
      <c r="V574" s="17">
        <v>0</v>
      </c>
      <c r="W574" s="17">
        <v>0</v>
      </c>
      <c r="X574" s="17">
        <v>0</v>
      </c>
      <c r="Y574" s="17">
        <v>0</v>
      </c>
      <c r="Z574" s="17">
        <v>0</v>
      </c>
      <c r="AA574" s="17">
        <v>0.123820165457623</v>
      </c>
      <c r="AB574" s="17">
        <v>0.11884203025317</v>
      </c>
      <c r="AC574" s="17">
        <v>0</v>
      </c>
      <c r="AD574" s="17">
        <v>0</v>
      </c>
      <c r="AE574" s="17"/>
      <c r="AF574" s="17">
        <v>0</v>
      </c>
      <c r="AG574" s="17">
        <v>0.19180723866400101</v>
      </c>
      <c r="AH574" s="17">
        <v>3.8295626500780798E-2</v>
      </c>
      <c r="AI574" s="17">
        <v>0</v>
      </c>
      <c r="AJ574" s="17">
        <v>0</v>
      </c>
      <c r="AK574" s="17"/>
      <c r="AL574" s="17">
        <v>0</v>
      </c>
      <c r="AM574" s="17">
        <v>5.6927863186989003E-2</v>
      </c>
      <c r="AN574" s="17">
        <v>0.172951021926851</v>
      </c>
      <c r="AO574" s="17">
        <v>7.9328729737829395E-2</v>
      </c>
      <c r="AP574" s="17">
        <v>0</v>
      </c>
      <c r="AQ574" s="17">
        <v>0</v>
      </c>
      <c r="AR574" s="17"/>
      <c r="AS574" s="17">
        <v>2.45745805595598E-2</v>
      </c>
      <c r="AT574" s="17">
        <v>5.5296495296813103E-2</v>
      </c>
      <c r="AU574" s="17"/>
      <c r="AV574" s="17">
        <v>0</v>
      </c>
      <c r="AW574" s="17">
        <v>8.2790331810664405E-2</v>
      </c>
    </row>
    <row r="575" spans="2:49" x14ac:dyDescent="0.3">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row>
    <row r="576" spans="2:49" x14ac:dyDescent="0.3">
      <c r="B576" s="6" t="s">
        <v>290</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row>
    <row r="577" spans="2:49" x14ac:dyDescent="0.3">
      <c r="B577" s="23" t="s">
        <v>276</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row>
    <row r="578" spans="2:49" x14ac:dyDescent="0.3">
      <c r="B578" t="s">
        <v>266</v>
      </c>
      <c r="C578" s="17">
        <v>1.64915407175544E-2</v>
      </c>
      <c r="D578" s="17">
        <v>2.26297490589434E-2</v>
      </c>
      <c r="E578" s="17">
        <v>0</v>
      </c>
      <c r="F578" s="17"/>
      <c r="G578" s="17">
        <v>0</v>
      </c>
      <c r="H578" s="17">
        <v>1.7848475926456799E-2</v>
      </c>
      <c r="I578" s="17">
        <v>4.6932382579687702E-2</v>
      </c>
      <c r="J578" s="17">
        <v>0</v>
      </c>
      <c r="K578" s="17">
        <v>2.40742551013047E-2</v>
      </c>
      <c r="L578" s="17">
        <v>1.5031929574452201E-2</v>
      </c>
      <c r="M578" s="17"/>
      <c r="N578" s="17">
        <v>2.49211225489058E-2</v>
      </c>
      <c r="O578" s="17">
        <v>1.52906693119082E-2</v>
      </c>
      <c r="P578" s="17">
        <v>0</v>
      </c>
      <c r="Q578" s="17">
        <v>1.9052010881766501E-2</v>
      </c>
      <c r="R578" s="17"/>
      <c r="S578" s="17">
        <v>6.8854202911281803E-2</v>
      </c>
      <c r="T578" s="17">
        <v>0</v>
      </c>
      <c r="U578" s="17">
        <v>0</v>
      </c>
      <c r="V578" s="17">
        <v>0</v>
      </c>
      <c r="W578" s="17">
        <v>0</v>
      </c>
      <c r="X578" s="17">
        <v>0</v>
      </c>
      <c r="Y578" s="17">
        <v>0</v>
      </c>
      <c r="Z578" s="17">
        <v>0</v>
      </c>
      <c r="AA578" s="17">
        <v>0</v>
      </c>
      <c r="AB578" s="17">
        <v>2.4868439416811199E-2</v>
      </c>
      <c r="AC578" s="17">
        <v>0</v>
      </c>
      <c r="AD578" s="17">
        <v>6.02129820371946E-2</v>
      </c>
      <c r="AE578" s="17"/>
      <c r="AF578" s="17">
        <v>0</v>
      </c>
      <c r="AG578" s="17">
        <v>3.1517940056569597E-2</v>
      </c>
      <c r="AH578" s="17">
        <v>0</v>
      </c>
      <c r="AI578" s="17">
        <v>6.3326219968699304E-2</v>
      </c>
      <c r="AJ578" s="17">
        <v>0</v>
      </c>
      <c r="AK578" s="17"/>
      <c r="AL578" s="17">
        <v>3.7493746186191099E-2</v>
      </c>
      <c r="AM578" s="17">
        <v>0</v>
      </c>
      <c r="AN578" s="17">
        <v>0</v>
      </c>
      <c r="AO578" s="17">
        <v>0</v>
      </c>
      <c r="AP578" s="17">
        <v>3.6396426828050603E-2</v>
      </c>
      <c r="AQ578" s="17">
        <v>4.8032599811441798E-2</v>
      </c>
      <c r="AR578" s="17"/>
      <c r="AS578" s="17">
        <v>2.1369302863174199E-2</v>
      </c>
      <c r="AT578" s="17">
        <v>9.2126062224009396E-3</v>
      </c>
      <c r="AU578" s="17"/>
      <c r="AV578" s="17">
        <v>3.0648783566471199E-2</v>
      </c>
      <c r="AW578" s="17">
        <v>0</v>
      </c>
    </row>
    <row r="579" spans="2:49" x14ac:dyDescent="0.3">
      <c r="B579" t="s">
        <v>267</v>
      </c>
      <c r="C579" s="17">
        <v>0.115530070879009</v>
      </c>
      <c r="D579" s="17">
        <v>0.114456237819243</v>
      </c>
      <c r="E579" s="17">
        <v>0.120396776976038</v>
      </c>
      <c r="F579" s="17"/>
      <c r="G579" s="17">
        <v>0</v>
      </c>
      <c r="H579" s="17">
        <v>0.283144353192536</v>
      </c>
      <c r="I579" s="17">
        <v>9.2702433128258002E-2</v>
      </c>
      <c r="J579" s="17">
        <v>4.2739183040256701E-2</v>
      </c>
      <c r="K579" s="17">
        <v>7.5134191637411696E-2</v>
      </c>
      <c r="L579" s="17">
        <v>0.122127689306404</v>
      </c>
      <c r="M579" s="17"/>
      <c r="N579" s="17">
        <v>0.174269938705093</v>
      </c>
      <c r="O579" s="17">
        <v>8.6855016352812703E-2</v>
      </c>
      <c r="P579" s="17">
        <v>4.2082111960411402E-2</v>
      </c>
      <c r="Q579" s="17">
        <v>0.117328117198024</v>
      </c>
      <c r="R579" s="17"/>
      <c r="S579" s="17">
        <v>0.113973335318034</v>
      </c>
      <c r="T579" s="17">
        <v>7.5671297568030996E-2</v>
      </c>
      <c r="U579" s="17">
        <v>0.18728375022787799</v>
      </c>
      <c r="V579" s="17">
        <v>8.5299562509462398E-2</v>
      </c>
      <c r="W579" s="17">
        <v>0.10923726407385401</v>
      </c>
      <c r="X579" s="17">
        <v>0.19080042526905799</v>
      </c>
      <c r="Y579" s="17">
        <v>0</v>
      </c>
      <c r="Z579" s="17">
        <v>0.15079761584293799</v>
      </c>
      <c r="AA579" s="17">
        <v>0.116243266891214</v>
      </c>
      <c r="AB579" s="17">
        <v>0.118526187774862</v>
      </c>
      <c r="AC579" s="17">
        <v>0.18900554634495301</v>
      </c>
      <c r="AD579" s="17">
        <v>5.6781616040191801E-2</v>
      </c>
      <c r="AE579" s="17"/>
      <c r="AF579" s="17">
        <v>7.5073751506192901E-2</v>
      </c>
      <c r="AG579" s="17">
        <v>6.7047907469960796E-2</v>
      </c>
      <c r="AH579" s="17">
        <v>7.4934689195944398E-2</v>
      </c>
      <c r="AI579" s="17">
        <v>0.27635001890948402</v>
      </c>
      <c r="AJ579" s="17">
        <v>0.40634796708905302</v>
      </c>
      <c r="AK579" s="17"/>
      <c r="AL579" s="17">
        <v>0.15613522099001301</v>
      </c>
      <c r="AM579" s="17">
        <v>0.100574047394813</v>
      </c>
      <c r="AN579" s="17">
        <v>0.139797158768171</v>
      </c>
      <c r="AO579" s="17">
        <v>0.12421320250772799</v>
      </c>
      <c r="AP579" s="17">
        <v>3.8656333614860698E-2</v>
      </c>
      <c r="AQ579" s="17">
        <v>8.5080189506622994E-2</v>
      </c>
      <c r="AR579" s="17"/>
      <c r="AS579" s="17">
        <v>0.13544279319139199</v>
      </c>
      <c r="AT579" s="17">
        <v>8.5814927539727706E-2</v>
      </c>
      <c r="AU579" s="17"/>
      <c r="AV579" s="17">
        <v>0.14609871391628701</v>
      </c>
      <c r="AW579" s="17">
        <v>0.110903747900276</v>
      </c>
    </row>
    <row r="580" spans="2:49" x14ac:dyDescent="0.3">
      <c r="B580" t="s">
        <v>268</v>
      </c>
      <c r="C580" s="17">
        <v>0.180837269647595</v>
      </c>
      <c r="D580" s="17">
        <v>0.189551781968784</v>
      </c>
      <c r="E580" s="17">
        <v>0.14332375104530001</v>
      </c>
      <c r="F580" s="17"/>
      <c r="G580" s="17">
        <v>0.128218991623612</v>
      </c>
      <c r="H580" s="17">
        <v>0.23519330638485</v>
      </c>
      <c r="I580" s="17">
        <v>0.177508598039607</v>
      </c>
      <c r="J580" s="17">
        <v>0.242595336056835</v>
      </c>
      <c r="K580" s="17">
        <v>0.19322518586862</v>
      </c>
      <c r="L580" s="17">
        <v>0.105770519608632</v>
      </c>
      <c r="M580" s="17"/>
      <c r="N580" s="17">
        <v>0.189987263480208</v>
      </c>
      <c r="O580" s="17">
        <v>0.16406465022643299</v>
      </c>
      <c r="P580" s="17">
        <v>0.23225037839148399</v>
      </c>
      <c r="Q580" s="17">
        <v>0.137573645330785</v>
      </c>
      <c r="R580" s="17"/>
      <c r="S580" s="17">
        <v>0.12566633458364801</v>
      </c>
      <c r="T580" s="17">
        <v>0.15629335232949901</v>
      </c>
      <c r="U580" s="17">
        <v>0.220261649571558</v>
      </c>
      <c r="V580" s="17">
        <v>0.14817212386759701</v>
      </c>
      <c r="W580" s="17">
        <v>0.18989988460373</v>
      </c>
      <c r="X580" s="17">
        <v>0.27034831047709101</v>
      </c>
      <c r="Y580" s="17">
        <v>0.39177003843101599</v>
      </c>
      <c r="Z580" s="17">
        <v>7.2958904362665694E-2</v>
      </c>
      <c r="AA580" s="17">
        <v>0.164612697198112</v>
      </c>
      <c r="AB580" s="17">
        <v>0.132124827616795</v>
      </c>
      <c r="AC580" s="17">
        <v>0.37091676785727701</v>
      </c>
      <c r="AD580" s="17">
        <v>0.13442857019075199</v>
      </c>
      <c r="AE580" s="17"/>
      <c r="AF580" s="17">
        <v>0.168514028718485</v>
      </c>
      <c r="AG580" s="17">
        <v>0.14272412135899701</v>
      </c>
      <c r="AH580" s="17">
        <v>0.24000534755660999</v>
      </c>
      <c r="AI580" s="17">
        <v>0.18261082446433199</v>
      </c>
      <c r="AJ580" s="17">
        <v>0</v>
      </c>
      <c r="AK580" s="17"/>
      <c r="AL580" s="17">
        <v>0.145524180504738</v>
      </c>
      <c r="AM580" s="17">
        <v>0.27480645657457697</v>
      </c>
      <c r="AN580" s="17">
        <v>0.176344260457066</v>
      </c>
      <c r="AO580" s="17">
        <v>0.12704328784312199</v>
      </c>
      <c r="AP580" s="17">
        <v>0.190005123727301</v>
      </c>
      <c r="AQ580" s="17">
        <v>9.6497276246025401E-2</v>
      </c>
      <c r="AR580" s="17"/>
      <c r="AS580" s="17">
        <v>0.152031897705902</v>
      </c>
      <c r="AT580" s="17">
        <v>0.22382264064613699</v>
      </c>
      <c r="AU580" s="17"/>
      <c r="AV580" s="17">
        <v>0.14336059724258801</v>
      </c>
      <c r="AW580" s="17">
        <v>0.17200064937885901</v>
      </c>
    </row>
    <row r="581" spans="2:49" x14ac:dyDescent="0.3">
      <c r="B581" t="s">
        <v>269</v>
      </c>
      <c r="C581" s="17">
        <v>0.246311012679165</v>
      </c>
      <c r="D581" s="17">
        <v>0.245357631699228</v>
      </c>
      <c r="E581" s="17">
        <v>0.25303725750405598</v>
      </c>
      <c r="F581" s="17"/>
      <c r="G581" s="17">
        <v>0.25907037087350299</v>
      </c>
      <c r="H581" s="17">
        <v>0.283088779954213</v>
      </c>
      <c r="I581" s="17">
        <v>0.211214643631666</v>
      </c>
      <c r="J581" s="17">
        <v>0.22288701191791299</v>
      </c>
      <c r="K581" s="17">
        <v>0.30864892793254201</v>
      </c>
      <c r="L581" s="17">
        <v>0.209367518338506</v>
      </c>
      <c r="M581" s="17"/>
      <c r="N581" s="17">
        <v>0.26224636902503801</v>
      </c>
      <c r="O581" s="17">
        <v>0.21620039218454701</v>
      </c>
      <c r="P581" s="17">
        <v>0.246143416009446</v>
      </c>
      <c r="Q581" s="17">
        <v>0.25943883597950002</v>
      </c>
      <c r="R581" s="17"/>
      <c r="S581" s="17">
        <v>0.30236624597209899</v>
      </c>
      <c r="T581" s="17">
        <v>0.30809922562091802</v>
      </c>
      <c r="U581" s="17">
        <v>0.244905626100649</v>
      </c>
      <c r="V581" s="17">
        <v>0.46226244142282003</v>
      </c>
      <c r="W581" s="17">
        <v>0.18118999906809599</v>
      </c>
      <c r="X581" s="17">
        <v>0</v>
      </c>
      <c r="Y581" s="17">
        <v>0.158612124676212</v>
      </c>
      <c r="Z581" s="17">
        <v>0.23454453535932601</v>
      </c>
      <c r="AA581" s="17">
        <v>0.152475195538188</v>
      </c>
      <c r="AB581" s="17">
        <v>0.22426479963600099</v>
      </c>
      <c r="AC581" s="17">
        <v>0.189297723562003</v>
      </c>
      <c r="AD581" s="17">
        <v>0.31816375389144402</v>
      </c>
      <c r="AE581" s="17"/>
      <c r="AF581" s="17">
        <v>0.28046378664307697</v>
      </c>
      <c r="AG581" s="17">
        <v>0.27506063892459098</v>
      </c>
      <c r="AH581" s="17">
        <v>0.14040613491364701</v>
      </c>
      <c r="AI581" s="17">
        <v>0.28254783814955903</v>
      </c>
      <c r="AJ581" s="17">
        <v>0.43775305980946499</v>
      </c>
      <c r="AK581" s="17"/>
      <c r="AL581" s="17">
        <v>0.24798089246914301</v>
      </c>
      <c r="AM581" s="17">
        <v>0.23825247197875701</v>
      </c>
      <c r="AN581" s="17">
        <v>0.297428354525483</v>
      </c>
      <c r="AO581" s="17">
        <v>0.23614783934390601</v>
      </c>
      <c r="AP581" s="17">
        <v>0.22894294209449301</v>
      </c>
      <c r="AQ581" s="17">
        <v>0.245257700408964</v>
      </c>
      <c r="AR581" s="17"/>
      <c r="AS581" s="17">
        <v>0.230587000371998</v>
      </c>
      <c r="AT581" s="17">
        <v>0.26977547284921199</v>
      </c>
      <c r="AU581" s="17"/>
      <c r="AV581" s="17">
        <v>0.235467777844519</v>
      </c>
      <c r="AW581" s="17">
        <v>0.219347275288997</v>
      </c>
    </row>
    <row r="582" spans="2:49" x14ac:dyDescent="0.3">
      <c r="B582" t="s">
        <v>270</v>
      </c>
      <c r="C582" s="17">
        <v>0.164039255576761</v>
      </c>
      <c r="D582" s="17">
        <v>0.179288885800892</v>
      </c>
      <c r="E582" s="17">
        <v>0.125127533870284</v>
      </c>
      <c r="F582" s="17"/>
      <c r="G582" s="17">
        <v>0.222110497760971</v>
      </c>
      <c r="H582" s="17">
        <v>8.4171106637417004E-2</v>
      </c>
      <c r="I582" s="17">
        <v>0.23029473365136799</v>
      </c>
      <c r="J582" s="17">
        <v>0.112907689755429</v>
      </c>
      <c r="K582" s="17">
        <v>0.123946511549362</v>
      </c>
      <c r="L582" s="17">
        <v>0.23533285601876799</v>
      </c>
      <c r="M582" s="17"/>
      <c r="N582" s="17">
        <v>0.122144815466291</v>
      </c>
      <c r="O582" s="17">
        <v>0.201152943476961</v>
      </c>
      <c r="P582" s="17">
        <v>0.17937430295288501</v>
      </c>
      <c r="Q582" s="17">
        <v>0.184308624064323</v>
      </c>
      <c r="R582" s="17"/>
      <c r="S582" s="17">
        <v>0.20310122733776101</v>
      </c>
      <c r="T582" s="17">
        <v>0.18435605492331</v>
      </c>
      <c r="U582" s="17">
        <v>4.5074226358311098E-2</v>
      </c>
      <c r="V582" s="17">
        <v>9.6826199299069896E-2</v>
      </c>
      <c r="W582" s="17">
        <v>0.118090349386437</v>
      </c>
      <c r="X582" s="17">
        <v>0.30070135626622302</v>
      </c>
      <c r="Y582" s="17">
        <v>0</v>
      </c>
      <c r="Z582" s="17">
        <v>0.30772701149082399</v>
      </c>
      <c r="AA582" s="17">
        <v>0.26585475566803302</v>
      </c>
      <c r="AB582" s="17">
        <v>0.20278123294966299</v>
      </c>
      <c r="AC582" s="17">
        <v>6.4407300641895204E-2</v>
      </c>
      <c r="AD582" s="17">
        <v>6.8849735595515396E-2</v>
      </c>
      <c r="AE582" s="17"/>
      <c r="AF582" s="17">
        <v>0.16731021528084</v>
      </c>
      <c r="AG582" s="17">
        <v>0.14636787643027899</v>
      </c>
      <c r="AH582" s="17">
        <v>0.231678063850946</v>
      </c>
      <c r="AI582" s="17">
        <v>8.8267924688819902E-2</v>
      </c>
      <c r="AJ582" s="17">
        <v>0</v>
      </c>
      <c r="AK582" s="17"/>
      <c r="AL582" s="17">
        <v>0.145707859992776</v>
      </c>
      <c r="AM582" s="17">
        <v>0.172048988476045</v>
      </c>
      <c r="AN582" s="17">
        <v>0.25406247359714201</v>
      </c>
      <c r="AO582" s="17">
        <v>0.193069519616024</v>
      </c>
      <c r="AP582" s="17">
        <v>8.0127336856082199E-2</v>
      </c>
      <c r="AQ582" s="17">
        <v>0.10087782419006</v>
      </c>
      <c r="AR582" s="17"/>
      <c r="AS582" s="17">
        <v>0.17645695622546001</v>
      </c>
      <c r="AT582" s="17">
        <v>0.145508702650257</v>
      </c>
      <c r="AU582" s="17"/>
      <c r="AV582" s="17">
        <v>0.151350671325855</v>
      </c>
      <c r="AW582" s="17">
        <v>0.234273101648143</v>
      </c>
    </row>
    <row r="583" spans="2:49" x14ac:dyDescent="0.3">
      <c r="B583" t="s">
        <v>271</v>
      </c>
      <c r="C583" s="17">
        <v>0.22872775182271901</v>
      </c>
      <c r="D583" s="17">
        <v>0.194037069658693</v>
      </c>
      <c r="E583" s="17">
        <v>0.32731870775578598</v>
      </c>
      <c r="F583" s="17"/>
      <c r="G583" s="17">
        <v>0.25586761975348898</v>
      </c>
      <c r="H583" s="17">
        <v>9.6553977904526397E-2</v>
      </c>
      <c r="I583" s="17">
        <v>0.241347208969414</v>
      </c>
      <c r="J583" s="17">
        <v>0.33360299910801999</v>
      </c>
      <c r="K583" s="17">
        <v>0.20070907478326</v>
      </c>
      <c r="L583" s="17">
        <v>0.251337757049166</v>
      </c>
      <c r="M583" s="17"/>
      <c r="N583" s="17">
        <v>0.182552689922684</v>
      </c>
      <c r="O583" s="17">
        <v>0.28539835208634801</v>
      </c>
      <c r="P583" s="17">
        <v>0.235305734426518</v>
      </c>
      <c r="Q583" s="17">
        <v>0.221076992873845</v>
      </c>
      <c r="R583" s="17"/>
      <c r="S583" s="17">
        <v>0.15194805612029599</v>
      </c>
      <c r="T583" s="17">
        <v>0.27558006955824199</v>
      </c>
      <c r="U583" s="17">
        <v>0.20292490228225701</v>
      </c>
      <c r="V583" s="17">
        <v>0.207439672901051</v>
      </c>
      <c r="W583" s="17">
        <v>0.27109296680938799</v>
      </c>
      <c r="X583" s="17">
        <v>0.238149907987628</v>
      </c>
      <c r="Y583" s="17">
        <v>0.36395915100738802</v>
      </c>
      <c r="Z583" s="17">
        <v>8.2807286985522199E-2</v>
      </c>
      <c r="AA583" s="17">
        <v>0.25169699100118198</v>
      </c>
      <c r="AB583" s="17">
        <v>0.21505747971723199</v>
      </c>
      <c r="AC583" s="17">
        <v>0.186372661593871</v>
      </c>
      <c r="AD583" s="17">
        <v>0.361563342244903</v>
      </c>
      <c r="AE583" s="17"/>
      <c r="AF583" s="17">
        <v>0.25161136810266699</v>
      </c>
      <c r="AG583" s="17">
        <v>0.25243458510733302</v>
      </c>
      <c r="AH583" s="17">
        <v>0.27947365744845698</v>
      </c>
      <c r="AI583" s="17">
        <v>0.106897173819105</v>
      </c>
      <c r="AJ583" s="17">
        <v>0.15589897310148201</v>
      </c>
      <c r="AK583" s="17"/>
      <c r="AL583" s="17">
        <v>0.23490610391434</v>
      </c>
      <c r="AM583" s="17">
        <v>0.16980869750599301</v>
      </c>
      <c r="AN583" s="17">
        <v>0.13236775265213699</v>
      </c>
      <c r="AO583" s="17">
        <v>0.26091587428700602</v>
      </c>
      <c r="AP583" s="17">
        <v>0.382490370105393</v>
      </c>
      <c r="AQ583" s="17">
        <v>0.26750309565163199</v>
      </c>
      <c r="AR583" s="17"/>
      <c r="AS583" s="17">
        <v>0.22533760141988199</v>
      </c>
      <c r="AT583" s="17">
        <v>0.23378676904706899</v>
      </c>
      <c r="AU583" s="17"/>
      <c r="AV583" s="17">
        <v>0.23781731964602201</v>
      </c>
      <c r="AW583" s="17">
        <v>0.19659861408337001</v>
      </c>
    </row>
    <row r="584" spans="2:49" x14ac:dyDescent="0.3">
      <c r="B584" t="s">
        <v>272</v>
      </c>
      <c r="C584" s="17">
        <v>3.0805544268897998E-2</v>
      </c>
      <c r="D584" s="17">
        <v>3.0997768306527899E-2</v>
      </c>
      <c r="E584" s="17">
        <v>3.0795972848536302E-2</v>
      </c>
      <c r="F584" s="17"/>
      <c r="G584" s="17">
        <v>4.1955739200700198E-2</v>
      </c>
      <c r="H584" s="17">
        <v>0</v>
      </c>
      <c r="I584" s="17">
        <v>0</v>
      </c>
      <c r="J584" s="17">
        <v>2.2112923162805699E-2</v>
      </c>
      <c r="K584" s="17">
        <v>4.8285962063944199E-2</v>
      </c>
      <c r="L584" s="17">
        <v>6.1031730104071001E-2</v>
      </c>
      <c r="M584" s="17"/>
      <c r="N584" s="17">
        <v>3.1829567007814502E-2</v>
      </c>
      <c r="O584" s="17">
        <v>3.10379763609906E-2</v>
      </c>
      <c r="P584" s="17">
        <v>2.1650546984870699E-2</v>
      </c>
      <c r="Q584" s="17">
        <v>3.8363847911318603E-2</v>
      </c>
      <c r="R584" s="17"/>
      <c r="S584" s="17">
        <v>0</v>
      </c>
      <c r="T584" s="17">
        <v>0</v>
      </c>
      <c r="U584" s="17">
        <v>0</v>
      </c>
      <c r="V584" s="17">
        <v>0</v>
      </c>
      <c r="W584" s="17">
        <v>0.130489536058495</v>
      </c>
      <c r="X584" s="17">
        <v>0</v>
      </c>
      <c r="Y584" s="17">
        <v>8.56586858853845E-2</v>
      </c>
      <c r="Z584" s="17">
        <v>0.151164645958724</v>
      </c>
      <c r="AA584" s="17">
        <v>4.9117093703270602E-2</v>
      </c>
      <c r="AB584" s="17">
        <v>5.2735953466915203E-2</v>
      </c>
      <c r="AC584" s="17">
        <v>0</v>
      </c>
      <c r="AD584" s="17">
        <v>0</v>
      </c>
      <c r="AE584" s="17"/>
      <c r="AF584" s="17">
        <v>3.5970298458769999E-2</v>
      </c>
      <c r="AG584" s="17">
        <v>6.5834939309234106E-2</v>
      </c>
      <c r="AH584" s="17">
        <v>1.5632423688827401E-2</v>
      </c>
      <c r="AI584" s="17">
        <v>0</v>
      </c>
      <c r="AJ584" s="17">
        <v>0</v>
      </c>
      <c r="AK584" s="17"/>
      <c r="AL584" s="17">
        <v>3.2251995942798699E-2</v>
      </c>
      <c r="AM584" s="17">
        <v>2.7891212128203599E-2</v>
      </c>
      <c r="AN584" s="17">
        <v>0</v>
      </c>
      <c r="AO584" s="17">
        <v>5.8610276402215201E-2</v>
      </c>
      <c r="AP584" s="17">
        <v>0</v>
      </c>
      <c r="AQ584" s="17">
        <v>4.9225844717417901E-2</v>
      </c>
      <c r="AR584" s="17"/>
      <c r="AS584" s="17">
        <v>4.47548854315978E-2</v>
      </c>
      <c r="AT584" s="17">
        <v>9.9893712898575793E-3</v>
      </c>
      <c r="AU584" s="17"/>
      <c r="AV584" s="17">
        <v>5.5256136458258401E-2</v>
      </c>
      <c r="AW584" s="17">
        <v>2.0572022100549599E-2</v>
      </c>
    </row>
    <row r="585" spans="2:49" x14ac:dyDescent="0.3">
      <c r="B585" t="s">
        <v>273</v>
      </c>
      <c r="C585" s="17">
        <v>1.7257554408298102E-2</v>
      </c>
      <c r="D585" s="17">
        <v>2.36808756876879E-2</v>
      </c>
      <c r="E585" s="17">
        <v>0</v>
      </c>
      <c r="F585" s="17"/>
      <c r="G585" s="17">
        <v>9.2776780787724195E-2</v>
      </c>
      <c r="H585" s="17">
        <v>0</v>
      </c>
      <c r="I585" s="17">
        <v>0</v>
      </c>
      <c r="J585" s="17">
        <v>2.31548569587419E-2</v>
      </c>
      <c r="K585" s="17">
        <v>2.5975891063554898E-2</v>
      </c>
      <c r="L585" s="17">
        <v>0</v>
      </c>
      <c r="M585" s="17"/>
      <c r="N585" s="17">
        <v>1.2048233843965901E-2</v>
      </c>
      <c r="O585" s="17">
        <v>0</v>
      </c>
      <c r="P585" s="17">
        <v>4.3193509274384902E-2</v>
      </c>
      <c r="Q585" s="17">
        <v>2.2857925760439098E-2</v>
      </c>
      <c r="R585" s="17"/>
      <c r="S585" s="17">
        <v>3.4090597756881197E-2</v>
      </c>
      <c r="T585" s="17">
        <v>0</v>
      </c>
      <c r="U585" s="17">
        <v>9.9549845459347502E-2</v>
      </c>
      <c r="V585" s="17">
        <v>0</v>
      </c>
      <c r="W585" s="17">
        <v>0</v>
      </c>
      <c r="X585" s="17">
        <v>0</v>
      </c>
      <c r="Y585" s="17">
        <v>0</v>
      </c>
      <c r="Z585" s="17">
        <v>0</v>
      </c>
      <c r="AA585" s="17">
        <v>0</v>
      </c>
      <c r="AB585" s="17">
        <v>2.96410794217217E-2</v>
      </c>
      <c r="AC585" s="17">
        <v>0</v>
      </c>
      <c r="AD585" s="17">
        <v>0</v>
      </c>
      <c r="AE585" s="17"/>
      <c r="AF585" s="17">
        <v>2.1056551289967401E-2</v>
      </c>
      <c r="AG585" s="17">
        <v>1.9011991343035901E-2</v>
      </c>
      <c r="AH585" s="17">
        <v>1.7869683345567901E-2</v>
      </c>
      <c r="AI585" s="17">
        <v>0</v>
      </c>
      <c r="AJ585" s="17">
        <v>0</v>
      </c>
      <c r="AK585" s="17"/>
      <c r="AL585" s="17">
        <v>0</v>
      </c>
      <c r="AM585" s="17">
        <v>1.6618125941611901E-2</v>
      </c>
      <c r="AN585" s="17">
        <v>0</v>
      </c>
      <c r="AO585" s="17">
        <v>0</v>
      </c>
      <c r="AP585" s="17">
        <v>4.33814667738191E-2</v>
      </c>
      <c r="AQ585" s="17">
        <v>0.107525469467836</v>
      </c>
      <c r="AR585" s="17"/>
      <c r="AS585" s="17">
        <v>1.40195627905947E-2</v>
      </c>
      <c r="AT585" s="17">
        <v>2.20895097553385E-2</v>
      </c>
      <c r="AU585" s="17"/>
      <c r="AV585" s="17">
        <v>0</v>
      </c>
      <c r="AW585" s="17">
        <v>4.6304589599806503E-2</v>
      </c>
    </row>
    <row r="586" spans="2:49" x14ac:dyDescent="0.3">
      <c r="B586" t="s">
        <v>274</v>
      </c>
      <c r="C586" s="17">
        <v>0</v>
      </c>
      <c r="D586" s="17">
        <v>0</v>
      </c>
      <c r="E586" s="17">
        <v>0</v>
      </c>
      <c r="F586" s="17"/>
      <c r="G586" s="17">
        <v>0</v>
      </c>
      <c r="H586" s="17">
        <v>0</v>
      </c>
      <c r="I586" s="17">
        <v>0</v>
      </c>
      <c r="J586" s="17">
        <v>0</v>
      </c>
      <c r="K586" s="17">
        <v>0</v>
      </c>
      <c r="L586" s="17">
        <v>0</v>
      </c>
      <c r="M586" s="17"/>
      <c r="N586" s="17">
        <v>0</v>
      </c>
      <c r="O586" s="17">
        <v>0</v>
      </c>
      <c r="P586" s="17">
        <v>0</v>
      </c>
      <c r="Q586" s="17">
        <v>0</v>
      </c>
      <c r="R586" s="17"/>
      <c r="S586" s="17">
        <v>0</v>
      </c>
      <c r="T586" s="17">
        <v>0</v>
      </c>
      <c r="U586" s="17">
        <v>0</v>
      </c>
      <c r="V586" s="17">
        <v>0</v>
      </c>
      <c r="W586" s="17">
        <v>0</v>
      </c>
      <c r="X586" s="17">
        <v>0</v>
      </c>
      <c r="Y586" s="17">
        <v>0</v>
      </c>
      <c r="Z586" s="17">
        <v>0</v>
      </c>
      <c r="AA586" s="17">
        <v>0</v>
      </c>
      <c r="AB586" s="17">
        <v>0</v>
      </c>
      <c r="AC586" s="17">
        <v>0</v>
      </c>
      <c r="AD586" s="17">
        <v>0</v>
      </c>
      <c r="AE586" s="17"/>
      <c r="AF586" s="17">
        <v>0</v>
      </c>
      <c r="AG586" s="17">
        <v>0</v>
      </c>
      <c r="AH586" s="17">
        <v>0</v>
      </c>
      <c r="AI586" s="17">
        <v>0</v>
      </c>
      <c r="AJ586" s="17">
        <v>0</v>
      </c>
      <c r="AK586" s="17"/>
      <c r="AL586" s="17">
        <v>0</v>
      </c>
      <c r="AM586" s="17">
        <v>0</v>
      </c>
      <c r="AN586" s="17">
        <v>0</v>
      </c>
      <c r="AO586" s="17">
        <v>0</v>
      </c>
      <c r="AP586" s="17">
        <v>0</v>
      </c>
      <c r="AQ586" s="17">
        <v>0</v>
      </c>
      <c r="AR586" s="17"/>
      <c r="AS586" s="17">
        <v>0</v>
      </c>
      <c r="AT586" s="17">
        <v>0</v>
      </c>
      <c r="AU586" s="17"/>
      <c r="AV586" s="17">
        <v>0</v>
      </c>
      <c r="AW586" s="17">
        <v>0</v>
      </c>
    </row>
    <row r="587" spans="2:49" x14ac:dyDescent="0.3">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row>
    <row r="588" spans="2:49" x14ac:dyDescent="0.3">
      <c r="B588" s="6" t="s">
        <v>291</v>
      </c>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row>
    <row r="589" spans="2:49" x14ac:dyDescent="0.3">
      <c r="B589" s="23" t="s">
        <v>276</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row>
    <row r="590" spans="2:49" x14ac:dyDescent="0.3">
      <c r="B590" t="s">
        <v>266</v>
      </c>
      <c r="C590" s="17">
        <v>4.1616165825043197E-2</v>
      </c>
      <c r="D590" s="17">
        <v>4.7669152468996299E-2</v>
      </c>
      <c r="E590" s="17">
        <v>2.6518507660963399E-2</v>
      </c>
      <c r="F590" s="17"/>
      <c r="G590" s="17">
        <v>7.2502523838319205E-2</v>
      </c>
      <c r="H590" s="17">
        <v>2.9792997063720999E-2</v>
      </c>
      <c r="I590" s="17">
        <v>5.7004461495246898E-2</v>
      </c>
      <c r="J590" s="17">
        <v>0</v>
      </c>
      <c r="K590" s="17">
        <v>0</v>
      </c>
      <c r="L590" s="17">
        <v>0</v>
      </c>
      <c r="M590" s="17"/>
      <c r="N590" s="17">
        <v>2.2643952074099499E-2</v>
      </c>
      <c r="O590" s="17">
        <v>0.117863232635465</v>
      </c>
      <c r="P590" s="17">
        <v>4.5649974829350001E-2</v>
      </c>
      <c r="Q590" s="17">
        <v>0</v>
      </c>
      <c r="R590" s="17"/>
      <c r="S590" s="17">
        <v>9.0966210387672206E-2</v>
      </c>
      <c r="T590" s="17">
        <v>0</v>
      </c>
      <c r="U590" s="17">
        <v>0.12644082169555601</v>
      </c>
      <c r="V590" s="17">
        <v>0.13913501098620101</v>
      </c>
      <c r="W590" s="17">
        <v>9.6782443967040305E-2</v>
      </c>
      <c r="X590" s="17">
        <v>0</v>
      </c>
      <c r="Y590" s="17">
        <v>0</v>
      </c>
      <c r="Z590" s="17">
        <v>0</v>
      </c>
      <c r="AA590" s="17">
        <v>0</v>
      </c>
      <c r="AB590" s="17">
        <v>0</v>
      </c>
      <c r="AC590" s="17">
        <v>0</v>
      </c>
      <c r="AD590" s="17">
        <v>0</v>
      </c>
      <c r="AE590" s="17"/>
      <c r="AF590" s="17">
        <v>6.4717798380217101E-2</v>
      </c>
      <c r="AG590" s="17">
        <v>0</v>
      </c>
      <c r="AH590" s="17">
        <v>8.4897566126895002E-2</v>
      </c>
      <c r="AI590" s="17">
        <v>0</v>
      </c>
      <c r="AJ590" s="17">
        <v>0.19202317048487599</v>
      </c>
      <c r="AK590" s="17"/>
      <c r="AL590" s="17">
        <v>5.6998494291499197E-2</v>
      </c>
      <c r="AM590" s="17">
        <v>0</v>
      </c>
      <c r="AN590" s="17">
        <v>0.119695075483968</v>
      </c>
      <c r="AO590" s="17">
        <v>4.7437419258084097E-2</v>
      </c>
      <c r="AP590" s="17">
        <v>0</v>
      </c>
      <c r="AQ590" s="17">
        <v>0</v>
      </c>
      <c r="AR590" s="17"/>
      <c r="AS590" s="17">
        <v>1.7999901651560599E-2</v>
      </c>
      <c r="AT590" s="17">
        <v>5.8831909507886103E-2</v>
      </c>
      <c r="AU590" s="17"/>
      <c r="AV590" s="17">
        <v>2.5519888136622901E-2</v>
      </c>
      <c r="AW590" s="17">
        <v>0</v>
      </c>
    </row>
    <row r="591" spans="2:49" x14ac:dyDescent="0.3">
      <c r="B591" t="s">
        <v>267</v>
      </c>
      <c r="C591" s="17">
        <v>0.16140087823886101</v>
      </c>
      <c r="D591" s="17">
        <v>0.172849424595164</v>
      </c>
      <c r="E591" s="17">
        <v>0.132845348625102</v>
      </c>
      <c r="F591" s="17"/>
      <c r="G591" s="17">
        <v>0.18437411519512401</v>
      </c>
      <c r="H591" s="17">
        <v>0.20282456476435401</v>
      </c>
      <c r="I591" s="17">
        <v>9.5635553421037897E-2</v>
      </c>
      <c r="J591" s="17">
        <v>0.24031725565206799</v>
      </c>
      <c r="K591" s="17">
        <v>0</v>
      </c>
      <c r="L591" s="17">
        <v>0</v>
      </c>
      <c r="M591" s="17"/>
      <c r="N591" s="17">
        <v>0.137398823936494</v>
      </c>
      <c r="O591" s="17">
        <v>0.120705496276604</v>
      </c>
      <c r="P591" s="17">
        <v>0.24161795389857599</v>
      </c>
      <c r="Q591" s="17">
        <v>0.154789394442818</v>
      </c>
      <c r="R591" s="17"/>
      <c r="S591" s="17">
        <v>0.13951405681104601</v>
      </c>
      <c r="T591" s="17">
        <v>0.32984215129497801</v>
      </c>
      <c r="U591" s="17">
        <v>0</v>
      </c>
      <c r="V591" s="17">
        <v>0.27300772287649999</v>
      </c>
      <c r="W591" s="17">
        <v>0</v>
      </c>
      <c r="X591" s="17">
        <v>0.17229951941517599</v>
      </c>
      <c r="Y591" s="17">
        <v>0.25692504052093501</v>
      </c>
      <c r="Z591" s="17">
        <v>0.21816701755139001</v>
      </c>
      <c r="AA591" s="17">
        <v>0.178341554003391</v>
      </c>
      <c r="AB591" s="17">
        <v>0</v>
      </c>
      <c r="AC591" s="17">
        <v>0.15692359670528</v>
      </c>
      <c r="AD591" s="17">
        <v>0.31529179395748602</v>
      </c>
      <c r="AE591" s="17"/>
      <c r="AF591" s="17">
        <v>0.103054198225384</v>
      </c>
      <c r="AG591" s="17">
        <v>0.13261768355331299</v>
      </c>
      <c r="AH591" s="17">
        <v>0.26189450586000601</v>
      </c>
      <c r="AI591" s="17">
        <v>0.11571180958687401</v>
      </c>
      <c r="AJ591" s="17">
        <v>0.40458873419286701</v>
      </c>
      <c r="AK591" s="17"/>
      <c r="AL591" s="17">
        <v>0.21603554542422199</v>
      </c>
      <c r="AM591" s="17">
        <v>0.12688772256230299</v>
      </c>
      <c r="AN591" s="17">
        <v>9.3293202655745797E-2</v>
      </c>
      <c r="AO591" s="17">
        <v>0.16659577081389701</v>
      </c>
      <c r="AP591" s="17">
        <v>0</v>
      </c>
      <c r="AQ591" s="17">
        <v>0</v>
      </c>
      <c r="AR591" s="17"/>
      <c r="AS591" s="17">
        <v>0.16880251964944801</v>
      </c>
      <c r="AT591" s="17">
        <v>0.156005242399892</v>
      </c>
      <c r="AU591" s="17"/>
      <c r="AV591" s="17">
        <v>0.153379843140587</v>
      </c>
      <c r="AW591" s="17">
        <v>0.205718365298209</v>
      </c>
    </row>
    <row r="592" spans="2:49" x14ac:dyDescent="0.3">
      <c r="B592" t="s">
        <v>268</v>
      </c>
      <c r="C592" s="17">
        <v>0.19409537088166101</v>
      </c>
      <c r="D592" s="17">
        <v>0.219610161152299</v>
      </c>
      <c r="E592" s="17">
        <v>0.13045512115153601</v>
      </c>
      <c r="F592" s="17"/>
      <c r="G592" s="17">
        <v>0.158415881601284</v>
      </c>
      <c r="H592" s="17">
        <v>0.22777508239796801</v>
      </c>
      <c r="I592" s="17">
        <v>0.205278023373198</v>
      </c>
      <c r="J592" s="17">
        <v>0.17134602214903</v>
      </c>
      <c r="K592" s="17">
        <v>0.50168014604049205</v>
      </c>
      <c r="L592" s="17">
        <v>0</v>
      </c>
      <c r="M592" s="17"/>
      <c r="N592" s="17">
        <v>0.19187047266444299</v>
      </c>
      <c r="O592" s="17">
        <v>0.22081934858332899</v>
      </c>
      <c r="P592" s="17">
        <v>0.24319828769924501</v>
      </c>
      <c r="Q592" s="17">
        <v>0.13523230270105599</v>
      </c>
      <c r="R592" s="17"/>
      <c r="S592" s="17">
        <v>0.20670016878406799</v>
      </c>
      <c r="T592" s="17">
        <v>0.122364375757679</v>
      </c>
      <c r="U592" s="17">
        <v>0.21674746136411699</v>
      </c>
      <c r="V592" s="17">
        <v>0</v>
      </c>
      <c r="W592" s="17">
        <v>0.17578362722316199</v>
      </c>
      <c r="X592" s="17">
        <v>0.22527624088961701</v>
      </c>
      <c r="Y592" s="17">
        <v>0.241460806355699</v>
      </c>
      <c r="Z592" s="17">
        <v>0.362762589610857</v>
      </c>
      <c r="AA592" s="17">
        <v>0.11796731846113399</v>
      </c>
      <c r="AB592" s="17">
        <v>0.25797413825625198</v>
      </c>
      <c r="AC592" s="17">
        <v>0.52322799971924405</v>
      </c>
      <c r="AD592" s="17">
        <v>0</v>
      </c>
      <c r="AE592" s="17"/>
      <c r="AF592" s="17">
        <v>0.24788158125902501</v>
      </c>
      <c r="AG592" s="17">
        <v>0.18908205630077901</v>
      </c>
      <c r="AH592" s="17">
        <v>0.128618820518659</v>
      </c>
      <c r="AI592" s="17">
        <v>0.27337251628136</v>
      </c>
      <c r="AJ592" s="17">
        <v>0</v>
      </c>
      <c r="AK592" s="17"/>
      <c r="AL592" s="17">
        <v>0.151639629740487</v>
      </c>
      <c r="AM592" s="17">
        <v>0.33681274452478399</v>
      </c>
      <c r="AN592" s="17">
        <v>0</v>
      </c>
      <c r="AO592" s="17">
        <v>0.13657260958377401</v>
      </c>
      <c r="AP592" s="17">
        <v>0</v>
      </c>
      <c r="AQ592" s="17">
        <v>0.24720141725231401</v>
      </c>
      <c r="AR592" s="17"/>
      <c r="AS592" s="17">
        <v>0.22769336694721501</v>
      </c>
      <c r="AT592" s="17">
        <v>0.16960316143342699</v>
      </c>
      <c r="AU592" s="17"/>
      <c r="AV592" s="17">
        <v>0.24302923262281401</v>
      </c>
      <c r="AW592" s="17">
        <v>0.19098531242469</v>
      </c>
    </row>
    <row r="593" spans="2:49" x14ac:dyDescent="0.3">
      <c r="B593" t="s">
        <v>269</v>
      </c>
      <c r="C593" s="17">
        <v>0.27287385053697</v>
      </c>
      <c r="D593" s="17">
        <v>0.29674043318036097</v>
      </c>
      <c r="E593" s="17">
        <v>0.21334464165383901</v>
      </c>
      <c r="F593" s="17"/>
      <c r="G593" s="17">
        <v>0.32971193670558302</v>
      </c>
      <c r="H593" s="17">
        <v>0.32378446754831502</v>
      </c>
      <c r="I593" s="17">
        <v>0.19475780319691299</v>
      </c>
      <c r="J593" s="17">
        <v>0.353045426339618</v>
      </c>
      <c r="K593" s="17">
        <v>0</v>
      </c>
      <c r="L593" s="17">
        <v>0</v>
      </c>
      <c r="M593" s="17"/>
      <c r="N593" s="17">
        <v>0.33128690627656598</v>
      </c>
      <c r="O593" s="17">
        <v>0.18927809741448501</v>
      </c>
      <c r="P593" s="17">
        <v>0.27414568755106</v>
      </c>
      <c r="Q593" s="17">
        <v>0.25035312878096899</v>
      </c>
      <c r="R593" s="17"/>
      <c r="S593" s="17">
        <v>0.19034931221576301</v>
      </c>
      <c r="T593" s="17">
        <v>0.36826929506378597</v>
      </c>
      <c r="U593" s="17">
        <v>9.0306639668561395E-2</v>
      </c>
      <c r="V593" s="17">
        <v>0.58785726613729805</v>
      </c>
      <c r="W593" s="17">
        <v>0.51725062171907998</v>
      </c>
      <c r="X593" s="17">
        <v>0.20967116623128701</v>
      </c>
      <c r="Y593" s="17">
        <v>0.50161415312336599</v>
      </c>
      <c r="Z593" s="17">
        <v>0.223058014739797</v>
      </c>
      <c r="AA593" s="17">
        <v>0.25069134446142999</v>
      </c>
      <c r="AB593" s="17">
        <v>0.300392868772273</v>
      </c>
      <c r="AC593" s="17">
        <v>0</v>
      </c>
      <c r="AD593" s="17">
        <v>0.31529179395748602</v>
      </c>
      <c r="AE593" s="17"/>
      <c r="AF593" s="17">
        <v>0.23843725647891401</v>
      </c>
      <c r="AG593" s="17">
        <v>0.356697226817692</v>
      </c>
      <c r="AH593" s="17">
        <v>0.26891122237675702</v>
      </c>
      <c r="AI593" s="17">
        <v>0.24990135000736899</v>
      </c>
      <c r="AJ593" s="17">
        <v>0</v>
      </c>
      <c r="AK593" s="17"/>
      <c r="AL593" s="17">
        <v>0.235805073686395</v>
      </c>
      <c r="AM593" s="17">
        <v>0.235357171500338</v>
      </c>
      <c r="AN593" s="17">
        <v>0.44240120091576002</v>
      </c>
      <c r="AO593" s="17">
        <v>0.32102474158692301</v>
      </c>
      <c r="AP593" s="17">
        <v>0</v>
      </c>
      <c r="AQ593" s="17">
        <v>0.48120582769241699</v>
      </c>
      <c r="AR593" s="17"/>
      <c r="AS593" s="17">
        <v>0.26909416456416702</v>
      </c>
      <c r="AT593" s="17">
        <v>0.27562915952366701</v>
      </c>
      <c r="AU593" s="17"/>
      <c r="AV593" s="17">
        <v>0.27468887775765499</v>
      </c>
      <c r="AW593" s="17">
        <v>0.25570261293684599</v>
      </c>
    </row>
    <row r="594" spans="2:49" x14ac:dyDescent="0.3">
      <c r="B594" t="s">
        <v>270</v>
      </c>
      <c r="C594" s="17">
        <v>0.12101718074925299</v>
      </c>
      <c r="D594" s="17">
        <v>0.105267128075285</v>
      </c>
      <c r="E594" s="17">
        <v>0.160301739814879</v>
      </c>
      <c r="F594" s="17"/>
      <c r="G594" s="17">
        <v>0.10256701688771699</v>
      </c>
      <c r="H594" s="17">
        <v>0.120688100744651</v>
      </c>
      <c r="I594" s="17">
        <v>9.7474366819636504E-2</v>
      </c>
      <c r="J594" s="17">
        <v>0.117029529982473</v>
      </c>
      <c r="K594" s="17">
        <v>0.336358158483963</v>
      </c>
      <c r="L594" s="17">
        <v>0.14797235813120399</v>
      </c>
      <c r="M594" s="17"/>
      <c r="N594" s="17">
        <v>0.13428014743098801</v>
      </c>
      <c r="O594" s="17">
        <v>0.20042910030278299</v>
      </c>
      <c r="P594" s="17">
        <v>6.2153746774801198E-2</v>
      </c>
      <c r="Q594" s="17">
        <v>0.10553869088189401</v>
      </c>
      <c r="R594" s="17"/>
      <c r="S594" s="17">
        <v>9.62343849332985E-2</v>
      </c>
      <c r="T594" s="17">
        <v>0.122002622614483</v>
      </c>
      <c r="U594" s="17">
        <v>0.27957973412596898</v>
      </c>
      <c r="V594" s="17">
        <v>0</v>
      </c>
      <c r="W594" s="17">
        <v>0</v>
      </c>
      <c r="X594" s="17">
        <v>7.4748111245364998E-2</v>
      </c>
      <c r="Y594" s="17">
        <v>0</v>
      </c>
      <c r="Z594" s="17">
        <v>0.19601237809795599</v>
      </c>
      <c r="AA594" s="17">
        <v>0.155363297615602</v>
      </c>
      <c r="AB594" s="17">
        <v>0.145267355361205</v>
      </c>
      <c r="AC594" s="17">
        <v>0.164862130235578</v>
      </c>
      <c r="AD594" s="17">
        <v>0.36941641208502701</v>
      </c>
      <c r="AE594" s="17"/>
      <c r="AF594" s="17">
        <v>9.38818768906374E-2</v>
      </c>
      <c r="AG594" s="17">
        <v>0.12936183335794699</v>
      </c>
      <c r="AH594" s="17">
        <v>0.114238444847725</v>
      </c>
      <c r="AI594" s="17">
        <v>0.13120956045521001</v>
      </c>
      <c r="AJ594" s="17">
        <v>0.403388095322258</v>
      </c>
      <c r="AK594" s="17"/>
      <c r="AL594" s="17">
        <v>0.151941792011417</v>
      </c>
      <c r="AM594" s="17">
        <v>6.31841799618445E-2</v>
      </c>
      <c r="AN594" s="17">
        <v>7.9755013817896098E-2</v>
      </c>
      <c r="AO594" s="17">
        <v>0.158765160630672</v>
      </c>
      <c r="AP594" s="17">
        <v>0</v>
      </c>
      <c r="AQ594" s="17">
        <v>0.27159275505526898</v>
      </c>
      <c r="AR594" s="17"/>
      <c r="AS594" s="17">
        <v>9.0672282042997807E-2</v>
      </c>
      <c r="AT594" s="17">
        <v>0.143137952873546</v>
      </c>
      <c r="AU594" s="17"/>
      <c r="AV594" s="17">
        <v>0.101722973577462</v>
      </c>
      <c r="AW594" s="17">
        <v>6.4221255675170896E-2</v>
      </c>
    </row>
    <row r="595" spans="2:49" x14ac:dyDescent="0.3">
      <c r="B595" t="s">
        <v>271</v>
      </c>
      <c r="C595" s="17">
        <v>0.12976067885068199</v>
      </c>
      <c r="D595" s="17">
        <v>0.12612051224255599</v>
      </c>
      <c r="E595" s="17">
        <v>0.13884016214422301</v>
      </c>
      <c r="F595" s="17"/>
      <c r="G595" s="17">
        <v>4.8008176045439999E-2</v>
      </c>
      <c r="H595" s="17">
        <v>6.3008924869812397E-2</v>
      </c>
      <c r="I595" s="17">
        <v>0.26411869638581198</v>
      </c>
      <c r="J595" s="17">
        <v>0.118261765876811</v>
      </c>
      <c r="K595" s="17">
        <v>0.16196169547554501</v>
      </c>
      <c r="L595" s="17">
        <v>0.44555816264896098</v>
      </c>
      <c r="M595" s="17"/>
      <c r="N595" s="17">
        <v>0.12929216420492901</v>
      </c>
      <c r="O595" s="17">
        <v>0.15090472478733399</v>
      </c>
      <c r="P595" s="17">
        <v>6.8089956016593595E-2</v>
      </c>
      <c r="Q595" s="17">
        <v>0.18671853473538</v>
      </c>
      <c r="R595" s="17"/>
      <c r="S595" s="17">
        <v>0.18417387590706</v>
      </c>
      <c r="T595" s="17">
        <v>5.7521555269074202E-2</v>
      </c>
      <c r="U595" s="17">
        <v>9.6766365211636604E-2</v>
      </c>
      <c r="V595" s="17">
        <v>0</v>
      </c>
      <c r="W595" s="17">
        <v>0.127649058782178</v>
      </c>
      <c r="X595" s="17">
        <v>0.15052815501720701</v>
      </c>
      <c r="Y595" s="17">
        <v>0</v>
      </c>
      <c r="Z595" s="17">
        <v>0</v>
      </c>
      <c r="AA595" s="17">
        <v>0.24010823991142299</v>
      </c>
      <c r="AB595" s="17">
        <v>0.29636563761027002</v>
      </c>
      <c r="AC595" s="17">
        <v>0</v>
      </c>
      <c r="AD595" s="17">
        <v>0</v>
      </c>
      <c r="AE595" s="17"/>
      <c r="AF595" s="17">
        <v>0.202498141218585</v>
      </c>
      <c r="AG595" s="17">
        <v>9.9143426776220595E-2</v>
      </c>
      <c r="AH595" s="17">
        <v>8.2391239240239306E-2</v>
      </c>
      <c r="AI595" s="17">
        <v>0.145040833258643</v>
      </c>
      <c r="AJ595" s="17">
        <v>0</v>
      </c>
      <c r="AK595" s="17"/>
      <c r="AL595" s="17">
        <v>0.149012738344728</v>
      </c>
      <c r="AM595" s="17">
        <v>8.6519810297918803E-2</v>
      </c>
      <c r="AN595" s="17">
        <v>0.26485550712662997</v>
      </c>
      <c r="AO595" s="17">
        <v>5.7652430351735999E-2</v>
      </c>
      <c r="AP595" s="17">
        <v>1</v>
      </c>
      <c r="AQ595" s="17">
        <v>0</v>
      </c>
      <c r="AR595" s="17"/>
      <c r="AS595" s="17">
        <v>0.17063578836621801</v>
      </c>
      <c r="AT595" s="17">
        <v>9.9963611742255903E-2</v>
      </c>
      <c r="AU595" s="17"/>
      <c r="AV595" s="17">
        <v>0.14906494676007701</v>
      </c>
      <c r="AW595" s="17">
        <v>0.222267932682327</v>
      </c>
    </row>
    <row r="596" spans="2:49" x14ac:dyDescent="0.3">
      <c r="B596" t="s">
        <v>272</v>
      </c>
      <c r="C596" s="17">
        <v>4.0835771398910897E-2</v>
      </c>
      <c r="D596" s="17">
        <v>1.20688082167838E-2</v>
      </c>
      <c r="E596" s="17">
        <v>0.11258775138655901</v>
      </c>
      <c r="F596" s="17"/>
      <c r="G596" s="17">
        <v>7.9292485102054597E-2</v>
      </c>
      <c r="H596" s="17">
        <v>0</v>
      </c>
      <c r="I596" s="17">
        <v>4.3626057358464698E-2</v>
      </c>
      <c r="J596" s="17">
        <v>0</v>
      </c>
      <c r="K596" s="17">
        <v>0</v>
      </c>
      <c r="L596" s="17">
        <v>0.13889688452514401</v>
      </c>
      <c r="M596" s="17"/>
      <c r="N596" s="17">
        <v>2.77301533206252E-2</v>
      </c>
      <c r="O596" s="17">
        <v>0</v>
      </c>
      <c r="P596" s="17">
        <v>3.4122559458942402E-2</v>
      </c>
      <c r="Q596" s="17">
        <v>0.10375354700451001</v>
      </c>
      <c r="R596" s="17"/>
      <c r="S596" s="17">
        <v>4.33737094269269E-2</v>
      </c>
      <c r="T596" s="17">
        <v>0</v>
      </c>
      <c r="U596" s="17">
        <v>9.6766365211636604E-2</v>
      </c>
      <c r="V596" s="17">
        <v>0</v>
      </c>
      <c r="W596" s="17">
        <v>0</v>
      </c>
      <c r="X596" s="17">
        <v>0.11347596869290601</v>
      </c>
      <c r="Y596" s="17">
        <v>0</v>
      </c>
      <c r="Z596" s="17">
        <v>0</v>
      </c>
      <c r="AA596" s="17">
        <v>5.7528245547020601E-2</v>
      </c>
      <c r="AB596" s="17">
        <v>0</v>
      </c>
      <c r="AC596" s="17">
        <v>0</v>
      </c>
      <c r="AD596" s="17">
        <v>0</v>
      </c>
      <c r="AE596" s="17"/>
      <c r="AF596" s="17">
        <v>4.9529147547237598E-2</v>
      </c>
      <c r="AG596" s="17">
        <v>6.3465358733540797E-2</v>
      </c>
      <c r="AH596" s="17">
        <v>2.91234847247323E-2</v>
      </c>
      <c r="AI596" s="17">
        <v>3.9935331064749599E-2</v>
      </c>
      <c r="AJ596" s="17">
        <v>0</v>
      </c>
      <c r="AK596" s="17"/>
      <c r="AL596" s="17">
        <v>3.8566726501252098E-2</v>
      </c>
      <c r="AM596" s="17">
        <v>5.3798256322255697E-2</v>
      </c>
      <c r="AN596" s="17">
        <v>0</v>
      </c>
      <c r="AO596" s="17">
        <v>5.63094853357681E-2</v>
      </c>
      <c r="AP596" s="17">
        <v>0</v>
      </c>
      <c r="AQ596" s="17">
        <v>0</v>
      </c>
      <c r="AR596" s="17"/>
      <c r="AS596" s="17">
        <v>3.7096209295928703E-2</v>
      </c>
      <c r="AT596" s="17">
        <v>4.3561830955921699E-2</v>
      </c>
      <c r="AU596" s="17"/>
      <c r="AV596" s="17">
        <v>5.2594238004782197E-2</v>
      </c>
      <c r="AW596" s="17">
        <v>0</v>
      </c>
    </row>
    <row r="597" spans="2:49" x14ac:dyDescent="0.3">
      <c r="B597" t="s">
        <v>273</v>
      </c>
      <c r="C597" s="17">
        <v>3.02166656796263E-2</v>
      </c>
      <c r="D597" s="17">
        <v>1.96743800685555E-2</v>
      </c>
      <c r="E597" s="17">
        <v>5.6511754994427302E-2</v>
      </c>
      <c r="F597" s="17"/>
      <c r="G597" s="17">
        <v>2.5127864624477698E-2</v>
      </c>
      <c r="H597" s="17">
        <v>0</v>
      </c>
      <c r="I597" s="17">
        <v>4.2105037949691199E-2</v>
      </c>
      <c r="J597" s="17">
        <v>0</v>
      </c>
      <c r="K597" s="17">
        <v>0</v>
      </c>
      <c r="L597" s="17">
        <v>0.26757259469469102</v>
      </c>
      <c r="M597" s="17"/>
      <c r="N597" s="17">
        <v>2.5497380091855999E-2</v>
      </c>
      <c r="O597" s="17">
        <v>0</v>
      </c>
      <c r="P597" s="17">
        <v>3.1021833771431501E-2</v>
      </c>
      <c r="Q597" s="17">
        <v>2.8044797616730802E-2</v>
      </c>
      <c r="R597" s="17"/>
      <c r="S597" s="17">
        <v>0</v>
      </c>
      <c r="T597" s="17">
        <v>0</v>
      </c>
      <c r="U597" s="17">
        <v>9.3392612722522306E-2</v>
      </c>
      <c r="V597" s="17">
        <v>0</v>
      </c>
      <c r="W597" s="17">
        <v>8.2534248308539698E-2</v>
      </c>
      <c r="X597" s="17">
        <v>5.40008385084415E-2</v>
      </c>
      <c r="Y597" s="17">
        <v>0</v>
      </c>
      <c r="Z597" s="17">
        <v>0</v>
      </c>
      <c r="AA597" s="17">
        <v>0</v>
      </c>
      <c r="AB597" s="17">
        <v>0</v>
      </c>
      <c r="AC597" s="17">
        <v>0.15498627333989801</v>
      </c>
      <c r="AD597" s="17">
        <v>0</v>
      </c>
      <c r="AE597" s="17"/>
      <c r="AF597" s="17">
        <v>0</v>
      </c>
      <c r="AG597" s="17">
        <v>2.9632414460506101E-2</v>
      </c>
      <c r="AH597" s="17">
        <v>2.9924716304987001E-2</v>
      </c>
      <c r="AI597" s="17">
        <v>0</v>
      </c>
      <c r="AJ597" s="17">
        <v>0</v>
      </c>
      <c r="AK597" s="17"/>
      <c r="AL597" s="17">
        <v>0</v>
      </c>
      <c r="AM597" s="17">
        <v>7.0991255729994401E-2</v>
      </c>
      <c r="AN597" s="17">
        <v>0</v>
      </c>
      <c r="AO597" s="17">
        <v>5.5642382439145197E-2</v>
      </c>
      <c r="AP597" s="17">
        <v>0</v>
      </c>
      <c r="AQ597" s="17">
        <v>0</v>
      </c>
      <c r="AR597" s="17"/>
      <c r="AS597" s="17">
        <v>1.80057674824648E-2</v>
      </c>
      <c r="AT597" s="17">
        <v>3.9118145268242401E-2</v>
      </c>
      <c r="AU597" s="17"/>
      <c r="AV597" s="17">
        <v>0</v>
      </c>
      <c r="AW597" s="17">
        <v>6.1104520982757801E-2</v>
      </c>
    </row>
    <row r="598" spans="2:49" x14ac:dyDescent="0.3">
      <c r="B598" t="s">
        <v>274</v>
      </c>
      <c r="C598" s="17">
        <v>8.1834378389929897E-3</v>
      </c>
      <c r="D598" s="17">
        <v>0</v>
      </c>
      <c r="E598" s="17">
        <v>2.85949725684705E-2</v>
      </c>
      <c r="F598" s="17"/>
      <c r="G598" s="17">
        <v>0</v>
      </c>
      <c r="H598" s="17">
        <v>3.2125862611179598E-2</v>
      </c>
      <c r="I598" s="17">
        <v>0</v>
      </c>
      <c r="J598" s="17">
        <v>0</v>
      </c>
      <c r="K598" s="17">
        <v>0</v>
      </c>
      <c r="L598" s="17">
        <v>0</v>
      </c>
      <c r="M598" s="17"/>
      <c r="N598" s="17">
        <v>0</v>
      </c>
      <c r="O598" s="17">
        <v>0</v>
      </c>
      <c r="P598" s="17">
        <v>0</v>
      </c>
      <c r="Q598" s="17">
        <v>3.5569603836641497E-2</v>
      </c>
      <c r="R598" s="17"/>
      <c r="S598" s="17">
        <v>4.8688281534164303E-2</v>
      </c>
      <c r="T598" s="17">
        <v>0</v>
      </c>
      <c r="U598" s="17">
        <v>0</v>
      </c>
      <c r="V598" s="17">
        <v>0</v>
      </c>
      <c r="W598" s="17">
        <v>0</v>
      </c>
      <c r="X598" s="17">
        <v>0</v>
      </c>
      <c r="Y598" s="17">
        <v>0</v>
      </c>
      <c r="Z598" s="17">
        <v>0</v>
      </c>
      <c r="AA598" s="17">
        <v>0</v>
      </c>
      <c r="AB598" s="17">
        <v>0</v>
      </c>
      <c r="AC598" s="17">
        <v>0</v>
      </c>
      <c r="AD598" s="17">
        <v>0</v>
      </c>
      <c r="AE598" s="17"/>
      <c r="AF598" s="17">
        <v>0</v>
      </c>
      <c r="AG598" s="17">
        <v>0</v>
      </c>
      <c r="AH598" s="17">
        <v>0</v>
      </c>
      <c r="AI598" s="17">
        <v>4.48285993457938E-2</v>
      </c>
      <c r="AJ598" s="17">
        <v>0</v>
      </c>
      <c r="AK598" s="17"/>
      <c r="AL598" s="17">
        <v>0</v>
      </c>
      <c r="AM598" s="17">
        <v>2.6448859100562098E-2</v>
      </c>
      <c r="AN598" s="17">
        <v>0</v>
      </c>
      <c r="AO598" s="17">
        <v>0</v>
      </c>
      <c r="AP598" s="17">
        <v>0</v>
      </c>
      <c r="AQ598" s="17">
        <v>0</v>
      </c>
      <c r="AR598" s="17"/>
      <c r="AS598" s="17">
        <v>0</v>
      </c>
      <c r="AT598" s="17">
        <v>1.41489862951613E-2</v>
      </c>
      <c r="AU598" s="17"/>
      <c r="AV598" s="17">
        <v>0</v>
      </c>
      <c r="AW598" s="17">
        <v>0</v>
      </c>
    </row>
    <row r="599" spans="2:49" x14ac:dyDescent="0.3">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row>
    <row r="600" spans="2:49" x14ac:dyDescent="0.3">
      <c r="B600" s="6" t="s">
        <v>292</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row>
    <row r="601" spans="2:49" x14ac:dyDescent="0.3">
      <c r="B601" s="23" t="s">
        <v>276</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row>
    <row r="602" spans="2:49" x14ac:dyDescent="0.3">
      <c r="B602" t="s">
        <v>266</v>
      </c>
      <c r="C602" s="17">
        <v>6.4577963316218304E-2</v>
      </c>
      <c r="D602" s="17">
        <v>0</v>
      </c>
      <c r="E602" s="17">
        <v>0.16084380840075099</v>
      </c>
      <c r="F602" s="17"/>
      <c r="G602" s="17" t="s">
        <v>280</v>
      </c>
      <c r="H602" s="17">
        <v>0</v>
      </c>
      <c r="I602" s="17">
        <v>0</v>
      </c>
      <c r="J602" s="17">
        <v>0.52464792967704599</v>
      </c>
      <c r="K602" s="17" t="s">
        <v>280</v>
      </c>
      <c r="L602" s="17">
        <v>0</v>
      </c>
      <c r="M602" s="17"/>
      <c r="N602" s="17">
        <v>0.17096555420333301</v>
      </c>
      <c r="O602" s="17">
        <v>0</v>
      </c>
      <c r="P602" s="17">
        <v>0</v>
      </c>
      <c r="Q602" s="17">
        <v>0</v>
      </c>
      <c r="R602" s="17"/>
      <c r="S602" s="17">
        <v>0</v>
      </c>
      <c r="T602" s="17">
        <v>0</v>
      </c>
      <c r="U602" s="17">
        <v>0</v>
      </c>
      <c r="V602" s="17">
        <v>0</v>
      </c>
      <c r="W602" s="17">
        <v>0</v>
      </c>
      <c r="X602" s="17">
        <v>0</v>
      </c>
      <c r="Y602" s="17">
        <v>0</v>
      </c>
      <c r="Z602" s="17">
        <v>0</v>
      </c>
      <c r="AA602" s="17">
        <v>0</v>
      </c>
      <c r="AB602" s="17" t="s">
        <v>280</v>
      </c>
      <c r="AC602" s="17" t="s">
        <v>280</v>
      </c>
      <c r="AD602" s="17">
        <v>0.56335537009878001</v>
      </c>
      <c r="AE602" s="17"/>
      <c r="AF602" s="17">
        <v>0</v>
      </c>
      <c r="AG602" s="17">
        <v>0</v>
      </c>
      <c r="AH602" s="17">
        <v>0</v>
      </c>
      <c r="AI602" s="17">
        <v>0.225344822344826</v>
      </c>
      <c r="AJ602" s="17">
        <v>0</v>
      </c>
      <c r="AK602" s="17"/>
      <c r="AL602" s="17">
        <v>0</v>
      </c>
      <c r="AM602" s="17">
        <v>0</v>
      </c>
      <c r="AN602" s="17" t="s">
        <v>280</v>
      </c>
      <c r="AO602" s="17">
        <v>0</v>
      </c>
      <c r="AP602" s="17" t="s">
        <v>280</v>
      </c>
      <c r="AQ602" s="17">
        <v>0.294123086346541</v>
      </c>
      <c r="AR602" s="17"/>
      <c r="AS602" s="17">
        <v>0</v>
      </c>
      <c r="AT602" s="17">
        <v>0.115255951791672</v>
      </c>
      <c r="AU602" s="17"/>
      <c r="AV602" s="17">
        <v>0</v>
      </c>
      <c r="AW602" s="17">
        <v>0</v>
      </c>
    </row>
    <row r="603" spans="2:49" x14ac:dyDescent="0.3">
      <c r="B603" t="s">
        <v>267</v>
      </c>
      <c r="C603" s="17">
        <v>0.217483539173872</v>
      </c>
      <c r="D603" s="17">
        <v>0.27974789080183698</v>
      </c>
      <c r="E603" s="17">
        <v>0.12466657623008701</v>
      </c>
      <c r="F603" s="17"/>
      <c r="G603" s="17" t="s">
        <v>280</v>
      </c>
      <c r="H603" s="17">
        <v>0.43081533602702998</v>
      </c>
      <c r="I603" s="17">
        <v>0</v>
      </c>
      <c r="J603" s="17">
        <v>0</v>
      </c>
      <c r="K603" s="17" t="s">
        <v>280</v>
      </c>
      <c r="L603" s="17">
        <v>0</v>
      </c>
      <c r="M603" s="17"/>
      <c r="N603" s="17">
        <v>0.26449442642563098</v>
      </c>
      <c r="O603" s="17">
        <v>0</v>
      </c>
      <c r="P603" s="17">
        <v>0.497519013895179</v>
      </c>
      <c r="Q603" s="17">
        <v>0</v>
      </c>
      <c r="R603" s="17"/>
      <c r="S603" s="17">
        <v>0.30849642649972597</v>
      </c>
      <c r="T603" s="17">
        <v>0</v>
      </c>
      <c r="U603" s="17">
        <v>0</v>
      </c>
      <c r="V603" s="17">
        <v>0</v>
      </c>
      <c r="W603" s="17">
        <v>1</v>
      </c>
      <c r="X603" s="17">
        <v>0</v>
      </c>
      <c r="Y603" s="17">
        <v>0</v>
      </c>
      <c r="Z603" s="17">
        <v>0</v>
      </c>
      <c r="AA603" s="17">
        <v>0.5</v>
      </c>
      <c r="AB603" s="17" t="s">
        <v>280</v>
      </c>
      <c r="AC603" s="17" t="s">
        <v>280</v>
      </c>
      <c r="AD603" s="17">
        <v>0.43664462990121999</v>
      </c>
      <c r="AE603" s="17"/>
      <c r="AF603" s="17">
        <v>0</v>
      </c>
      <c r="AG603" s="17">
        <v>0</v>
      </c>
      <c r="AH603" s="17">
        <v>0.29960806545628899</v>
      </c>
      <c r="AI603" s="17">
        <v>0.19621467243478499</v>
      </c>
      <c r="AJ603" s="17">
        <v>0</v>
      </c>
      <c r="AK603" s="17"/>
      <c r="AL603" s="17">
        <v>0.187030721471421</v>
      </c>
      <c r="AM603" s="17">
        <v>0.43587040921980802</v>
      </c>
      <c r="AN603" s="17" t="s">
        <v>280</v>
      </c>
      <c r="AO603" s="17">
        <v>0</v>
      </c>
      <c r="AP603" s="17" t="s">
        <v>280</v>
      </c>
      <c r="AQ603" s="17">
        <v>0.22796847780233501</v>
      </c>
      <c r="AR603" s="17"/>
      <c r="AS603" s="17">
        <v>0.25290117368443998</v>
      </c>
      <c r="AT603" s="17">
        <v>0.189689313692258</v>
      </c>
      <c r="AU603" s="17"/>
      <c r="AV603" s="17">
        <v>0.13176392120870001</v>
      </c>
      <c r="AW603" s="17">
        <v>1</v>
      </c>
    </row>
    <row r="604" spans="2:49" x14ac:dyDescent="0.3">
      <c r="B604" t="s">
        <v>268</v>
      </c>
      <c r="C604" s="17">
        <v>0.13447042045552601</v>
      </c>
      <c r="D604" s="17">
        <v>0.22467713781897</v>
      </c>
      <c r="E604" s="17">
        <v>0</v>
      </c>
      <c r="F604" s="17"/>
      <c r="G604" s="17" t="s">
        <v>280</v>
      </c>
      <c r="H604" s="17">
        <v>0.113552638696527</v>
      </c>
      <c r="I604" s="17">
        <v>0.28560897086968601</v>
      </c>
      <c r="J604" s="17">
        <v>0</v>
      </c>
      <c r="K604" s="17" t="s">
        <v>280</v>
      </c>
      <c r="L604" s="17">
        <v>0</v>
      </c>
      <c r="M604" s="17"/>
      <c r="N604" s="17">
        <v>0</v>
      </c>
      <c r="O604" s="17">
        <v>0.287006781886532</v>
      </c>
      <c r="P604" s="17">
        <v>0</v>
      </c>
      <c r="Q604" s="17">
        <v>0.48932006095091801</v>
      </c>
      <c r="R604" s="17"/>
      <c r="S604" s="17">
        <v>0.38794754410348098</v>
      </c>
      <c r="T604" s="17">
        <v>0</v>
      </c>
      <c r="U604" s="17">
        <v>0</v>
      </c>
      <c r="V604" s="17">
        <v>0</v>
      </c>
      <c r="W604" s="17">
        <v>0</v>
      </c>
      <c r="X604" s="17">
        <v>0</v>
      </c>
      <c r="Y604" s="17">
        <v>0</v>
      </c>
      <c r="Z604" s="17">
        <v>1</v>
      </c>
      <c r="AA604" s="17">
        <v>0</v>
      </c>
      <c r="AB604" s="17" t="s">
        <v>280</v>
      </c>
      <c r="AC604" s="17" t="s">
        <v>280</v>
      </c>
      <c r="AD604" s="17">
        <v>0</v>
      </c>
      <c r="AE604" s="17"/>
      <c r="AF604" s="17">
        <v>0</v>
      </c>
      <c r="AG604" s="17">
        <v>0</v>
      </c>
      <c r="AH604" s="17">
        <v>0.14333856961733099</v>
      </c>
      <c r="AI604" s="17">
        <v>0.20003026376723301</v>
      </c>
      <c r="AJ604" s="17">
        <v>0</v>
      </c>
      <c r="AK604" s="17"/>
      <c r="AL604" s="17">
        <v>0.226168886670883</v>
      </c>
      <c r="AM604" s="17">
        <v>0</v>
      </c>
      <c r="AN604" s="17" t="s">
        <v>280</v>
      </c>
      <c r="AO604" s="17">
        <v>0</v>
      </c>
      <c r="AP604" s="17" t="s">
        <v>280</v>
      </c>
      <c r="AQ604" s="17">
        <v>0</v>
      </c>
      <c r="AR604" s="17"/>
      <c r="AS604" s="17">
        <v>0.17545379237317901</v>
      </c>
      <c r="AT604" s="17">
        <v>0.102308445331631</v>
      </c>
      <c r="AU604" s="17"/>
      <c r="AV604" s="17">
        <v>0.203902492325438</v>
      </c>
      <c r="AW604" s="17">
        <v>0</v>
      </c>
    </row>
    <row r="605" spans="2:49" x14ac:dyDescent="0.3">
      <c r="B605" t="s">
        <v>269</v>
      </c>
      <c r="C605" s="17">
        <v>0.29942306372853</v>
      </c>
      <c r="D605" s="17">
        <v>0.400546297798762</v>
      </c>
      <c r="E605" s="17">
        <v>0.14867948053771399</v>
      </c>
      <c r="F605" s="17"/>
      <c r="G605" s="17" t="s">
        <v>280</v>
      </c>
      <c r="H605" s="17">
        <v>0.33306344353560802</v>
      </c>
      <c r="I605" s="17">
        <v>0.26942805249832602</v>
      </c>
      <c r="J605" s="17">
        <v>0.47535207032295401</v>
      </c>
      <c r="K605" s="17" t="s">
        <v>280</v>
      </c>
      <c r="L605" s="17">
        <v>0</v>
      </c>
      <c r="M605" s="17"/>
      <c r="N605" s="17">
        <v>0.44512960476172098</v>
      </c>
      <c r="O605" s="17">
        <v>0.48841997246820701</v>
      </c>
      <c r="P605" s="17">
        <v>0</v>
      </c>
      <c r="Q605" s="17">
        <v>0</v>
      </c>
      <c r="R605" s="17"/>
      <c r="S605" s="17">
        <v>0</v>
      </c>
      <c r="T605" s="17">
        <v>0.54883220153628698</v>
      </c>
      <c r="U605" s="17">
        <v>1</v>
      </c>
      <c r="V605" s="17">
        <v>0</v>
      </c>
      <c r="W605" s="17">
        <v>0</v>
      </c>
      <c r="X605" s="17">
        <v>0.49103045553357799</v>
      </c>
      <c r="Y605" s="17">
        <v>0</v>
      </c>
      <c r="Z605" s="17">
        <v>0</v>
      </c>
      <c r="AA605" s="17">
        <v>0.5</v>
      </c>
      <c r="AB605" s="17" t="s">
        <v>280</v>
      </c>
      <c r="AC605" s="17" t="s">
        <v>280</v>
      </c>
      <c r="AD605" s="17">
        <v>0</v>
      </c>
      <c r="AE605" s="17"/>
      <c r="AF605" s="17">
        <v>1</v>
      </c>
      <c r="AG605" s="17">
        <v>0</v>
      </c>
      <c r="AH605" s="17">
        <v>0.24612903370094899</v>
      </c>
      <c r="AI605" s="17">
        <v>0.37841024145315599</v>
      </c>
      <c r="AJ605" s="17">
        <v>0</v>
      </c>
      <c r="AK605" s="17"/>
      <c r="AL605" s="17">
        <v>0.38120246114635697</v>
      </c>
      <c r="AM605" s="17">
        <v>0.56412959078019198</v>
      </c>
      <c r="AN605" s="17" t="s">
        <v>280</v>
      </c>
      <c r="AO605" s="17">
        <v>0</v>
      </c>
      <c r="AP605" s="17" t="s">
        <v>280</v>
      </c>
      <c r="AQ605" s="17">
        <v>0</v>
      </c>
      <c r="AR605" s="17"/>
      <c r="AS605" s="17">
        <v>0.165513616181616</v>
      </c>
      <c r="AT605" s="17">
        <v>0.40450939799873098</v>
      </c>
      <c r="AU605" s="17"/>
      <c r="AV605" s="17">
        <v>0.19235058072410399</v>
      </c>
      <c r="AW605" s="17">
        <v>0</v>
      </c>
    </row>
    <row r="606" spans="2:49" x14ac:dyDescent="0.3">
      <c r="B606" t="s">
        <v>270</v>
      </c>
      <c r="C606" s="17">
        <v>4.5104298407640797E-2</v>
      </c>
      <c r="D606" s="17">
        <v>0</v>
      </c>
      <c r="E606" s="17">
        <v>0.112340909477194</v>
      </c>
      <c r="F606" s="17"/>
      <c r="G606" s="17" t="s">
        <v>280</v>
      </c>
      <c r="H606" s="17">
        <v>0</v>
      </c>
      <c r="I606" s="17">
        <v>0</v>
      </c>
      <c r="J606" s="17">
        <v>0</v>
      </c>
      <c r="K606" s="17" t="s">
        <v>280</v>
      </c>
      <c r="L606" s="17">
        <v>0.44228812325978001</v>
      </c>
      <c r="M606" s="17"/>
      <c r="N606" s="17">
        <v>0.11941041460931601</v>
      </c>
      <c r="O606" s="17">
        <v>0</v>
      </c>
      <c r="P606" s="17">
        <v>0</v>
      </c>
      <c r="Q606" s="17">
        <v>0</v>
      </c>
      <c r="R606" s="17"/>
      <c r="S606" s="17">
        <v>0</v>
      </c>
      <c r="T606" s="17">
        <v>0</v>
      </c>
      <c r="U606" s="17">
        <v>0</v>
      </c>
      <c r="V606" s="17">
        <v>0</v>
      </c>
      <c r="W606" s="17">
        <v>0</v>
      </c>
      <c r="X606" s="17">
        <v>0</v>
      </c>
      <c r="Y606" s="17">
        <v>1</v>
      </c>
      <c r="Z606" s="17">
        <v>0</v>
      </c>
      <c r="AA606" s="17">
        <v>0</v>
      </c>
      <c r="AB606" s="17" t="s">
        <v>280</v>
      </c>
      <c r="AC606" s="17" t="s">
        <v>280</v>
      </c>
      <c r="AD606" s="17">
        <v>0</v>
      </c>
      <c r="AE606" s="17"/>
      <c r="AF606" s="17">
        <v>0</v>
      </c>
      <c r="AG606" s="17">
        <v>0</v>
      </c>
      <c r="AH606" s="17">
        <v>8.3803514354097094E-2</v>
      </c>
      <c r="AI606" s="17">
        <v>0</v>
      </c>
      <c r="AJ606" s="17">
        <v>0</v>
      </c>
      <c r="AK606" s="17"/>
      <c r="AL606" s="17">
        <v>0</v>
      </c>
      <c r="AM606" s="17">
        <v>0</v>
      </c>
      <c r="AN606" s="17" t="s">
        <v>280</v>
      </c>
      <c r="AO606" s="17">
        <v>0</v>
      </c>
      <c r="AP606" s="17" t="s">
        <v>280</v>
      </c>
      <c r="AQ606" s="17">
        <v>0.20542944951964701</v>
      </c>
      <c r="AR606" s="17"/>
      <c r="AS606" s="17">
        <v>0</v>
      </c>
      <c r="AT606" s="17">
        <v>8.0500198146736299E-2</v>
      </c>
      <c r="AU606" s="17"/>
      <c r="AV606" s="17">
        <v>0</v>
      </c>
      <c r="AW606" s="17">
        <v>0</v>
      </c>
    </row>
    <row r="607" spans="2:49" x14ac:dyDescent="0.3">
      <c r="B607" t="s">
        <v>271</v>
      </c>
      <c r="C607" s="17">
        <v>0.177065830903298</v>
      </c>
      <c r="D607" s="17">
        <v>9.50286735804311E-2</v>
      </c>
      <c r="E607" s="17">
        <v>0.29935795460108999</v>
      </c>
      <c r="F607" s="17"/>
      <c r="G607" s="17" t="s">
        <v>280</v>
      </c>
      <c r="H607" s="17">
        <v>0</v>
      </c>
      <c r="I607" s="17">
        <v>0.44496297663198803</v>
      </c>
      <c r="J607" s="17">
        <v>0</v>
      </c>
      <c r="K607" s="17" t="s">
        <v>280</v>
      </c>
      <c r="L607" s="17">
        <v>0.55771187674022005</v>
      </c>
      <c r="M607" s="17"/>
      <c r="N607" s="17">
        <v>0</v>
      </c>
      <c r="O607" s="17">
        <v>0.22457324564526099</v>
      </c>
      <c r="P607" s="17">
        <v>0.24066250956204399</v>
      </c>
      <c r="Q607" s="17">
        <v>0.51067993904908304</v>
      </c>
      <c r="R607" s="17"/>
      <c r="S607" s="17">
        <v>0.30355602939679299</v>
      </c>
      <c r="T607" s="17">
        <v>0.45116779846371302</v>
      </c>
      <c r="U607" s="17">
        <v>0</v>
      </c>
      <c r="V607" s="17">
        <v>1</v>
      </c>
      <c r="W607" s="17">
        <v>0</v>
      </c>
      <c r="X607" s="17">
        <v>0</v>
      </c>
      <c r="Y607" s="17">
        <v>0</v>
      </c>
      <c r="Z607" s="17">
        <v>0</v>
      </c>
      <c r="AA607" s="17">
        <v>0</v>
      </c>
      <c r="AB607" s="17" t="s">
        <v>280</v>
      </c>
      <c r="AC607" s="17" t="s">
        <v>280</v>
      </c>
      <c r="AD607" s="17">
        <v>0</v>
      </c>
      <c r="AE607" s="17"/>
      <c r="AF607" s="17">
        <v>0</v>
      </c>
      <c r="AG607" s="17">
        <v>1</v>
      </c>
      <c r="AH607" s="17">
        <v>0.112157655625851</v>
      </c>
      <c r="AI607" s="17">
        <v>0</v>
      </c>
      <c r="AJ607" s="17">
        <v>1</v>
      </c>
      <c r="AK607" s="17"/>
      <c r="AL607" s="17">
        <v>0.101529143069141</v>
      </c>
      <c r="AM607" s="17">
        <v>0</v>
      </c>
      <c r="AN607" s="17" t="s">
        <v>280</v>
      </c>
      <c r="AO607" s="17">
        <v>1</v>
      </c>
      <c r="AP607" s="17" t="s">
        <v>280</v>
      </c>
      <c r="AQ607" s="17">
        <v>0.27247898633147699</v>
      </c>
      <c r="AR607" s="17"/>
      <c r="AS607" s="17">
        <v>0.26541058681080598</v>
      </c>
      <c r="AT607" s="17">
        <v>0.107736693038971</v>
      </c>
      <c r="AU607" s="17"/>
      <c r="AV607" s="17">
        <v>0.30844520034753697</v>
      </c>
      <c r="AW607" s="17">
        <v>0</v>
      </c>
    </row>
    <row r="608" spans="2:49" x14ac:dyDescent="0.3">
      <c r="B608" t="s">
        <v>272</v>
      </c>
      <c r="C608" s="17">
        <v>6.1874884014914602E-2</v>
      </c>
      <c r="D608" s="17">
        <v>0</v>
      </c>
      <c r="E608" s="17">
        <v>0.154111270753164</v>
      </c>
      <c r="F608" s="17"/>
      <c r="G608" s="17" t="s">
        <v>280</v>
      </c>
      <c r="H608" s="17">
        <v>0.122568581740835</v>
      </c>
      <c r="I608" s="17">
        <v>0</v>
      </c>
      <c r="J608" s="17">
        <v>0</v>
      </c>
      <c r="K608" s="17" t="s">
        <v>280</v>
      </c>
      <c r="L608" s="17">
        <v>0</v>
      </c>
      <c r="M608" s="17"/>
      <c r="N608" s="17">
        <v>0</v>
      </c>
      <c r="O608" s="17">
        <v>0</v>
      </c>
      <c r="P608" s="17">
        <v>0.26181847654277701</v>
      </c>
      <c r="Q608" s="17">
        <v>0</v>
      </c>
      <c r="R608" s="17"/>
      <c r="S608" s="17">
        <v>0</v>
      </c>
      <c r="T608" s="17">
        <v>0</v>
      </c>
      <c r="U608" s="17">
        <v>0</v>
      </c>
      <c r="V608" s="17">
        <v>0</v>
      </c>
      <c r="W608" s="17">
        <v>0</v>
      </c>
      <c r="X608" s="17">
        <v>0.50896954446642195</v>
      </c>
      <c r="Y608" s="17">
        <v>0</v>
      </c>
      <c r="Z608" s="17">
        <v>0</v>
      </c>
      <c r="AA608" s="17">
        <v>0</v>
      </c>
      <c r="AB608" s="17" t="s">
        <v>280</v>
      </c>
      <c r="AC608" s="17" t="s">
        <v>280</v>
      </c>
      <c r="AD608" s="17">
        <v>0</v>
      </c>
      <c r="AE608" s="17"/>
      <c r="AF608" s="17">
        <v>0</v>
      </c>
      <c r="AG608" s="17">
        <v>0</v>
      </c>
      <c r="AH608" s="17">
        <v>0.114963161245483</v>
      </c>
      <c r="AI608" s="17">
        <v>0</v>
      </c>
      <c r="AJ608" s="17">
        <v>0</v>
      </c>
      <c r="AK608" s="17"/>
      <c r="AL608" s="17">
        <v>0.104068787642198</v>
      </c>
      <c r="AM608" s="17">
        <v>0</v>
      </c>
      <c r="AN608" s="17" t="s">
        <v>280</v>
      </c>
      <c r="AO608" s="17">
        <v>0</v>
      </c>
      <c r="AP608" s="17" t="s">
        <v>280</v>
      </c>
      <c r="AQ608" s="17">
        <v>0</v>
      </c>
      <c r="AR608" s="17"/>
      <c r="AS608" s="17">
        <v>0.14072083094995899</v>
      </c>
      <c r="AT608" s="17">
        <v>0</v>
      </c>
      <c r="AU608" s="17"/>
      <c r="AV608" s="17">
        <v>0.163537805394222</v>
      </c>
      <c r="AW608" s="17">
        <v>0</v>
      </c>
    </row>
    <row r="609" spans="2:49" x14ac:dyDescent="0.3">
      <c r="B609" t="s">
        <v>273</v>
      </c>
      <c r="C609" s="17">
        <v>0</v>
      </c>
      <c r="D609" s="17">
        <v>0</v>
      </c>
      <c r="E609" s="17">
        <v>0</v>
      </c>
      <c r="F609" s="17"/>
      <c r="G609" s="17" t="s">
        <v>280</v>
      </c>
      <c r="H609" s="17">
        <v>0</v>
      </c>
      <c r="I609" s="17">
        <v>0</v>
      </c>
      <c r="J609" s="17">
        <v>0</v>
      </c>
      <c r="K609" s="17" t="s">
        <v>280</v>
      </c>
      <c r="L609" s="17">
        <v>0</v>
      </c>
      <c r="M609" s="17"/>
      <c r="N609" s="17">
        <v>0</v>
      </c>
      <c r="O609" s="17">
        <v>0</v>
      </c>
      <c r="P609" s="17">
        <v>0</v>
      </c>
      <c r="Q609" s="17">
        <v>0</v>
      </c>
      <c r="R609" s="17"/>
      <c r="S609" s="17">
        <v>0</v>
      </c>
      <c r="T609" s="17">
        <v>0</v>
      </c>
      <c r="U609" s="17">
        <v>0</v>
      </c>
      <c r="V609" s="17">
        <v>0</v>
      </c>
      <c r="W609" s="17">
        <v>0</v>
      </c>
      <c r="X609" s="17">
        <v>0</v>
      </c>
      <c r="Y609" s="17">
        <v>0</v>
      </c>
      <c r="Z609" s="17">
        <v>0</v>
      </c>
      <c r="AA609" s="17">
        <v>0</v>
      </c>
      <c r="AB609" s="17" t="s">
        <v>280</v>
      </c>
      <c r="AC609" s="17" t="s">
        <v>280</v>
      </c>
      <c r="AD609" s="17">
        <v>0</v>
      </c>
      <c r="AE609" s="17"/>
      <c r="AF609" s="17">
        <v>0</v>
      </c>
      <c r="AG609" s="17">
        <v>0</v>
      </c>
      <c r="AH609" s="17">
        <v>0</v>
      </c>
      <c r="AI609" s="17">
        <v>0</v>
      </c>
      <c r="AJ609" s="17">
        <v>0</v>
      </c>
      <c r="AK609" s="17"/>
      <c r="AL609" s="17">
        <v>0</v>
      </c>
      <c r="AM609" s="17">
        <v>0</v>
      </c>
      <c r="AN609" s="17" t="s">
        <v>280</v>
      </c>
      <c r="AO609" s="17">
        <v>0</v>
      </c>
      <c r="AP609" s="17" t="s">
        <v>280</v>
      </c>
      <c r="AQ609" s="17">
        <v>0</v>
      </c>
      <c r="AR609" s="17"/>
      <c r="AS609" s="17">
        <v>0</v>
      </c>
      <c r="AT609" s="17">
        <v>0</v>
      </c>
      <c r="AU609" s="17"/>
      <c r="AV609" s="17">
        <v>0</v>
      </c>
      <c r="AW609" s="17">
        <v>0</v>
      </c>
    </row>
    <row r="610" spans="2:49" x14ac:dyDescent="0.3">
      <c r="B610" t="s">
        <v>274</v>
      </c>
      <c r="C610" s="17">
        <v>0</v>
      </c>
      <c r="D610" s="17">
        <v>0</v>
      </c>
      <c r="E610" s="17">
        <v>0</v>
      </c>
      <c r="F610" s="17"/>
      <c r="G610" s="17" t="s">
        <v>280</v>
      </c>
      <c r="H610" s="17">
        <v>0</v>
      </c>
      <c r="I610" s="17">
        <v>0</v>
      </c>
      <c r="J610" s="17">
        <v>0</v>
      </c>
      <c r="K610" s="17" t="s">
        <v>280</v>
      </c>
      <c r="L610" s="17">
        <v>0</v>
      </c>
      <c r="M610" s="17"/>
      <c r="N610" s="17">
        <v>0</v>
      </c>
      <c r="O610" s="17">
        <v>0</v>
      </c>
      <c r="P610" s="17">
        <v>0</v>
      </c>
      <c r="Q610" s="17">
        <v>0</v>
      </c>
      <c r="R610" s="17"/>
      <c r="S610" s="17">
        <v>0</v>
      </c>
      <c r="T610" s="17">
        <v>0</v>
      </c>
      <c r="U610" s="17">
        <v>0</v>
      </c>
      <c r="V610" s="17">
        <v>0</v>
      </c>
      <c r="W610" s="17">
        <v>0</v>
      </c>
      <c r="X610" s="17">
        <v>0</v>
      </c>
      <c r="Y610" s="17">
        <v>0</v>
      </c>
      <c r="Z610" s="17">
        <v>0</v>
      </c>
      <c r="AA610" s="17">
        <v>0</v>
      </c>
      <c r="AB610" s="17" t="s">
        <v>280</v>
      </c>
      <c r="AC610" s="17" t="s">
        <v>280</v>
      </c>
      <c r="AD610" s="17">
        <v>0</v>
      </c>
      <c r="AE610" s="17"/>
      <c r="AF610" s="17">
        <v>0</v>
      </c>
      <c r="AG610" s="17">
        <v>0</v>
      </c>
      <c r="AH610" s="17">
        <v>0</v>
      </c>
      <c r="AI610" s="17">
        <v>0</v>
      </c>
      <c r="AJ610" s="17">
        <v>0</v>
      </c>
      <c r="AK610" s="17"/>
      <c r="AL610" s="17">
        <v>0</v>
      </c>
      <c r="AM610" s="17">
        <v>0</v>
      </c>
      <c r="AN610" s="17" t="s">
        <v>280</v>
      </c>
      <c r="AO610" s="17">
        <v>0</v>
      </c>
      <c r="AP610" s="17" t="s">
        <v>280</v>
      </c>
      <c r="AQ610" s="17">
        <v>0</v>
      </c>
      <c r="AR610" s="17"/>
      <c r="AS610" s="17">
        <v>0</v>
      </c>
      <c r="AT610" s="17">
        <v>0</v>
      </c>
      <c r="AU610" s="17"/>
      <c r="AV610" s="17">
        <v>0</v>
      </c>
      <c r="AW610" s="17">
        <v>0</v>
      </c>
    </row>
    <row r="611" spans="2:49" x14ac:dyDescent="0.3">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row>
    <row r="612" spans="2:49" x14ac:dyDescent="0.3">
      <c r="B612" s="6" t="s">
        <v>293</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row>
    <row r="613" spans="2:49" x14ac:dyDescent="0.3">
      <c r="B613" s="23" t="s">
        <v>276</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row>
    <row r="614" spans="2:49" x14ac:dyDescent="0.3">
      <c r="B614" t="s">
        <v>266</v>
      </c>
      <c r="C614" s="17">
        <v>4.5044582758311399E-2</v>
      </c>
      <c r="D614" s="17">
        <v>0</v>
      </c>
      <c r="E614" s="17">
        <v>9.2335589720242806E-2</v>
      </c>
      <c r="F614" s="17"/>
      <c r="G614" s="17">
        <v>0.12591815229839501</v>
      </c>
      <c r="H614" s="17">
        <v>5.12063615272354E-2</v>
      </c>
      <c r="I614" s="17">
        <v>0</v>
      </c>
      <c r="J614" s="17">
        <v>0</v>
      </c>
      <c r="K614" s="17">
        <v>0</v>
      </c>
      <c r="L614" s="17">
        <v>0</v>
      </c>
      <c r="M614" s="17"/>
      <c r="N614" s="17">
        <v>0</v>
      </c>
      <c r="O614" s="17">
        <v>0.25076050760942298</v>
      </c>
      <c r="P614" s="17">
        <v>0</v>
      </c>
      <c r="Q614" s="17">
        <v>0.116334946063216</v>
      </c>
      <c r="R614" s="17"/>
      <c r="S614" s="17">
        <v>0.107616242097583</v>
      </c>
      <c r="T614" s="17">
        <v>0</v>
      </c>
      <c r="U614" s="17">
        <v>0</v>
      </c>
      <c r="V614" s="17">
        <v>0.184739226613404</v>
      </c>
      <c r="W614" s="17">
        <v>0</v>
      </c>
      <c r="X614" s="17">
        <v>0</v>
      </c>
      <c r="Y614" s="17">
        <v>0</v>
      </c>
      <c r="Z614" s="17" t="s">
        <v>280</v>
      </c>
      <c r="AA614" s="17">
        <v>0</v>
      </c>
      <c r="AB614" s="17">
        <v>0</v>
      </c>
      <c r="AC614" s="17">
        <v>0</v>
      </c>
      <c r="AD614" s="17">
        <v>0</v>
      </c>
      <c r="AE614" s="17"/>
      <c r="AF614" s="17">
        <v>0</v>
      </c>
      <c r="AG614" s="17">
        <v>0.102618923585339</v>
      </c>
      <c r="AH614" s="17">
        <v>7.9558311966955703E-2</v>
      </c>
      <c r="AI614" s="17">
        <v>0</v>
      </c>
      <c r="AJ614" s="17">
        <v>0</v>
      </c>
      <c r="AK614" s="17"/>
      <c r="AL614" s="17">
        <v>4.1806462584608399E-2</v>
      </c>
      <c r="AM614" s="17">
        <v>9.7028091448078793E-2</v>
      </c>
      <c r="AN614" s="17">
        <v>0</v>
      </c>
      <c r="AO614" s="17">
        <v>0</v>
      </c>
      <c r="AP614" s="17">
        <v>0</v>
      </c>
      <c r="AQ614" s="17">
        <v>0</v>
      </c>
      <c r="AR614" s="17"/>
      <c r="AS614" s="17">
        <v>4.2923698124712799E-2</v>
      </c>
      <c r="AT614" s="17">
        <v>4.7267389267843997E-2</v>
      </c>
      <c r="AU614" s="17"/>
      <c r="AV614" s="17">
        <v>5.6970650345982102E-2</v>
      </c>
      <c r="AW614" s="17">
        <v>0</v>
      </c>
    </row>
    <row r="615" spans="2:49" x14ac:dyDescent="0.3">
      <c r="B615" t="s">
        <v>267</v>
      </c>
      <c r="C615" s="17">
        <v>0.105167689255523</v>
      </c>
      <c r="D615" s="17">
        <v>9.3865073921533301E-2</v>
      </c>
      <c r="E615" s="17">
        <v>0.117033978778409</v>
      </c>
      <c r="F615" s="17"/>
      <c r="G615" s="17">
        <v>0</v>
      </c>
      <c r="H615" s="17">
        <v>0.245169473978401</v>
      </c>
      <c r="I615" s="17">
        <v>0</v>
      </c>
      <c r="J615" s="17">
        <v>0</v>
      </c>
      <c r="K615" s="17">
        <v>0</v>
      </c>
      <c r="L615" s="17">
        <v>0</v>
      </c>
      <c r="M615" s="17"/>
      <c r="N615" s="17">
        <v>0.12539060206789199</v>
      </c>
      <c r="O615" s="17">
        <v>0</v>
      </c>
      <c r="P615" s="17">
        <v>0.10752274207148201</v>
      </c>
      <c r="Q615" s="17">
        <v>9.9072902153239606E-2</v>
      </c>
      <c r="R615" s="17"/>
      <c r="S615" s="17">
        <v>0.112751419884209</v>
      </c>
      <c r="T615" s="17">
        <v>0</v>
      </c>
      <c r="U615" s="17">
        <v>0</v>
      </c>
      <c r="V615" s="17">
        <v>0.31487655323416702</v>
      </c>
      <c r="W615" s="17">
        <v>0.238415536351131</v>
      </c>
      <c r="X615" s="17">
        <v>0</v>
      </c>
      <c r="Y615" s="17">
        <v>0</v>
      </c>
      <c r="Z615" s="17" t="s">
        <v>280</v>
      </c>
      <c r="AA615" s="17">
        <v>0.120600110823937</v>
      </c>
      <c r="AB615" s="17">
        <v>0</v>
      </c>
      <c r="AC615" s="17">
        <v>0</v>
      </c>
      <c r="AD615" s="17">
        <v>0</v>
      </c>
      <c r="AE615" s="17"/>
      <c r="AF615" s="17">
        <v>0</v>
      </c>
      <c r="AG615" s="17">
        <v>0</v>
      </c>
      <c r="AH615" s="17">
        <v>0.15538204888222601</v>
      </c>
      <c r="AI615" s="17">
        <v>7.00294410282159E-2</v>
      </c>
      <c r="AJ615" s="17">
        <v>0.36096837923618902</v>
      </c>
      <c r="AK615" s="17"/>
      <c r="AL615" s="17">
        <v>0.20016396664532801</v>
      </c>
      <c r="AM615" s="17">
        <v>0</v>
      </c>
      <c r="AN615" s="17">
        <v>0</v>
      </c>
      <c r="AO615" s="17">
        <v>0</v>
      </c>
      <c r="AP615" s="17">
        <v>0</v>
      </c>
      <c r="AQ615" s="17">
        <v>0</v>
      </c>
      <c r="AR615" s="17"/>
      <c r="AS615" s="17">
        <v>0.20551314673756499</v>
      </c>
      <c r="AT615" s="17">
        <v>0</v>
      </c>
      <c r="AU615" s="17"/>
      <c r="AV615" s="17">
        <v>0.210052596404461</v>
      </c>
      <c r="AW615" s="17">
        <v>0.19164181265135899</v>
      </c>
    </row>
    <row r="616" spans="2:49" x14ac:dyDescent="0.3">
      <c r="B616" t="s">
        <v>268</v>
      </c>
      <c r="C616" s="17">
        <v>0.22663395695448399</v>
      </c>
      <c r="D616" s="17">
        <v>0.309010433572104</v>
      </c>
      <c r="E616" s="17">
        <v>0.14014927243369299</v>
      </c>
      <c r="F616" s="17"/>
      <c r="G616" s="17">
        <v>0.34329038290932301</v>
      </c>
      <c r="H616" s="17">
        <v>0.137936767706444</v>
      </c>
      <c r="I616" s="17">
        <v>0.32596976290655899</v>
      </c>
      <c r="J616" s="17">
        <v>0.65943282674875103</v>
      </c>
      <c r="K616" s="17">
        <v>0</v>
      </c>
      <c r="L616" s="17">
        <v>0</v>
      </c>
      <c r="M616" s="17"/>
      <c r="N616" s="17">
        <v>0.21990337204406801</v>
      </c>
      <c r="O616" s="17">
        <v>0.23657961650929399</v>
      </c>
      <c r="P616" s="17">
        <v>0.21350305687523599</v>
      </c>
      <c r="Q616" s="17">
        <v>0.25372225417064798</v>
      </c>
      <c r="R616" s="17"/>
      <c r="S616" s="17">
        <v>0.23165558456768301</v>
      </c>
      <c r="T616" s="17">
        <v>0.79287213351050601</v>
      </c>
      <c r="U616" s="17">
        <v>0</v>
      </c>
      <c r="V616" s="17">
        <v>0.19335694597236</v>
      </c>
      <c r="W616" s="17">
        <v>0</v>
      </c>
      <c r="X616" s="17">
        <v>0.28994764797136802</v>
      </c>
      <c r="Y616" s="17">
        <v>0</v>
      </c>
      <c r="Z616" s="17" t="s">
        <v>280</v>
      </c>
      <c r="AA616" s="17">
        <v>0.22398620016148499</v>
      </c>
      <c r="AB616" s="17">
        <v>0</v>
      </c>
      <c r="AC616" s="17">
        <v>0</v>
      </c>
      <c r="AD616" s="17">
        <v>0</v>
      </c>
      <c r="AE616" s="17"/>
      <c r="AF616" s="17">
        <v>0.592328272907366</v>
      </c>
      <c r="AG616" s="17">
        <v>0.27743618637179501</v>
      </c>
      <c r="AH616" s="17">
        <v>0.25392639795706301</v>
      </c>
      <c r="AI616" s="17">
        <v>0.145790403672411</v>
      </c>
      <c r="AJ616" s="17">
        <v>0</v>
      </c>
      <c r="AK616" s="17"/>
      <c r="AL616" s="17">
        <v>0.16024343567677499</v>
      </c>
      <c r="AM616" s="17">
        <v>0.33431450520038802</v>
      </c>
      <c r="AN616" s="17">
        <v>0.31989394680839101</v>
      </c>
      <c r="AO616" s="17">
        <v>0.33354955286217702</v>
      </c>
      <c r="AP616" s="17">
        <v>0</v>
      </c>
      <c r="AQ616" s="17">
        <v>0.22533557354518</v>
      </c>
      <c r="AR616" s="17"/>
      <c r="AS616" s="17">
        <v>0.17372991041814501</v>
      </c>
      <c r="AT616" s="17">
        <v>0.28208037641486799</v>
      </c>
      <c r="AU616" s="17"/>
      <c r="AV616" s="17">
        <v>0.17819604919408899</v>
      </c>
      <c r="AW616" s="17">
        <v>0.16008259464587399</v>
      </c>
    </row>
    <row r="617" spans="2:49" x14ac:dyDescent="0.3">
      <c r="B617" t="s">
        <v>269</v>
      </c>
      <c r="C617" s="17">
        <v>0.21379076985229001</v>
      </c>
      <c r="D617" s="17">
        <v>0.159594799597646</v>
      </c>
      <c r="E617" s="17">
        <v>0.270689554338157</v>
      </c>
      <c r="F617" s="17"/>
      <c r="G617" s="17">
        <v>0.12508549124822901</v>
      </c>
      <c r="H617" s="17">
        <v>0.241176153562185</v>
      </c>
      <c r="I617" s="17">
        <v>0.15024208481311699</v>
      </c>
      <c r="J617" s="17">
        <v>0.34056717325124902</v>
      </c>
      <c r="K617" s="17">
        <v>0</v>
      </c>
      <c r="L617" s="17">
        <v>0.35911501989507499</v>
      </c>
      <c r="M617" s="17"/>
      <c r="N617" s="17">
        <v>0.30101666299077301</v>
      </c>
      <c r="O617" s="17">
        <v>0.25326306879229299</v>
      </c>
      <c r="P617" s="17">
        <v>0.114254444497857</v>
      </c>
      <c r="Q617" s="17">
        <v>9.4133500678518098E-2</v>
      </c>
      <c r="R617" s="17"/>
      <c r="S617" s="17">
        <v>0.119810475412267</v>
      </c>
      <c r="T617" s="17">
        <v>0</v>
      </c>
      <c r="U617" s="17">
        <v>1</v>
      </c>
      <c r="V617" s="17">
        <v>0.30702727418006998</v>
      </c>
      <c r="W617" s="17">
        <v>0.22652903634704499</v>
      </c>
      <c r="X617" s="17">
        <v>0.344057437210879</v>
      </c>
      <c r="Y617" s="17">
        <v>0</v>
      </c>
      <c r="Z617" s="17" t="s">
        <v>280</v>
      </c>
      <c r="AA617" s="17">
        <v>0.127467017481773</v>
      </c>
      <c r="AB617" s="17">
        <v>0.408008838187984</v>
      </c>
      <c r="AC617" s="17">
        <v>0</v>
      </c>
      <c r="AD617" s="17">
        <v>0.62189420513688298</v>
      </c>
      <c r="AE617" s="17"/>
      <c r="AF617" s="17">
        <v>0</v>
      </c>
      <c r="AG617" s="17">
        <v>0.184975387597373</v>
      </c>
      <c r="AH617" s="17">
        <v>7.1456831882669797E-2</v>
      </c>
      <c r="AI617" s="17">
        <v>0.40585183699209898</v>
      </c>
      <c r="AJ617" s="17">
        <v>0.28279559123089398</v>
      </c>
      <c r="AK617" s="17"/>
      <c r="AL617" s="17">
        <v>0.212094612348427</v>
      </c>
      <c r="AM617" s="17">
        <v>0.27259622491505803</v>
      </c>
      <c r="AN617" s="17">
        <v>0</v>
      </c>
      <c r="AO617" s="17">
        <v>0</v>
      </c>
      <c r="AP617" s="17">
        <v>1</v>
      </c>
      <c r="AQ617" s="17">
        <v>0.231452488461344</v>
      </c>
      <c r="AR617" s="17"/>
      <c r="AS617" s="17">
        <v>0.195733778664514</v>
      </c>
      <c r="AT617" s="17">
        <v>0.23271551329137999</v>
      </c>
      <c r="AU617" s="17"/>
      <c r="AV617" s="17">
        <v>0.16522192315654199</v>
      </c>
      <c r="AW617" s="17">
        <v>0.28896978135169799</v>
      </c>
    </row>
    <row r="618" spans="2:49" x14ac:dyDescent="0.3">
      <c r="B618" t="s">
        <v>270</v>
      </c>
      <c r="C618" s="17">
        <v>0.20596134981946401</v>
      </c>
      <c r="D618" s="17">
        <v>0.26600936840830802</v>
      </c>
      <c r="E618" s="17">
        <v>0.14291866874121001</v>
      </c>
      <c r="F618" s="17"/>
      <c r="G618" s="17">
        <v>0.14341045843060099</v>
      </c>
      <c r="H618" s="17">
        <v>0.26858586439434301</v>
      </c>
      <c r="I618" s="17">
        <v>0.38350349795498101</v>
      </c>
      <c r="J618" s="17">
        <v>0</v>
      </c>
      <c r="K618" s="17">
        <v>0</v>
      </c>
      <c r="L618" s="17">
        <v>0</v>
      </c>
      <c r="M618" s="17"/>
      <c r="N618" s="17">
        <v>0.20635712324562899</v>
      </c>
      <c r="O618" s="17">
        <v>0</v>
      </c>
      <c r="P618" s="17">
        <v>0.46701453575186003</v>
      </c>
      <c r="Q618" s="17">
        <v>0</v>
      </c>
      <c r="R618" s="17"/>
      <c r="S618" s="17">
        <v>0.21771653136390401</v>
      </c>
      <c r="T618" s="17">
        <v>0</v>
      </c>
      <c r="U618" s="17">
        <v>0</v>
      </c>
      <c r="V618" s="17">
        <v>0</v>
      </c>
      <c r="W618" s="17">
        <v>0.26884774610668</v>
      </c>
      <c r="X618" s="17">
        <v>0.36599491481775298</v>
      </c>
      <c r="Y618" s="17">
        <v>0.51437782520528896</v>
      </c>
      <c r="Z618" s="17" t="s">
        <v>280</v>
      </c>
      <c r="AA618" s="17">
        <v>0.29557395940792902</v>
      </c>
      <c r="AB618" s="17">
        <v>0.59199116181201605</v>
      </c>
      <c r="AC618" s="17">
        <v>0</v>
      </c>
      <c r="AD618" s="17">
        <v>0</v>
      </c>
      <c r="AE618" s="17"/>
      <c r="AF618" s="17">
        <v>0</v>
      </c>
      <c r="AG618" s="17">
        <v>0.14312185697254501</v>
      </c>
      <c r="AH618" s="17">
        <v>0.26311205294147</v>
      </c>
      <c r="AI618" s="17">
        <v>0.37832831830727398</v>
      </c>
      <c r="AJ618" s="17">
        <v>0</v>
      </c>
      <c r="AK618" s="17"/>
      <c r="AL618" s="17">
        <v>0.29979138198275301</v>
      </c>
      <c r="AM618" s="17">
        <v>0.203685184333673</v>
      </c>
      <c r="AN618" s="17">
        <v>0</v>
      </c>
      <c r="AO618" s="17">
        <v>0</v>
      </c>
      <c r="AP618" s="17">
        <v>0</v>
      </c>
      <c r="AQ618" s="17">
        <v>0</v>
      </c>
      <c r="AR618" s="17"/>
      <c r="AS618" s="17">
        <v>0.201800245971722</v>
      </c>
      <c r="AT618" s="17">
        <v>0.21032242093718301</v>
      </c>
      <c r="AU618" s="17"/>
      <c r="AV618" s="17">
        <v>0.20724513453676199</v>
      </c>
      <c r="AW618" s="17">
        <v>0.18516213477101701</v>
      </c>
    </row>
    <row r="619" spans="2:49" x14ac:dyDescent="0.3">
      <c r="B619" t="s">
        <v>271</v>
      </c>
      <c r="C619" s="17">
        <v>0.157362744274259</v>
      </c>
      <c r="D619" s="17">
        <v>0.17152032450040799</v>
      </c>
      <c r="E619" s="17">
        <v>0.14249910953639799</v>
      </c>
      <c r="F619" s="17"/>
      <c r="G619" s="17">
        <v>0.135079805461576</v>
      </c>
      <c r="H619" s="17">
        <v>5.5925378831391898E-2</v>
      </c>
      <c r="I619" s="17">
        <v>0.14028465432534301</v>
      </c>
      <c r="J619" s="17">
        <v>0</v>
      </c>
      <c r="K619" s="17">
        <v>1</v>
      </c>
      <c r="L619" s="17">
        <v>0.41708871726777003</v>
      </c>
      <c r="M619" s="17"/>
      <c r="N619" s="17">
        <v>9.9662218365239197E-2</v>
      </c>
      <c r="O619" s="17">
        <v>0</v>
      </c>
      <c r="P619" s="17">
        <v>9.7705220803565598E-2</v>
      </c>
      <c r="Q619" s="17">
        <v>0.43673639693437799</v>
      </c>
      <c r="R619" s="17"/>
      <c r="S619" s="17">
        <v>0.21044974667435401</v>
      </c>
      <c r="T619" s="17">
        <v>0.20712786648949399</v>
      </c>
      <c r="U619" s="17">
        <v>0</v>
      </c>
      <c r="V619" s="17">
        <v>0</v>
      </c>
      <c r="W619" s="17">
        <v>0.26620768119514399</v>
      </c>
      <c r="X619" s="17">
        <v>0</v>
      </c>
      <c r="Y619" s="17">
        <v>0.48562217479471098</v>
      </c>
      <c r="Z619" s="17" t="s">
        <v>280</v>
      </c>
      <c r="AA619" s="17">
        <v>0</v>
      </c>
      <c r="AB619" s="17">
        <v>0</v>
      </c>
      <c r="AC619" s="17">
        <v>1</v>
      </c>
      <c r="AD619" s="17">
        <v>0.37810579486311702</v>
      </c>
      <c r="AE619" s="17"/>
      <c r="AF619" s="17">
        <v>0.407671727092634</v>
      </c>
      <c r="AG619" s="17">
        <v>0.18817125768190099</v>
      </c>
      <c r="AH619" s="17">
        <v>0.17656435636961501</v>
      </c>
      <c r="AI619" s="17">
        <v>0</v>
      </c>
      <c r="AJ619" s="17">
        <v>0.356236029532916</v>
      </c>
      <c r="AK619" s="17"/>
      <c r="AL619" s="17">
        <v>8.5900140762108002E-2</v>
      </c>
      <c r="AM619" s="17">
        <v>9.2375994102802395E-2</v>
      </c>
      <c r="AN619" s="17">
        <v>0.320174342265311</v>
      </c>
      <c r="AO619" s="17">
        <v>0.66645044713782298</v>
      </c>
      <c r="AP619" s="17">
        <v>0</v>
      </c>
      <c r="AQ619" s="17">
        <v>0.276643244924973</v>
      </c>
      <c r="AR619" s="17"/>
      <c r="AS619" s="17">
        <v>0.13589721137731101</v>
      </c>
      <c r="AT619" s="17">
        <v>0.17985983133786099</v>
      </c>
      <c r="AU619" s="17"/>
      <c r="AV619" s="17">
        <v>0.123380902373031</v>
      </c>
      <c r="AW619" s="17">
        <v>0.174143676580052</v>
      </c>
    </row>
    <row r="620" spans="2:49" x14ac:dyDescent="0.3">
      <c r="B620" t="s">
        <v>272</v>
      </c>
      <c r="C620" s="17">
        <v>0</v>
      </c>
      <c r="D620" s="17">
        <v>0</v>
      </c>
      <c r="E620" s="17">
        <v>0</v>
      </c>
      <c r="F620" s="17"/>
      <c r="G620" s="17">
        <v>0</v>
      </c>
      <c r="H620" s="17">
        <v>0</v>
      </c>
      <c r="I620" s="17">
        <v>0</v>
      </c>
      <c r="J620" s="17">
        <v>0</v>
      </c>
      <c r="K620" s="17">
        <v>0</v>
      </c>
      <c r="L620" s="17">
        <v>0</v>
      </c>
      <c r="M620" s="17"/>
      <c r="N620" s="17">
        <v>0</v>
      </c>
      <c r="O620" s="17">
        <v>0</v>
      </c>
      <c r="P620" s="17">
        <v>0</v>
      </c>
      <c r="Q620" s="17">
        <v>0</v>
      </c>
      <c r="R620" s="17"/>
      <c r="S620" s="17">
        <v>0</v>
      </c>
      <c r="T620" s="17">
        <v>0</v>
      </c>
      <c r="U620" s="17">
        <v>0</v>
      </c>
      <c r="V620" s="17">
        <v>0</v>
      </c>
      <c r="W620" s="17">
        <v>0</v>
      </c>
      <c r="X620" s="17">
        <v>0</v>
      </c>
      <c r="Y620" s="17">
        <v>0</v>
      </c>
      <c r="Z620" s="17" t="s">
        <v>280</v>
      </c>
      <c r="AA620" s="17">
        <v>0</v>
      </c>
      <c r="AB620" s="17">
        <v>0</v>
      </c>
      <c r="AC620" s="17">
        <v>0</v>
      </c>
      <c r="AD620" s="17">
        <v>0</v>
      </c>
      <c r="AE620" s="17"/>
      <c r="AF620" s="17">
        <v>0</v>
      </c>
      <c r="AG620" s="17">
        <v>0</v>
      </c>
      <c r="AH620" s="17">
        <v>0</v>
      </c>
      <c r="AI620" s="17">
        <v>0</v>
      </c>
      <c r="AJ620" s="17">
        <v>0</v>
      </c>
      <c r="AK620" s="17"/>
      <c r="AL620" s="17">
        <v>0</v>
      </c>
      <c r="AM620" s="17">
        <v>0</v>
      </c>
      <c r="AN620" s="17">
        <v>0</v>
      </c>
      <c r="AO620" s="17">
        <v>0</v>
      </c>
      <c r="AP620" s="17">
        <v>0</v>
      </c>
      <c r="AQ620" s="17">
        <v>0</v>
      </c>
      <c r="AR620" s="17"/>
      <c r="AS620" s="17">
        <v>0</v>
      </c>
      <c r="AT620" s="17">
        <v>0</v>
      </c>
      <c r="AU620" s="17"/>
      <c r="AV620" s="17">
        <v>0</v>
      </c>
      <c r="AW620" s="17">
        <v>0</v>
      </c>
    </row>
    <row r="621" spans="2:49" x14ac:dyDescent="0.3">
      <c r="B621" t="s">
        <v>273</v>
      </c>
      <c r="C621" s="17">
        <v>2.3316970664346501E-2</v>
      </c>
      <c r="D621" s="17">
        <v>0</v>
      </c>
      <c r="E621" s="17">
        <v>4.7796784983756599E-2</v>
      </c>
      <c r="F621" s="17"/>
      <c r="G621" s="17">
        <v>0.12721570965187601</v>
      </c>
      <c r="H621" s="17">
        <v>0</v>
      </c>
      <c r="I621" s="17">
        <v>0</v>
      </c>
      <c r="J621" s="17">
        <v>0</v>
      </c>
      <c r="K621" s="17">
        <v>0</v>
      </c>
      <c r="L621" s="17">
        <v>0</v>
      </c>
      <c r="M621" s="17"/>
      <c r="N621" s="17">
        <v>4.76700212863988E-2</v>
      </c>
      <c r="O621" s="17">
        <v>0</v>
      </c>
      <c r="P621" s="17">
        <v>0</v>
      </c>
      <c r="Q621" s="17">
        <v>0</v>
      </c>
      <c r="R621" s="17"/>
      <c r="S621" s="17">
        <v>0</v>
      </c>
      <c r="T621" s="17">
        <v>0</v>
      </c>
      <c r="U621" s="17">
        <v>0</v>
      </c>
      <c r="V621" s="17">
        <v>0</v>
      </c>
      <c r="W621" s="17">
        <v>0</v>
      </c>
      <c r="X621" s="17">
        <v>0</v>
      </c>
      <c r="Y621" s="17">
        <v>0</v>
      </c>
      <c r="Z621" s="17" t="s">
        <v>280</v>
      </c>
      <c r="AA621" s="17">
        <v>0.117688017696167</v>
      </c>
      <c r="AB621" s="17">
        <v>0</v>
      </c>
      <c r="AC621" s="17">
        <v>0</v>
      </c>
      <c r="AD621" s="17">
        <v>0</v>
      </c>
      <c r="AE621" s="17"/>
      <c r="AF621" s="17">
        <v>0</v>
      </c>
      <c r="AG621" s="17">
        <v>0.103676387791047</v>
      </c>
      <c r="AH621" s="17">
        <v>0</v>
      </c>
      <c r="AI621" s="17">
        <v>0</v>
      </c>
      <c r="AJ621" s="17">
        <v>0</v>
      </c>
      <c r="AK621" s="17"/>
      <c r="AL621" s="17">
        <v>0</v>
      </c>
      <c r="AM621" s="17">
        <v>0</v>
      </c>
      <c r="AN621" s="17">
        <v>0.359931710926298</v>
      </c>
      <c r="AO621" s="17">
        <v>0</v>
      </c>
      <c r="AP621" s="17">
        <v>0</v>
      </c>
      <c r="AQ621" s="17">
        <v>0</v>
      </c>
      <c r="AR621" s="17"/>
      <c r="AS621" s="17">
        <v>0</v>
      </c>
      <c r="AT621" s="17">
        <v>4.7754468750864199E-2</v>
      </c>
      <c r="AU621" s="17"/>
      <c r="AV621" s="17">
        <v>0</v>
      </c>
      <c r="AW621" s="17">
        <v>0</v>
      </c>
    </row>
    <row r="622" spans="2:49" x14ac:dyDescent="0.3">
      <c r="B622" t="s">
        <v>274</v>
      </c>
      <c r="C622" s="17">
        <v>2.2721936421322302E-2</v>
      </c>
      <c r="D622" s="17">
        <v>0</v>
      </c>
      <c r="E622" s="17">
        <v>4.6577041468133899E-2</v>
      </c>
      <c r="F622" s="17"/>
      <c r="G622" s="17">
        <v>0</v>
      </c>
      <c r="H622" s="17">
        <v>0</v>
      </c>
      <c r="I622" s="17">
        <v>0</v>
      </c>
      <c r="J622" s="17">
        <v>0</v>
      </c>
      <c r="K622" s="17">
        <v>0</v>
      </c>
      <c r="L622" s="17">
        <v>0.22379626283715601</v>
      </c>
      <c r="M622" s="17"/>
      <c r="N622" s="17">
        <v>0</v>
      </c>
      <c r="O622" s="17">
        <v>0.25939680708898999</v>
      </c>
      <c r="P622" s="17">
        <v>0</v>
      </c>
      <c r="Q622" s="17">
        <v>0</v>
      </c>
      <c r="R622" s="17"/>
      <c r="S622" s="17">
        <v>0</v>
      </c>
      <c r="T622" s="17">
        <v>0</v>
      </c>
      <c r="U622" s="17">
        <v>0</v>
      </c>
      <c r="V622" s="17">
        <v>0</v>
      </c>
      <c r="W622" s="17">
        <v>0</v>
      </c>
      <c r="X622" s="17">
        <v>0</v>
      </c>
      <c r="Y622" s="17">
        <v>0</v>
      </c>
      <c r="Z622" s="17" t="s">
        <v>280</v>
      </c>
      <c r="AA622" s="17">
        <v>0.11468469442871</v>
      </c>
      <c r="AB622" s="17">
        <v>0</v>
      </c>
      <c r="AC622" s="17">
        <v>0</v>
      </c>
      <c r="AD622" s="17">
        <v>0</v>
      </c>
      <c r="AE622" s="17"/>
      <c r="AF622" s="17">
        <v>0</v>
      </c>
      <c r="AG622" s="17">
        <v>0</v>
      </c>
      <c r="AH622" s="17">
        <v>0</v>
      </c>
      <c r="AI622" s="17">
        <v>0</v>
      </c>
      <c r="AJ622" s="17">
        <v>0</v>
      </c>
      <c r="AK622" s="17"/>
      <c r="AL622" s="17">
        <v>0</v>
      </c>
      <c r="AM622" s="17">
        <v>0</v>
      </c>
      <c r="AN622" s="17">
        <v>0</v>
      </c>
      <c r="AO622" s="17">
        <v>0</v>
      </c>
      <c r="AP622" s="17">
        <v>0</v>
      </c>
      <c r="AQ622" s="17">
        <v>0.26656869306850201</v>
      </c>
      <c r="AR622" s="17"/>
      <c r="AS622" s="17">
        <v>4.4402008706030401E-2</v>
      </c>
      <c r="AT622" s="17">
        <v>0</v>
      </c>
      <c r="AU622" s="17"/>
      <c r="AV622" s="17">
        <v>5.8932743989132598E-2</v>
      </c>
      <c r="AW622" s="17">
        <v>0</v>
      </c>
    </row>
    <row r="623" spans="2:49" x14ac:dyDescent="0.3">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row>
    <row r="624" spans="2:49" x14ac:dyDescent="0.3">
      <c r="B624" s="6" t="s">
        <v>294</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row>
    <row r="625" spans="2:49" x14ac:dyDescent="0.3">
      <c r="B625" s="23" t="s">
        <v>276</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row>
    <row r="626" spans="2:49" x14ac:dyDescent="0.3">
      <c r="B626" t="s">
        <v>266</v>
      </c>
      <c r="C626" s="17">
        <v>1.8233801560968099E-2</v>
      </c>
      <c r="D626" s="17">
        <v>1.9988286651895702E-2</v>
      </c>
      <c r="E626" s="17">
        <v>1.4296883122099001E-2</v>
      </c>
      <c r="F626" s="17"/>
      <c r="G626" s="17">
        <v>4.0017420863169798E-2</v>
      </c>
      <c r="H626" s="17">
        <v>5.8130903342887001E-2</v>
      </c>
      <c r="I626" s="17">
        <v>2.3315953628751301E-2</v>
      </c>
      <c r="J626" s="17">
        <v>0</v>
      </c>
      <c r="K626" s="17">
        <v>0</v>
      </c>
      <c r="L626" s="17">
        <v>0</v>
      </c>
      <c r="M626" s="17"/>
      <c r="N626" s="17">
        <v>2.8792590916341801E-2</v>
      </c>
      <c r="O626" s="17">
        <v>1.1100001535931801E-2</v>
      </c>
      <c r="P626" s="17">
        <v>2.7143689801303598E-2</v>
      </c>
      <c r="Q626" s="17">
        <v>0</v>
      </c>
      <c r="R626" s="17"/>
      <c r="S626" s="17">
        <v>4.3583749795863602E-2</v>
      </c>
      <c r="T626" s="17">
        <v>1.6270500930140399E-2</v>
      </c>
      <c r="U626" s="17">
        <v>4.4572657678432603E-2</v>
      </c>
      <c r="V626" s="17">
        <v>2.3880391305358E-2</v>
      </c>
      <c r="W626" s="17">
        <v>2.6895133864958599E-2</v>
      </c>
      <c r="X626" s="17">
        <v>0</v>
      </c>
      <c r="Y626" s="17">
        <v>0</v>
      </c>
      <c r="Z626" s="17">
        <v>0</v>
      </c>
      <c r="AA626" s="17">
        <v>2.3159695890065501E-2</v>
      </c>
      <c r="AB626" s="17">
        <v>0</v>
      </c>
      <c r="AC626" s="17">
        <v>0</v>
      </c>
      <c r="AD626" s="17">
        <v>0</v>
      </c>
      <c r="AE626" s="17"/>
      <c r="AF626" s="17">
        <v>3.0197589289289999E-2</v>
      </c>
      <c r="AG626" s="17">
        <v>0</v>
      </c>
      <c r="AH626" s="17">
        <v>9.1525133896437696E-3</v>
      </c>
      <c r="AI626" s="17">
        <v>4.7352518426023997E-2</v>
      </c>
      <c r="AJ626" s="17">
        <v>0.25881721556735998</v>
      </c>
      <c r="AK626" s="17"/>
      <c r="AL626" s="17">
        <v>4.6447335845259202E-2</v>
      </c>
      <c r="AM626" s="17">
        <v>0</v>
      </c>
      <c r="AN626" s="17">
        <v>2.84014515463578E-2</v>
      </c>
      <c r="AO626" s="17">
        <v>1.39788021335323E-2</v>
      </c>
      <c r="AP626" s="17">
        <v>0</v>
      </c>
      <c r="AQ626" s="17">
        <v>0</v>
      </c>
      <c r="AR626" s="17"/>
      <c r="AS626" s="17">
        <v>1.7535353083776201E-2</v>
      </c>
      <c r="AT626" s="17">
        <v>1.9080409662723299E-2</v>
      </c>
      <c r="AU626" s="17"/>
      <c r="AV626" s="17">
        <v>2.3724887449103199E-2</v>
      </c>
      <c r="AW626" s="17">
        <v>0</v>
      </c>
    </row>
    <row r="627" spans="2:49" x14ac:dyDescent="0.3">
      <c r="B627" t="s">
        <v>267</v>
      </c>
      <c r="C627" s="17">
        <v>8.1997194964865294E-2</v>
      </c>
      <c r="D627" s="17">
        <v>9.7489284130273995E-2</v>
      </c>
      <c r="E627" s="17">
        <v>4.7234236985179902E-2</v>
      </c>
      <c r="F627" s="17"/>
      <c r="G627" s="17">
        <v>8.1134964805094301E-2</v>
      </c>
      <c r="H627" s="17">
        <v>0.23135500939971701</v>
      </c>
      <c r="I627" s="17">
        <v>5.6358332850140101E-2</v>
      </c>
      <c r="J627" s="17">
        <v>9.0235660771349396E-2</v>
      </c>
      <c r="K627" s="17">
        <v>3.2985320658848898E-2</v>
      </c>
      <c r="L627" s="17">
        <v>1.9435195954248901E-2</v>
      </c>
      <c r="M627" s="17"/>
      <c r="N627" s="17">
        <v>0.14946506268021401</v>
      </c>
      <c r="O627" s="17">
        <v>6.6291841551047503E-2</v>
      </c>
      <c r="P627" s="17">
        <v>2.23247658342107E-2</v>
      </c>
      <c r="Q627" s="17">
        <v>5.6152891949017E-2</v>
      </c>
      <c r="R627" s="17"/>
      <c r="S627" s="17">
        <v>0.106735621272094</v>
      </c>
      <c r="T627" s="17">
        <v>7.2404744809663205E-2</v>
      </c>
      <c r="U627" s="17">
        <v>3.1834710357452702E-2</v>
      </c>
      <c r="V627" s="17">
        <v>0.13887530518543101</v>
      </c>
      <c r="W627" s="17">
        <v>0.12916951807121199</v>
      </c>
      <c r="X627" s="17">
        <v>9.0000506581598902E-2</v>
      </c>
      <c r="Y627" s="17">
        <v>3.2491019599728797E-2</v>
      </c>
      <c r="Z627" s="17">
        <v>0.13313392070618399</v>
      </c>
      <c r="AA627" s="17">
        <v>6.2059759784921197E-2</v>
      </c>
      <c r="AB627" s="17">
        <v>7.1414428249411493E-2</v>
      </c>
      <c r="AC627" s="17">
        <v>9.4558719489705706E-2</v>
      </c>
      <c r="AD627" s="17">
        <v>0</v>
      </c>
      <c r="AE627" s="17"/>
      <c r="AF627" s="17">
        <v>2.4764773902072702E-2</v>
      </c>
      <c r="AG627" s="17">
        <v>1.9498967420417301E-2</v>
      </c>
      <c r="AH627" s="17">
        <v>0.12889278990685099</v>
      </c>
      <c r="AI627" s="17">
        <v>0.23750682670519399</v>
      </c>
      <c r="AJ627" s="17">
        <v>0</v>
      </c>
      <c r="AK627" s="17"/>
      <c r="AL627" s="17">
        <v>0.15162450523457199</v>
      </c>
      <c r="AM627" s="17">
        <v>6.9859881383994196E-2</v>
      </c>
      <c r="AN627" s="17">
        <v>1.9691403495633999E-2</v>
      </c>
      <c r="AO627" s="17">
        <v>9.4913405697696296E-2</v>
      </c>
      <c r="AP627" s="17">
        <v>1.9780950288084801E-2</v>
      </c>
      <c r="AQ627" s="17">
        <v>4.97014063101099E-2</v>
      </c>
      <c r="AR627" s="17"/>
      <c r="AS627" s="17">
        <v>9.5475196296177997E-2</v>
      </c>
      <c r="AT627" s="17">
        <v>6.5660148646955394E-2</v>
      </c>
      <c r="AU627" s="17"/>
      <c r="AV627" s="17">
        <v>0.117871527223099</v>
      </c>
      <c r="AW627" s="17">
        <v>3.2024935354957498E-2</v>
      </c>
    </row>
    <row r="628" spans="2:49" x14ac:dyDescent="0.3">
      <c r="B628" t="s">
        <v>268</v>
      </c>
      <c r="C628" s="17">
        <v>0.28629836225732802</v>
      </c>
      <c r="D628" s="17">
        <v>0.29456752298494199</v>
      </c>
      <c r="E628" s="17">
        <v>0.26774305420093097</v>
      </c>
      <c r="F628" s="17"/>
      <c r="G628" s="17">
        <v>0.34181036291071099</v>
      </c>
      <c r="H628" s="17">
        <v>0.32957927335050902</v>
      </c>
      <c r="I628" s="17">
        <v>0.26984906724332203</v>
      </c>
      <c r="J628" s="17">
        <v>0.30480156718768697</v>
      </c>
      <c r="K628" s="17">
        <v>0.30946590251033901</v>
      </c>
      <c r="L628" s="17">
        <v>0.21039485300021399</v>
      </c>
      <c r="M628" s="17"/>
      <c r="N628" s="17">
        <v>0.25541138362889099</v>
      </c>
      <c r="O628" s="17">
        <v>0.25679096718718297</v>
      </c>
      <c r="P628" s="17">
        <v>0.28813732719956298</v>
      </c>
      <c r="Q628" s="17">
        <v>0.36156807437473798</v>
      </c>
      <c r="R628" s="17"/>
      <c r="S628" s="17">
        <v>0.24032143521579399</v>
      </c>
      <c r="T628" s="17">
        <v>0.28441106395128701</v>
      </c>
      <c r="U628" s="17">
        <v>0.29256563385149298</v>
      </c>
      <c r="V628" s="17">
        <v>0.33690067028871601</v>
      </c>
      <c r="W628" s="17">
        <v>0.234901215668923</v>
      </c>
      <c r="X628" s="17">
        <v>0.32559284216671702</v>
      </c>
      <c r="Y628" s="17">
        <v>0.34120252156680803</v>
      </c>
      <c r="Z628" s="17">
        <v>0.35503769307135902</v>
      </c>
      <c r="AA628" s="17">
        <v>0.28089172812131002</v>
      </c>
      <c r="AB628" s="17">
        <v>0.24467025447028701</v>
      </c>
      <c r="AC628" s="17">
        <v>0.185989240343054</v>
      </c>
      <c r="AD628" s="17">
        <v>0.38901052431529498</v>
      </c>
      <c r="AE628" s="17"/>
      <c r="AF628" s="17">
        <v>0.37752778216577398</v>
      </c>
      <c r="AG628" s="17">
        <v>0.30915156214744199</v>
      </c>
      <c r="AH628" s="17">
        <v>0.228979777046394</v>
      </c>
      <c r="AI628" s="17">
        <v>0.294300688492658</v>
      </c>
      <c r="AJ628" s="17">
        <v>0.24012647774721299</v>
      </c>
      <c r="AK628" s="17"/>
      <c r="AL628" s="17">
        <v>0.25161007628544901</v>
      </c>
      <c r="AM628" s="17">
        <v>0.313438343282534</v>
      </c>
      <c r="AN628" s="17">
        <v>0.38111100434060902</v>
      </c>
      <c r="AO628" s="17">
        <v>0.259856995075324</v>
      </c>
      <c r="AP628" s="17">
        <v>0.255258675221475</v>
      </c>
      <c r="AQ628" s="17">
        <v>0.242444329076376</v>
      </c>
      <c r="AR628" s="17"/>
      <c r="AS628" s="17">
        <v>0.22668927927131299</v>
      </c>
      <c r="AT628" s="17">
        <v>0.35855212791382601</v>
      </c>
      <c r="AU628" s="17"/>
      <c r="AV628" s="17">
        <v>0.22290179216985001</v>
      </c>
      <c r="AW628" s="17">
        <v>0.23741947635955599</v>
      </c>
    </row>
    <row r="629" spans="2:49" x14ac:dyDescent="0.3">
      <c r="B629" t="s">
        <v>269</v>
      </c>
      <c r="C629" s="17">
        <v>0.33457010500844397</v>
      </c>
      <c r="D629" s="17">
        <v>0.32571619618217301</v>
      </c>
      <c r="E629" s="17">
        <v>0.35443753910318798</v>
      </c>
      <c r="F629" s="17"/>
      <c r="G629" s="17">
        <v>0.25440952288212398</v>
      </c>
      <c r="H629" s="17">
        <v>0.30423248634759797</v>
      </c>
      <c r="I629" s="17">
        <v>0.42909553821135699</v>
      </c>
      <c r="J629" s="17">
        <v>0.35481170792959399</v>
      </c>
      <c r="K629" s="17">
        <v>0.280590775351439</v>
      </c>
      <c r="L629" s="17">
        <v>0.35485678780135199</v>
      </c>
      <c r="M629" s="17"/>
      <c r="N629" s="17">
        <v>0.32332900675934101</v>
      </c>
      <c r="O629" s="17">
        <v>0.33605870560756801</v>
      </c>
      <c r="P629" s="17">
        <v>0.36156992607640798</v>
      </c>
      <c r="Q629" s="17">
        <v>0.32234050867803998</v>
      </c>
      <c r="R629" s="17"/>
      <c r="S629" s="17">
        <v>0.34543263168374899</v>
      </c>
      <c r="T629" s="17">
        <v>0.37272817114179502</v>
      </c>
      <c r="U629" s="17">
        <v>0.41604606850138298</v>
      </c>
      <c r="V629" s="17">
        <v>0.279810830122386</v>
      </c>
      <c r="W629" s="17">
        <v>0.33397300343796499</v>
      </c>
      <c r="X629" s="17">
        <v>0.200048608769996</v>
      </c>
      <c r="Y629" s="17">
        <v>0.26584343824795198</v>
      </c>
      <c r="Z629" s="17">
        <v>0.158970457141381</v>
      </c>
      <c r="AA629" s="17">
        <v>0.37385003566102398</v>
      </c>
      <c r="AB629" s="17">
        <v>0.47184822646284102</v>
      </c>
      <c r="AC629" s="17">
        <v>0.19159109828224299</v>
      </c>
      <c r="AD629" s="17">
        <v>0.52282146668806895</v>
      </c>
      <c r="AE629" s="17"/>
      <c r="AF629" s="17">
        <v>0.342642438364405</v>
      </c>
      <c r="AG629" s="17">
        <v>0.33686923762990001</v>
      </c>
      <c r="AH629" s="17">
        <v>0.35173395306975502</v>
      </c>
      <c r="AI629" s="17">
        <v>0.28105559094018301</v>
      </c>
      <c r="AJ629" s="17">
        <v>0.22711813611024201</v>
      </c>
      <c r="AK629" s="17"/>
      <c r="AL629" s="17">
        <v>0.36034141033809203</v>
      </c>
      <c r="AM629" s="17">
        <v>0.30890940827485702</v>
      </c>
      <c r="AN629" s="17">
        <v>0.28173645137302999</v>
      </c>
      <c r="AO629" s="17">
        <v>0.30802758994919299</v>
      </c>
      <c r="AP629" s="17">
        <v>0.37605303983480098</v>
      </c>
      <c r="AQ629" s="17">
        <v>0.46891199379313597</v>
      </c>
      <c r="AR629" s="17"/>
      <c r="AS629" s="17">
        <v>0.37142486396554603</v>
      </c>
      <c r="AT629" s="17">
        <v>0.28989746480631401</v>
      </c>
      <c r="AU629" s="17"/>
      <c r="AV629" s="17">
        <v>0.34620977663824098</v>
      </c>
      <c r="AW629" s="17">
        <v>0.4428608449659</v>
      </c>
    </row>
    <row r="630" spans="2:49" x14ac:dyDescent="0.3">
      <c r="B630" t="s">
        <v>270</v>
      </c>
      <c r="C630" s="17">
        <v>0.110183000087652</v>
      </c>
      <c r="D630" s="17">
        <v>0.108557510716835</v>
      </c>
      <c r="E630" s="17">
        <v>0.113830462872742</v>
      </c>
      <c r="F630" s="17"/>
      <c r="G630" s="17">
        <v>0.121931260414346</v>
      </c>
      <c r="H630" s="17">
        <v>1.39224376015845E-2</v>
      </c>
      <c r="I630" s="17">
        <v>0.126486465481433</v>
      </c>
      <c r="J630" s="17">
        <v>6.4798486711800801E-2</v>
      </c>
      <c r="K630" s="17">
        <v>0.18111505049156401</v>
      </c>
      <c r="L630" s="17">
        <v>0.14961061861425101</v>
      </c>
      <c r="M630" s="17"/>
      <c r="N630" s="17">
        <v>9.1847869752684497E-2</v>
      </c>
      <c r="O630" s="17">
        <v>0.16099743997815399</v>
      </c>
      <c r="P630" s="17">
        <v>0.106052837108759</v>
      </c>
      <c r="Q630" s="17">
        <v>9.1310751730404496E-2</v>
      </c>
      <c r="R630" s="17"/>
      <c r="S630" s="17">
        <v>6.8943123444749593E-2</v>
      </c>
      <c r="T630" s="17">
        <v>0.15161100158008001</v>
      </c>
      <c r="U630" s="17">
        <v>9.0769882886366907E-2</v>
      </c>
      <c r="V630" s="17">
        <v>9.7358978992234793E-2</v>
      </c>
      <c r="W630" s="17">
        <v>7.5669196518924994E-2</v>
      </c>
      <c r="X630" s="17">
        <v>7.5534175519696004E-2</v>
      </c>
      <c r="Y630" s="17">
        <v>0.123855877477912</v>
      </c>
      <c r="Z630" s="17">
        <v>0.28711055896409099</v>
      </c>
      <c r="AA630" s="17">
        <v>0.123440299413627</v>
      </c>
      <c r="AB630" s="17">
        <v>9.6427148650822303E-2</v>
      </c>
      <c r="AC630" s="17">
        <v>0.15335311029750101</v>
      </c>
      <c r="AD630" s="17">
        <v>0</v>
      </c>
      <c r="AE630" s="17"/>
      <c r="AF630" s="17">
        <v>0.10224720063814401</v>
      </c>
      <c r="AG630" s="17">
        <v>0.11549475033404701</v>
      </c>
      <c r="AH630" s="17">
        <v>0.123526011947241</v>
      </c>
      <c r="AI630" s="17">
        <v>9.4692633365804205E-2</v>
      </c>
      <c r="AJ630" s="17">
        <v>0</v>
      </c>
      <c r="AK630" s="17"/>
      <c r="AL630" s="17">
        <v>6.6131503811467096E-2</v>
      </c>
      <c r="AM630" s="17">
        <v>0.140695099284011</v>
      </c>
      <c r="AN630" s="17">
        <v>9.9059764617697402E-2</v>
      </c>
      <c r="AO630" s="17">
        <v>0.162998734190828</v>
      </c>
      <c r="AP630" s="17">
        <v>0.117885800412871</v>
      </c>
      <c r="AQ630" s="17">
        <v>0</v>
      </c>
      <c r="AR630" s="17"/>
      <c r="AS630" s="17">
        <v>0.10171436607985</v>
      </c>
      <c r="AT630" s="17">
        <v>0.120448058135499</v>
      </c>
      <c r="AU630" s="17"/>
      <c r="AV630" s="17">
        <v>0.105235117051507</v>
      </c>
      <c r="AW630" s="17">
        <v>9.1739849781193303E-2</v>
      </c>
    </row>
    <row r="631" spans="2:49" x14ac:dyDescent="0.3">
      <c r="B631" t="s">
        <v>271</v>
      </c>
      <c r="C631" s="17">
        <v>0.16098095110902</v>
      </c>
      <c r="D631" s="17">
        <v>0.146000550241426</v>
      </c>
      <c r="E631" s="17">
        <v>0.19459572315937501</v>
      </c>
      <c r="F631" s="17"/>
      <c r="G631" s="17">
        <v>0.13858166437709499</v>
      </c>
      <c r="H631" s="17">
        <v>6.2779889957703797E-2</v>
      </c>
      <c r="I631" s="17">
        <v>9.48946425849964E-2</v>
      </c>
      <c r="J631" s="17">
        <v>0.17053791994674</v>
      </c>
      <c r="K631" s="17">
        <v>0.179121156550512</v>
      </c>
      <c r="L631" s="17">
        <v>0.26570254462993398</v>
      </c>
      <c r="M631" s="17"/>
      <c r="N631" s="17">
        <v>0.13529643094725899</v>
      </c>
      <c r="O631" s="17">
        <v>0.15776310092590201</v>
      </c>
      <c r="P631" s="17">
        <v>0.19477145397975601</v>
      </c>
      <c r="Q631" s="17">
        <v>0.16862777326780001</v>
      </c>
      <c r="R631" s="17"/>
      <c r="S631" s="17">
        <v>0.19498343858775</v>
      </c>
      <c r="T631" s="17">
        <v>8.6329934590903296E-2</v>
      </c>
      <c r="U631" s="17">
        <v>0.124211046724872</v>
      </c>
      <c r="V631" s="17">
        <v>0.123173824105875</v>
      </c>
      <c r="W631" s="17">
        <v>0.19939193243801501</v>
      </c>
      <c r="X631" s="17">
        <v>0.27371619211655501</v>
      </c>
      <c r="Y631" s="17">
        <v>0.2366071431076</v>
      </c>
      <c r="Z631" s="17">
        <v>6.5747370116985407E-2</v>
      </c>
      <c r="AA631" s="17">
        <v>0.13659848112905201</v>
      </c>
      <c r="AB631" s="17">
        <v>0.115639942166639</v>
      </c>
      <c r="AC631" s="17">
        <v>0.328287836958496</v>
      </c>
      <c r="AD631" s="17">
        <v>8.8168008996635294E-2</v>
      </c>
      <c r="AE631" s="17"/>
      <c r="AF631" s="17">
        <v>0.122620215640314</v>
      </c>
      <c r="AG631" s="17">
        <v>0.187960367551089</v>
      </c>
      <c r="AH631" s="17">
        <v>0.15771495464011501</v>
      </c>
      <c r="AI631" s="17">
        <v>4.5091742070136998E-2</v>
      </c>
      <c r="AJ631" s="17">
        <v>0.27393817057518499</v>
      </c>
      <c r="AK631" s="17"/>
      <c r="AL631" s="17">
        <v>0.123845168485159</v>
      </c>
      <c r="AM631" s="17">
        <v>0.148021705983853</v>
      </c>
      <c r="AN631" s="17">
        <v>0.18999992462667301</v>
      </c>
      <c r="AO631" s="17">
        <v>0.14458876678763699</v>
      </c>
      <c r="AP631" s="17">
        <v>0.231021534242769</v>
      </c>
      <c r="AQ631" s="17">
        <v>0.238942270820379</v>
      </c>
      <c r="AR631" s="17"/>
      <c r="AS631" s="17">
        <v>0.18273779948028701</v>
      </c>
      <c r="AT631" s="17">
        <v>0.13460889260896999</v>
      </c>
      <c r="AU631" s="17"/>
      <c r="AV631" s="17">
        <v>0.17807250089795601</v>
      </c>
      <c r="AW631" s="17">
        <v>0.19595489353839399</v>
      </c>
    </row>
    <row r="632" spans="2:49" x14ac:dyDescent="0.3">
      <c r="B632" t="s">
        <v>272</v>
      </c>
      <c r="C632" s="17">
        <v>5.2003871017154901E-3</v>
      </c>
      <c r="D632" s="17">
        <v>4.01419626610937E-3</v>
      </c>
      <c r="E632" s="17">
        <v>7.8621005564853807E-3</v>
      </c>
      <c r="F632" s="17"/>
      <c r="G632" s="17">
        <v>2.21148037474591E-2</v>
      </c>
      <c r="H632" s="17">
        <v>0</v>
      </c>
      <c r="I632" s="17">
        <v>0</v>
      </c>
      <c r="J632" s="17">
        <v>0</v>
      </c>
      <c r="K632" s="17">
        <v>1.6721794437296201E-2</v>
      </c>
      <c r="L632" s="17">
        <v>0</v>
      </c>
      <c r="M632" s="17"/>
      <c r="N632" s="17">
        <v>8.2878074482460994E-3</v>
      </c>
      <c r="O632" s="17">
        <v>1.0997943214214099E-2</v>
      </c>
      <c r="P632" s="17">
        <v>0</v>
      </c>
      <c r="Q632" s="17">
        <v>0</v>
      </c>
      <c r="R632" s="17"/>
      <c r="S632" s="17">
        <v>0</v>
      </c>
      <c r="T632" s="17">
        <v>0</v>
      </c>
      <c r="U632" s="17">
        <v>0</v>
      </c>
      <c r="V632" s="17">
        <v>0</v>
      </c>
      <c r="W632" s="17">
        <v>0</v>
      </c>
      <c r="X632" s="17">
        <v>3.5107674845437101E-2</v>
      </c>
      <c r="Y632" s="17">
        <v>0</v>
      </c>
      <c r="Z632" s="17">
        <v>0</v>
      </c>
      <c r="AA632" s="17">
        <v>0</v>
      </c>
      <c r="AB632" s="17">
        <v>0</v>
      </c>
      <c r="AC632" s="17">
        <v>4.6219994629001102E-2</v>
      </c>
      <c r="AD632" s="17">
        <v>0</v>
      </c>
      <c r="AE632" s="17"/>
      <c r="AF632" s="17">
        <v>0</v>
      </c>
      <c r="AG632" s="17">
        <v>2.08544993947175E-2</v>
      </c>
      <c r="AH632" s="17">
        <v>0</v>
      </c>
      <c r="AI632" s="17">
        <v>0</v>
      </c>
      <c r="AJ632" s="17">
        <v>0</v>
      </c>
      <c r="AK632" s="17"/>
      <c r="AL632" s="17">
        <v>0</v>
      </c>
      <c r="AM632" s="17">
        <v>1.90755617907504E-2</v>
      </c>
      <c r="AN632" s="17">
        <v>0</v>
      </c>
      <c r="AO632" s="17">
        <v>0</v>
      </c>
      <c r="AP632" s="17">
        <v>0</v>
      </c>
      <c r="AQ632" s="17">
        <v>0</v>
      </c>
      <c r="AR632" s="17"/>
      <c r="AS632" s="17">
        <v>4.4231418230496903E-3</v>
      </c>
      <c r="AT632" s="17">
        <v>6.1425069165013399E-3</v>
      </c>
      <c r="AU632" s="17"/>
      <c r="AV632" s="17">
        <v>5.9843985702440596E-3</v>
      </c>
      <c r="AW632" s="17">
        <v>0</v>
      </c>
    </row>
    <row r="633" spans="2:49" x14ac:dyDescent="0.3">
      <c r="B633" t="s">
        <v>273</v>
      </c>
      <c r="C633" s="17">
        <v>2.5361979100072202E-3</v>
      </c>
      <c r="D633" s="17">
        <v>3.6664528263441899E-3</v>
      </c>
      <c r="E633" s="17">
        <v>0</v>
      </c>
      <c r="F633" s="17"/>
      <c r="G633" s="17">
        <v>0</v>
      </c>
      <c r="H633" s="17">
        <v>0</v>
      </c>
      <c r="I633" s="17">
        <v>0</v>
      </c>
      <c r="J633" s="17">
        <v>1.4814657452828801E-2</v>
      </c>
      <c r="K633" s="17">
        <v>0</v>
      </c>
      <c r="L633" s="17">
        <v>0</v>
      </c>
      <c r="M633" s="17"/>
      <c r="N633" s="17">
        <v>7.5698478670226596E-3</v>
      </c>
      <c r="O633" s="17">
        <v>0</v>
      </c>
      <c r="P633" s="17">
        <v>0</v>
      </c>
      <c r="Q633" s="17">
        <v>0</v>
      </c>
      <c r="R633" s="17"/>
      <c r="S633" s="17">
        <v>0</v>
      </c>
      <c r="T633" s="17">
        <v>1.6244582996131001E-2</v>
      </c>
      <c r="U633" s="17">
        <v>0</v>
      </c>
      <c r="V633" s="17">
        <v>0</v>
      </c>
      <c r="W633" s="17">
        <v>0</v>
      </c>
      <c r="X633" s="17">
        <v>0</v>
      </c>
      <c r="Y633" s="17">
        <v>0</v>
      </c>
      <c r="Z633" s="17">
        <v>0</v>
      </c>
      <c r="AA633" s="17">
        <v>0</v>
      </c>
      <c r="AB633" s="17">
        <v>0</v>
      </c>
      <c r="AC633" s="17">
        <v>0</v>
      </c>
      <c r="AD633" s="17">
        <v>0</v>
      </c>
      <c r="AE633" s="17"/>
      <c r="AF633" s="17">
        <v>0</v>
      </c>
      <c r="AG633" s="17">
        <v>1.01706155223871E-2</v>
      </c>
      <c r="AH633" s="17">
        <v>0</v>
      </c>
      <c r="AI633" s="17">
        <v>0</v>
      </c>
      <c r="AJ633" s="17">
        <v>0</v>
      </c>
      <c r="AK633" s="17"/>
      <c r="AL633" s="17">
        <v>0</v>
      </c>
      <c r="AM633" s="17">
        <v>0</v>
      </c>
      <c r="AN633" s="17">
        <v>0</v>
      </c>
      <c r="AO633" s="17">
        <v>1.5635706165790301E-2</v>
      </c>
      <c r="AP633" s="17">
        <v>0</v>
      </c>
      <c r="AQ633" s="17">
        <v>0</v>
      </c>
      <c r="AR633" s="17"/>
      <c r="AS633" s="17">
        <v>0</v>
      </c>
      <c r="AT633" s="17">
        <v>5.6103913092104604E-3</v>
      </c>
      <c r="AU633" s="17"/>
      <c r="AV633" s="17">
        <v>0</v>
      </c>
      <c r="AW633" s="17">
        <v>0</v>
      </c>
    </row>
    <row r="634" spans="2:49" x14ac:dyDescent="0.3">
      <c r="B634" t="s">
        <v>274</v>
      </c>
      <c r="C634" s="17">
        <v>0</v>
      </c>
      <c r="D634" s="17">
        <v>0</v>
      </c>
      <c r="E634" s="17">
        <v>0</v>
      </c>
      <c r="F634" s="17"/>
      <c r="G634" s="17">
        <v>0</v>
      </c>
      <c r="H634" s="17">
        <v>0</v>
      </c>
      <c r="I634" s="17">
        <v>0</v>
      </c>
      <c r="J634" s="17">
        <v>0</v>
      </c>
      <c r="K634" s="17">
        <v>0</v>
      </c>
      <c r="L634" s="17">
        <v>0</v>
      </c>
      <c r="M634" s="17"/>
      <c r="N634" s="17">
        <v>0</v>
      </c>
      <c r="O634" s="17">
        <v>0</v>
      </c>
      <c r="P634" s="17">
        <v>0</v>
      </c>
      <c r="Q634" s="17">
        <v>0</v>
      </c>
      <c r="R634" s="17"/>
      <c r="S634" s="17">
        <v>0</v>
      </c>
      <c r="T634" s="17">
        <v>0</v>
      </c>
      <c r="U634" s="17">
        <v>0</v>
      </c>
      <c r="V634" s="17">
        <v>0</v>
      </c>
      <c r="W634" s="17">
        <v>0</v>
      </c>
      <c r="X634" s="17">
        <v>0</v>
      </c>
      <c r="Y634" s="17">
        <v>0</v>
      </c>
      <c r="Z634" s="17">
        <v>0</v>
      </c>
      <c r="AA634" s="17">
        <v>0</v>
      </c>
      <c r="AB634" s="17">
        <v>0</v>
      </c>
      <c r="AC634" s="17">
        <v>0</v>
      </c>
      <c r="AD634" s="17">
        <v>0</v>
      </c>
      <c r="AE634" s="17"/>
      <c r="AF634" s="17">
        <v>0</v>
      </c>
      <c r="AG634" s="17">
        <v>0</v>
      </c>
      <c r="AH634" s="17">
        <v>0</v>
      </c>
      <c r="AI634" s="17">
        <v>0</v>
      </c>
      <c r="AJ634" s="17">
        <v>0</v>
      </c>
      <c r="AK634" s="17"/>
      <c r="AL634" s="17">
        <v>0</v>
      </c>
      <c r="AM634" s="17">
        <v>0</v>
      </c>
      <c r="AN634" s="17">
        <v>0</v>
      </c>
      <c r="AO634" s="17">
        <v>0</v>
      </c>
      <c r="AP634" s="17">
        <v>0</v>
      </c>
      <c r="AQ634" s="17">
        <v>0</v>
      </c>
      <c r="AR634" s="17"/>
      <c r="AS634" s="17">
        <v>0</v>
      </c>
      <c r="AT634" s="17">
        <v>0</v>
      </c>
      <c r="AU634" s="17"/>
      <c r="AV634" s="17">
        <v>0</v>
      </c>
      <c r="AW634" s="17">
        <v>0</v>
      </c>
    </row>
    <row r="635" spans="2:49" x14ac:dyDescent="0.3">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row>
    <row r="636" spans="2:49" x14ac:dyDescent="0.3">
      <c r="B636" s="6" t="s">
        <v>295</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row>
    <row r="637" spans="2:49" x14ac:dyDescent="0.3">
      <c r="B637" s="23" t="s">
        <v>276</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row>
    <row r="638" spans="2:49" x14ac:dyDescent="0.3">
      <c r="B638" t="s">
        <v>266</v>
      </c>
      <c r="C638" s="17">
        <v>3.2640352998782499E-2</v>
      </c>
      <c r="D638" s="17">
        <v>3.9266009773127698E-2</v>
      </c>
      <c r="E638" s="17">
        <v>1.90085035292843E-2</v>
      </c>
      <c r="F638" s="17"/>
      <c r="G638" s="17">
        <v>3.3023336300917597E-2</v>
      </c>
      <c r="H638" s="17">
        <v>9.5350394613065298E-2</v>
      </c>
      <c r="I638" s="17">
        <v>1.9355551166858199E-2</v>
      </c>
      <c r="J638" s="17">
        <v>0</v>
      </c>
      <c r="K638" s="17">
        <v>0</v>
      </c>
      <c r="L638" s="17">
        <v>0</v>
      </c>
      <c r="M638" s="17"/>
      <c r="N638" s="17">
        <v>3.6721405145547302E-2</v>
      </c>
      <c r="O638" s="17">
        <v>5.7815686191828197E-2</v>
      </c>
      <c r="P638" s="17">
        <v>2.9220246235895201E-2</v>
      </c>
      <c r="Q638" s="17">
        <v>9.36540602516347E-3</v>
      </c>
      <c r="R638" s="17"/>
      <c r="S638" s="17">
        <v>6.8386937122963606E-2</v>
      </c>
      <c r="T638" s="17">
        <v>3.7263959935622301E-2</v>
      </c>
      <c r="U638" s="17">
        <v>2.98701117019812E-2</v>
      </c>
      <c r="V638" s="17">
        <v>2.6236625335244901E-2</v>
      </c>
      <c r="W638" s="17">
        <v>0</v>
      </c>
      <c r="X638" s="17">
        <v>0</v>
      </c>
      <c r="Y638" s="17">
        <v>4.6891112018706001E-2</v>
      </c>
      <c r="Z638" s="17">
        <v>0</v>
      </c>
      <c r="AA638" s="17">
        <v>3.9350918079345702E-2</v>
      </c>
      <c r="AB638" s="17">
        <v>2.80661739400185E-2</v>
      </c>
      <c r="AC638" s="17">
        <v>0</v>
      </c>
      <c r="AD638" s="17">
        <v>5.0275288753460302E-2</v>
      </c>
      <c r="AE638" s="17"/>
      <c r="AF638" s="17">
        <v>3.1846270332555798E-2</v>
      </c>
      <c r="AG638" s="17">
        <v>9.6922236162286703E-3</v>
      </c>
      <c r="AH638" s="17">
        <v>6.1559668362263897E-2</v>
      </c>
      <c r="AI638" s="17">
        <v>3.5680113279723098E-2</v>
      </c>
      <c r="AJ638" s="17">
        <v>0.200861783285462</v>
      </c>
      <c r="AK638" s="17"/>
      <c r="AL638" s="17">
        <v>6.4783023001441994E-2</v>
      </c>
      <c r="AM638" s="17">
        <v>8.79239870745681E-3</v>
      </c>
      <c r="AN638" s="17">
        <v>4.5834370270017702E-2</v>
      </c>
      <c r="AO638" s="17">
        <v>0</v>
      </c>
      <c r="AP638" s="17">
        <v>0</v>
      </c>
      <c r="AQ638" s="17">
        <v>4.0943023118852499E-2</v>
      </c>
      <c r="AR638" s="17"/>
      <c r="AS638" s="17">
        <v>3.8329748824345797E-2</v>
      </c>
      <c r="AT638" s="17">
        <v>2.56743651350324E-2</v>
      </c>
      <c r="AU638" s="17"/>
      <c r="AV638" s="17">
        <v>4.7236867385280303E-2</v>
      </c>
      <c r="AW638" s="17">
        <v>1.5850990099290901E-2</v>
      </c>
    </row>
    <row r="639" spans="2:49" x14ac:dyDescent="0.3">
      <c r="B639" t="s">
        <v>267</v>
      </c>
      <c r="C639" s="17">
        <v>9.4866120302798604E-2</v>
      </c>
      <c r="D639" s="17">
        <v>9.1432942126000394E-2</v>
      </c>
      <c r="E639" s="17">
        <v>0.101929656749373</v>
      </c>
      <c r="F639" s="17"/>
      <c r="G639" s="17">
        <v>0.13403635436296099</v>
      </c>
      <c r="H639" s="17">
        <v>0.14227063967382</v>
      </c>
      <c r="I639" s="17">
        <v>0.14769754426475501</v>
      </c>
      <c r="J639" s="17">
        <v>5.6752467277888997E-2</v>
      </c>
      <c r="K639" s="17">
        <v>0</v>
      </c>
      <c r="L639" s="17">
        <v>0</v>
      </c>
      <c r="M639" s="17"/>
      <c r="N639" s="17">
        <v>0.109203296345766</v>
      </c>
      <c r="O639" s="17">
        <v>4.44917073672891E-2</v>
      </c>
      <c r="P639" s="17">
        <v>0.15683555652644901</v>
      </c>
      <c r="Q639" s="17">
        <v>6.0905041072944199E-2</v>
      </c>
      <c r="R639" s="17"/>
      <c r="S639" s="17">
        <v>0.168808786829656</v>
      </c>
      <c r="T639" s="17">
        <v>7.8784114673544597E-2</v>
      </c>
      <c r="U639" s="17">
        <v>0</v>
      </c>
      <c r="V639" s="17">
        <v>0.104728284464912</v>
      </c>
      <c r="W639" s="17">
        <v>0.10612685589149499</v>
      </c>
      <c r="X639" s="17">
        <v>0.111687014855015</v>
      </c>
      <c r="Y639" s="17">
        <v>0.110227849044535</v>
      </c>
      <c r="Z639" s="17">
        <v>0.14189427701060001</v>
      </c>
      <c r="AA639" s="17">
        <v>0.122285796225982</v>
      </c>
      <c r="AB639" s="17">
        <v>3.1565247492359699E-2</v>
      </c>
      <c r="AC639" s="17">
        <v>0</v>
      </c>
      <c r="AD639" s="17">
        <v>0</v>
      </c>
      <c r="AE639" s="17"/>
      <c r="AF639" s="17">
        <v>6.8514058579154893E-2</v>
      </c>
      <c r="AG639" s="17">
        <v>6.0743034900782901E-2</v>
      </c>
      <c r="AH639" s="17">
        <v>0.145053442195376</v>
      </c>
      <c r="AI639" s="17">
        <v>0.14785170454362501</v>
      </c>
      <c r="AJ639" s="17">
        <v>0.20450328215750099</v>
      </c>
      <c r="AK639" s="17"/>
      <c r="AL639" s="17">
        <v>0.183325483634944</v>
      </c>
      <c r="AM639" s="17">
        <v>3.4292767596112397E-2</v>
      </c>
      <c r="AN639" s="17">
        <v>4.6500786259687399E-2</v>
      </c>
      <c r="AO639" s="17">
        <v>6.8905067307452106E-2</v>
      </c>
      <c r="AP639" s="17">
        <v>2.8923061763879598E-2</v>
      </c>
      <c r="AQ639" s="17">
        <v>5.0613255871221299E-2</v>
      </c>
      <c r="AR639" s="17"/>
      <c r="AS639" s="17">
        <v>0.105967655729827</v>
      </c>
      <c r="AT639" s="17">
        <v>8.1273611814252203E-2</v>
      </c>
      <c r="AU639" s="17"/>
      <c r="AV639" s="17">
        <v>9.5767474481399398E-2</v>
      </c>
      <c r="AW639" s="17">
        <v>0.131709696959732</v>
      </c>
    </row>
    <row r="640" spans="2:49" x14ac:dyDescent="0.3">
      <c r="B640" t="s">
        <v>268</v>
      </c>
      <c r="C640" s="17">
        <v>0.13836883703285999</v>
      </c>
      <c r="D640" s="17">
        <v>0.15406012271967201</v>
      </c>
      <c r="E640" s="17">
        <v>0.10608505721290901</v>
      </c>
      <c r="F640" s="17"/>
      <c r="G640" s="17">
        <v>0.11951476194710001</v>
      </c>
      <c r="H640" s="17">
        <v>0.19438553722905999</v>
      </c>
      <c r="I640" s="17">
        <v>0.13224464623944501</v>
      </c>
      <c r="J640" s="17">
        <v>0.14117907308234601</v>
      </c>
      <c r="K640" s="17">
        <v>0.112864927933898</v>
      </c>
      <c r="L640" s="17">
        <v>8.3845594822653802E-2</v>
      </c>
      <c r="M640" s="17"/>
      <c r="N640" s="17">
        <v>0.17576787187058199</v>
      </c>
      <c r="O640" s="17">
        <v>0.106072569877545</v>
      </c>
      <c r="P640" s="17">
        <v>0.118439798729826</v>
      </c>
      <c r="Q640" s="17">
        <v>0.14313571579700399</v>
      </c>
      <c r="R640" s="17"/>
      <c r="S640" s="17">
        <v>8.6398628328160601E-2</v>
      </c>
      <c r="T640" s="17">
        <v>0.10820842880746299</v>
      </c>
      <c r="U640" s="17">
        <v>0.2485877094119</v>
      </c>
      <c r="V640" s="17">
        <v>0.25771924152835701</v>
      </c>
      <c r="W640" s="17">
        <v>6.4922630591162198E-2</v>
      </c>
      <c r="X640" s="17">
        <v>0.168566361944576</v>
      </c>
      <c r="Y640" s="17">
        <v>0.144820115891068</v>
      </c>
      <c r="Z640" s="17">
        <v>0.136076676305139</v>
      </c>
      <c r="AA640" s="17">
        <v>0.19492092553948601</v>
      </c>
      <c r="AB640" s="17">
        <v>5.3725013912443699E-2</v>
      </c>
      <c r="AC640" s="17">
        <v>0.14028966679348601</v>
      </c>
      <c r="AD640" s="17">
        <v>5.33134713264257E-2</v>
      </c>
      <c r="AE640" s="17"/>
      <c r="AF640" s="17">
        <v>0.17182323103078401</v>
      </c>
      <c r="AG640" s="17">
        <v>9.1895876323304607E-2</v>
      </c>
      <c r="AH640" s="17">
        <v>0.175007773745679</v>
      </c>
      <c r="AI640" s="17">
        <v>0.19886283131472701</v>
      </c>
      <c r="AJ640" s="17">
        <v>8.7282476666994402E-2</v>
      </c>
      <c r="AK640" s="17"/>
      <c r="AL640" s="17">
        <v>0.17783245352447699</v>
      </c>
      <c r="AM640" s="17">
        <v>0.115984674270924</v>
      </c>
      <c r="AN640" s="17">
        <v>0.189795957973768</v>
      </c>
      <c r="AO640" s="17">
        <v>8.9718422932011793E-2</v>
      </c>
      <c r="AP640" s="17">
        <v>5.5479365901347499E-2</v>
      </c>
      <c r="AQ640" s="17">
        <v>0.127427497107376</v>
      </c>
      <c r="AR640" s="17"/>
      <c r="AS640" s="17">
        <v>0.141114591896632</v>
      </c>
      <c r="AT640" s="17">
        <v>0.13500698708528999</v>
      </c>
      <c r="AU640" s="17"/>
      <c r="AV640" s="17">
        <v>0.145986685609685</v>
      </c>
      <c r="AW640" s="17">
        <v>0.128818963595252</v>
      </c>
    </row>
    <row r="641" spans="2:49" x14ac:dyDescent="0.3">
      <c r="B641" t="s">
        <v>269</v>
      </c>
      <c r="C641" s="17">
        <v>0.239875436208001</v>
      </c>
      <c r="D641" s="17">
        <v>0.237121818605774</v>
      </c>
      <c r="E641" s="17">
        <v>0.24554082183369</v>
      </c>
      <c r="F641" s="17"/>
      <c r="G641" s="17">
        <v>0.239879502453167</v>
      </c>
      <c r="H641" s="17">
        <v>0.30723298161849499</v>
      </c>
      <c r="I641" s="17">
        <v>0.18284735913651501</v>
      </c>
      <c r="J641" s="17">
        <v>0.212984372740124</v>
      </c>
      <c r="K641" s="17">
        <v>0.24206497008160999</v>
      </c>
      <c r="L641" s="17">
        <v>0.211466319146626</v>
      </c>
      <c r="M641" s="17"/>
      <c r="N641" s="17">
        <v>0.30492537226493999</v>
      </c>
      <c r="O641" s="17">
        <v>0.25328892101897299</v>
      </c>
      <c r="P641" s="17">
        <v>0.19871735542093599</v>
      </c>
      <c r="Q641" s="17">
        <v>0.19353958647948599</v>
      </c>
      <c r="R641" s="17"/>
      <c r="S641" s="17">
        <v>0.31633001927033499</v>
      </c>
      <c r="T641" s="17">
        <v>0.25817083622134601</v>
      </c>
      <c r="U641" s="17">
        <v>0.16214702401535999</v>
      </c>
      <c r="V641" s="17">
        <v>0.20786251317677901</v>
      </c>
      <c r="W641" s="17">
        <v>0.234220392338475</v>
      </c>
      <c r="X641" s="17">
        <v>0.20483917761850801</v>
      </c>
      <c r="Y641" s="17">
        <v>0.111064445722203</v>
      </c>
      <c r="Z641" s="17">
        <v>0.26012151298578201</v>
      </c>
      <c r="AA641" s="17">
        <v>0.20206622468639601</v>
      </c>
      <c r="AB641" s="17">
        <v>0.31190725211917802</v>
      </c>
      <c r="AC641" s="17">
        <v>0.18663577358941399</v>
      </c>
      <c r="AD641" s="17">
        <v>0.36306817420791798</v>
      </c>
      <c r="AE641" s="17"/>
      <c r="AF641" s="17">
        <v>0.231728262107354</v>
      </c>
      <c r="AG641" s="17">
        <v>0.16235316571261499</v>
      </c>
      <c r="AH641" s="17">
        <v>0.233111834462088</v>
      </c>
      <c r="AI641" s="17">
        <v>0.29029792277072702</v>
      </c>
      <c r="AJ641" s="17">
        <v>0.30781826781198202</v>
      </c>
      <c r="AK641" s="17"/>
      <c r="AL641" s="17">
        <v>0.25227186490612602</v>
      </c>
      <c r="AM641" s="17">
        <v>0.26193697250635001</v>
      </c>
      <c r="AN641" s="17">
        <v>0.28127233241188399</v>
      </c>
      <c r="AO641" s="17">
        <v>0.185770804721961</v>
      </c>
      <c r="AP641" s="17">
        <v>0.17525495977689401</v>
      </c>
      <c r="AQ641" s="17">
        <v>0.19706680509209701</v>
      </c>
      <c r="AR641" s="17"/>
      <c r="AS641" s="17">
        <v>0.24369473509756201</v>
      </c>
      <c r="AT641" s="17">
        <v>0.235199159406663</v>
      </c>
      <c r="AU641" s="17"/>
      <c r="AV641" s="17">
        <v>0.23168569933428301</v>
      </c>
      <c r="AW641" s="17">
        <v>0.27400175476913802</v>
      </c>
    </row>
    <row r="642" spans="2:49" x14ac:dyDescent="0.3">
      <c r="B642" t="s">
        <v>270</v>
      </c>
      <c r="C642" s="17">
        <v>0.17688143472964399</v>
      </c>
      <c r="D642" s="17">
        <v>0.18335242116085301</v>
      </c>
      <c r="E642" s="17">
        <v>0.163567809235041</v>
      </c>
      <c r="F642" s="17"/>
      <c r="G642" s="17">
        <v>0.157471229576467</v>
      </c>
      <c r="H642" s="17">
        <v>0.112739232857901</v>
      </c>
      <c r="I642" s="17">
        <v>0.21577877312975399</v>
      </c>
      <c r="J642" s="17">
        <v>0.19836581822125601</v>
      </c>
      <c r="K642" s="17">
        <v>0.26341290843238502</v>
      </c>
      <c r="L642" s="17">
        <v>0.17129885593039701</v>
      </c>
      <c r="M642" s="17"/>
      <c r="N642" s="17">
        <v>0.16403167245703701</v>
      </c>
      <c r="O642" s="17">
        <v>0.18883889266220599</v>
      </c>
      <c r="P642" s="17">
        <v>0.15342901097631001</v>
      </c>
      <c r="Q642" s="17">
        <v>0.20684125682375701</v>
      </c>
      <c r="R642" s="17"/>
      <c r="S642" s="17">
        <v>0.15535501088949299</v>
      </c>
      <c r="T642" s="17">
        <v>0.13372284237144</v>
      </c>
      <c r="U642" s="17">
        <v>0.10841085757600499</v>
      </c>
      <c r="V642" s="17">
        <v>0.111693482716422</v>
      </c>
      <c r="W642" s="17">
        <v>0.20667655992666301</v>
      </c>
      <c r="X642" s="17">
        <v>0.26377454503379899</v>
      </c>
      <c r="Y642" s="17">
        <v>0.108943943860578</v>
      </c>
      <c r="Z642" s="17">
        <v>0.13417755537338699</v>
      </c>
      <c r="AA642" s="17">
        <v>0.17678580029698501</v>
      </c>
      <c r="AB642" s="17">
        <v>0.24481662298772799</v>
      </c>
      <c r="AC642" s="17">
        <v>0.262784404869565</v>
      </c>
      <c r="AD642" s="17">
        <v>0.29013183035303403</v>
      </c>
      <c r="AE642" s="17"/>
      <c r="AF642" s="17">
        <v>0.16374921919871099</v>
      </c>
      <c r="AG642" s="17">
        <v>0.22301693429720801</v>
      </c>
      <c r="AH642" s="17">
        <v>0.14517557925583699</v>
      </c>
      <c r="AI642" s="17">
        <v>0.17078014815942699</v>
      </c>
      <c r="AJ642" s="17">
        <v>8.9584940868361995E-2</v>
      </c>
      <c r="AK642" s="17"/>
      <c r="AL642" s="17">
        <v>0.14508308783636101</v>
      </c>
      <c r="AM642" s="17">
        <v>0.17170385723825199</v>
      </c>
      <c r="AN642" s="17">
        <v>0.13750582844651099</v>
      </c>
      <c r="AO642" s="17">
        <v>0.25232749649740799</v>
      </c>
      <c r="AP642" s="17">
        <v>0.24700283788062599</v>
      </c>
      <c r="AQ642" s="17">
        <v>0.19735700127008299</v>
      </c>
      <c r="AR642" s="17"/>
      <c r="AS642" s="17">
        <v>0.17603380303004901</v>
      </c>
      <c r="AT642" s="17">
        <v>0.17791925883493501</v>
      </c>
      <c r="AU642" s="17"/>
      <c r="AV642" s="17">
        <v>0.16988818894618199</v>
      </c>
      <c r="AW642" s="17">
        <v>0.19154339519091301</v>
      </c>
    </row>
    <row r="643" spans="2:49" x14ac:dyDescent="0.3">
      <c r="B643" t="s">
        <v>271</v>
      </c>
      <c r="C643" s="17">
        <v>0.26598831120796501</v>
      </c>
      <c r="D643" s="17">
        <v>0.25656426660963599</v>
      </c>
      <c r="E643" s="17">
        <v>0.28537765806572801</v>
      </c>
      <c r="F643" s="17"/>
      <c r="G643" s="17">
        <v>0.25273429333577901</v>
      </c>
      <c r="H643" s="17">
        <v>0.12754690839398</v>
      </c>
      <c r="I643" s="17">
        <v>0.247993394302712</v>
      </c>
      <c r="J643" s="17">
        <v>0.33647993591922198</v>
      </c>
      <c r="K643" s="17">
        <v>0.36268606203057702</v>
      </c>
      <c r="L643" s="17">
        <v>0.407539460824068</v>
      </c>
      <c r="M643" s="17"/>
      <c r="N643" s="17">
        <v>0.17722900346715301</v>
      </c>
      <c r="O643" s="17">
        <v>0.29474454426965602</v>
      </c>
      <c r="P643" s="17">
        <v>0.29415446637008102</v>
      </c>
      <c r="Q643" s="17">
        <v>0.31207741093020702</v>
      </c>
      <c r="R643" s="17"/>
      <c r="S643" s="17">
        <v>0.151615681356878</v>
      </c>
      <c r="T643" s="17">
        <v>0.36759142317260002</v>
      </c>
      <c r="U643" s="17">
        <v>0.37767355471624497</v>
      </c>
      <c r="V643" s="17">
        <v>0.242484221255933</v>
      </c>
      <c r="W643" s="17">
        <v>0.31934050365516498</v>
      </c>
      <c r="X643" s="17">
        <v>0.225451617075213</v>
      </c>
      <c r="Y643" s="17">
        <v>0.407431196579777</v>
      </c>
      <c r="Z643" s="17">
        <v>0.32772997832509099</v>
      </c>
      <c r="AA643" s="17">
        <v>0.22430787476834799</v>
      </c>
      <c r="AB643" s="17">
        <v>0.2036922480857</v>
      </c>
      <c r="AC643" s="17">
        <v>0.363401235451072</v>
      </c>
      <c r="AD643" s="17">
        <v>0.18512533608762299</v>
      </c>
      <c r="AE643" s="17"/>
      <c r="AF643" s="17">
        <v>0.29957393212898298</v>
      </c>
      <c r="AG643" s="17">
        <v>0.37030926921247098</v>
      </c>
      <c r="AH643" s="17">
        <v>0.199572269161673</v>
      </c>
      <c r="AI643" s="17">
        <v>0.13765376686570699</v>
      </c>
      <c r="AJ643" s="17">
        <v>0.10994924920969799</v>
      </c>
      <c r="AK643" s="17"/>
      <c r="AL643" s="17">
        <v>0.150695949756983</v>
      </c>
      <c r="AM643" s="17">
        <v>0.32483216225065198</v>
      </c>
      <c r="AN643" s="17">
        <v>0.27819559061583399</v>
      </c>
      <c r="AO643" s="17">
        <v>0.32163457578120103</v>
      </c>
      <c r="AP643" s="17">
        <v>0.41062409908120601</v>
      </c>
      <c r="AQ643" s="17">
        <v>0.38659241754036999</v>
      </c>
      <c r="AR643" s="17"/>
      <c r="AS643" s="17">
        <v>0.25529137892635101</v>
      </c>
      <c r="AT643" s="17">
        <v>0.27908543131310398</v>
      </c>
      <c r="AU643" s="17"/>
      <c r="AV643" s="17">
        <v>0.27312343905133502</v>
      </c>
      <c r="AW643" s="17">
        <v>0.21028888183618899</v>
      </c>
    </row>
    <row r="644" spans="2:49" x14ac:dyDescent="0.3">
      <c r="B644" t="s">
        <v>272</v>
      </c>
      <c r="C644" s="17">
        <v>3.3556613463741398E-2</v>
      </c>
      <c r="D644" s="17">
        <v>2.48828949174935E-2</v>
      </c>
      <c r="E644" s="17">
        <v>5.1402214223060801E-2</v>
      </c>
      <c r="F644" s="17"/>
      <c r="G644" s="17">
        <v>5.36196022543768E-2</v>
      </c>
      <c r="H644" s="17">
        <v>2.04743056136781E-2</v>
      </c>
      <c r="I644" s="17">
        <v>5.4082731759960499E-2</v>
      </c>
      <c r="J644" s="17">
        <v>1.3082450180260099E-2</v>
      </c>
      <c r="K644" s="17">
        <v>0</v>
      </c>
      <c r="L644" s="17">
        <v>6.4175577383104199E-2</v>
      </c>
      <c r="M644" s="17"/>
      <c r="N644" s="17">
        <v>3.2121378448974398E-2</v>
      </c>
      <c r="O644" s="17">
        <v>3.3814834210664203E-2</v>
      </c>
      <c r="P644" s="17">
        <v>2.0661013461241901E-2</v>
      </c>
      <c r="Q644" s="17">
        <v>4.8243062717053697E-2</v>
      </c>
      <c r="R644" s="17"/>
      <c r="S644" s="17">
        <v>2.5950576901816701E-2</v>
      </c>
      <c r="T644" s="17">
        <v>0</v>
      </c>
      <c r="U644" s="17">
        <v>7.3310742578509502E-2</v>
      </c>
      <c r="V644" s="17">
        <v>2.5565084865772001E-2</v>
      </c>
      <c r="W644" s="17">
        <v>3.1240335113435401E-2</v>
      </c>
      <c r="X644" s="17">
        <v>2.5681283472889602E-2</v>
      </c>
      <c r="Y644" s="17">
        <v>0</v>
      </c>
      <c r="Z644" s="17">
        <v>0</v>
      </c>
      <c r="AA644" s="17">
        <v>4.0282460403458703E-2</v>
      </c>
      <c r="AB644" s="17">
        <v>9.8374824904675001E-2</v>
      </c>
      <c r="AC644" s="17">
        <v>4.6888919296463501E-2</v>
      </c>
      <c r="AD644" s="17">
        <v>5.8085899271539003E-2</v>
      </c>
      <c r="AE644" s="17"/>
      <c r="AF644" s="17">
        <v>2.1777818157673299E-2</v>
      </c>
      <c r="AG644" s="17">
        <v>6.3883524440972103E-2</v>
      </c>
      <c r="AH644" s="17">
        <v>1.0572853250885901E-2</v>
      </c>
      <c r="AI644" s="17">
        <v>1.88735130660647E-2</v>
      </c>
      <c r="AJ644" s="17">
        <v>0</v>
      </c>
      <c r="AK644" s="17"/>
      <c r="AL644" s="17">
        <v>1.3587915763178301E-2</v>
      </c>
      <c r="AM644" s="17">
        <v>6.5279023042461401E-2</v>
      </c>
      <c r="AN644" s="17">
        <v>2.0895134022297202E-2</v>
      </c>
      <c r="AO644" s="17">
        <v>3.40387064278527E-2</v>
      </c>
      <c r="AP644" s="17">
        <v>5.6121418946928597E-2</v>
      </c>
      <c r="AQ644" s="17">
        <v>0</v>
      </c>
      <c r="AR644" s="17"/>
      <c r="AS644" s="17">
        <v>2.2549721468048099E-2</v>
      </c>
      <c r="AT644" s="17">
        <v>4.7033242337953203E-2</v>
      </c>
      <c r="AU644" s="17"/>
      <c r="AV644" s="17">
        <v>1.8601152003573301E-2</v>
      </c>
      <c r="AW644" s="17">
        <v>3.25146657644374E-2</v>
      </c>
    </row>
    <row r="645" spans="2:49" x14ac:dyDescent="0.3">
      <c r="B645" t="s">
        <v>273</v>
      </c>
      <c r="C645" s="17">
        <v>1.78228940562071E-2</v>
      </c>
      <c r="D645" s="17">
        <v>1.33195240874425E-2</v>
      </c>
      <c r="E645" s="17">
        <v>2.7088279150913101E-2</v>
      </c>
      <c r="F645" s="17"/>
      <c r="G645" s="17">
        <v>9.7209197692320493E-3</v>
      </c>
      <c r="H645" s="17">
        <v>0</v>
      </c>
      <c r="I645" s="17">
        <v>0</v>
      </c>
      <c r="J645" s="17">
        <v>4.1155882578902597E-2</v>
      </c>
      <c r="K645" s="17">
        <v>1.8971131521529901E-2</v>
      </c>
      <c r="L645" s="17">
        <v>6.1674191893151001E-2</v>
      </c>
      <c r="M645" s="17"/>
      <c r="N645" s="17">
        <v>0</v>
      </c>
      <c r="O645" s="17">
        <v>2.0932844401839599E-2</v>
      </c>
      <c r="P645" s="17">
        <v>2.8542552279261502E-2</v>
      </c>
      <c r="Q645" s="17">
        <v>2.58925201543839E-2</v>
      </c>
      <c r="R645" s="17"/>
      <c r="S645" s="17">
        <v>2.7154359300696401E-2</v>
      </c>
      <c r="T645" s="17">
        <v>1.6258394817985099E-2</v>
      </c>
      <c r="U645" s="17">
        <v>0</v>
      </c>
      <c r="V645" s="17">
        <v>2.3710546656580098E-2</v>
      </c>
      <c r="W645" s="17">
        <v>3.7472722483604101E-2</v>
      </c>
      <c r="X645" s="17">
        <v>0</v>
      </c>
      <c r="Y645" s="17">
        <v>7.0621336883133795E-2</v>
      </c>
      <c r="Z645" s="17">
        <v>0</v>
      </c>
      <c r="AA645" s="17">
        <v>0</v>
      </c>
      <c r="AB645" s="17">
        <v>2.78526165578971E-2</v>
      </c>
      <c r="AC645" s="17">
        <v>0</v>
      </c>
      <c r="AD645" s="17">
        <v>0</v>
      </c>
      <c r="AE645" s="17"/>
      <c r="AF645" s="17">
        <v>1.09872084647843E-2</v>
      </c>
      <c r="AG645" s="17">
        <v>1.8105971496417801E-2</v>
      </c>
      <c r="AH645" s="17">
        <v>2.99465795661981E-2</v>
      </c>
      <c r="AI645" s="17">
        <v>0</v>
      </c>
      <c r="AJ645" s="17">
        <v>0</v>
      </c>
      <c r="AK645" s="17"/>
      <c r="AL645" s="17">
        <v>1.2420221576487899E-2</v>
      </c>
      <c r="AM645" s="17">
        <v>1.7178144387792402E-2</v>
      </c>
      <c r="AN645" s="17">
        <v>0</v>
      </c>
      <c r="AO645" s="17">
        <v>4.7604926332114002E-2</v>
      </c>
      <c r="AP645" s="17">
        <v>2.6594256649118801E-2</v>
      </c>
      <c r="AQ645" s="17">
        <v>0</v>
      </c>
      <c r="AR645" s="17"/>
      <c r="AS645" s="17">
        <v>1.7018365027185098E-2</v>
      </c>
      <c r="AT645" s="17">
        <v>1.8807944072769599E-2</v>
      </c>
      <c r="AU645" s="17"/>
      <c r="AV645" s="17">
        <v>1.77104931882625E-2</v>
      </c>
      <c r="AW645" s="17">
        <v>1.52716517850472E-2</v>
      </c>
    </row>
    <row r="646" spans="2:49" x14ac:dyDescent="0.3">
      <c r="B646" t="s">
        <v>274</v>
      </c>
      <c r="C646" s="17">
        <v>0</v>
      </c>
      <c r="D646" s="17">
        <v>0</v>
      </c>
      <c r="E646" s="17">
        <v>0</v>
      </c>
      <c r="F646" s="17"/>
      <c r="G646" s="17">
        <v>0</v>
      </c>
      <c r="H646" s="17">
        <v>0</v>
      </c>
      <c r="I646" s="17">
        <v>0</v>
      </c>
      <c r="J646" s="17">
        <v>0</v>
      </c>
      <c r="K646" s="17">
        <v>0</v>
      </c>
      <c r="L646" s="17">
        <v>0</v>
      </c>
      <c r="M646" s="17"/>
      <c r="N646" s="17">
        <v>0</v>
      </c>
      <c r="O646" s="17">
        <v>0</v>
      </c>
      <c r="P646" s="17">
        <v>0</v>
      </c>
      <c r="Q646" s="17">
        <v>0</v>
      </c>
      <c r="R646" s="17"/>
      <c r="S646" s="17">
        <v>0</v>
      </c>
      <c r="T646" s="17">
        <v>0</v>
      </c>
      <c r="U646" s="17">
        <v>0</v>
      </c>
      <c r="V646" s="17">
        <v>0</v>
      </c>
      <c r="W646" s="17">
        <v>0</v>
      </c>
      <c r="X646" s="17">
        <v>0</v>
      </c>
      <c r="Y646" s="17">
        <v>0</v>
      </c>
      <c r="Z646" s="17">
        <v>0</v>
      </c>
      <c r="AA646" s="17">
        <v>0</v>
      </c>
      <c r="AB646" s="17">
        <v>0</v>
      </c>
      <c r="AC646" s="17">
        <v>0</v>
      </c>
      <c r="AD646" s="17">
        <v>0</v>
      </c>
      <c r="AE646" s="17"/>
      <c r="AF646" s="17">
        <v>0</v>
      </c>
      <c r="AG646" s="17">
        <v>0</v>
      </c>
      <c r="AH646" s="17">
        <v>0</v>
      </c>
      <c r="AI646" s="17">
        <v>0</v>
      </c>
      <c r="AJ646" s="17">
        <v>0</v>
      </c>
      <c r="AK646" s="17"/>
      <c r="AL646" s="17">
        <v>0</v>
      </c>
      <c r="AM646" s="17">
        <v>0</v>
      </c>
      <c r="AN646" s="17">
        <v>0</v>
      </c>
      <c r="AO646" s="17">
        <v>0</v>
      </c>
      <c r="AP646" s="17">
        <v>0</v>
      </c>
      <c r="AQ646" s="17">
        <v>0</v>
      </c>
      <c r="AR646" s="17"/>
      <c r="AS646" s="17">
        <v>0</v>
      </c>
      <c r="AT646" s="17">
        <v>0</v>
      </c>
      <c r="AU646" s="17"/>
      <c r="AV646" s="17">
        <v>0</v>
      </c>
      <c r="AW646" s="17">
        <v>0</v>
      </c>
    </row>
    <row r="647" spans="2:49" x14ac:dyDescent="0.3">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row>
    <row r="648" spans="2:49" x14ac:dyDescent="0.3">
      <c r="B648" s="6" t="s">
        <v>298</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row>
    <row r="649" spans="2:49" x14ac:dyDescent="0.3">
      <c r="B649" s="23" t="s">
        <v>276</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row>
    <row r="650" spans="2:49" x14ac:dyDescent="0.3">
      <c r="B650" t="s">
        <v>266</v>
      </c>
      <c r="C650" s="17">
        <v>2.9582893474132999E-2</v>
      </c>
      <c r="D650" s="17">
        <v>2.53758392570381E-2</v>
      </c>
      <c r="E650" s="17">
        <v>3.4369609260304697E-2</v>
      </c>
      <c r="F650" s="17"/>
      <c r="G650" s="17">
        <v>0.10090196155801399</v>
      </c>
      <c r="H650" s="17">
        <v>6.3017334891725105E-2</v>
      </c>
      <c r="I650" s="17">
        <v>1.33723635423836E-2</v>
      </c>
      <c r="J650" s="17">
        <v>2.5782683426780899E-2</v>
      </c>
      <c r="K650" s="17">
        <v>0</v>
      </c>
      <c r="L650" s="17">
        <v>8.9337581606031297E-3</v>
      </c>
      <c r="M650" s="17"/>
      <c r="N650" s="17">
        <v>2.9652861593918702E-2</v>
      </c>
      <c r="O650" s="17">
        <v>2.5264917152043501E-2</v>
      </c>
      <c r="P650" s="17">
        <v>4.2855275601371902E-2</v>
      </c>
      <c r="Q650" s="17">
        <v>2.09623538294695E-2</v>
      </c>
      <c r="R650" s="17"/>
      <c r="S650" s="17">
        <v>5.7707719084857403E-2</v>
      </c>
      <c r="T650" s="17">
        <v>0</v>
      </c>
      <c r="U650" s="17">
        <v>0</v>
      </c>
      <c r="V650" s="17">
        <v>4.6267435338485999E-2</v>
      </c>
      <c r="W650" s="17">
        <v>0</v>
      </c>
      <c r="X650" s="17">
        <v>3.1403484300877298E-2</v>
      </c>
      <c r="Y650" s="17">
        <v>8.6713153480323199E-2</v>
      </c>
      <c r="Z650" s="17">
        <v>0</v>
      </c>
      <c r="AA650" s="17">
        <v>5.8163353342805098E-2</v>
      </c>
      <c r="AB650" s="17">
        <v>0</v>
      </c>
      <c r="AC650" s="17">
        <v>0</v>
      </c>
      <c r="AD650" s="17">
        <v>0</v>
      </c>
      <c r="AE650" s="17"/>
      <c r="AF650" s="17">
        <v>0</v>
      </c>
      <c r="AG650" s="17">
        <v>2.22559123785241E-2</v>
      </c>
      <c r="AH650" s="17">
        <v>5.56365675831842E-2</v>
      </c>
      <c r="AI650" s="17">
        <v>2.33144724193333E-2</v>
      </c>
      <c r="AJ650" s="17">
        <v>6.3767072865305294E-2</v>
      </c>
      <c r="AK650" s="17"/>
      <c r="AL650" s="17">
        <v>6.2514837365657994E-2</v>
      </c>
      <c r="AM650" s="17">
        <v>2.2909136200637701E-2</v>
      </c>
      <c r="AN650" s="17">
        <v>2.0048891356469999E-2</v>
      </c>
      <c r="AO650" s="17">
        <v>1.2122321533379899E-2</v>
      </c>
      <c r="AP650" s="17">
        <v>0</v>
      </c>
      <c r="AQ650" s="17">
        <v>0</v>
      </c>
      <c r="AR650" s="17"/>
      <c r="AS650" s="17">
        <v>2.6958837891268898E-2</v>
      </c>
      <c r="AT650" s="17">
        <v>3.3758624999257199E-2</v>
      </c>
      <c r="AU650" s="17"/>
      <c r="AV650" s="17">
        <v>3.05964812155925E-2</v>
      </c>
      <c r="AW650" s="17">
        <v>1.53208182690247E-2</v>
      </c>
    </row>
    <row r="651" spans="2:49" x14ac:dyDescent="0.3">
      <c r="B651" t="s">
        <v>267</v>
      </c>
      <c r="C651" s="17">
        <v>7.18407662644589E-2</v>
      </c>
      <c r="D651" s="17">
        <v>7.0814070076040694E-2</v>
      </c>
      <c r="E651" s="17">
        <v>7.3324376777897105E-2</v>
      </c>
      <c r="F651" s="17"/>
      <c r="G651" s="17">
        <v>4.3916227221050902E-2</v>
      </c>
      <c r="H651" s="17">
        <v>0.21935700266312</v>
      </c>
      <c r="I651" s="17">
        <v>0.100146255997154</v>
      </c>
      <c r="J651" s="17">
        <v>2.32114981520724E-2</v>
      </c>
      <c r="K651" s="17">
        <v>1.18801036014096E-2</v>
      </c>
      <c r="L651" s="17">
        <v>1.8127513498441401E-2</v>
      </c>
      <c r="M651" s="17"/>
      <c r="N651" s="17">
        <v>0.122726161373091</v>
      </c>
      <c r="O651" s="17">
        <v>5.7418969244505701E-2</v>
      </c>
      <c r="P651" s="17">
        <v>5.0362100775803199E-2</v>
      </c>
      <c r="Q651" s="17">
        <v>3.1832970091800299E-2</v>
      </c>
      <c r="R651" s="17"/>
      <c r="S651" s="17">
        <v>8.9202434467846203E-2</v>
      </c>
      <c r="T651" s="17">
        <v>7.2840959208925193E-2</v>
      </c>
      <c r="U651" s="17">
        <v>3.45161753201692E-2</v>
      </c>
      <c r="V651" s="17">
        <v>2.1287972512549901E-2</v>
      </c>
      <c r="W651" s="17">
        <v>0.103103412021482</v>
      </c>
      <c r="X651" s="17">
        <v>8.2196756154743394E-2</v>
      </c>
      <c r="Y651" s="17">
        <v>6.6584980059344198E-2</v>
      </c>
      <c r="Z651" s="17">
        <v>0.119135948526954</v>
      </c>
      <c r="AA651" s="17">
        <v>8.8226466725625105E-2</v>
      </c>
      <c r="AB651" s="17">
        <v>2.7091560865260499E-2</v>
      </c>
      <c r="AC651" s="17">
        <v>4.9008145657595301E-2</v>
      </c>
      <c r="AD651" s="17">
        <v>0.14747583918401999</v>
      </c>
      <c r="AE651" s="17"/>
      <c r="AF651" s="17">
        <v>3.3539589738031998E-2</v>
      </c>
      <c r="AG651" s="17">
        <v>3.5199214506948399E-2</v>
      </c>
      <c r="AH651" s="17">
        <v>9.2085168512133497E-2</v>
      </c>
      <c r="AI651" s="17">
        <v>0.123908765180721</v>
      </c>
      <c r="AJ651" s="17">
        <v>0.25168722408617</v>
      </c>
      <c r="AK651" s="17"/>
      <c r="AL651" s="17">
        <v>0.14350685016138401</v>
      </c>
      <c r="AM651" s="17">
        <v>3.1013681199220999E-2</v>
      </c>
      <c r="AN651" s="17">
        <v>5.7583334065628503E-2</v>
      </c>
      <c r="AO651" s="17">
        <v>4.0797294375520397E-2</v>
      </c>
      <c r="AP651" s="17">
        <v>2.6733595077494801E-2</v>
      </c>
      <c r="AQ651" s="17">
        <v>9.0344937583812901E-2</v>
      </c>
      <c r="AR651" s="17"/>
      <c r="AS651" s="17">
        <v>9.4859270253456002E-2</v>
      </c>
      <c r="AT651" s="17">
        <v>3.5210790361609602E-2</v>
      </c>
      <c r="AU651" s="17"/>
      <c r="AV651" s="17">
        <v>0.11166610508033301</v>
      </c>
      <c r="AW651" s="17">
        <v>4.1088667678123601E-2</v>
      </c>
    </row>
    <row r="652" spans="2:49" x14ac:dyDescent="0.3">
      <c r="B652" t="s">
        <v>268</v>
      </c>
      <c r="C652" s="17">
        <v>0.109966820006761</v>
      </c>
      <c r="D652" s="17">
        <v>0.120905711542335</v>
      </c>
      <c r="E652" s="17">
        <v>9.8433028783194695E-2</v>
      </c>
      <c r="F652" s="17"/>
      <c r="G652" s="17">
        <v>0.189304575816726</v>
      </c>
      <c r="H652" s="17">
        <v>0.185879309107957</v>
      </c>
      <c r="I652" s="17">
        <v>0.202308790858795</v>
      </c>
      <c r="J652" s="17">
        <v>1.2936064560922099E-2</v>
      </c>
      <c r="K652" s="17">
        <v>6.3545396273233704E-2</v>
      </c>
      <c r="L652" s="17">
        <v>6.2245980749907601E-2</v>
      </c>
      <c r="M652" s="17"/>
      <c r="N652" s="17">
        <v>0.16815831390289401</v>
      </c>
      <c r="O652" s="17">
        <v>8.7903312370855302E-2</v>
      </c>
      <c r="P652" s="17">
        <v>0.125849607311707</v>
      </c>
      <c r="Q652" s="17">
        <v>2.8568209505126198E-2</v>
      </c>
      <c r="R652" s="17"/>
      <c r="S652" s="17">
        <v>0.13733773130322799</v>
      </c>
      <c r="T652" s="17">
        <v>0.115381493899783</v>
      </c>
      <c r="U652" s="17">
        <v>3.3632715336930498E-2</v>
      </c>
      <c r="V652" s="17">
        <v>0.140182629401231</v>
      </c>
      <c r="W652" s="17">
        <v>0</v>
      </c>
      <c r="X652" s="17">
        <v>9.6553072851007601E-2</v>
      </c>
      <c r="Y652" s="17">
        <v>0.121783558098952</v>
      </c>
      <c r="Z652" s="17">
        <v>0.158438352862321</v>
      </c>
      <c r="AA652" s="17">
        <v>0.153505837053897</v>
      </c>
      <c r="AB652" s="17">
        <v>0.106177662202567</v>
      </c>
      <c r="AC652" s="17">
        <v>0.102128245261801</v>
      </c>
      <c r="AD652" s="17">
        <v>0</v>
      </c>
      <c r="AE652" s="17"/>
      <c r="AF652" s="17">
        <v>6.2708724946328898E-2</v>
      </c>
      <c r="AG652" s="17">
        <v>7.4155760739670798E-2</v>
      </c>
      <c r="AH652" s="17">
        <v>0.11452804929759</v>
      </c>
      <c r="AI652" s="17">
        <v>0.211127860762437</v>
      </c>
      <c r="AJ652" s="17">
        <v>0.212102529456839</v>
      </c>
      <c r="AK652" s="17"/>
      <c r="AL652" s="17">
        <v>0.142607000410469</v>
      </c>
      <c r="AM652" s="17">
        <v>0.114672419083479</v>
      </c>
      <c r="AN652" s="17">
        <v>6.5060218993538504E-2</v>
      </c>
      <c r="AO652" s="17">
        <v>0.117563290165606</v>
      </c>
      <c r="AP652" s="17">
        <v>3.94420859155429E-2</v>
      </c>
      <c r="AQ652" s="17">
        <v>9.5163586143433496E-2</v>
      </c>
      <c r="AR652" s="17"/>
      <c r="AS652" s="17">
        <v>0.124850683414895</v>
      </c>
      <c r="AT652" s="17">
        <v>8.6281720478056795E-2</v>
      </c>
      <c r="AU652" s="17"/>
      <c r="AV652" s="17">
        <v>0.13665480088436499</v>
      </c>
      <c r="AW652" s="17">
        <v>8.7085422094639806E-2</v>
      </c>
    </row>
    <row r="653" spans="2:49" x14ac:dyDescent="0.3">
      <c r="B653" t="s">
        <v>269</v>
      </c>
      <c r="C653" s="17">
        <v>0.15138619456633001</v>
      </c>
      <c r="D653" s="17">
        <v>0.1752447001827</v>
      </c>
      <c r="E653" s="17">
        <v>0.120916790800283</v>
      </c>
      <c r="F653" s="17"/>
      <c r="G653" s="17">
        <v>0.121046128663179</v>
      </c>
      <c r="H653" s="17">
        <v>0.23003380412718899</v>
      </c>
      <c r="I653" s="17">
        <v>0.13952741774907099</v>
      </c>
      <c r="J653" s="17">
        <v>0.183399493778446</v>
      </c>
      <c r="K653" s="17">
        <v>0.111550631200187</v>
      </c>
      <c r="L653" s="17">
        <v>0.105911732711523</v>
      </c>
      <c r="M653" s="17"/>
      <c r="N653" s="17">
        <v>0.16045394884057401</v>
      </c>
      <c r="O653" s="17">
        <v>0.114516322215204</v>
      </c>
      <c r="P653" s="17">
        <v>0.165509514771087</v>
      </c>
      <c r="Q653" s="17">
        <v>0.16783896132040699</v>
      </c>
      <c r="R653" s="17"/>
      <c r="S653" s="17">
        <v>0.22438087356640399</v>
      </c>
      <c r="T653" s="17">
        <v>0.16271843878001099</v>
      </c>
      <c r="U653" s="17">
        <v>0.100399105737543</v>
      </c>
      <c r="V653" s="17">
        <v>0.15720146382083999</v>
      </c>
      <c r="W653" s="17">
        <v>0.187322577481112</v>
      </c>
      <c r="X653" s="17">
        <v>7.8916449525309906E-2</v>
      </c>
      <c r="Y653" s="17">
        <v>5.3619436741884803E-2</v>
      </c>
      <c r="Z653" s="17">
        <v>0.10849601641616401</v>
      </c>
      <c r="AA653" s="17">
        <v>0.13125995355216299</v>
      </c>
      <c r="AB653" s="17">
        <v>0.16632822892407301</v>
      </c>
      <c r="AC653" s="17">
        <v>0.248172700622147</v>
      </c>
      <c r="AD653" s="17">
        <v>7.0572778246631607E-2</v>
      </c>
      <c r="AE653" s="17"/>
      <c r="AF653" s="17">
        <v>0.14788701864364101</v>
      </c>
      <c r="AG653" s="17">
        <v>0.16006920965142199</v>
      </c>
      <c r="AH653" s="17">
        <v>0.124371184817386</v>
      </c>
      <c r="AI653" s="17">
        <v>0.19233117485648901</v>
      </c>
      <c r="AJ653" s="17">
        <v>0.192126595851355</v>
      </c>
      <c r="AK653" s="17"/>
      <c r="AL653" s="17">
        <v>0.20012687803358201</v>
      </c>
      <c r="AM653" s="17">
        <v>0.15455963369308501</v>
      </c>
      <c r="AN653" s="17">
        <v>0.14277394805938101</v>
      </c>
      <c r="AO653" s="17">
        <v>6.86619059769535E-2</v>
      </c>
      <c r="AP653" s="17">
        <v>0.13718841052288</v>
      </c>
      <c r="AQ653" s="17">
        <v>0.13892949357673701</v>
      </c>
      <c r="AR653" s="17"/>
      <c r="AS653" s="17">
        <v>0.165786827060459</v>
      </c>
      <c r="AT653" s="17">
        <v>0.12847007362737201</v>
      </c>
      <c r="AU653" s="17"/>
      <c r="AV653" s="17">
        <v>0.16060749293079299</v>
      </c>
      <c r="AW653" s="17">
        <v>0.182357223566395</v>
      </c>
    </row>
    <row r="654" spans="2:49" x14ac:dyDescent="0.3">
      <c r="B654" t="s">
        <v>270</v>
      </c>
      <c r="C654" s="17">
        <v>0.11636852604506399</v>
      </c>
      <c r="D654" s="17">
        <v>0.11542092144008401</v>
      </c>
      <c r="E654" s="17">
        <v>0.117982227291956</v>
      </c>
      <c r="F654" s="17"/>
      <c r="G654" s="17">
        <v>7.3116454899451802E-2</v>
      </c>
      <c r="H654" s="17">
        <v>9.5446725626210496E-2</v>
      </c>
      <c r="I654" s="17">
        <v>7.4550558491860902E-2</v>
      </c>
      <c r="J654" s="17">
        <v>0.14145225096421599</v>
      </c>
      <c r="K654" s="17">
        <v>0.14001736807426199</v>
      </c>
      <c r="L654" s="17">
        <v>0.142608455774177</v>
      </c>
      <c r="M654" s="17"/>
      <c r="N654" s="17">
        <v>0.100892032473353</v>
      </c>
      <c r="O654" s="17">
        <v>0.127959720981768</v>
      </c>
      <c r="P654" s="17">
        <v>7.8637063102390395E-2</v>
      </c>
      <c r="Q654" s="17">
        <v>0.16790267547371099</v>
      </c>
      <c r="R654" s="17"/>
      <c r="S654" s="17">
        <v>4.6506680127229097E-2</v>
      </c>
      <c r="T654" s="17">
        <v>0.106173690298053</v>
      </c>
      <c r="U654" s="17">
        <v>0.12912693269836301</v>
      </c>
      <c r="V654" s="17">
        <v>0.101622252367967</v>
      </c>
      <c r="W654" s="17">
        <v>0.184252654654502</v>
      </c>
      <c r="X654" s="17">
        <v>8.6654438321113095E-2</v>
      </c>
      <c r="Y654" s="17">
        <v>0.16647454701754999</v>
      </c>
      <c r="Z654" s="17">
        <v>0.26790554467338301</v>
      </c>
      <c r="AA654" s="17">
        <v>5.4455824275150999E-2</v>
      </c>
      <c r="AB654" s="17">
        <v>0.15418028439999901</v>
      </c>
      <c r="AC654" s="17">
        <v>0.143663009932915</v>
      </c>
      <c r="AD654" s="17">
        <v>0.21996845209291699</v>
      </c>
      <c r="AE654" s="17"/>
      <c r="AF654" s="17">
        <v>0.15569566503052201</v>
      </c>
      <c r="AG654" s="17">
        <v>9.63121914448688E-2</v>
      </c>
      <c r="AH654" s="17">
        <v>0.13151628841243801</v>
      </c>
      <c r="AI654" s="17">
        <v>6.8361144978588695E-2</v>
      </c>
      <c r="AJ654" s="17">
        <v>6.7354920879119498E-2</v>
      </c>
      <c r="AK654" s="17"/>
      <c r="AL654" s="17">
        <v>9.4451895988900206E-2</v>
      </c>
      <c r="AM654" s="17">
        <v>0.104539141118649</v>
      </c>
      <c r="AN654" s="17">
        <v>0.165214087751061</v>
      </c>
      <c r="AO654" s="17">
        <v>0.11997446706537999</v>
      </c>
      <c r="AP654" s="17">
        <v>0.15553391553262699</v>
      </c>
      <c r="AQ654" s="17">
        <v>0.129139554850289</v>
      </c>
      <c r="AR654" s="17"/>
      <c r="AS654" s="17">
        <v>0.127602898601373</v>
      </c>
      <c r="AT654" s="17">
        <v>9.8490961272917996E-2</v>
      </c>
      <c r="AU654" s="17"/>
      <c r="AV654" s="17">
        <v>0.120335392637568</v>
      </c>
      <c r="AW654" s="17">
        <v>0.150854044871263</v>
      </c>
    </row>
    <row r="655" spans="2:49" x14ac:dyDescent="0.3">
      <c r="B655" t="s">
        <v>271</v>
      </c>
      <c r="C655" s="17">
        <v>0.397720920144294</v>
      </c>
      <c r="D655" s="17">
        <v>0.37142707649906198</v>
      </c>
      <c r="E655" s="17">
        <v>0.428676555057316</v>
      </c>
      <c r="F655" s="17"/>
      <c r="G655" s="17">
        <v>0.32267941627324798</v>
      </c>
      <c r="H655" s="17">
        <v>0.128420663593875</v>
      </c>
      <c r="I655" s="17">
        <v>0.34399255064392098</v>
      </c>
      <c r="J655" s="17">
        <v>0.49232636664060198</v>
      </c>
      <c r="K655" s="17">
        <v>0.52814967751340902</v>
      </c>
      <c r="L655" s="17">
        <v>0.52567104033157497</v>
      </c>
      <c r="M655" s="17"/>
      <c r="N655" s="17">
        <v>0.33675828943538699</v>
      </c>
      <c r="O655" s="17">
        <v>0.42957482132236002</v>
      </c>
      <c r="P655" s="17">
        <v>0.40589637728607603</v>
      </c>
      <c r="Q655" s="17">
        <v>0.45149873836063198</v>
      </c>
      <c r="R655" s="17"/>
      <c r="S655" s="17">
        <v>0.33098436478114601</v>
      </c>
      <c r="T655" s="17">
        <v>0.49276565616901202</v>
      </c>
      <c r="U655" s="17">
        <v>0.53375777341488795</v>
      </c>
      <c r="V655" s="17">
        <v>0.43467264034777098</v>
      </c>
      <c r="W655" s="17">
        <v>0.39464770990690201</v>
      </c>
      <c r="X655" s="17">
        <v>0.52843419010822201</v>
      </c>
      <c r="Y655" s="17">
        <v>0.41592808063898501</v>
      </c>
      <c r="Z655" s="17">
        <v>0.190220250541629</v>
      </c>
      <c r="AA655" s="17">
        <v>0.421589081783379</v>
      </c>
      <c r="AB655" s="17">
        <v>0.31244131226242999</v>
      </c>
      <c r="AC655" s="17">
        <v>0.312606773083072</v>
      </c>
      <c r="AD655" s="17">
        <v>0.31589175893270799</v>
      </c>
      <c r="AE655" s="17"/>
      <c r="AF655" s="17">
        <v>0.42935356841337402</v>
      </c>
      <c r="AG655" s="17">
        <v>0.51294889044490499</v>
      </c>
      <c r="AH655" s="17">
        <v>0.35217478937449798</v>
      </c>
      <c r="AI655" s="17">
        <v>0.29554962633610299</v>
      </c>
      <c r="AJ655" s="17">
        <v>0.140070470686772</v>
      </c>
      <c r="AK655" s="17"/>
      <c r="AL655" s="17">
        <v>0.25461163009750498</v>
      </c>
      <c r="AM655" s="17">
        <v>0.46124633827481099</v>
      </c>
      <c r="AN655" s="17">
        <v>0.41700053510770402</v>
      </c>
      <c r="AO655" s="17">
        <v>0.49389700152042898</v>
      </c>
      <c r="AP655" s="17">
        <v>0.49791780711622202</v>
      </c>
      <c r="AQ655" s="17">
        <v>0.355320990970527</v>
      </c>
      <c r="AR655" s="17"/>
      <c r="AS655" s="17">
        <v>0.34579617334816198</v>
      </c>
      <c r="AT655" s="17">
        <v>0.48035019200370799</v>
      </c>
      <c r="AU655" s="17"/>
      <c r="AV655" s="17">
        <v>0.331946966397762</v>
      </c>
      <c r="AW655" s="17">
        <v>0.39010434978853598</v>
      </c>
    </row>
    <row r="656" spans="2:49" x14ac:dyDescent="0.3">
      <c r="B656" t="s">
        <v>272</v>
      </c>
      <c r="C656" s="17">
        <v>5.8960252548326E-2</v>
      </c>
      <c r="D656" s="17">
        <v>3.5651111535556501E-2</v>
      </c>
      <c r="E656" s="17">
        <v>8.4968714755094293E-2</v>
      </c>
      <c r="F656" s="17"/>
      <c r="G656" s="17">
        <v>4.72603894167542E-2</v>
      </c>
      <c r="H656" s="17">
        <v>2.28927062516214E-2</v>
      </c>
      <c r="I656" s="17">
        <v>5.67822584207325E-2</v>
      </c>
      <c r="J656" s="17">
        <v>5.85012986474557E-2</v>
      </c>
      <c r="K656" s="17">
        <v>6.6766254711129305E-2</v>
      </c>
      <c r="L656" s="17">
        <v>9.0805394162806793E-2</v>
      </c>
      <c r="M656" s="17"/>
      <c r="N656" s="17">
        <v>3.1786600313384997E-2</v>
      </c>
      <c r="O656" s="17">
        <v>8.4034467134058294E-2</v>
      </c>
      <c r="P656" s="17">
        <v>6.1274833752184198E-2</v>
      </c>
      <c r="Q656" s="17">
        <v>7.0117869369827904E-2</v>
      </c>
      <c r="R656" s="17"/>
      <c r="S656" s="17">
        <v>2.51204992262513E-2</v>
      </c>
      <c r="T656" s="17">
        <v>3.4064326927089203E-2</v>
      </c>
      <c r="U656" s="17">
        <v>0.10055059329409</v>
      </c>
      <c r="V656" s="17">
        <v>9.8765606211155196E-2</v>
      </c>
      <c r="W656" s="17">
        <v>9.7697765450383806E-2</v>
      </c>
      <c r="X656" s="17">
        <v>5.8677139545619497E-2</v>
      </c>
      <c r="Y656" s="17">
        <v>5.2214436333233298E-2</v>
      </c>
      <c r="Z656" s="17">
        <v>7.8796431557393798E-2</v>
      </c>
      <c r="AA656" s="17">
        <v>5.5245762035524899E-2</v>
      </c>
      <c r="AB656" s="17">
        <v>4.2428094471178797E-2</v>
      </c>
      <c r="AC656" s="17">
        <v>4.6697097332593598E-2</v>
      </c>
      <c r="AD656" s="17">
        <v>0.163233806638164</v>
      </c>
      <c r="AE656" s="17"/>
      <c r="AF656" s="17">
        <v>8.9686054341739999E-2</v>
      </c>
      <c r="AG656" s="17">
        <v>7.4840418097172207E-2</v>
      </c>
      <c r="AH656" s="17">
        <v>6.6194740015702302E-2</v>
      </c>
      <c r="AI656" s="17">
        <v>2.33486041491794E-2</v>
      </c>
      <c r="AJ656" s="17">
        <v>0</v>
      </c>
      <c r="AK656" s="17"/>
      <c r="AL656" s="17">
        <v>3.6022600218015698E-2</v>
      </c>
      <c r="AM656" s="17">
        <v>5.6164753594973901E-2</v>
      </c>
      <c r="AN656" s="17">
        <v>6.2084595282225603E-2</v>
      </c>
      <c r="AO656" s="17">
        <v>9.3262288492358694E-2</v>
      </c>
      <c r="AP656" s="17">
        <v>6.1997910907197903E-2</v>
      </c>
      <c r="AQ656" s="17">
        <v>9.8440145340646198E-2</v>
      </c>
      <c r="AR656" s="17"/>
      <c r="AS656" s="17">
        <v>6.8786093702090795E-2</v>
      </c>
      <c r="AT656" s="17">
        <v>4.3324122378456002E-2</v>
      </c>
      <c r="AU656" s="17"/>
      <c r="AV656" s="17">
        <v>6.7293207840707595E-2</v>
      </c>
      <c r="AW656" s="17">
        <v>7.3562327488502305E-2</v>
      </c>
    </row>
    <row r="657" spans="2:49" x14ac:dyDescent="0.3">
      <c r="B657" t="s">
        <v>273</v>
      </c>
      <c r="C657" s="17">
        <v>3.9957861519543898E-2</v>
      </c>
      <c r="D657" s="17">
        <v>4.7251421835417598E-2</v>
      </c>
      <c r="E657" s="17">
        <v>3.21047850912346E-2</v>
      </c>
      <c r="F657" s="17"/>
      <c r="G657" s="17">
        <v>2.4006128319788801E-2</v>
      </c>
      <c r="H657" s="17">
        <v>4.3922872259060303E-2</v>
      </c>
      <c r="I657" s="17">
        <v>5.2229794239501803E-2</v>
      </c>
      <c r="J657" s="17">
        <v>4.9825797920259297E-2</v>
      </c>
      <c r="K657" s="17">
        <v>2.57058669061613E-2</v>
      </c>
      <c r="L657" s="17">
        <v>3.6325468748406302E-2</v>
      </c>
      <c r="M657" s="17"/>
      <c r="N657" s="17">
        <v>3.6461422888395899E-2</v>
      </c>
      <c r="O657" s="17">
        <v>3.7178623287616099E-2</v>
      </c>
      <c r="P657" s="17">
        <v>4.9434880515375E-2</v>
      </c>
      <c r="Q657" s="17">
        <v>2.9274810535716199E-2</v>
      </c>
      <c r="R657" s="17"/>
      <c r="S657" s="17">
        <v>7.6313566229547602E-2</v>
      </c>
      <c r="T657" s="17">
        <v>1.60554347171274E-2</v>
      </c>
      <c r="U657" s="17">
        <v>3.3963557229582997E-2</v>
      </c>
      <c r="V657" s="17">
        <v>0</v>
      </c>
      <c r="W657" s="17">
        <v>3.2975880485617601E-2</v>
      </c>
      <c r="X657" s="17">
        <v>3.71644691931073E-2</v>
      </c>
      <c r="Y657" s="17">
        <v>0</v>
      </c>
      <c r="Z657" s="17">
        <v>7.7007455422155896E-2</v>
      </c>
      <c r="AA657" s="17">
        <v>1.9821827445677499E-2</v>
      </c>
      <c r="AB657" s="17">
        <v>4.4379888161178799E-2</v>
      </c>
      <c r="AC657" s="17">
        <v>9.7724028109875197E-2</v>
      </c>
      <c r="AD657" s="17">
        <v>8.28573649055592E-2</v>
      </c>
      <c r="AE657" s="17"/>
      <c r="AF657" s="17">
        <v>5.1160209235957703E-2</v>
      </c>
      <c r="AG657" s="17">
        <v>1.05859199271506E-2</v>
      </c>
      <c r="AH657" s="17">
        <v>4.6575889090209897E-2</v>
      </c>
      <c r="AI657" s="17">
        <v>3.78568335567675E-2</v>
      </c>
      <c r="AJ657" s="17">
        <v>0</v>
      </c>
      <c r="AK657" s="17"/>
      <c r="AL657" s="17">
        <v>2.89760194414443E-2</v>
      </c>
      <c r="AM657" s="17">
        <v>3.9747084771348203E-2</v>
      </c>
      <c r="AN657" s="17">
        <v>4.9205024367618103E-2</v>
      </c>
      <c r="AO657" s="17">
        <v>1.2639548508430701E-2</v>
      </c>
      <c r="AP657" s="17">
        <v>8.1186274928034804E-2</v>
      </c>
      <c r="AQ657" s="17">
        <v>9.2661291534553894E-2</v>
      </c>
      <c r="AR657" s="17"/>
      <c r="AS657" s="17">
        <v>2.4814579235183199E-2</v>
      </c>
      <c r="AT657" s="17">
        <v>6.4055781411789206E-2</v>
      </c>
      <c r="AU657" s="17"/>
      <c r="AV657" s="17">
        <v>2.2898131814931701E-2</v>
      </c>
      <c r="AW657" s="17">
        <v>3.0945926014772401E-2</v>
      </c>
    </row>
    <row r="658" spans="2:49" x14ac:dyDescent="0.3">
      <c r="B658" t="s">
        <v>296</v>
      </c>
      <c r="C658" s="17">
        <v>2.4215765431089199E-2</v>
      </c>
      <c r="D658" s="17">
        <v>3.7909147631765699E-2</v>
      </c>
      <c r="E658" s="17">
        <v>9.2239121827201297E-3</v>
      </c>
      <c r="F658" s="17"/>
      <c r="G658" s="17">
        <v>7.7768717831786197E-2</v>
      </c>
      <c r="H658" s="17">
        <v>1.1029581479241801E-2</v>
      </c>
      <c r="I658" s="17">
        <v>1.70900100565799E-2</v>
      </c>
      <c r="J658" s="17">
        <v>1.25645459092449E-2</v>
      </c>
      <c r="K658" s="17">
        <v>5.2384701720208399E-2</v>
      </c>
      <c r="L658" s="17">
        <v>9.3706558625598797E-3</v>
      </c>
      <c r="M658" s="17"/>
      <c r="N658" s="17">
        <v>1.31103691790024E-2</v>
      </c>
      <c r="O658" s="17">
        <v>3.6148846291589001E-2</v>
      </c>
      <c r="P658" s="17">
        <v>2.01803468840057E-2</v>
      </c>
      <c r="Q658" s="17">
        <v>3.2003411513310501E-2</v>
      </c>
      <c r="R658" s="17"/>
      <c r="S658" s="17">
        <v>1.2446131213490599E-2</v>
      </c>
      <c r="T658" s="17">
        <v>0</v>
      </c>
      <c r="U658" s="17">
        <v>3.4053146968433701E-2</v>
      </c>
      <c r="V658" s="17">
        <v>0</v>
      </c>
      <c r="W658" s="17">
        <v>0</v>
      </c>
      <c r="X658" s="17">
        <v>0</v>
      </c>
      <c r="Y658" s="17">
        <v>3.6681807629727101E-2</v>
      </c>
      <c r="Z658" s="17">
        <v>0</v>
      </c>
      <c r="AA658" s="17">
        <v>1.77318937857779E-2</v>
      </c>
      <c r="AB658" s="17">
        <v>0.146972968713313</v>
      </c>
      <c r="AC658" s="17">
        <v>0</v>
      </c>
      <c r="AD658" s="17">
        <v>0</v>
      </c>
      <c r="AE658" s="17"/>
      <c r="AF658" s="17">
        <v>2.99691696504042E-2</v>
      </c>
      <c r="AG658" s="17">
        <v>1.3632482809338301E-2</v>
      </c>
      <c r="AH658" s="17">
        <v>1.6917322896857601E-2</v>
      </c>
      <c r="AI658" s="17">
        <v>2.4201517760381101E-2</v>
      </c>
      <c r="AJ658" s="17">
        <v>7.2891186174439598E-2</v>
      </c>
      <c r="AK658" s="17"/>
      <c r="AL658" s="17">
        <v>3.7182288283041702E-2</v>
      </c>
      <c r="AM658" s="17">
        <v>1.51478120637954E-2</v>
      </c>
      <c r="AN658" s="17">
        <v>2.10293650163739E-2</v>
      </c>
      <c r="AO658" s="17">
        <v>4.1081882361942303E-2</v>
      </c>
      <c r="AP658" s="17">
        <v>0</v>
      </c>
      <c r="AQ658" s="17">
        <v>0</v>
      </c>
      <c r="AR658" s="17"/>
      <c r="AS658" s="17">
        <v>2.0544636493111699E-2</v>
      </c>
      <c r="AT658" s="17">
        <v>3.00577334668332E-2</v>
      </c>
      <c r="AU658" s="17"/>
      <c r="AV658" s="17">
        <v>1.8001421197946899E-2</v>
      </c>
      <c r="AW658" s="17">
        <v>2.8681220228743198E-2</v>
      </c>
    </row>
    <row r="659" spans="2:49" x14ac:dyDescent="0.3">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row>
    <row r="660" spans="2:49" x14ac:dyDescent="0.3">
      <c r="B660" s="6" t="s">
        <v>299</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row>
    <row r="661" spans="2:49" x14ac:dyDescent="0.3">
      <c r="B661" s="23" t="s">
        <v>276</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row>
    <row r="662" spans="2:49" x14ac:dyDescent="0.3">
      <c r="B662" t="s">
        <v>266</v>
      </c>
      <c r="C662" s="17">
        <v>3.0643344484393101E-2</v>
      </c>
      <c r="D662" s="17">
        <v>3.6808717995612299E-2</v>
      </c>
      <c r="E662" s="17">
        <v>2.1691863745462302E-2</v>
      </c>
      <c r="F662" s="17"/>
      <c r="G662" s="17">
        <v>2.9778493101206099E-2</v>
      </c>
      <c r="H662" s="17">
        <v>8.1695753237112506E-2</v>
      </c>
      <c r="I662" s="17">
        <v>2.49379558445182E-2</v>
      </c>
      <c r="J662" s="17">
        <v>1.4695273703881601E-2</v>
      </c>
      <c r="K662" s="17">
        <v>2.3200947748397299E-2</v>
      </c>
      <c r="L662" s="17">
        <v>0</v>
      </c>
      <c r="M662" s="17"/>
      <c r="N662" s="17">
        <v>4.4943958737194499E-2</v>
      </c>
      <c r="O662" s="17">
        <v>2.2764032575644098E-2</v>
      </c>
      <c r="P662" s="17">
        <v>2.7448692758019699E-2</v>
      </c>
      <c r="Q662" s="17">
        <v>2.43169108613055E-2</v>
      </c>
      <c r="R662" s="17"/>
      <c r="S662" s="17">
        <v>5.0742666860232398E-2</v>
      </c>
      <c r="T662" s="17">
        <v>3.8634908758937603E-2</v>
      </c>
      <c r="U662" s="17">
        <v>3.2174362209275102E-2</v>
      </c>
      <c r="V662" s="17">
        <v>2.89294600805051E-2</v>
      </c>
      <c r="W662" s="17">
        <v>1.05382369066995E-2</v>
      </c>
      <c r="X662" s="17">
        <v>0</v>
      </c>
      <c r="Y662" s="17">
        <v>3.5139508344784097E-2</v>
      </c>
      <c r="Z662" s="17">
        <v>5.9893600922523701E-2</v>
      </c>
      <c r="AA662" s="17">
        <v>4.1046268817250299E-2</v>
      </c>
      <c r="AB662" s="17">
        <v>1.6578578569428001E-2</v>
      </c>
      <c r="AC662" s="17">
        <v>1.75337573262569E-2</v>
      </c>
      <c r="AD662" s="17">
        <v>2.1002709291442701E-2</v>
      </c>
      <c r="AE662" s="17"/>
      <c r="AF662" s="17">
        <v>2.3648008703599701E-2</v>
      </c>
      <c r="AG662" s="17">
        <v>1.31906905274966E-2</v>
      </c>
      <c r="AH662" s="17">
        <v>2.94159629793866E-2</v>
      </c>
      <c r="AI662" s="17">
        <v>7.3285324548179195E-2</v>
      </c>
      <c r="AJ662" s="17">
        <v>7.0083841062324695E-2</v>
      </c>
      <c r="AK662" s="17"/>
      <c r="AL662" s="17">
        <v>5.1115259263135697E-2</v>
      </c>
      <c r="AM662" s="17">
        <v>2.2895894643187399E-2</v>
      </c>
      <c r="AN662" s="17">
        <v>1.33095027876729E-2</v>
      </c>
      <c r="AO662" s="17">
        <v>1.9069874391466301E-2</v>
      </c>
      <c r="AP662" s="17">
        <v>1.9418916454112398E-2</v>
      </c>
      <c r="AQ662" s="17">
        <v>5.3258166810577399E-2</v>
      </c>
      <c r="AR662" s="17"/>
      <c r="AS662" s="17">
        <v>3.14461061269923E-2</v>
      </c>
      <c r="AT662" s="17">
        <v>2.9591966842326001E-2</v>
      </c>
      <c r="AU662" s="17"/>
      <c r="AV662" s="17">
        <v>3.5223751670729803E-2</v>
      </c>
      <c r="AW662" s="17">
        <v>2.29599647603041E-2</v>
      </c>
    </row>
    <row r="663" spans="2:49" x14ac:dyDescent="0.3">
      <c r="B663" t="s">
        <v>267</v>
      </c>
      <c r="C663" s="17">
        <v>6.9637058153518699E-2</v>
      </c>
      <c r="D663" s="17">
        <v>7.4395361865473603E-2</v>
      </c>
      <c r="E663" s="17">
        <v>6.2929440804639095E-2</v>
      </c>
      <c r="F663" s="17"/>
      <c r="G663" s="17">
        <v>7.4477468478451603E-2</v>
      </c>
      <c r="H663" s="17">
        <v>0.158892510449688</v>
      </c>
      <c r="I663" s="17">
        <v>7.7020906455829499E-2</v>
      </c>
      <c r="J663" s="17">
        <v>3.9231548321155503E-2</v>
      </c>
      <c r="K663" s="17">
        <v>2.9111844915163498E-2</v>
      </c>
      <c r="L663" s="17">
        <v>1.7986770087854001E-2</v>
      </c>
      <c r="M663" s="17"/>
      <c r="N663" s="17">
        <v>0.106175111494827</v>
      </c>
      <c r="O663" s="17">
        <v>5.78173845687006E-2</v>
      </c>
      <c r="P663" s="17">
        <v>6.0756065980934498E-2</v>
      </c>
      <c r="Q663" s="17">
        <v>4.5533249763337197E-2</v>
      </c>
      <c r="R663" s="17"/>
      <c r="S663" s="17">
        <v>8.4849447181686799E-2</v>
      </c>
      <c r="T663" s="17">
        <v>7.2700457983693303E-2</v>
      </c>
      <c r="U663" s="17">
        <v>5.4104816585117302E-2</v>
      </c>
      <c r="V663" s="17">
        <v>6.22725765234124E-2</v>
      </c>
      <c r="W663" s="17">
        <v>6.5201012487035998E-2</v>
      </c>
      <c r="X663" s="17">
        <v>0.10238602657168901</v>
      </c>
      <c r="Y663" s="17">
        <v>6.2606974124300205E-2</v>
      </c>
      <c r="Z663" s="17">
        <v>7.0898723082394005E-2</v>
      </c>
      <c r="AA663" s="17">
        <v>9.1251674085390394E-2</v>
      </c>
      <c r="AB663" s="17">
        <v>4.4824708087764502E-2</v>
      </c>
      <c r="AC663" s="17">
        <v>1.8145377225392601E-2</v>
      </c>
      <c r="AD663" s="17">
        <v>4.93694482622224E-2</v>
      </c>
      <c r="AE663" s="17"/>
      <c r="AF663" s="17">
        <v>3.1943177444677798E-2</v>
      </c>
      <c r="AG663" s="17">
        <v>5.0741909888913903E-2</v>
      </c>
      <c r="AH663" s="17">
        <v>7.1903369896003197E-2</v>
      </c>
      <c r="AI663" s="17">
        <v>0.17432711376483101</v>
      </c>
      <c r="AJ663" s="17">
        <v>0.232173536306825</v>
      </c>
      <c r="AK663" s="17"/>
      <c r="AL663" s="17">
        <v>0.129067881484971</v>
      </c>
      <c r="AM663" s="17">
        <v>4.5085976746330303E-2</v>
      </c>
      <c r="AN663" s="17">
        <v>6.6994140931889795E-2</v>
      </c>
      <c r="AO663" s="17">
        <v>3.8233630586169298E-2</v>
      </c>
      <c r="AP663" s="17">
        <v>1.95152491540917E-2</v>
      </c>
      <c r="AQ663" s="17">
        <v>4.1924173169472098E-2</v>
      </c>
      <c r="AR663" s="17"/>
      <c r="AS663" s="17">
        <v>7.9976330717179203E-2</v>
      </c>
      <c r="AT663" s="17">
        <v>5.6095703619594997E-2</v>
      </c>
      <c r="AU663" s="17"/>
      <c r="AV663" s="17">
        <v>8.6762053192521699E-2</v>
      </c>
      <c r="AW663" s="17">
        <v>6.4732814740320499E-2</v>
      </c>
    </row>
    <row r="664" spans="2:49" x14ac:dyDescent="0.3">
      <c r="B664" t="s">
        <v>268</v>
      </c>
      <c r="C664" s="17">
        <v>0.112623460968638</v>
      </c>
      <c r="D664" s="17">
        <v>0.11296360624106699</v>
      </c>
      <c r="E664" s="17">
        <v>0.110365854205614</v>
      </c>
      <c r="F664" s="17"/>
      <c r="G664" s="17">
        <v>0.110194020195233</v>
      </c>
      <c r="H664" s="17">
        <v>0.14216568646609901</v>
      </c>
      <c r="I664" s="17">
        <v>0.105653385970323</v>
      </c>
      <c r="J664" s="17">
        <v>0.117540629015164</v>
      </c>
      <c r="K664" s="17">
        <v>0.10230204530070799</v>
      </c>
      <c r="L664" s="17">
        <v>9.03827502251381E-2</v>
      </c>
      <c r="M664" s="17"/>
      <c r="N664" s="17">
        <v>0.111128629678256</v>
      </c>
      <c r="O664" s="17">
        <v>0.12778682771900499</v>
      </c>
      <c r="P664" s="17">
        <v>0.10313228227651799</v>
      </c>
      <c r="Q664" s="17">
        <v>0.108712292676143</v>
      </c>
      <c r="R664" s="17"/>
      <c r="S664" s="17">
        <v>0.14996272963188401</v>
      </c>
      <c r="T664" s="17">
        <v>0.100807760926046</v>
      </c>
      <c r="U664" s="17">
        <v>8.2410835319601097E-2</v>
      </c>
      <c r="V664" s="17">
        <v>0.16201464618025699</v>
      </c>
      <c r="W664" s="17">
        <v>0.10475459094999499</v>
      </c>
      <c r="X664" s="17">
        <v>0.112581325449034</v>
      </c>
      <c r="Y664" s="17">
        <v>0.136495449228865</v>
      </c>
      <c r="Z664" s="17">
        <v>0.16703426780331199</v>
      </c>
      <c r="AA664" s="17">
        <v>9.5783226833075094E-2</v>
      </c>
      <c r="AB664" s="17">
        <v>4.4538305561240402E-2</v>
      </c>
      <c r="AC664" s="17">
        <v>9.1092527339662402E-2</v>
      </c>
      <c r="AD664" s="17">
        <v>0.11670754992070501</v>
      </c>
      <c r="AE664" s="17"/>
      <c r="AF664" s="17">
        <v>0.118968957911773</v>
      </c>
      <c r="AG664" s="17">
        <v>0.10819167827333601</v>
      </c>
      <c r="AH664" s="17">
        <v>9.8244741031154395E-2</v>
      </c>
      <c r="AI664" s="17">
        <v>0.126226645849671</v>
      </c>
      <c r="AJ664" s="17">
        <v>0.27688380448209299</v>
      </c>
      <c r="AK664" s="17"/>
      <c r="AL664" s="17">
        <v>0.133541167993417</v>
      </c>
      <c r="AM664" s="17">
        <v>0.105808358227638</v>
      </c>
      <c r="AN664" s="17">
        <v>7.6630332797611903E-2</v>
      </c>
      <c r="AO664" s="17">
        <v>0.102071853931714</v>
      </c>
      <c r="AP664" s="17">
        <v>0.12305572492291</v>
      </c>
      <c r="AQ664" s="17">
        <v>0.13105814285724099</v>
      </c>
      <c r="AR664" s="17"/>
      <c r="AS664" s="17">
        <v>0.13322666844339401</v>
      </c>
      <c r="AT664" s="17">
        <v>8.5639421691808798E-2</v>
      </c>
      <c r="AU664" s="17"/>
      <c r="AV664" s="17">
        <v>0.126083894388892</v>
      </c>
      <c r="AW664" s="17">
        <v>0.14927226871875901</v>
      </c>
    </row>
    <row r="665" spans="2:49" x14ac:dyDescent="0.3">
      <c r="B665" t="s">
        <v>269</v>
      </c>
      <c r="C665" s="17">
        <v>0.108143436786727</v>
      </c>
      <c r="D665" s="17">
        <v>0.10240014287150601</v>
      </c>
      <c r="E665" s="17">
        <v>0.117079374605734</v>
      </c>
      <c r="F665" s="17"/>
      <c r="G665" s="17">
        <v>0.12559655868536601</v>
      </c>
      <c r="H665" s="17">
        <v>0.15075430535609599</v>
      </c>
      <c r="I665" s="17">
        <v>0.12640700852188599</v>
      </c>
      <c r="J665" s="17">
        <v>7.8271332117187106E-2</v>
      </c>
      <c r="K665" s="17">
        <v>8.3052850995376695E-2</v>
      </c>
      <c r="L665" s="17">
        <v>7.6238937750174193E-2</v>
      </c>
      <c r="M665" s="17"/>
      <c r="N665" s="17">
        <v>0.102349941907251</v>
      </c>
      <c r="O665" s="17">
        <v>0.107081522869197</v>
      </c>
      <c r="P665" s="17">
        <v>0.12179106548334</v>
      </c>
      <c r="Q665" s="17">
        <v>0.10513498143811099</v>
      </c>
      <c r="R665" s="17"/>
      <c r="S665" s="17">
        <v>0.14663751219971899</v>
      </c>
      <c r="T665" s="17">
        <v>0.124686382125894</v>
      </c>
      <c r="U665" s="17">
        <v>0.10140074043162101</v>
      </c>
      <c r="V665" s="17">
        <v>0.12878738229976899</v>
      </c>
      <c r="W665" s="17">
        <v>9.0437715810650202E-2</v>
      </c>
      <c r="X665" s="17">
        <v>0.117687833218427</v>
      </c>
      <c r="Y665" s="17">
        <v>6.9672233227214997E-2</v>
      </c>
      <c r="Z665" s="17">
        <v>8.8998932425141702E-2</v>
      </c>
      <c r="AA665" s="17">
        <v>9.8728421727805493E-2</v>
      </c>
      <c r="AB665" s="17">
        <v>9.9677368582893403E-2</v>
      </c>
      <c r="AC665" s="17">
        <v>6.8591047906277305E-2</v>
      </c>
      <c r="AD665" s="17">
        <v>6.9844345035234595E-2</v>
      </c>
      <c r="AE665" s="17"/>
      <c r="AF665" s="17">
        <v>0.12937893417857599</v>
      </c>
      <c r="AG665" s="17">
        <v>0.113232753544305</v>
      </c>
      <c r="AH665" s="17">
        <v>8.5666332276828502E-2</v>
      </c>
      <c r="AI665" s="17">
        <v>0.131379240003062</v>
      </c>
      <c r="AJ665" s="17">
        <v>0.109819810293857</v>
      </c>
      <c r="AK665" s="17"/>
      <c r="AL665" s="17">
        <v>0.123238887871538</v>
      </c>
      <c r="AM665" s="17">
        <v>8.5263411701415104E-2</v>
      </c>
      <c r="AN665" s="17">
        <v>0.16234482459986199</v>
      </c>
      <c r="AO665" s="17">
        <v>0.104233632520926</v>
      </c>
      <c r="AP665" s="17">
        <v>6.8411495244888806E-2</v>
      </c>
      <c r="AQ665" s="17">
        <v>9.3318709697727403E-2</v>
      </c>
      <c r="AR665" s="17"/>
      <c r="AS665" s="17">
        <v>0.106524273576464</v>
      </c>
      <c r="AT665" s="17">
        <v>0.110264056292932</v>
      </c>
      <c r="AU665" s="17"/>
      <c r="AV665" s="17">
        <v>0.107158534700071</v>
      </c>
      <c r="AW665" s="17">
        <v>0.105099462938194</v>
      </c>
    </row>
    <row r="666" spans="2:49" x14ac:dyDescent="0.3">
      <c r="B666" t="s">
        <v>270</v>
      </c>
      <c r="C666" s="17">
        <v>9.5259959185692494E-2</v>
      </c>
      <c r="D666" s="17">
        <v>8.9595656134175805E-2</v>
      </c>
      <c r="E666" s="17">
        <v>0.104023199648845</v>
      </c>
      <c r="F666" s="17"/>
      <c r="G666" s="17">
        <v>9.0239247804248301E-2</v>
      </c>
      <c r="H666" s="17">
        <v>0.101983778009336</v>
      </c>
      <c r="I666" s="17">
        <v>0.111614243004326</v>
      </c>
      <c r="J666" s="17">
        <v>9.1782938321151003E-2</v>
      </c>
      <c r="K666" s="17">
        <v>6.0337359054379598E-2</v>
      </c>
      <c r="L666" s="17">
        <v>0.10717734381873099</v>
      </c>
      <c r="M666" s="17"/>
      <c r="N666" s="17">
        <v>0.103058745697008</v>
      </c>
      <c r="O666" s="17">
        <v>8.19253004294688E-2</v>
      </c>
      <c r="P666" s="17">
        <v>0.102003185405408</v>
      </c>
      <c r="Q666" s="17">
        <v>9.4192571961338706E-2</v>
      </c>
      <c r="R666" s="17"/>
      <c r="S666" s="17">
        <v>0.117219161340961</v>
      </c>
      <c r="T666" s="17">
        <v>9.0964796469974005E-2</v>
      </c>
      <c r="U666" s="17">
        <v>0.14343724772977401</v>
      </c>
      <c r="V666" s="17">
        <v>6.4395457844574303E-2</v>
      </c>
      <c r="W666" s="17">
        <v>0.124812528471439</v>
      </c>
      <c r="X666" s="17">
        <v>5.9719318650184303E-2</v>
      </c>
      <c r="Y666" s="17">
        <v>9.2846322566056599E-2</v>
      </c>
      <c r="Z666" s="17">
        <v>9.0970767912910797E-2</v>
      </c>
      <c r="AA666" s="17">
        <v>9.5879058089418406E-2</v>
      </c>
      <c r="AB666" s="17">
        <v>0.10721232470849899</v>
      </c>
      <c r="AC666" s="17">
        <v>3.3274585316444699E-2</v>
      </c>
      <c r="AD666" s="17">
        <v>7.3773676326613802E-2</v>
      </c>
      <c r="AE666" s="17"/>
      <c r="AF666" s="17">
        <v>7.8923078766101606E-2</v>
      </c>
      <c r="AG666" s="17">
        <v>8.4777627947992804E-2</v>
      </c>
      <c r="AH666" s="17">
        <v>0.109727030758897</v>
      </c>
      <c r="AI666" s="17">
        <v>9.2044790455753006E-2</v>
      </c>
      <c r="AJ666" s="17">
        <v>0.10928904141962401</v>
      </c>
      <c r="AK666" s="17"/>
      <c r="AL666" s="17">
        <v>9.1736329191898197E-2</v>
      </c>
      <c r="AM666" s="17">
        <v>0.10553957391645701</v>
      </c>
      <c r="AN666" s="17">
        <v>9.3345471430650806E-2</v>
      </c>
      <c r="AO666" s="17">
        <v>8.7501397309399695E-2</v>
      </c>
      <c r="AP666" s="17">
        <v>9.1181130435336294E-2</v>
      </c>
      <c r="AQ666" s="17">
        <v>9.7467215117163095E-2</v>
      </c>
      <c r="AR666" s="17"/>
      <c r="AS666" s="17">
        <v>0.115020748389789</v>
      </c>
      <c r="AT666" s="17">
        <v>6.9379235872206999E-2</v>
      </c>
      <c r="AU666" s="17"/>
      <c r="AV666" s="17">
        <v>0.113613302678748</v>
      </c>
      <c r="AW666" s="17">
        <v>0.118182448748266</v>
      </c>
    </row>
    <row r="667" spans="2:49" x14ac:dyDescent="0.3">
      <c r="B667" t="s">
        <v>271</v>
      </c>
      <c r="C667" s="17">
        <v>0.17117083072970299</v>
      </c>
      <c r="D667" s="17">
        <v>0.16366523379949399</v>
      </c>
      <c r="E667" s="17">
        <v>0.18297912547881401</v>
      </c>
      <c r="F667" s="17"/>
      <c r="G667" s="17">
        <v>0.10067604535409</v>
      </c>
      <c r="H667" s="17">
        <v>0.12157205401342799</v>
      </c>
      <c r="I667" s="17">
        <v>0.20482057669459</v>
      </c>
      <c r="J667" s="17">
        <v>0.170524374773978</v>
      </c>
      <c r="K667" s="17">
        <v>0.244795693061164</v>
      </c>
      <c r="L667" s="17">
        <v>0.204900132392319</v>
      </c>
      <c r="M667" s="17"/>
      <c r="N667" s="17">
        <v>0.158870100534792</v>
      </c>
      <c r="O667" s="17">
        <v>0.20003661662243</v>
      </c>
      <c r="P667" s="17">
        <v>0.138621684294989</v>
      </c>
      <c r="Q667" s="17">
        <v>0.18800690523084601</v>
      </c>
      <c r="R667" s="17"/>
      <c r="S667" s="17">
        <v>0.118827243420872</v>
      </c>
      <c r="T667" s="17">
        <v>0.17625735935089101</v>
      </c>
      <c r="U667" s="17">
        <v>0.179175577119218</v>
      </c>
      <c r="V667" s="17">
        <v>0.16019710309097099</v>
      </c>
      <c r="W667" s="17">
        <v>0.21422205880998399</v>
      </c>
      <c r="X667" s="17">
        <v>0.16644947042889599</v>
      </c>
      <c r="Y667" s="17">
        <v>0.18038576732539199</v>
      </c>
      <c r="Z667" s="17">
        <v>0.147603696052681</v>
      </c>
      <c r="AA667" s="17">
        <v>0.18761538941348299</v>
      </c>
      <c r="AB667" s="17">
        <v>0.16884611477521999</v>
      </c>
      <c r="AC667" s="17">
        <v>0.29152616045201402</v>
      </c>
      <c r="AD667" s="17">
        <v>0.109157051226329</v>
      </c>
      <c r="AE667" s="17"/>
      <c r="AF667" s="17">
        <v>0.19059692209373699</v>
      </c>
      <c r="AG667" s="17">
        <v>0.16460846435513701</v>
      </c>
      <c r="AH667" s="17">
        <v>0.17619271467125699</v>
      </c>
      <c r="AI667" s="17">
        <v>0.14234729574312499</v>
      </c>
      <c r="AJ667" s="17">
        <v>4.2555504639476098E-2</v>
      </c>
      <c r="AK667" s="17"/>
      <c r="AL667" s="17">
        <v>0.16691571798146901</v>
      </c>
      <c r="AM667" s="17">
        <v>0.18868813900512901</v>
      </c>
      <c r="AN667" s="17">
        <v>0.141769629042023</v>
      </c>
      <c r="AO667" s="17">
        <v>0.179795200176537</v>
      </c>
      <c r="AP667" s="17">
        <v>0.16186247520087699</v>
      </c>
      <c r="AQ667" s="17">
        <v>0.15448233786420801</v>
      </c>
      <c r="AR667" s="17"/>
      <c r="AS667" s="17">
        <v>0.17870152520300001</v>
      </c>
      <c r="AT667" s="17">
        <v>0.16130787343539801</v>
      </c>
      <c r="AU667" s="17"/>
      <c r="AV667" s="17">
        <v>0.18903779115498201</v>
      </c>
      <c r="AW667" s="17">
        <v>0.15548203225252399</v>
      </c>
    </row>
    <row r="668" spans="2:49" x14ac:dyDescent="0.3">
      <c r="B668" t="s">
        <v>272</v>
      </c>
      <c r="C668" s="17">
        <v>6.1343238041549099E-2</v>
      </c>
      <c r="D668" s="17">
        <v>5.3996460422405003E-2</v>
      </c>
      <c r="E668" s="17">
        <v>7.2437594468354294E-2</v>
      </c>
      <c r="F668" s="17"/>
      <c r="G668" s="17">
        <v>6.4209686939871502E-2</v>
      </c>
      <c r="H668" s="17">
        <v>2.8808980754737399E-2</v>
      </c>
      <c r="I668" s="17">
        <v>3.6249571883582202E-2</v>
      </c>
      <c r="J668" s="17">
        <v>9.4571717211595699E-2</v>
      </c>
      <c r="K668" s="17">
        <v>1.82392224178764E-2</v>
      </c>
      <c r="L668" s="17">
        <v>0.11819889149108501</v>
      </c>
      <c r="M668" s="17"/>
      <c r="N668" s="17">
        <v>5.7367344866615697E-2</v>
      </c>
      <c r="O668" s="17">
        <v>6.6088598732516698E-2</v>
      </c>
      <c r="P668" s="17">
        <v>6.5243350209371095E-2</v>
      </c>
      <c r="Q668" s="17">
        <v>5.8491239470942001E-2</v>
      </c>
      <c r="R668" s="17"/>
      <c r="S668" s="17">
        <v>4.42686639452846E-2</v>
      </c>
      <c r="T668" s="17">
        <v>5.4011507894046802E-2</v>
      </c>
      <c r="U668" s="17">
        <v>9.2821807808517495E-2</v>
      </c>
      <c r="V668" s="17">
        <v>7.38381416596985E-2</v>
      </c>
      <c r="W668" s="17">
        <v>5.9798654643922103E-2</v>
      </c>
      <c r="X668" s="17">
        <v>6.6238570937984104E-2</v>
      </c>
      <c r="Y668" s="17">
        <v>8.8883202559811803E-2</v>
      </c>
      <c r="Z668" s="17">
        <v>1.9060574574389502E-2</v>
      </c>
      <c r="AA668" s="17">
        <v>6.9367209077147496E-2</v>
      </c>
      <c r="AB668" s="17">
        <v>5.1632562233418597E-2</v>
      </c>
      <c r="AC668" s="17">
        <v>3.7704637604943303E-2</v>
      </c>
      <c r="AD668" s="17">
        <v>7.8347462532207104E-2</v>
      </c>
      <c r="AE668" s="17"/>
      <c r="AF668" s="17">
        <v>5.4073462472069699E-2</v>
      </c>
      <c r="AG668" s="17">
        <v>5.4810742526753498E-2</v>
      </c>
      <c r="AH668" s="17">
        <v>8.7308205825255794E-2</v>
      </c>
      <c r="AI668" s="17">
        <v>5.2728112304237199E-2</v>
      </c>
      <c r="AJ668" s="17">
        <v>0</v>
      </c>
      <c r="AK668" s="17"/>
      <c r="AL668" s="17">
        <v>5.0191429947518303E-2</v>
      </c>
      <c r="AM668" s="17">
        <v>6.2608450268328994E-2</v>
      </c>
      <c r="AN668" s="17">
        <v>5.8681566819582698E-2</v>
      </c>
      <c r="AO668" s="17">
        <v>8.7599674517503195E-2</v>
      </c>
      <c r="AP668" s="17">
        <v>6.0228045352346E-2</v>
      </c>
      <c r="AQ668" s="17">
        <v>3.7907489125525801E-2</v>
      </c>
      <c r="AR668" s="17"/>
      <c r="AS668" s="17">
        <v>4.7014876071597198E-2</v>
      </c>
      <c r="AT668" s="17">
        <v>8.0109106542535405E-2</v>
      </c>
      <c r="AU668" s="17"/>
      <c r="AV668" s="17">
        <v>4.4077875863624397E-2</v>
      </c>
      <c r="AW668" s="17">
        <v>5.36125832069764E-2</v>
      </c>
    </row>
    <row r="669" spans="2:49" x14ac:dyDescent="0.3">
      <c r="B669" t="s">
        <v>273</v>
      </c>
      <c r="C669" s="17">
        <v>0.14955139928616701</v>
      </c>
      <c r="D669" s="17">
        <v>0.14853183966276501</v>
      </c>
      <c r="E669" s="17">
        <v>0.15170731255292999</v>
      </c>
      <c r="F669" s="17"/>
      <c r="G669" s="17">
        <v>0.17618071325158</v>
      </c>
      <c r="H669" s="17">
        <v>9.92462969067191E-2</v>
      </c>
      <c r="I669" s="17">
        <v>0.13249458700823299</v>
      </c>
      <c r="J669" s="17">
        <v>0.15957976293777801</v>
      </c>
      <c r="K669" s="17">
        <v>0.14792614160058401</v>
      </c>
      <c r="L669" s="17">
        <v>0.18981275903997999</v>
      </c>
      <c r="M669" s="17"/>
      <c r="N669" s="17">
        <v>0.14266416265029999</v>
      </c>
      <c r="O669" s="17">
        <v>0.127349949029188</v>
      </c>
      <c r="P669" s="17">
        <v>0.19049088415672799</v>
      </c>
      <c r="Q669" s="17">
        <v>0.14524859426261699</v>
      </c>
      <c r="R669" s="17"/>
      <c r="S669" s="17">
        <v>0.116847430499395</v>
      </c>
      <c r="T669" s="17">
        <v>0.154695073506388</v>
      </c>
      <c r="U669" s="17">
        <v>0.176533457690076</v>
      </c>
      <c r="V669" s="17">
        <v>0.17493592951549999</v>
      </c>
      <c r="W669" s="17">
        <v>0.176385679590533</v>
      </c>
      <c r="X669" s="17">
        <v>0.16167086330442201</v>
      </c>
      <c r="Y669" s="17">
        <v>0.191692988477174</v>
      </c>
      <c r="Z669" s="17">
        <v>0.11099575570337999</v>
      </c>
      <c r="AA669" s="17">
        <v>0.102336872058005</v>
      </c>
      <c r="AB669" s="17">
        <v>0.16225961889089799</v>
      </c>
      <c r="AC669" s="17">
        <v>0.13393927505325501</v>
      </c>
      <c r="AD669" s="17">
        <v>0.15725658315695301</v>
      </c>
      <c r="AE669" s="17"/>
      <c r="AF669" s="17">
        <v>0.14961222715278299</v>
      </c>
      <c r="AG669" s="17">
        <v>0.16297391927396901</v>
      </c>
      <c r="AH669" s="17">
        <v>0.179920757567852</v>
      </c>
      <c r="AI669" s="17">
        <v>8.01810057413994E-2</v>
      </c>
      <c r="AJ669" s="17">
        <v>3.0460084153668101E-2</v>
      </c>
      <c r="AK669" s="17"/>
      <c r="AL669" s="17">
        <v>0.12271217220234901</v>
      </c>
      <c r="AM669" s="17">
        <v>0.16166929623055101</v>
      </c>
      <c r="AN669" s="17">
        <v>0.12261811059698199</v>
      </c>
      <c r="AO669" s="17">
        <v>0.15409301786860199</v>
      </c>
      <c r="AP669" s="17">
        <v>0.20363894615511399</v>
      </c>
      <c r="AQ669" s="17">
        <v>0.20914669579883699</v>
      </c>
      <c r="AR669" s="17"/>
      <c r="AS669" s="17">
        <v>0.133770975766179</v>
      </c>
      <c r="AT669" s="17">
        <v>0.170219034099344</v>
      </c>
      <c r="AU669" s="17"/>
      <c r="AV669" s="17">
        <v>0.131168560300264</v>
      </c>
      <c r="AW669" s="17">
        <v>0.13961706833439799</v>
      </c>
    </row>
    <row r="670" spans="2:49" x14ac:dyDescent="0.3">
      <c r="B670" t="s">
        <v>296</v>
      </c>
      <c r="C670" s="17">
        <v>0.20162727236361</v>
      </c>
      <c r="D670" s="17">
        <v>0.21764298100750201</v>
      </c>
      <c r="E670" s="17">
        <v>0.17678623448960701</v>
      </c>
      <c r="F670" s="17"/>
      <c r="G670" s="17">
        <v>0.228647766189953</v>
      </c>
      <c r="H670" s="17">
        <v>0.114880634806783</v>
      </c>
      <c r="I670" s="17">
        <v>0.18080176461671199</v>
      </c>
      <c r="J670" s="17">
        <v>0.23380242359810899</v>
      </c>
      <c r="K670" s="17">
        <v>0.29103389490635001</v>
      </c>
      <c r="L670" s="17">
        <v>0.195302415194719</v>
      </c>
      <c r="M670" s="17"/>
      <c r="N670" s="17">
        <v>0.17344200443375701</v>
      </c>
      <c r="O670" s="17">
        <v>0.20914976745385</v>
      </c>
      <c r="P670" s="17">
        <v>0.19051278943469099</v>
      </c>
      <c r="Q670" s="17">
        <v>0.23036325433535901</v>
      </c>
      <c r="R670" s="17"/>
      <c r="S670" s="17">
        <v>0.17064514491996499</v>
      </c>
      <c r="T670" s="17">
        <v>0.18724175298412901</v>
      </c>
      <c r="U670" s="17">
        <v>0.1379411551068</v>
      </c>
      <c r="V670" s="17">
        <v>0.144629302805312</v>
      </c>
      <c r="W670" s="17">
        <v>0.15384952232974</v>
      </c>
      <c r="X670" s="17">
        <v>0.21326659143936399</v>
      </c>
      <c r="Y670" s="17">
        <v>0.142277554146401</v>
      </c>
      <c r="Z670" s="17">
        <v>0.244543681523267</v>
      </c>
      <c r="AA670" s="17">
        <v>0.217991879898425</v>
      </c>
      <c r="AB670" s="17">
        <v>0.30443041859063902</v>
      </c>
      <c r="AC670" s="17">
        <v>0.30819263177575301</v>
      </c>
      <c r="AD670" s="17">
        <v>0.32454117424829299</v>
      </c>
      <c r="AE670" s="17"/>
      <c r="AF670" s="17">
        <v>0.222855231276682</v>
      </c>
      <c r="AG670" s="17">
        <v>0.24747221366209601</v>
      </c>
      <c r="AH670" s="17">
        <v>0.16162088499336599</v>
      </c>
      <c r="AI670" s="17">
        <v>0.12748047158974199</v>
      </c>
      <c r="AJ670" s="17">
        <v>0.128734377642131</v>
      </c>
      <c r="AK670" s="17"/>
      <c r="AL670" s="17">
        <v>0.131481154063703</v>
      </c>
      <c r="AM670" s="17">
        <v>0.222440899260963</v>
      </c>
      <c r="AN670" s="17">
        <v>0.26430642099372498</v>
      </c>
      <c r="AO670" s="17">
        <v>0.227401718697683</v>
      </c>
      <c r="AP670" s="17">
        <v>0.25268801708032401</v>
      </c>
      <c r="AQ670" s="17">
        <v>0.18143706955924799</v>
      </c>
      <c r="AR670" s="17"/>
      <c r="AS670" s="17">
        <v>0.174318495705405</v>
      </c>
      <c r="AT670" s="17">
        <v>0.23739360160385301</v>
      </c>
      <c r="AU670" s="17"/>
      <c r="AV670" s="17">
        <v>0.16687423605016699</v>
      </c>
      <c r="AW670" s="17">
        <v>0.19104135630025801</v>
      </c>
    </row>
    <row r="671" spans="2:49" x14ac:dyDescent="0.3">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row>
    <row r="672" spans="2:49" x14ac:dyDescent="0.3">
      <c r="B672" s="6" t="s">
        <v>300</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row>
    <row r="673" spans="2:49" x14ac:dyDescent="0.3">
      <c r="B673" s="23" t="s">
        <v>276</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row>
    <row r="674" spans="2:49" x14ac:dyDescent="0.3">
      <c r="B674" t="s">
        <v>266</v>
      </c>
      <c r="C674" s="17">
        <v>5.0212703851149801E-2</v>
      </c>
      <c r="D674" s="17">
        <v>5.42100365064037E-2</v>
      </c>
      <c r="E674" s="17">
        <v>4.5986856463572499E-2</v>
      </c>
      <c r="F674" s="17"/>
      <c r="G674" s="17">
        <v>0</v>
      </c>
      <c r="H674" s="17">
        <v>0.13105513164055299</v>
      </c>
      <c r="I674" s="17">
        <v>0</v>
      </c>
      <c r="J674" s="17">
        <v>0</v>
      </c>
      <c r="K674" s="17">
        <v>0</v>
      </c>
      <c r="L674" s="17">
        <v>0</v>
      </c>
      <c r="M674" s="17"/>
      <c r="N674" s="17">
        <v>0.11210129490828701</v>
      </c>
      <c r="O674" s="17">
        <v>0</v>
      </c>
      <c r="P674" s="17">
        <v>0</v>
      </c>
      <c r="Q674" s="17">
        <v>0</v>
      </c>
      <c r="R674" s="17"/>
      <c r="S674" s="17">
        <v>0.17745071745913499</v>
      </c>
      <c r="T674" s="17">
        <v>0</v>
      </c>
      <c r="U674" s="17">
        <v>0</v>
      </c>
      <c r="V674" s="17">
        <v>0.18443830405025199</v>
      </c>
      <c r="W674" s="17" t="s">
        <v>280</v>
      </c>
      <c r="X674" s="17">
        <v>0</v>
      </c>
      <c r="Y674" s="17">
        <v>0</v>
      </c>
      <c r="Z674" s="17">
        <v>0</v>
      </c>
      <c r="AA674" s="17">
        <v>0</v>
      </c>
      <c r="AB674" s="17">
        <v>0</v>
      </c>
      <c r="AC674" s="17">
        <v>0</v>
      </c>
      <c r="AD674" s="17">
        <v>0</v>
      </c>
      <c r="AE674" s="17"/>
      <c r="AF674" s="17">
        <v>0</v>
      </c>
      <c r="AG674" s="17">
        <v>0</v>
      </c>
      <c r="AH674" s="17">
        <v>8.1595478956094702E-2</v>
      </c>
      <c r="AI674" s="17">
        <v>0.12879212406868201</v>
      </c>
      <c r="AJ674" s="17">
        <v>0</v>
      </c>
      <c r="AK674" s="17"/>
      <c r="AL674" s="17">
        <v>5.3861107233681899E-2</v>
      </c>
      <c r="AM674" s="17">
        <v>0</v>
      </c>
      <c r="AN674" s="17">
        <v>0.35220114673782899</v>
      </c>
      <c r="AO674" s="17">
        <v>0</v>
      </c>
      <c r="AP674" s="17">
        <v>0</v>
      </c>
      <c r="AQ674" s="17">
        <v>0</v>
      </c>
      <c r="AR674" s="17"/>
      <c r="AS674" s="17">
        <v>7.0352462521917195E-2</v>
      </c>
      <c r="AT674" s="17">
        <v>0</v>
      </c>
      <c r="AU674" s="17"/>
      <c r="AV674" s="17">
        <v>4.1203297740116301E-2</v>
      </c>
      <c r="AW674" s="17">
        <v>0.16273289722057399</v>
      </c>
    </row>
    <row r="675" spans="2:49" x14ac:dyDescent="0.3">
      <c r="B675" t="s">
        <v>267</v>
      </c>
      <c r="C675" s="17">
        <v>0.147256243831871</v>
      </c>
      <c r="D675" s="17">
        <v>0.12790104815644299</v>
      </c>
      <c r="E675" s="17">
        <v>0.16771791418436299</v>
      </c>
      <c r="F675" s="17"/>
      <c r="G675" s="17">
        <v>0</v>
      </c>
      <c r="H675" s="17">
        <v>0.13826570994790399</v>
      </c>
      <c r="I675" s="17">
        <v>0.25864793754212001</v>
      </c>
      <c r="J675" s="17">
        <v>1</v>
      </c>
      <c r="K675" s="17">
        <v>0</v>
      </c>
      <c r="L675" s="17">
        <v>0.11562257358042199</v>
      </c>
      <c r="M675" s="17"/>
      <c r="N675" s="17">
        <v>6.1568274952212898E-2</v>
      </c>
      <c r="O675" s="17">
        <v>0.13453410064176799</v>
      </c>
      <c r="P675" s="17">
        <v>0.25370005846141902</v>
      </c>
      <c r="Q675" s="17">
        <v>0.26857330093540099</v>
      </c>
      <c r="R675" s="17"/>
      <c r="S675" s="17">
        <v>0.243005805295123</v>
      </c>
      <c r="T675" s="17">
        <v>0.26502268291123798</v>
      </c>
      <c r="U675" s="17">
        <v>0.34445781807669101</v>
      </c>
      <c r="V675" s="17">
        <v>0</v>
      </c>
      <c r="W675" s="17" t="s">
        <v>280</v>
      </c>
      <c r="X675" s="17">
        <v>0</v>
      </c>
      <c r="Y675" s="17">
        <v>0</v>
      </c>
      <c r="Z675" s="17">
        <v>0.30166656227660699</v>
      </c>
      <c r="AA675" s="17">
        <v>0</v>
      </c>
      <c r="AB675" s="17">
        <v>0</v>
      </c>
      <c r="AC675" s="17">
        <v>0</v>
      </c>
      <c r="AD675" s="17">
        <v>0</v>
      </c>
      <c r="AE675" s="17"/>
      <c r="AF675" s="17">
        <v>0</v>
      </c>
      <c r="AG675" s="17">
        <v>0.25845290798082798</v>
      </c>
      <c r="AH675" s="17">
        <v>0.19835621388550401</v>
      </c>
      <c r="AI675" s="17">
        <v>0.12749570662111401</v>
      </c>
      <c r="AJ675" s="17">
        <v>0</v>
      </c>
      <c r="AK675" s="17"/>
      <c r="AL675" s="17">
        <v>6.6446334070581994E-2</v>
      </c>
      <c r="AM675" s="17">
        <v>0.33280887160034001</v>
      </c>
      <c r="AN675" s="17">
        <v>0</v>
      </c>
      <c r="AO675" s="17">
        <v>0.164707598526809</v>
      </c>
      <c r="AP675" s="17">
        <v>0.27581048658098201</v>
      </c>
      <c r="AQ675" s="17">
        <v>0</v>
      </c>
      <c r="AR675" s="17"/>
      <c r="AS675" s="17">
        <v>0.132095875475328</v>
      </c>
      <c r="AT675" s="17">
        <v>0.18505426807862599</v>
      </c>
      <c r="AU675" s="17"/>
      <c r="AV675" s="17">
        <v>5.3351738545223001E-2</v>
      </c>
      <c r="AW675" s="17">
        <v>0.38165423002946502</v>
      </c>
    </row>
    <row r="676" spans="2:49" x14ac:dyDescent="0.3">
      <c r="B676" t="s">
        <v>268</v>
      </c>
      <c r="C676" s="17">
        <v>0.200180655155315</v>
      </c>
      <c r="D676" s="17">
        <v>0.343690893910021</v>
      </c>
      <c r="E676" s="17">
        <v>4.8466394713394902E-2</v>
      </c>
      <c r="F676" s="17"/>
      <c r="G676" s="17">
        <v>0.34059477152561202</v>
      </c>
      <c r="H676" s="17">
        <v>0.19315945977354601</v>
      </c>
      <c r="I676" s="17">
        <v>0.49515868510970201</v>
      </c>
      <c r="J676" s="17">
        <v>0</v>
      </c>
      <c r="K676" s="17">
        <v>0</v>
      </c>
      <c r="L676" s="17">
        <v>0</v>
      </c>
      <c r="M676" s="17"/>
      <c r="N676" s="17">
        <v>0.38667101062004</v>
      </c>
      <c r="O676" s="17">
        <v>0</v>
      </c>
      <c r="P676" s="17">
        <v>0</v>
      </c>
      <c r="Q676" s="17">
        <v>0.18995200603185</v>
      </c>
      <c r="R676" s="17"/>
      <c r="S676" s="17">
        <v>0</v>
      </c>
      <c r="T676" s="17">
        <v>0</v>
      </c>
      <c r="U676" s="17">
        <v>0</v>
      </c>
      <c r="V676" s="17">
        <v>0</v>
      </c>
      <c r="W676" s="17" t="s">
        <v>280</v>
      </c>
      <c r="X676" s="17">
        <v>0</v>
      </c>
      <c r="Y676" s="17">
        <v>0</v>
      </c>
      <c r="Z676" s="17">
        <v>0.69833343772339296</v>
      </c>
      <c r="AA676" s="17">
        <v>0.37418815492785001</v>
      </c>
      <c r="AB676" s="17">
        <v>0.58329653550072103</v>
      </c>
      <c r="AC676" s="17">
        <v>1</v>
      </c>
      <c r="AD676" s="17">
        <v>1</v>
      </c>
      <c r="AE676" s="17"/>
      <c r="AF676" s="17">
        <v>0</v>
      </c>
      <c r="AG676" s="17">
        <v>0.111689100088172</v>
      </c>
      <c r="AH676" s="17">
        <v>0.22135483877169801</v>
      </c>
      <c r="AI676" s="17">
        <v>0.514564871307716</v>
      </c>
      <c r="AJ676" s="17">
        <v>0</v>
      </c>
      <c r="AK676" s="17"/>
      <c r="AL676" s="17">
        <v>0.425552451507066</v>
      </c>
      <c r="AM676" s="17">
        <v>0</v>
      </c>
      <c r="AN676" s="17">
        <v>0</v>
      </c>
      <c r="AO676" s="17">
        <v>0</v>
      </c>
      <c r="AP676" s="17">
        <v>0</v>
      </c>
      <c r="AQ676" s="17">
        <v>0.46742283510314397</v>
      </c>
      <c r="AR676" s="17"/>
      <c r="AS676" s="17">
        <v>0.17009857771123699</v>
      </c>
      <c r="AT676" s="17">
        <v>0.27518167530752302</v>
      </c>
      <c r="AU676" s="17"/>
      <c r="AV676" s="17">
        <v>0.17786725901030201</v>
      </c>
      <c r="AW676" s="17">
        <v>0.145477832629338</v>
      </c>
    </row>
    <row r="677" spans="2:49" x14ac:dyDescent="0.3">
      <c r="B677" t="s">
        <v>269</v>
      </c>
      <c r="C677" s="17">
        <v>0.21459081935631999</v>
      </c>
      <c r="D677" s="17">
        <v>0.27098916341989399</v>
      </c>
      <c r="E677" s="17">
        <v>0.154968362213181</v>
      </c>
      <c r="F677" s="17"/>
      <c r="G677" s="17">
        <v>0</v>
      </c>
      <c r="H677" s="17">
        <v>0.33637806651337598</v>
      </c>
      <c r="I677" s="17">
        <v>0.24619337734817801</v>
      </c>
      <c r="J677" s="17">
        <v>0</v>
      </c>
      <c r="K677" s="17">
        <v>0.50426633996801495</v>
      </c>
      <c r="L677" s="17">
        <v>0.10441244138747401</v>
      </c>
      <c r="M677" s="17"/>
      <c r="N677" s="17">
        <v>0.16767914145002499</v>
      </c>
      <c r="O677" s="17">
        <v>0.33268869537189599</v>
      </c>
      <c r="P677" s="17">
        <v>0.123302199795765</v>
      </c>
      <c r="Q677" s="17">
        <v>0.34775640342060998</v>
      </c>
      <c r="R677" s="17"/>
      <c r="S677" s="17">
        <v>0.231304453804421</v>
      </c>
      <c r="T677" s="17">
        <v>0.25422155982586297</v>
      </c>
      <c r="U677" s="17">
        <v>0</v>
      </c>
      <c r="V677" s="17">
        <v>0.20255113780011699</v>
      </c>
      <c r="W677" s="17" t="s">
        <v>280</v>
      </c>
      <c r="X677" s="17">
        <v>1</v>
      </c>
      <c r="Y677" s="17">
        <v>0</v>
      </c>
      <c r="Z677" s="17">
        <v>0</v>
      </c>
      <c r="AA677" s="17">
        <v>0.40253588365044002</v>
      </c>
      <c r="AB677" s="17">
        <v>0.41670346449927897</v>
      </c>
      <c r="AC677" s="17">
        <v>0</v>
      </c>
      <c r="AD677" s="17">
        <v>0</v>
      </c>
      <c r="AE677" s="17"/>
      <c r="AF677" s="17">
        <v>0.15903489089660999</v>
      </c>
      <c r="AG677" s="17">
        <v>9.8292235868053995E-2</v>
      </c>
      <c r="AH677" s="17">
        <v>0.232120654771997</v>
      </c>
      <c r="AI677" s="17">
        <v>0.22914729800248701</v>
      </c>
      <c r="AJ677" s="17">
        <v>0.69949217013472398</v>
      </c>
      <c r="AK677" s="17"/>
      <c r="AL677" s="17">
        <v>0.26845690893122398</v>
      </c>
      <c r="AM677" s="17">
        <v>0.39896601362332101</v>
      </c>
      <c r="AN677" s="17">
        <v>0</v>
      </c>
      <c r="AO677" s="17">
        <v>0</v>
      </c>
      <c r="AP677" s="17">
        <v>0.23676428075193501</v>
      </c>
      <c r="AQ677" s="17">
        <v>0</v>
      </c>
      <c r="AR677" s="17"/>
      <c r="AS677" s="17">
        <v>0.263542230715819</v>
      </c>
      <c r="AT677" s="17">
        <v>9.2544534598298603E-2</v>
      </c>
      <c r="AU677" s="17"/>
      <c r="AV677" s="17">
        <v>0.34669875552713197</v>
      </c>
      <c r="AW677" s="17">
        <v>0</v>
      </c>
    </row>
    <row r="678" spans="2:49" x14ac:dyDescent="0.3">
      <c r="B678" t="s">
        <v>270</v>
      </c>
      <c r="C678" s="17">
        <v>0.12884647187231699</v>
      </c>
      <c r="D678" s="17">
        <v>5.1064672937368299E-2</v>
      </c>
      <c r="E678" s="17">
        <v>0.21107480765976</v>
      </c>
      <c r="F678" s="17"/>
      <c r="G678" s="17">
        <v>0.31579193728941601</v>
      </c>
      <c r="H678" s="17">
        <v>0</v>
      </c>
      <c r="I678" s="17">
        <v>0</v>
      </c>
      <c r="J678" s="17">
        <v>0</v>
      </c>
      <c r="K678" s="17">
        <v>0</v>
      </c>
      <c r="L678" s="17">
        <v>0.33844995887761398</v>
      </c>
      <c r="M678" s="17"/>
      <c r="N678" s="17">
        <v>0.105670352951656</v>
      </c>
      <c r="O678" s="17">
        <v>0.14033044955715199</v>
      </c>
      <c r="P678" s="17">
        <v>0.24868986180423</v>
      </c>
      <c r="Q678" s="17">
        <v>0</v>
      </c>
      <c r="R678" s="17"/>
      <c r="S678" s="17">
        <v>0.34823902344132102</v>
      </c>
      <c r="T678" s="17">
        <v>0.23376712753499901</v>
      </c>
      <c r="U678" s="17">
        <v>0.32777109096165402</v>
      </c>
      <c r="V678" s="17">
        <v>0</v>
      </c>
      <c r="W678" s="17" t="s">
        <v>280</v>
      </c>
      <c r="X678" s="17">
        <v>0</v>
      </c>
      <c r="Y678" s="17">
        <v>0</v>
      </c>
      <c r="Z678" s="17">
        <v>0</v>
      </c>
      <c r="AA678" s="17">
        <v>0</v>
      </c>
      <c r="AB678" s="17">
        <v>0</v>
      </c>
      <c r="AC678" s="17">
        <v>0</v>
      </c>
      <c r="AD678" s="17">
        <v>0</v>
      </c>
      <c r="AE678" s="17"/>
      <c r="AF678" s="17">
        <v>0.34161153031297797</v>
      </c>
      <c r="AG678" s="17">
        <v>0.106188335473184</v>
      </c>
      <c r="AH678" s="17">
        <v>7.6981129542105495E-2</v>
      </c>
      <c r="AI678" s="17">
        <v>0</v>
      </c>
      <c r="AJ678" s="17">
        <v>0</v>
      </c>
      <c r="AK678" s="17"/>
      <c r="AL678" s="17">
        <v>0</v>
      </c>
      <c r="AM678" s="17">
        <v>0</v>
      </c>
      <c r="AN678" s="17">
        <v>0.334925736096851</v>
      </c>
      <c r="AO678" s="17">
        <v>0.48970129676259</v>
      </c>
      <c r="AP678" s="17">
        <v>0</v>
      </c>
      <c r="AQ678" s="17">
        <v>0.53257716489685603</v>
      </c>
      <c r="AR678" s="17"/>
      <c r="AS678" s="17">
        <v>7.4377710507191094E-2</v>
      </c>
      <c r="AT678" s="17">
        <v>0.26464868421639598</v>
      </c>
      <c r="AU678" s="17"/>
      <c r="AV678" s="17">
        <v>9.7846404357131503E-2</v>
      </c>
      <c r="AW678" s="17">
        <v>0</v>
      </c>
    </row>
    <row r="679" spans="2:49" x14ac:dyDescent="0.3">
      <c r="B679" t="s">
        <v>271</v>
      </c>
      <c r="C679" s="17">
        <v>0.12708752768829101</v>
      </c>
      <c r="D679" s="17">
        <v>9.8598265921087294E-2</v>
      </c>
      <c r="E679" s="17">
        <v>0.15720542949831601</v>
      </c>
      <c r="F679" s="17"/>
      <c r="G679" s="17">
        <v>0.158620113722101</v>
      </c>
      <c r="H679" s="17">
        <v>0</v>
      </c>
      <c r="I679" s="17">
        <v>0</v>
      </c>
      <c r="J679" s="17">
        <v>0</v>
      </c>
      <c r="K679" s="17">
        <v>0.49573366003198499</v>
      </c>
      <c r="L679" s="17">
        <v>0.33136999125045502</v>
      </c>
      <c r="M679" s="17"/>
      <c r="N679" s="17">
        <v>5.85856949405077E-2</v>
      </c>
      <c r="O679" s="17">
        <v>0.39244675442918397</v>
      </c>
      <c r="P679" s="17">
        <v>0.120944688798395</v>
      </c>
      <c r="Q679" s="17">
        <v>0</v>
      </c>
      <c r="R679" s="17"/>
      <c r="S679" s="17">
        <v>0</v>
      </c>
      <c r="T679" s="17">
        <v>0.12068972820806401</v>
      </c>
      <c r="U679" s="17">
        <v>0.32777109096165402</v>
      </c>
      <c r="V679" s="17">
        <v>0.20154014063473699</v>
      </c>
      <c r="W679" s="17" t="s">
        <v>280</v>
      </c>
      <c r="X679" s="17">
        <v>0</v>
      </c>
      <c r="Y679" s="17">
        <v>0.65517961270133296</v>
      </c>
      <c r="Z679" s="17">
        <v>0</v>
      </c>
      <c r="AA679" s="17">
        <v>0</v>
      </c>
      <c r="AB679" s="17">
        <v>0</v>
      </c>
      <c r="AC679" s="17">
        <v>0</v>
      </c>
      <c r="AD679" s="17">
        <v>0</v>
      </c>
      <c r="AE679" s="17"/>
      <c r="AF679" s="17">
        <v>0.33158713854636701</v>
      </c>
      <c r="AG679" s="17">
        <v>0.20235364804689901</v>
      </c>
      <c r="AH679" s="17">
        <v>9.0330221093716301E-2</v>
      </c>
      <c r="AI679" s="17">
        <v>0</v>
      </c>
      <c r="AJ679" s="17">
        <v>0</v>
      </c>
      <c r="AK679" s="17"/>
      <c r="AL679" s="17">
        <v>0</v>
      </c>
      <c r="AM679" s="17">
        <v>0.13630624603424901</v>
      </c>
      <c r="AN679" s="17">
        <v>0.31287311716532001</v>
      </c>
      <c r="AO679" s="17">
        <v>0.158415021383428</v>
      </c>
      <c r="AP679" s="17">
        <v>0.48742523266708399</v>
      </c>
      <c r="AQ679" s="17">
        <v>0</v>
      </c>
      <c r="AR679" s="17"/>
      <c r="AS679" s="17">
        <v>0.143387489045007</v>
      </c>
      <c r="AT679" s="17">
        <v>8.6448255601184798E-2</v>
      </c>
      <c r="AU679" s="17"/>
      <c r="AV679" s="17">
        <v>0.188631111890639</v>
      </c>
      <c r="AW679" s="17">
        <v>0</v>
      </c>
    </row>
    <row r="680" spans="2:49" x14ac:dyDescent="0.3">
      <c r="B680" t="s">
        <v>272</v>
      </c>
      <c r="C680" s="17">
        <v>0</v>
      </c>
      <c r="D680" s="17">
        <v>0</v>
      </c>
      <c r="E680" s="17">
        <v>0</v>
      </c>
      <c r="F680" s="17"/>
      <c r="G680" s="17">
        <v>0</v>
      </c>
      <c r="H680" s="17">
        <v>0</v>
      </c>
      <c r="I680" s="17">
        <v>0</v>
      </c>
      <c r="J680" s="17">
        <v>0</v>
      </c>
      <c r="K680" s="17">
        <v>0</v>
      </c>
      <c r="L680" s="17">
        <v>0</v>
      </c>
      <c r="M680" s="17"/>
      <c r="N680" s="17">
        <v>0</v>
      </c>
      <c r="O680" s="17">
        <v>0</v>
      </c>
      <c r="P680" s="17">
        <v>0</v>
      </c>
      <c r="Q680" s="17">
        <v>0</v>
      </c>
      <c r="R680" s="17"/>
      <c r="S680" s="17">
        <v>0</v>
      </c>
      <c r="T680" s="17">
        <v>0</v>
      </c>
      <c r="U680" s="17">
        <v>0</v>
      </c>
      <c r="V680" s="17">
        <v>0</v>
      </c>
      <c r="W680" s="17" t="s">
        <v>280</v>
      </c>
      <c r="X680" s="17">
        <v>0</v>
      </c>
      <c r="Y680" s="17">
        <v>0</v>
      </c>
      <c r="Z680" s="17">
        <v>0</v>
      </c>
      <c r="AA680" s="17">
        <v>0</v>
      </c>
      <c r="AB680" s="17">
        <v>0</v>
      </c>
      <c r="AC680" s="17">
        <v>0</v>
      </c>
      <c r="AD680" s="17">
        <v>0</v>
      </c>
      <c r="AE680" s="17"/>
      <c r="AF680" s="17">
        <v>0</v>
      </c>
      <c r="AG680" s="17">
        <v>0</v>
      </c>
      <c r="AH680" s="17">
        <v>0</v>
      </c>
      <c r="AI680" s="17">
        <v>0</v>
      </c>
      <c r="AJ680" s="17">
        <v>0</v>
      </c>
      <c r="AK680" s="17"/>
      <c r="AL680" s="17">
        <v>0</v>
      </c>
      <c r="AM680" s="17">
        <v>0</v>
      </c>
      <c r="AN680" s="17">
        <v>0</v>
      </c>
      <c r="AO680" s="17">
        <v>0</v>
      </c>
      <c r="AP680" s="17">
        <v>0</v>
      </c>
      <c r="AQ680" s="17">
        <v>0</v>
      </c>
      <c r="AR680" s="17"/>
      <c r="AS680" s="17">
        <v>0</v>
      </c>
      <c r="AT680" s="17">
        <v>0</v>
      </c>
      <c r="AU680" s="17"/>
      <c r="AV680" s="17">
        <v>0</v>
      </c>
      <c r="AW680" s="17">
        <v>0</v>
      </c>
    </row>
    <row r="681" spans="2:49" x14ac:dyDescent="0.3">
      <c r="B681" t="s">
        <v>273</v>
      </c>
      <c r="C681" s="17">
        <v>0.10947111657700601</v>
      </c>
      <c r="D681" s="17">
        <v>5.3545919148782199E-2</v>
      </c>
      <c r="E681" s="17">
        <v>0.16859337880384001</v>
      </c>
      <c r="F681" s="17"/>
      <c r="G681" s="17">
        <v>0.184993177462872</v>
      </c>
      <c r="H681" s="17">
        <v>0.14279649848468101</v>
      </c>
      <c r="I681" s="17">
        <v>0</v>
      </c>
      <c r="J681" s="17">
        <v>0</v>
      </c>
      <c r="K681" s="17">
        <v>0</v>
      </c>
      <c r="L681" s="17">
        <v>0.110145034904034</v>
      </c>
      <c r="M681" s="17"/>
      <c r="N681" s="17">
        <v>5.7817256289571198E-2</v>
      </c>
      <c r="O681" s="17">
        <v>0</v>
      </c>
      <c r="P681" s="17">
        <v>0.25336319114019101</v>
      </c>
      <c r="Q681" s="17">
        <v>0.19371828961213899</v>
      </c>
      <c r="R681" s="17"/>
      <c r="S681" s="17">
        <v>0</v>
      </c>
      <c r="T681" s="17">
        <v>0.126298901519836</v>
      </c>
      <c r="U681" s="17">
        <v>0</v>
      </c>
      <c r="V681" s="17">
        <v>0.227032113464642</v>
      </c>
      <c r="W681" s="17" t="s">
        <v>280</v>
      </c>
      <c r="X681" s="17">
        <v>0</v>
      </c>
      <c r="Y681" s="17">
        <v>0.34482038729866699</v>
      </c>
      <c r="Z681" s="17">
        <v>0</v>
      </c>
      <c r="AA681" s="17">
        <v>0.22327596142171</v>
      </c>
      <c r="AB681" s="17">
        <v>0</v>
      </c>
      <c r="AC681" s="17">
        <v>0</v>
      </c>
      <c r="AD681" s="17">
        <v>0</v>
      </c>
      <c r="AE681" s="17"/>
      <c r="AF681" s="17">
        <v>0.167766440244045</v>
      </c>
      <c r="AG681" s="17">
        <v>0.22302377254286199</v>
      </c>
      <c r="AH681" s="17">
        <v>9.9261462978884593E-2</v>
      </c>
      <c r="AI681" s="17">
        <v>0</v>
      </c>
      <c r="AJ681" s="17">
        <v>0</v>
      </c>
      <c r="AK681" s="17"/>
      <c r="AL681" s="17">
        <v>0.13182209102376299</v>
      </c>
      <c r="AM681" s="17">
        <v>0.13191886874209</v>
      </c>
      <c r="AN681" s="17">
        <v>0</v>
      </c>
      <c r="AO681" s="17">
        <v>0.187176083327173</v>
      </c>
      <c r="AP681" s="17">
        <v>0</v>
      </c>
      <c r="AQ681" s="17">
        <v>0</v>
      </c>
      <c r="AR681" s="17"/>
      <c r="AS681" s="17">
        <v>0.114825065685167</v>
      </c>
      <c r="AT681" s="17">
        <v>9.6122582197971096E-2</v>
      </c>
      <c r="AU681" s="17"/>
      <c r="AV681" s="17">
        <v>5.3198135189339801E-2</v>
      </c>
      <c r="AW681" s="17">
        <v>0.31013504012062199</v>
      </c>
    </row>
    <row r="682" spans="2:49" x14ac:dyDescent="0.3">
      <c r="B682" t="s">
        <v>296</v>
      </c>
      <c r="C682" s="17">
        <v>2.23544616677297E-2</v>
      </c>
      <c r="D682" s="17">
        <v>0</v>
      </c>
      <c r="E682" s="17">
        <v>4.5986856463572499E-2</v>
      </c>
      <c r="F682" s="17"/>
      <c r="G682" s="17">
        <v>0</v>
      </c>
      <c r="H682" s="17">
        <v>5.8345133639939102E-2</v>
      </c>
      <c r="I682" s="17">
        <v>0</v>
      </c>
      <c r="J682" s="17">
        <v>0</v>
      </c>
      <c r="K682" s="17">
        <v>0</v>
      </c>
      <c r="L682" s="17">
        <v>0</v>
      </c>
      <c r="M682" s="17"/>
      <c r="N682" s="17">
        <v>4.99069738877004E-2</v>
      </c>
      <c r="O682" s="17">
        <v>0</v>
      </c>
      <c r="P682" s="17">
        <v>0</v>
      </c>
      <c r="Q682" s="17">
        <v>0</v>
      </c>
      <c r="R682" s="17"/>
      <c r="S682" s="17">
        <v>0</v>
      </c>
      <c r="T682" s="17">
        <v>0</v>
      </c>
      <c r="U682" s="17">
        <v>0</v>
      </c>
      <c r="V682" s="17">
        <v>0.18443830405025199</v>
      </c>
      <c r="W682" s="17" t="s">
        <v>280</v>
      </c>
      <c r="X682" s="17">
        <v>0</v>
      </c>
      <c r="Y682" s="17">
        <v>0</v>
      </c>
      <c r="Z682" s="17">
        <v>0</v>
      </c>
      <c r="AA682" s="17">
        <v>0</v>
      </c>
      <c r="AB682" s="17">
        <v>0</v>
      </c>
      <c r="AC682" s="17">
        <v>0</v>
      </c>
      <c r="AD682" s="17">
        <v>0</v>
      </c>
      <c r="AE682" s="17"/>
      <c r="AF682" s="17">
        <v>0</v>
      </c>
      <c r="AG682" s="17">
        <v>0</v>
      </c>
      <c r="AH682" s="17">
        <v>0</v>
      </c>
      <c r="AI682" s="17">
        <v>0</v>
      </c>
      <c r="AJ682" s="17">
        <v>0.30050782986527602</v>
      </c>
      <c r="AK682" s="17"/>
      <c r="AL682" s="17">
        <v>5.3861107233681899E-2</v>
      </c>
      <c r="AM682" s="17">
        <v>0</v>
      </c>
      <c r="AN682" s="17">
        <v>0</v>
      </c>
      <c r="AO682" s="17">
        <v>0</v>
      </c>
      <c r="AP682" s="17">
        <v>0</v>
      </c>
      <c r="AQ682" s="17">
        <v>0</v>
      </c>
      <c r="AR682" s="17"/>
      <c r="AS682" s="17">
        <v>3.1320588338334898E-2</v>
      </c>
      <c r="AT682" s="17">
        <v>0</v>
      </c>
      <c r="AU682" s="17"/>
      <c r="AV682" s="17">
        <v>4.1203297740116301E-2</v>
      </c>
      <c r="AW682" s="17">
        <v>0</v>
      </c>
    </row>
    <row r="683" spans="2:49" x14ac:dyDescent="0.3">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row>
    <row r="684" spans="2:49" x14ac:dyDescent="0.3">
      <c r="B684" s="6" t="s">
        <v>301</v>
      </c>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row>
    <row r="685" spans="2:49" x14ac:dyDescent="0.3">
      <c r="B685" s="23" t="s">
        <v>276</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row>
    <row r="686" spans="2:49" x14ac:dyDescent="0.3">
      <c r="B686" t="s">
        <v>266</v>
      </c>
      <c r="C686" s="17">
        <v>4.7299058370333498E-2</v>
      </c>
      <c r="D686" s="17">
        <v>1.24142606072229E-2</v>
      </c>
      <c r="E686" s="17">
        <v>6.7497842040383602E-2</v>
      </c>
      <c r="F686" s="17"/>
      <c r="G686" s="17">
        <v>7.1205619082228902E-2</v>
      </c>
      <c r="H686" s="17">
        <v>0.103077962132311</v>
      </c>
      <c r="I686" s="17">
        <v>0</v>
      </c>
      <c r="J686" s="17">
        <v>4.7350048540914902E-2</v>
      </c>
      <c r="K686" s="17">
        <v>3.9143010572512002E-2</v>
      </c>
      <c r="L686" s="17">
        <v>2.4871709966290199E-2</v>
      </c>
      <c r="M686" s="17"/>
      <c r="N686" s="17">
        <v>7.2019375596651794E-2</v>
      </c>
      <c r="O686" s="17">
        <v>4.4597378994257801E-2</v>
      </c>
      <c r="P686" s="17">
        <v>2.4686224999231801E-2</v>
      </c>
      <c r="Q686" s="17">
        <v>3.0336136681111101E-2</v>
      </c>
      <c r="R686" s="17"/>
      <c r="S686" s="17">
        <v>0.13320586015361699</v>
      </c>
      <c r="T686" s="17">
        <v>0</v>
      </c>
      <c r="U686" s="17">
        <v>0</v>
      </c>
      <c r="V686" s="17">
        <v>0.12271878923655299</v>
      </c>
      <c r="W686" s="17">
        <v>0</v>
      </c>
      <c r="X686" s="17">
        <v>5.5468740769845898E-2</v>
      </c>
      <c r="Y686" s="17">
        <v>5.7583079964720098E-2</v>
      </c>
      <c r="Z686" s="17">
        <v>0</v>
      </c>
      <c r="AA686" s="17">
        <v>0</v>
      </c>
      <c r="AB686" s="17">
        <v>0</v>
      </c>
      <c r="AC686" s="17">
        <v>0</v>
      </c>
      <c r="AD686" s="17">
        <v>0</v>
      </c>
      <c r="AE686" s="17"/>
      <c r="AF686" s="17">
        <v>0</v>
      </c>
      <c r="AG686" s="17">
        <v>4.2540608469236602E-2</v>
      </c>
      <c r="AH686" s="17">
        <v>5.2239263171634097E-2</v>
      </c>
      <c r="AI686" s="17">
        <v>4.7718960342396699E-2</v>
      </c>
      <c r="AJ686" s="17">
        <v>0.20797946858592001</v>
      </c>
      <c r="AK686" s="17"/>
      <c r="AL686" s="17">
        <v>7.7707333865666695E-2</v>
      </c>
      <c r="AM686" s="17">
        <v>2.0150469225836298E-2</v>
      </c>
      <c r="AN686" s="17">
        <v>4.91343003861004E-2</v>
      </c>
      <c r="AO686" s="17">
        <v>6.1646065441058301E-2</v>
      </c>
      <c r="AP686" s="17">
        <v>0</v>
      </c>
      <c r="AQ686" s="17">
        <v>0</v>
      </c>
      <c r="AR686" s="17"/>
      <c r="AS686" s="17">
        <v>5.7098455175536002E-2</v>
      </c>
      <c r="AT686" s="17">
        <v>3.4359754405224097E-2</v>
      </c>
      <c r="AU686" s="17"/>
      <c r="AV686" s="17">
        <v>7.3822235180568796E-2</v>
      </c>
      <c r="AW686" s="17">
        <v>0</v>
      </c>
    </row>
    <row r="687" spans="2:49" x14ac:dyDescent="0.3">
      <c r="B687" t="s">
        <v>267</v>
      </c>
      <c r="C687" s="17">
        <v>8.7695338304339704E-2</v>
      </c>
      <c r="D687" s="17">
        <v>6.2013336566994197E-2</v>
      </c>
      <c r="E687" s="17">
        <v>0.10256557492801401</v>
      </c>
      <c r="F687" s="17"/>
      <c r="G687" s="17">
        <v>0.110607259435702</v>
      </c>
      <c r="H687" s="17">
        <v>0.17709617781502099</v>
      </c>
      <c r="I687" s="17">
        <v>0.118186995123924</v>
      </c>
      <c r="J687" s="17">
        <v>4.7016165215817501E-2</v>
      </c>
      <c r="K687" s="17">
        <v>0</v>
      </c>
      <c r="L687" s="17">
        <v>2.6191349707076501E-2</v>
      </c>
      <c r="M687" s="17"/>
      <c r="N687" s="17">
        <v>9.3651298417612397E-2</v>
      </c>
      <c r="O687" s="17">
        <v>4.9143570176327499E-2</v>
      </c>
      <c r="P687" s="17">
        <v>9.0832785157397206E-2</v>
      </c>
      <c r="Q687" s="17">
        <v>0.124169020156653</v>
      </c>
      <c r="R687" s="17"/>
      <c r="S687" s="17">
        <v>9.3778000269462494E-2</v>
      </c>
      <c r="T687" s="17">
        <v>0.13925748072448901</v>
      </c>
      <c r="U687" s="17">
        <v>0.15632878827059099</v>
      </c>
      <c r="V687" s="17">
        <v>8.6164542279424397E-2</v>
      </c>
      <c r="W687" s="17">
        <v>7.4955788346983396E-2</v>
      </c>
      <c r="X687" s="17">
        <v>0.10416839515184501</v>
      </c>
      <c r="Y687" s="17">
        <v>7.6166736202025798E-2</v>
      </c>
      <c r="Z687" s="17">
        <v>0.12278742556429501</v>
      </c>
      <c r="AA687" s="17">
        <v>7.2435276767166601E-2</v>
      </c>
      <c r="AB687" s="17">
        <v>0</v>
      </c>
      <c r="AC687" s="17">
        <v>0</v>
      </c>
      <c r="AD687" s="17">
        <v>0</v>
      </c>
      <c r="AE687" s="17"/>
      <c r="AF687" s="17">
        <v>4.44617415660482E-2</v>
      </c>
      <c r="AG687" s="17">
        <v>8.3693693298353106E-2</v>
      </c>
      <c r="AH687" s="17">
        <v>5.80765129751157E-2</v>
      </c>
      <c r="AI687" s="17">
        <v>0.155625288213187</v>
      </c>
      <c r="AJ687" s="17">
        <v>0.31685694882073001</v>
      </c>
      <c r="AK687" s="17"/>
      <c r="AL687" s="17">
        <v>0.15763370178206099</v>
      </c>
      <c r="AM687" s="17">
        <v>4.6188187443346497E-2</v>
      </c>
      <c r="AN687" s="17">
        <v>5.3291594602523001E-2</v>
      </c>
      <c r="AO687" s="17">
        <v>6.2449624866841899E-2</v>
      </c>
      <c r="AP687" s="17">
        <v>0</v>
      </c>
      <c r="AQ687" s="17">
        <v>8.6191631712274994E-2</v>
      </c>
      <c r="AR687" s="17"/>
      <c r="AS687" s="17">
        <v>7.8973036977952493E-2</v>
      </c>
      <c r="AT687" s="17">
        <v>9.9212425568066503E-2</v>
      </c>
      <c r="AU687" s="17"/>
      <c r="AV687" s="17">
        <v>6.7231541877801407E-2</v>
      </c>
      <c r="AW687" s="17">
        <v>0.11906093764801701</v>
      </c>
    </row>
    <row r="688" spans="2:49" x14ac:dyDescent="0.3">
      <c r="B688" t="s">
        <v>268</v>
      </c>
      <c r="C688" s="17">
        <v>0.109045033164303</v>
      </c>
      <c r="D688" s="17">
        <v>0.14734199392646399</v>
      </c>
      <c r="E688" s="17">
        <v>8.6870559603980296E-2</v>
      </c>
      <c r="F688" s="17"/>
      <c r="G688" s="17">
        <v>9.6805332477472E-2</v>
      </c>
      <c r="H688" s="17">
        <v>0.20420980318783799</v>
      </c>
      <c r="I688" s="17">
        <v>0.15408452524758501</v>
      </c>
      <c r="J688" s="17">
        <v>0.13340568559111099</v>
      </c>
      <c r="K688" s="17">
        <v>0</v>
      </c>
      <c r="L688" s="17">
        <v>2.40009050952023E-2</v>
      </c>
      <c r="M688" s="17"/>
      <c r="N688" s="17">
        <v>0.21469918661204199</v>
      </c>
      <c r="O688" s="17">
        <v>6.6807406500763195E-2</v>
      </c>
      <c r="P688" s="17">
        <v>4.4168582131824501E-2</v>
      </c>
      <c r="Q688" s="17">
        <v>3.03328387782184E-2</v>
      </c>
      <c r="R688" s="17"/>
      <c r="S688" s="17">
        <v>3.0727647365714102E-2</v>
      </c>
      <c r="T688" s="17">
        <v>0.12309408088856499</v>
      </c>
      <c r="U688" s="17">
        <v>0</v>
      </c>
      <c r="V688" s="17">
        <v>8.6285935102764499E-2</v>
      </c>
      <c r="W688" s="17">
        <v>0</v>
      </c>
      <c r="X688" s="17">
        <v>0</v>
      </c>
      <c r="Y688" s="17">
        <v>0.176763831169297</v>
      </c>
      <c r="Z688" s="17">
        <v>0.162374941689088</v>
      </c>
      <c r="AA688" s="17">
        <v>0.2681566460882</v>
      </c>
      <c r="AB688" s="17">
        <v>0.14639175675102101</v>
      </c>
      <c r="AC688" s="17">
        <v>0.17309895320788399</v>
      </c>
      <c r="AD688" s="17">
        <v>1</v>
      </c>
      <c r="AE688" s="17"/>
      <c r="AF688" s="17">
        <v>3.0777320566172401E-2</v>
      </c>
      <c r="AG688" s="17">
        <v>6.1052650290047097E-2</v>
      </c>
      <c r="AH688" s="17">
        <v>0.13778477136043499</v>
      </c>
      <c r="AI688" s="17">
        <v>0.24566113331567099</v>
      </c>
      <c r="AJ688" s="17">
        <v>0.103422924797022</v>
      </c>
      <c r="AK688" s="17"/>
      <c r="AL688" s="17">
        <v>0.19580240439629801</v>
      </c>
      <c r="AM688" s="17">
        <v>5.8843943200352598E-2</v>
      </c>
      <c r="AN688" s="17">
        <v>5.4797028446703699E-2</v>
      </c>
      <c r="AO688" s="17">
        <v>5.69305638358499E-2</v>
      </c>
      <c r="AP688" s="17">
        <v>0</v>
      </c>
      <c r="AQ688" s="17">
        <v>0.18134094949735599</v>
      </c>
      <c r="AR688" s="17"/>
      <c r="AS688" s="17">
        <v>0.122418537518571</v>
      </c>
      <c r="AT688" s="17">
        <v>9.1386411786023303E-2</v>
      </c>
      <c r="AU688" s="17"/>
      <c r="AV688" s="17">
        <v>0.12537852190027801</v>
      </c>
      <c r="AW688" s="17">
        <v>0.112312536633106</v>
      </c>
    </row>
    <row r="689" spans="2:49" x14ac:dyDescent="0.3">
      <c r="B689" t="s">
        <v>269</v>
      </c>
      <c r="C689" s="17">
        <v>0.18162131402134399</v>
      </c>
      <c r="D689" s="17">
        <v>0.26092303183071702</v>
      </c>
      <c r="E689" s="17">
        <v>0.13570451514602699</v>
      </c>
      <c r="F689" s="17"/>
      <c r="G689" s="17">
        <v>0.22893158714560199</v>
      </c>
      <c r="H689" s="17">
        <v>0.20778197786355301</v>
      </c>
      <c r="I689" s="17">
        <v>0.23301269436684499</v>
      </c>
      <c r="J689" s="17">
        <v>0.12875283504326199</v>
      </c>
      <c r="K689" s="17">
        <v>0.11529700658457399</v>
      </c>
      <c r="L689" s="17">
        <v>0.143378356584767</v>
      </c>
      <c r="M689" s="17"/>
      <c r="N689" s="17">
        <v>0.178561244723527</v>
      </c>
      <c r="O689" s="17">
        <v>0.11219928932218</v>
      </c>
      <c r="P689" s="17">
        <v>0.21651805544716299</v>
      </c>
      <c r="Q689" s="17">
        <v>0.23739711998795099</v>
      </c>
      <c r="R689" s="17"/>
      <c r="S689" s="17">
        <v>0.206817673135747</v>
      </c>
      <c r="T689" s="17">
        <v>0.16857751579972</v>
      </c>
      <c r="U689" s="17">
        <v>0</v>
      </c>
      <c r="V689" s="17">
        <v>9.9146063625120198E-2</v>
      </c>
      <c r="W689" s="17">
        <v>0.26606964878720002</v>
      </c>
      <c r="X689" s="17">
        <v>0.230938280666138</v>
      </c>
      <c r="Y689" s="17">
        <v>0.11022691268114</v>
      </c>
      <c r="Z689" s="17">
        <v>0</v>
      </c>
      <c r="AA689" s="17">
        <v>0.29249062454162</v>
      </c>
      <c r="AB689" s="17">
        <v>0.20955926156858601</v>
      </c>
      <c r="AC689" s="17">
        <v>0.33911392042932298</v>
      </c>
      <c r="AD689" s="17">
        <v>0</v>
      </c>
      <c r="AE689" s="17"/>
      <c r="AF689" s="17">
        <v>0.248133668565368</v>
      </c>
      <c r="AG689" s="17">
        <v>0.143506694429301</v>
      </c>
      <c r="AH689" s="17">
        <v>0.22158962759519099</v>
      </c>
      <c r="AI689" s="17">
        <v>4.7693356325017297E-2</v>
      </c>
      <c r="AJ689" s="17">
        <v>0.12557360400805001</v>
      </c>
      <c r="AK689" s="17"/>
      <c r="AL689" s="17">
        <v>0.15935397513108099</v>
      </c>
      <c r="AM689" s="17">
        <v>0.228745156113281</v>
      </c>
      <c r="AN689" s="17">
        <v>5.8087948735320298E-2</v>
      </c>
      <c r="AO689" s="17">
        <v>0.16474381467847701</v>
      </c>
      <c r="AP689" s="17">
        <v>0.32831220067092298</v>
      </c>
      <c r="AQ689" s="17">
        <v>0.16708805512692099</v>
      </c>
      <c r="AR689" s="17"/>
      <c r="AS689" s="17">
        <v>0.179802344086505</v>
      </c>
      <c r="AT689" s="17">
        <v>0.18402311541362801</v>
      </c>
      <c r="AU689" s="17"/>
      <c r="AV689" s="17">
        <v>0.18849765825489401</v>
      </c>
      <c r="AW689" s="17">
        <v>0.15011473720985599</v>
      </c>
    </row>
    <row r="690" spans="2:49" x14ac:dyDescent="0.3">
      <c r="B690" t="s">
        <v>270</v>
      </c>
      <c r="C690" s="17">
        <v>0.120093208368236</v>
      </c>
      <c r="D690" s="17">
        <v>5.0243516113198598E-2</v>
      </c>
      <c r="E690" s="17">
        <v>0.160537152829655</v>
      </c>
      <c r="F690" s="17"/>
      <c r="G690" s="17">
        <v>0.219946190209868</v>
      </c>
      <c r="H690" s="17">
        <v>0.115746652665039</v>
      </c>
      <c r="I690" s="17">
        <v>0.102463432173026</v>
      </c>
      <c r="J690" s="17">
        <v>0</v>
      </c>
      <c r="K690" s="17">
        <v>0.23022718930543901</v>
      </c>
      <c r="L690" s="17">
        <v>7.5061405141497603E-2</v>
      </c>
      <c r="M690" s="17"/>
      <c r="N690" s="17">
        <v>8.1405441597226194E-2</v>
      </c>
      <c r="O690" s="17">
        <v>0.153522261398298</v>
      </c>
      <c r="P690" s="17">
        <v>0.10688703431407</v>
      </c>
      <c r="Q690" s="17">
        <v>0.181172005096954</v>
      </c>
      <c r="R690" s="17"/>
      <c r="S690" s="17">
        <v>0.14692754861303101</v>
      </c>
      <c r="T690" s="17">
        <v>0.25762345665623998</v>
      </c>
      <c r="U690" s="17">
        <v>7.9634708910433297E-2</v>
      </c>
      <c r="V690" s="17">
        <v>0.135258373651089</v>
      </c>
      <c r="W690" s="17">
        <v>0.34124634171898899</v>
      </c>
      <c r="X690" s="17">
        <v>5.0984138951825998E-2</v>
      </c>
      <c r="Y690" s="17">
        <v>5.91053805438983E-2</v>
      </c>
      <c r="Z690" s="17">
        <v>0</v>
      </c>
      <c r="AA690" s="17">
        <v>4.0506879102325401E-2</v>
      </c>
      <c r="AB690" s="17">
        <v>0.124684961541616</v>
      </c>
      <c r="AC690" s="17">
        <v>0</v>
      </c>
      <c r="AD690" s="17">
        <v>0</v>
      </c>
      <c r="AE690" s="17"/>
      <c r="AF690" s="17">
        <v>6.9755932096570897E-2</v>
      </c>
      <c r="AG690" s="17">
        <v>0.18908490667122099</v>
      </c>
      <c r="AH690" s="17">
        <v>5.78355321932967E-2</v>
      </c>
      <c r="AI690" s="17">
        <v>0.136602651943172</v>
      </c>
      <c r="AJ690" s="17">
        <v>0.123927315186509</v>
      </c>
      <c r="AK690" s="17"/>
      <c r="AL690" s="17">
        <v>8.3066021694698303E-2</v>
      </c>
      <c r="AM690" s="17">
        <v>8.1430547114467997E-2</v>
      </c>
      <c r="AN690" s="17">
        <v>0.10249298940365199</v>
      </c>
      <c r="AO690" s="17">
        <v>0.255194397197192</v>
      </c>
      <c r="AP690" s="17">
        <v>0.12331856164960001</v>
      </c>
      <c r="AQ690" s="17">
        <v>0.18212561112401801</v>
      </c>
      <c r="AR690" s="17"/>
      <c r="AS690" s="17">
        <v>0.133883707670191</v>
      </c>
      <c r="AT690" s="17">
        <v>0.10188397918344599</v>
      </c>
      <c r="AU690" s="17"/>
      <c r="AV690" s="17">
        <v>0.115219925546133</v>
      </c>
      <c r="AW690" s="17">
        <v>0.19760573263678199</v>
      </c>
    </row>
    <row r="691" spans="2:49" x14ac:dyDescent="0.3">
      <c r="B691" t="s">
        <v>271</v>
      </c>
      <c r="C691" s="17">
        <v>0.31253225147522301</v>
      </c>
      <c r="D691" s="17">
        <v>0.29415476294378501</v>
      </c>
      <c r="E691" s="17">
        <v>0.32317307323850403</v>
      </c>
      <c r="F691" s="17"/>
      <c r="G691" s="17">
        <v>0.112618896404354</v>
      </c>
      <c r="H691" s="17">
        <v>9.6592003254878198E-2</v>
      </c>
      <c r="I691" s="17">
        <v>0.28081849295196798</v>
      </c>
      <c r="J691" s="17">
        <v>0.46765316878638902</v>
      </c>
      <c r="K691" s="17">
        <v>0.419817601298967</v>
      </c>
      <c r="L691" s="17">
        <v>0.55265463659485703</v>
      </c>
      <c r="M691" s="17"/>
      <c r="N691" s="17">
        <v>0.28840423326090397</v>
      </c>
      <c r="O691" s="17">
        <v>0.39708904150443802</v>
      </c>
      <c r="P691" s="17">
        <v>0.33657479838392002</v>
      </c>
      <c r="Q691" s="17">
        <v>0.19818008443030299</v>
      </c>
      <c r="R691" s="17"/>
      <c r="S691" s="17">
        <v>0.24280630069074999</v>
      </c>
      <c r="T691" s="17">
        <v>0.31144746593098599</v>
      </c>
      <c r="U691" s="17">
        <v>0.48826115252401803</v>
      </c>
      <c r="V691" s="17">
        <v>0.37646195081168998</v>
      </c>
      <c r="W691" s="17">
        <v>0.31772822114682803</v>
      </c>
      <c r="X691" s="17">
        <v>0.408639775985631</v>
      </c>
      <c r="Y691" s="17">
        <v>0.40543063023949999</v>
      </c>
      <c r="Z691" s="17">
        <v>0.24005101525261199</v>
      </c>
      <c r="AA691" s="17">
        <v>0.16016285518316101</v>
      </c>
      <c r="AB691" s="17">
        <v>0.32647860843582199</v>
      </c>
      <c r="AC691" s="17">
        <v>0.319852956788579</v>
      </c>
      <c r="AD691" s="17">
        <v>0</v>
      </c>
      <c r="AE691" s="17"/>
      <c r="AF691" s="17">
        <v>0.43724519031811598</v>
      </c>
      <c r="AG691" s="17">
        <v>0.26368115666195002</v>
      </c>
      <c r="AH691" s="17">
        <v>0.33305499614884099</v>
      </c>
      <c r="AI691" s="17">
        <v>0.30529585333520798</v>
      </c>
      <c r="AJ691" s="17">
        <v>0.122239738601768</v>
      </c>
      <c r="AK691" s="17"/>
      <c r="AL691" s="17">
        <v>0.20955039392052499</v>
      </c>
      <c r="AM691" s="17">
        <v>0.33577247969614499</v>
      </c>
      <c r="AN691" s="17">
        <v>0.47870390096343901</v>
      </c>
      <c r="AO691" s="17">
        <v>0.32896650695996199</v>
      </c>
      <c r="AP691" s="17">
        <v>0.48541551991297399</v>
      </c>
      <c r="AQ691" s="17">
        <v>0.28144604770975601</v>
      </c>
      <c r="AR691" s="17"/>
      <c r="AS691" s="17">
        <v>0.33504718364256397</v>
      </c>
      <c r="AT691" s="17">
        <v>0.28280312050336798</v>
      </c>
      <c r="AU691" s="17"/>
      <c r="AV691" s="17">
        <v>0.37001469370482198</v>
      </c>
      <c r="AW691" s="17">
        <v>0.21566084841876401</v>
      </c>
    </row>
    <row r="692" spans="2:49" x14ac:dyDescent="0.3">
      <c r="B692" t="s">
        <v>272</v>
      </c>
      <c r="C692" s="17">
        <v>8.32797070302813E-2</v>
      </c>
      <c r="D692" s="17">
        <v>5.7754693956384301E-2</v>
      </c>
      <c r="E692" s="17">
        <v>9.80590450317773E-2</v>
      </c>
      <c r="F692" s="17"/>
      <c r="G692" s="17">
        <v>3.7580559784836202E-2</v>
      </c>
      <c r="H692" s="17">
        <v>2.3754142020544499E-2</v>
      </c>
      <c r="I692" s="17">
        <v>8.3803477377405705E-2</v>
      </c>
      <c r="J692" s="17">
        <v>8.7321620493874E-2</v>
      </c>
      <c r="K692" s="17">
        <v>0.195515192238508</v>
      </c>
      <c r="L692" s="17">
        <v>0.10207889591666799</v>
      </c>
      <c r="M692" s="17"/>
      <c r="N692" s="17">
        <v>5.7188421648535999E-2</v>
      </c>
      <c r="O692" s="17">
        <v>0.131996278204079</v>
      </c>
      <c r="P692" s="17">
        <v>6.7743680486863397E-2</v>
      </c>
      <c r="Q692" s="17">
        <v>9.9154866967689395E-2</v>
      </c>
      <c r="R692" s="17"/>
      <c r="S692" s="17">
        <v>8.6799410174021097E-2</v>
      </c>
      <c r="T692" s="17">
        <v>0</v>
      </c>
      <c r="U692" s="17">
        <v>0.18724338589304201</v>
      </c>
      <c r="V692" s="17">
        <v>4.5295599765096201E-2</v>
      </c>
      <c r="W692" s="17">
        <v>0</v>
      </c>
      <c r="X692" s="17">
        <v>0.14980066847471499</v>
      </c>
      <c r="Y692" s="17">
        <v>0.114723429199419</v>
      </c>
      <c r="Z692" s="17">
        <v>0.24022299092993599</v>
      </c>
      <c r="AA692" s="17">
        <v>4.1675707233826902E-2</v>
      </c>
      <c r="AB692" s="17">
        <v>6.3515092517735003E-2</v>
      </c>
      <c r="AC692" s="17">
        <v>0.167934169574215</v>
      </c>
      <c r="AD692" s="17">
        <v>0</v>
      </c>
      <c r="AE692" s="17"/>
      <c r="AF692" s="17">
        <v>0.132640835231503</v>
      </c>
      <c r="AG692" s="17">
        <v>0.124868665262669</v>
      </c>
      <c r="AH692" s="17">
        <v>0.102375462474789</v>
      </c>
      <c r="AI692" s="17">
        <v>3.1709115364319099E-2</v>
      </c>
      <c r="AJ692" s="17">
        <v>0</v>
      </c>
      <c r="AK692" s="17"/>
      <c r="AL692" s="17">
        <v>7.1915652037767203E-2</v>
      </c>
      <c r="AM692" s="17">
        <v>0.122254228638769</v>
      </c>
      <c r="AN692" s="17">
        <v>0.154611264722681</v>
      </c>
      <c r="AO692" s="17">
        <v>3.55410337163964E-2</v>
      </c>
      <c r="AP692" s="17">
        <v>0</v>
      </c>
      <c r="AQ692" s="17">
        <v>0.101807704829674</v>
      </c>
      <c r="AR692" s="17"/>
      <c r="AS692" s="17">
        <v>6.4300081282053806E-2</v>
      </c>
      <c r="AT692" s="17">
        <v>0.10834075431534999</v>
      </c>
      <c r="AU692" s="17"/>
      <c r="AV692" s="17">
        <v>3.47062655028091E-2</v>
      </c>
      <c r="AW692" s="17">
        <v>0.165339509164731</v>
      </c>
    </row>
    <row r="693" spans="2:49" x14ac:dyDescent="0.3">
      <c r="B693" t="s">
        <v>273</v>
      </c>
      <c r="C693" s="17">
        <v>3.7171566150655297E-2</v>
      </c>
      <c r="D693" s="17">
        <v>7.2595671740689802E-2</v>
      </c>
      <c r="E693" s="17">
        <v>1.6660515739041402E-2</v>
      </c>
      <c r="F693" s="17"/>
      <c r="G693" s="17">
        <v>8.1758238473244496E-2</v>
      </c>
      <c r="H693" s="17">
        <v>2.42586944078154E-2</v>
      </c>
      <c r="I693" s="17">
        <v>0</v>
      </c>
      <c r="J693" s="17">
        <v>8.8500476328631297E-2</v>
      </c>
      <c r="K693" s="17">
        <v>0</v>
      </c>
      <c r="L693" s="17">
        <v>5.1762740993642302E-2</v>
      </c>
      <c r="M693" s="17"/>
      <c r="N693" s="17">
        <v>1.4070798143500599E-2</v>
      </c>
      <c r="O693" s="17">
        <v>2.3214348338817699E-2</v>
      </c>
      <c r="P693" s="17">
        <v>6.5977798757866996E-2</v>
      </c>
      <c r="Q693" s="17">
        <v>6.6744179926929298E-2</v>
      </c>
      <c r="R693" s="17"/>
      <c r="S693" s="17">
        <v>5.8937559597658E-2</v>
      </c>
      <c r="T693" s="17">
        <v>0</v>
      </c>
      <c r="U693" s="17">
        <v>0</v>
      </c>
      <c r="V693" s="17">
        <v>0</v>
      </c>
      <c r="W693" s="17">
        <v>0</v>
      </c>
      <c r="X693" s="17">
        <v>0</v>
      </c>
      <c r="Y693" s="17">
        <v>0</v>
      </c>
      <c r="Z693" s="17">
        <v>0.118563964931196</v>
      </c>
      <c r="AA693" s="17">
        <v>0.1245720110837</v>
      </c>
      <c r="AB693" s="17">
        <v>6.2366319959259203E-2</v>
      </c>
      <c r="AC693" s="17">
        <v>0</v>
      </c>
      <c r="AD693" s="17">
        <v>0</v>
      </c>
      <c r="AE693" s="17"/>
      <c r="AF693" s="17">
        <v>3.6985311656221702E-2</v>
      </c>
      <c r="AG693" s="17">
        <v>4.6258238450929703E-2</v>
      </c>
      <c r="AH693" s="17">
        <v>1.9153038805302901E-2</v>
      </c>
      <c r="AI693" s="17">
        <v>2.96936411610286E-2</v>
      </c>
      <c r="AJ693" s="17">
        <v>0</v>
      </c>
      <c r="AK693" s="17"/>
      <c r="AL693" s="17">
        <v>1.4633909006108999E-2</v>
      </c>
      <c r="AM693" s="17">
        <v>8.4525496359463298E-2</v>
      </c>
      <c r="AN693" s="17">
        <v>0</v>
      </c>
      <c r="AO693" s="17">
        <v>3.4527993304222397E-2</v>
      </c>
      <c r="AP693" s="17">
        <v>6.2953717766503006E-2</v>
      </c>
      <c r="AQ693" s="17">
        <v>0</v>
      </c>
      <c r="AR693" s="17"/>
      <c r="AS693" s="17">
        <v>1.8536251796873199E-2</v>
      </c>
      <c r="AT693" s="17">
        <v>6.1777978331141799E-2</v>
      </c>
      <c r="AU693" s="17"/>
      <c r="AV693" s="17">
        <v>1.22772747219123E-2</v>
      </c>
      <c r="AW693" s="17">
        <v>3.9905698288743699E-2</v>
      </c>
    </row>
    <row r="694" spans="2:49" x14ac:dyDescent="0.3">
      <c r="B694" t="s">
        <v>296</v>
      </c>
      <c r="C694" s="17">
        <v>2.1262523115284201E-2</v>
      </c>
      <c r="D694" s="17">
        <v>4.2558732314544399E-2</v>
      </c>
      <c r="E694" s="17">
        <v>8.9317214426179407E-3</v>
      </c>
      <c r="F694" s="17"/>
      <c r="G694" s="17">
        <v>4.0546316986692997E-2</v>
      </c>
      <c r="H694" s="17">
        <v>4.7482586652999002E-2</v>
      </c>
      <c r="I694" s="17">
        <v>2.7630382759246199E-2</v>
      </c>
      <c r="J694" s="17">
        <v>0</v>
      </c>
      <c r="K694" s="17">
        <v>0</v>
      </c>
      <c r="L694" s="17">
        <v>0</v>
      </c>
      <c r="M694" s="17"/>
      <c r="N694" s="17">
        <v>0</v>
      </c>
      <c r="O694" s="17">
        <v>2.1430425560839499E-2</v>
      </c>
      <c r="P694" s="17">
        <v>4.6611040321662502E-2</v>
      </c>
      <c r="Q694" s="17">
        <v>3.2513747974190599E-2</v>
      </c>
      <c r="R694" s="17"/>
      <c r="S694" s="17">
        <v>0</v>
      </c>
      <c r="T694" s="17">
        <v>0</v>
      </c>
      <c r="U694" s="17">
        <v>8.8531964401916505E-2</v>
      </c>
      <c r="V694" s="17">
        <v>4.8668745528263203E-2</v>
      </c>
      <c r="W694" s="17">
        <v>0</v>
      </c>
      <c r="X694" s="17">
        <v>0</v>
      </c>
      <c r="Y694" s="17">
        <v>0</v>
      </c>
      <c r="Z694" s="17">
        <v>0.11599966163287399</v>
      </c>
      <c r="AA694" s="17">
        <v>0</v>
      </c>
      <c r="AB694" s="17">
        <v>6.70039992259608E-2</v>
      </c>
      <c r="AC694" s="17">
        <v>0</v>
      </c>
      <c r="AD694" s="17">
        <v>0</v>
      </c>
      <c r="AE694" s="17"/>
      <c r="AF694" s="17">
        <v>0</v>
      </c>
      <c r="AG694" s="17">
        <v>4.5313386466292599E-2</v>
      </c>
      <c r="AH694" s="17">
        <v>1.7890795275394802E-2</v>
      </c>
      <c r="AI694" s="17">
        <v>0</v>
      </c>
      <c r="AJ694" s="17">
        <v>0</v>
      </c>
      <c r="AK694" s="17"/>
      <c r="AL694" s="17">
        <v>3.0336608165794299E-2</v>
      </c>
      <c r="AM694" s="17">
        <v>2.2089492208338099E-2</v>
      </c>
      <c r="AN694" s="17">
        <v>4.8880972739580301E-2</v>
      </c>
      <c r="AO694" s="17">
        <v>0</v>
      </c>
      <c r="AP694" s="17">
        <v>0</v>
      </c>
      <c r="AQ694" s="17">
        <v>0</v>
      </c>
      <c r="AR694" s="17"/>
      <c r="AS694" s="17">
        <v>9.9404018497535693E-3</v>
      </c>
      <c r="AT694" s="17">
        <v>3.62124604937515E-2</v>
      </c>
      <c r="AU694" s="17"/>
      <c r="AV694" s="17">
        <v>1.28518833107814E-2</v>
      </c>
      <c r="AW694" s="17">
        <v>0</v>
      </c>
    </row>
    <row r="695" spans="2:49" x14ac:dyDescent="0.3">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row>
    <row r="696" spans="2:49" x14ac:dyDescent="0.3">
      <c r="B696" s="6" t="s">
        <v>302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row>
    <row r="697" spans="2:49" x14ac:dyDescent="0.3">
      <c r="B697" s="23" t="s">
        <v>276</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row>
    <row r="698" spans="2:49" x14ac:dyDescent="0.3">
      <c r="B698" t="s">
        <v>266</v>
      </c>
      <c r="C698" s="17">
        <v>2.2565813122185301E-2</v>
      </c>
      <c r="D698" s="17">
        <v>1.00229887258981E-2</v>
      </c>
      <c r="E698" s="17">
        <v>3.1731404569196597E-2</v>
      </c>
      <c r="F698" s="17"/>
      <c r="G698" s="17">
        <v>3.226219002485E-2</v>
      </c>
      <c r="H698" s="17">
        <v>4.2934495470691197E-2</v>
      </c>
      <c r="I698" s="17">
        <v>0</v>
      </c>
      <c r="J698" s="17">
        <v>0</v>
      </c>
      <c r="K698" s="17">
        <v>0</v>
      </c>
      <c r="L698" s="17">
        <v>2.7506569477020501E-2</v>
      </c>
      <c r="M698" s="17"/>
      <c r="N698" s="17">
        <v>2.4007949489247601E-2</v>
      </c>
      <c r="O698" s="17">
        <v>1.8653993006137199E-2</v>
      </c>
      <c r="P698" s="17">
        <v>2.36250814605568E-2</v>
      </c>
      <c r="Q698" s="17">
        <v>2.2512479835829401E-2</v>
      </c>
      <c r="R698" s="17"/>
      <c r="S698" s="17">
        <v>3.2999267179400701E-2</v>
      </c>
      <c r="T698" s="17">
        <v>0</v>
      </c>
      <c r="U698" s="17">
        <v>0</v>
      </c>
      <c r="V698" s="17">
        <v>7.3806457057372807E-2</v>
      </c>
      <c r="W698" s="17">
        <v>0</v>
      </c>
      <c r="X698" s="17">
        <v>4.1304978427643697E-2</v>
      </c>
      <c r="Y698" s="17">
        <v>4.67446593435102E-2</v>
      </c>
      <c r="Z698" s="17">
        <v>0</v>
      </c>
      <c r="AA698" s="17">
        <v>0</v>
      </c>
      <c r="AB698" s="17">
        <v>0</v>
      </c>
      <c r="AC698" s="17">
        <v>0</v>
      </c>
      <c r="AD698" s="17">
        <v>0</v>
      </c>
      <c r="AE698" s="17"/>
      <c r="AF698" s="17">
        <v>0</v>
      </c>
      <c r="AG698" s="17">
        <v>0</v>
      </c>
      <c r="AH698" s="17">
        <v>7.3605886261760803E-2</v>
      </c>
      <c r="AI698" s="17">
        <v>1.50200710718408E-2</v>
      </c>
      <c r="AJ698" s="17">
        <v>0</v>
      </c>
      <c r="AK698" s="17"/>
      <c r="AL698" s="17">
        <v>3.45413436640402E-2</v>
      </c>
      <c r="AM698" s="17">
        <v>1.7788786174382301E-2</v>
      </c>
      <c r="AN698" s="17">
        <v>3.8383214619897202E-2</v>
      </c>
      <c r="AO698" s="17">
        <v>0</v>
      </c>
      <c r="AP698" s="17">
        <v>0</v>
      </c>
      <c r="AQ698" s="17">
        <v>0</v>
      </c>
      <c r="AR698" s="17"/>
      <c r="AS698" s="17">
        <v>2.7888804909765901E-2</v>
      </c>
      <c r="AT698" s="17">
        <v>1.2080550932248E-2</v>
      </c>
      <c r="AU698" s="17"/>
      <c r="AV698" s="17">
        <v>2.7042084824808001E-2</v>
      </c>
      <c r="AW698" s="17">
        <v>3.1180001917496699E-2</v>
      </c>
    </row>
    <row r="699" spans="2:49" x14ac:dyDescent="0.3">
      <c r="B699" t="s">
        <v>267</v>
      </c>
      <c r="C699" s="17">
        <v>9.6677428791075298E-2</v>
      </c>
      <c r="D699" s="17">
        <v>6.2916147958527999E-2</v>
      </c>
      <c r="E699" s="17">
        <v>0.121348276206474</v>
      </c>
      <c r="F699" s="17"/>
      <c r="G699" s="17">
        <v>9.0553938378506699E-2</v>
      </c>
      <c r="H699" s="17">
        <v>0.16296752910883799</v>
      </c>
      <c r="I699" s="17">
        <v>8.3471506420339694E-2</v>
      </c>
      <c r="J699" s="17">
        <v>3.8650848593137499E-2</v>
      </c>
      <c r="K699" s="17">
        <v>6.5112740084848006E-2</v>
      </c>
      <c r="L699" s="17">
        <v>2.8966009228600601E-2</v>
      </c>
      <c r="M699" s="17"/>
      <c r="N699" s="17">
        <v>0.14829629211669601</v>
      </c>
      <c r="O699" s="17">
        <v>3.7980594606546597E-2</v>
      </c>
      <c r="P699" s="17">
        <v>7.2419688989067199E-2</v>
      </c>
      <c r="Q699" s="17">
        <v>6.3655888633288304E-2</v>
      </c>
      <c r="R699" s="17"/>
      <c r="S699" s="17">
        <v>0.169701627913043</v>
      </c>
      <c r="T699" s="17">
        <v>0</v>
      </c>
      <c r="U699" s="17">
        <v>0</v>
      </c>
      <c r="V699" s="17">
        <v>0.14166503570205399</v>
      </c>
      <c r="W699" s="17">
        <v>0.113023184879657</v>
      </c>
      <c r="X699" s="17">
        <v>8.1865212324782902E-2</v>
      </c>
      <c r="Y699" s="17">
        <v>0</v>
      </c>
      <c r="Z699" s="17">
        <v>0.27332524865050101</v>
      </c>
      <c r="AA699" s="17">
        <v>0.105639492149241</v>
      </c>
      <c r="AB699" s="17">
        <v>4.2891105099520203E-2</v>
      </c>
      <c r="AC699" s="17">
        <v>0</v>
      </c>
      <c r="AD699" s="17">
        <v>0.141249143817228</v>
      </c>
      <c r="AE699" s="17"/>
      <c r="AF699" s="17">
        <v>5.7487737531255002E-2</v>
      </c>
      <c r="AG699" s="17">
        <v>7.1951238378294702E-2</v>
      </c>
      <c r="AH699" s="17">
        <v>7.9732736433096293E-2</v>
      </c>
      <c r="AI699" s="17">
        <v>0.15512912092368</v>
      </c>
      <c r="AJ699" s="17">
        <v>0.19260855765358301</v>
      </c>
      <c r="AK699" s="17"/>
      <c r="AL699" s="17">
        <v>0.145813083247925</v>
      </c>
      <c r="AM699" s="17">
        <v>5.0784480223151802E-2</v>
      </c>
      <c r="AN699" s="17">
        <v>0.117748134047029</v>
      </c>
      <c r="AO699" s="17">
        <v>6.2646106987309505E-2</v>
      </c>
      <c r="AP699" s="17">
        <v>0</v>
      </c>
      <c r="AQ699" s="17">
        <v>9.0008823428982199E-2</v>
      </c>
      <c r="AR699" s="17"/>
      <c r="AS699" s="17">
        <v>0.103435404907763</v>
      </c>
      <c r="AT699" s="17">
        <v>8.3365525582406799E-2</v>
      </c>
      <c r="AU699" s="17"/>
      <c r="AV699" s="17">
        <v>9.2369763407840602E-2</v>
      </c>
      <c r="AW699" s="17">
        <v>0.146447501632718</v>
      </c>
    </row>
    <row r="700" spans="2:49" x14ac:dyDescent="0.3">
      <c r="B700" t="s">
        <v>268</v>
      </c>
      <c r="C700" s="17">
        <v>0.112586707412054</v>
      </c>
      <c r="D700" s="17">
        <v>0.118551762493205</v>
      </c>
      <c r="E700" s="17">
        <v>0.10822778025933601</v>
      </c>
      <c r="F700" s="17"/>
      <c r="G700" s="17">
        <v>0.14712926982756999</v>
      </c>
      <c r="H700" s="17">
        <v>0.13658145488964099</v>
      </c>
      <c r="I700" s="17">
        <v>0.17022097787577001</v>
      </c>
      <c r="J700" s="17">
        <v>0.14579695512472399</v>
      </c>
      <c r="K700" s="17">
        <v>0</v>
      </c>
      <c r="L700" s="17">
        <v>2.6543513268984499E-2</v>
      </c>
      <c r="M700" s="17"/>
      <c r="N700" s="17">
        <v>0.174187350837471</v>
      </c>
      <c r="O700" s="17">
        <v>7.8907532516388906E-2</v>
      </c>
      <c r="P700" s="17">
        <v>6.9769085994255603E-2</v>
      </c>
      <c r="Q700" s="17">
        <v>4.5450366434049101E-2</v>
      </c>
      <c r="R700" s="17"/>
      <c r="S700" s="17">
        <v>0.11483533696932501</v>
      </c>
      <c r="T700" s="17">
        <v>0.15745274948952601</v>
      </c>
      <c r="U700" s="17">
        <v>0.17027375024358099</v>
      </c>
      <c r="V700" s="17">
        <v>0.16016758546757601</v>
      </c>
      <c r="W700" s="17">
        <v>0.15067661430609999</v>
      </c>
      <c r="X700" s="17">
        <v>3.4334949361772199E-2</v>
      </c>
      <c r="Y700" s="17">
        <v>0.14099355207566799</v>
      </c>
      <c r="Z700" s="17">
        <v>7.9123768164616901E-2</v>
      </c>
      <c r="AA700" s="17">
        <v>7.0008755643688497E-2</v>
      </c>
      <c r="AB700" s="17">
        <v>0.125387563111722</v>
      </c>
      <c r="AC700" s="17">
        <v>0</v>
      </c>
      <c r="AD700" s="17">
        <v>0.182238502988784</v>
      </c>
      <c r="AE700" s="17"/>
      <c r="AF700" s="17">
        <v>5.77551655589639E-2</v>
      </c>
      <c r="AG700" s="17">
        <v>5.04207719126228E-2</v>
      </c>
      <c r="AH700" s="17">
        <v>0.15180707420091</v>
      </c>
      <c r="AI700" s="17">
        <v>0.16038560484664</v>
      </c>
      <c r="AJ700" s="17">
        <v>0.357854337519184</v>
      </c>
      <c r="AK700" s="17"/>
      <c r="AL700" s="17">
        <v>0.16162832181637499</v>
      </c>
      <c r="AM700" s="17">
        <v>5.2499583572771E-2</v>
      </c>
      <c r="AN700" s="17">
        <v>0</v>
      </c>
      <c r="AO700" s="17">
        <v>0.15619539498785301</v>
      </c>
      <c r="AP700" s="17">
        <v>5.1437042178048703E-2</v>
      </c>
      <c r="AQ700" s="17">
        <v>0.20375869184126699</v>
      </c>
      <c r="AR700" s="17"/>
      <c r="AS700" s="17">
        <v>0.12326196831859</v>
      </c>
      <c r="AT700" s="17">
        <v>9.1558512363515601E-2</v>
      </c>
      <c r="AU700" s="17"/>
      <c r="AV700" s="17">
        <v>0.14111160527255501</v>
      </c>
      <c r="AW700" s="17">
        <v>5.3880513011668602E-2</v>
      </c>
    </row>
    <row r="701" spans="2:49" x14ac:dyDescent="0.3">
      <c r="B701" t="s">
        <v>269</v>
      </c>
      <c r="C701" s="17">
        <v>0.197580551447675</v>
      </c>
      <c r="D701" s="17">
        <v>0.25655155986895101</v>
      </c>
      <c r="E701" s="17">
        <v>0.15448785132443299</v>
      </c>
      <c r="F701" s="17"/>
      <c r="G701" s="17">
        <v>0.16375050135215999</v>
      </c>
      <c r="H701" s="17">
        <v>0.34525271095800097</v>
      </c>
      <c r="I701" s="17">
        <v>0.15954620063013</v>
      </c>
      <c r="J701" s="17">
        <v>0.10403341392046001</v>
      </c>
      <c r="K701" s="17">
        <v>0</v>
      </c>
      <c r="L701" s="17">
        <v>0.15675249839122599</v>
      </c>
      <c r="M701" s="17"/>
      <c r="N701" s="17">
        <v>0.25193049110438698</v>
      </c>
      <c r="O701" s="17">
        <v>0.14006414020802499</v>
      </c>
      <c r="P701" s="17">
        <v>0.114351265995178</v>
      </c>
      <c r="Q701" s="17">
        <v>0.2151120019229</v>
      </c>
      <c r="R701" s="17"/>
      <c r="S701" s="17">
        <v>0.22082512358321599</v>
      </c>
      <c r="T701" s="17">
        <v>0.11325330103025399</v>
      </c>
      <c r="U701" s="17">
        <v>0.18688305042610101</v>
      </c>
      <c r="V701" s="17">
        <v>0.25003687495694199</v>
      </c>
      <c r="W701" s="17">
        <v>0.201062446924447</v>
      </c>
      <c r="X701" s="17">
        <v>0.12391433750649899</v>
      </c>
      <c r="Y701" s="17">
        <v>0.13172109660475201</v>
      </c>
      <c r="Z701" s="17">
        <v>0.17376223924482501</v>
      </c>
      <c r="AA701" s="17">
        <v>0.34888874011394799</v>
      </c>
      <c r="AB701" s="17">
        <v>0.15710690424526699</v>
      </c>
      <c r="AC701" s="17">
        <v>0.16886953871511101</v>
      </c>
      <c r="AD701" s="17">
        <v>0.17175628701988799</v>
      </c>
      <c r="AE701" s="17"/>
      <c r="AF701" s="17">
        <v>0.14176310004140899</v>
      </c>
      <c r="AG701" s="17">
        <v>0.15545770851401</v>
      </c>
      <c r="AH701" s="17">
        <v>0.25130058099587999</v>
      </c>
      <c r="AI701" s="17">
        <v>0.25000848226667199</v>
      </c>
      <c r="AJ701" s="17">
        <v>0.13252555038140501</v>
      </c>
      <c r="AK701" s="17"/>
      <c r="AL701" s="17">
        <v>0.22603296178092799</v>
      </c>
      <c r="AM701" s="17">
        <v>0.15147497219866099</v>
      </c>
      <c r="AN701" s="17">
        <v>0.23600031372267199</v>
      </c>
      <c r="AO701" s="17">
        <v>0.25493150496134398</v>
      </c>
      <c r="AP701" s="17">
        <v>4.9533479397945203E-2</v>
      </c>
      <c r="AQ701" s="17">
        <v>0.18774382526027</v>
      </c>
      <c r="AR701" s="17"/>
      <c r="AS701" s="17">
        <v>0.216123701728825</v>
      </c>
      <c r="AT701" s="17">
        <v>0.161054139181002</v>
      </c>
      <c r="AU701" s="17"/>
      <c r="AV701" s="17">
        <v>0.24362576366988101</v>
      </c>
      <c r="AW701" s="17">
        <v>0.10922331566872701</v>
      </c>
    </row>
    <row r="702" spans="2:49" x14ac:dyDescent="0.3">
      <c r="B702" t="s">
        <v>270</v>
      </c>
      <c r="C702" s="17">
        <v>0.143853667594387</v>
      </c>
      <c r="D702" s="17">
        <v>0.127214416403819</v>
      </c>
      <c r="E702" s="17">
        <v>0.156012697616531</v>
      </c>
      <c r="F702" s="17"/>
      <c r="G702" s="17">
        <v>8.9917957488390696E-2</v>
      </c>
      <c r="H702" s="17">
        <v>0.13941050762260199</v>
      </c>
      <c r="I702" s="17">
        <v>0.195509419443326</v>
      </c>
      <c r="J702" s="17">
        <v>0.105814466759894</v>
      </c>
      <c r="K702" s="17">
        <v>0.16263805321364899</v>
      </c>
      <c r="L702" s="17">
        <v>0.16130809342027599</v>
      </c>
      <c r="M702" s="17"/>
      <c r="N702" s="17">
        <v>0.111075142645329</v>
      </c>
      <c r="O702" s="17">
        <v>0.18601033321101301</v>
      </c>
      <c r="P702" s="17">
        <v>0.140311154395905</v>
      </c>
      <c r="Q702" s="17">
        <v>0.178035249510234</v>
      </c>
      <c r="R702" s="17"/>
      <c r="S702" s="17">
        <v>0.17926817375113899</v>
      </c>
      <c r="T702" s="17">
        <v>0.20394436675306801</v>
      </c>
      <c r="U702" s="17">
        <v>8.8283330433863993E-2</v>
      </c>
      <c r="V702" s="17">
        <v>0.12785685768376601</v>
      </c>
      <c r="W702" s="17">
        <v>0</v>
      </c>
      <c r="X702" s="17">
        <v>8.4080188300218697E-2</v>
      </c>
      <c r="Y702" s="17">
        <v>9.4980251394354301E-2</v>
      </c>
      <c r="Z702" s="17">
        <v>9.6213005386864905E-2</v>
      </c>
      <c r="AA702" s="17">
        <v>0.20035730507734001</v>
      </c>
      <c r="AB702" s="17">
        <v>0.12636475053409099</v>
      </c>
      <c r="AC702" s="17">
        <v>0.24228796373807901</v>
      </c>
      <c r="AD702" s="17">
        <v>0.17412746264225201</v>
      </c>
      <c r="AE702" s="17"/>
      <c r="AF702" s="17">
        <v>0.17665862860106099</v>
      </c>
      <c r="AG702" s="17">
        <v>0.13759105992244999</v>
      </c>
      <c r="AH702" s="17">
        <v>8.0050889975033707E-2</v>
      </c>
      <c r="AI702" s="17">
        <v>0.16765776880279501</v>
      </c>
      <c r="AJ702" s="17">
        <v>0.159009388257909</v>
      </c>
      <c r="AK702" s="17"/>
      <c r="AL702" s="17">
        <v>0.142435047028622</v>
      </c>
      <c r="AM702" s="17">
        <v>0.15710184004646299</v>
      </c>
      <c r="AN702" s="17">
        <v>0.11280288810333</v>
      </c>
      <c r="AO702" s="17">
        <v>6.5147024590504699E-2</v>
      </c>
      <c r="AP702" s="17">
        <v>0.33865259331754799</v>
      </c>
      <c r="AQ702" s="17">
        <v>0</v>
      </c>
      <c r="AR702" s="17"/>
      <c r="AS702" s="17">
        <v>0.15968128631130399</v>
      </c>
      <c r="AT702" s="17">
        <v>0.112676326220981</v>
      </c>
      <c r="AU702" s="17"/>
      <c r="AV702" s="17">
        <v>0.14908926349295701</v>
      </c>
      <c r="AW702" s="17">
        <v>0.20085242943742701</v>
      </c>
    </row>
    <row r="703" spans="2:49" x14ac:dyDescent="0.3">
      <c r="B703" t="s">
        <v>271</v>
      </c>
      <c r="C703" s="17">
        <v>0.25755279904274703</v>
      </c>
      <c r="D703" s="17">
        <v>0.235002653872632</v>
      </c>
      <c r="E703" s="17">
        <v>0.27403117832718099</v>
      </c>
      <c r="F703" s="17"/>
      <c r="G703" s="17">
        <v>0.25685754778304698</v>
      </c>
      <c r="H703" s="17">
        <v>9.0800127662195904E-2</v>
      </c>
      <c r="I703" s="17">
        <v>0.230447959396642</v>
      </c>
      <c r="J703" s="17">
        <v>0.351253076346912</v>
      </c>
      <c r="K703" s="17">
        <v>0.47935256536427601</v>
      </c>
      <c r="L703" s="17">
        <v>0.43018638964444</v>
      </c>
      <c r="M703" s="17"/>
      <c r="N703" s="17">
        <v>0.14835238287975</v>
      </c>
      <c r="O703" s="17">
        <v>0.38221691076279002</v>
      </c>
      <c r="P703" s="17">
        <v>0.32595291901636197</v>
      </c>
      <c r="Q703" s="17">
        <v>0.30991676215042302</v>
      </c>
      <c r="R703" s="17"/>
      <c r="S703" s="17">
        <v>0.203387298376458</v>
      </c>
      <c r="T703" s="17">
        <v>0.44890347545957499</v>
      </c>
      <c r="U703" s="17">
        <v>0.35867584237269101</v>
      </c>
      <c r="V703" s="17">
        <v>0.16609209419658799</v>
      </c>
      <c r="W703" s="17">
        <v>0.463808792751359</v>
      </c>
      <c r="X703" s="17">
        <v>0.37192461612150901</v>
      </c>
      <c r="Y703" s="17">
        <v>0.30109864153962501</v>
      </c>
      <c r="Z703" s="17">
        <v>0.184688470068781</v>
      </c>
      <c r="AA703" s="17">
        <v>0.115642249445098</v>
      </c>
      <c r="AB703" s="17">
        <v>0.163101307633952</v>
      </c>
      <c r="AC703" s="17">
        <v>0.263237701894735</v>
      </c>
      <c r="AD703" s="17">
        <v>0.15935897643942101</v>
      </c>
      <c r="AE703" s="17"/>
      <c r="AF703" s="17">
        <v>0.31939491221998001</v>
      </c>
      <c r="AG703" s="17">
        <v>0.42137456893942299</v>
      </c>
      <c r="AH703" s="17">
        <v>0.19254692517333899</v>
      </c>
      <c r="AI703" s="17">
        <v>0.15583594927288</v>
      </c>
      <c r="AJ703" s="17">
        <v>7.9517940271998405E-2</v>
      </c>
      <c r="AK703" s="17"/>
      <c r="AL703" s="17">
        <v>0.19527629641652</v>
      </c>
      <c r="AM703" s="17">
        <v>0.25440682412910498</v>
      </c>
      <c r="AN703" s="17">
        <v>0.277985235331077</v>
      </c>
      <c r="AO703" s="17">
        <v>0.36936530428841202</v>
      </c>
      <c r="AP703" s="17">
        <v>0.37014927980545798</v>
      </c>
      <c r="AQ703" s="17">
        <v>0.30627597497238301</v>
      </c>
      <c r="AR703" s="17"/>
      <c r="AS703" s="17">
        <v>0.244172325636137</v>
      </c>
      <c r="AT703" s="17">
        <v>0.283909738428062</v>
      </c>
      <c r="AU703" s="17"/>
      <c r="AV703" s="17">
        <v>0.23134027753001801</v>
      </c>
      <c r="AW703" s="17">
        <v>0.29405043657290603</v>
      </c>
    </row>
    <row r="704" spans="2:49" x14ac:dyDescent="0.3">
      <c r="B704" t="s">
        <v>272</v>
      </c>
      <c r="C704" s="17">
        <v>8.3251600894247699E-2</v>
      </c>
      <c r="D704" s="17">
        <v>7.3953741899541001E-2</v>
      </c>
      <c r="E704" s="17">
        <v>9.0045953919123595E-2</v>
      </c>
      <c r="F704" s="17"/>
      <c r="G704" s="17">
        <v>6.0587500009145999E-2</v>
      </c>
      <c r="H704" s="17">
        <v>2.31312326525531E-2</v>
      </c>
      <c r="I704" s="17">
        <v>9.7259872932611305E-2</v>
      </c>
      <c r="J704" s="17">
        <v>0.17922683959671601</v>
      </c>
      <c r="K704" s="17">
        <v>0.13372338350759599</v>
      </c>
      <c r="L704" s="17">
        <v>0.112339975053892</v>
      </c>
      <c r="M704" s="17"/>
      <c r="N704" s="17">
        <v>6.4285419412533795E-2</v>
      </c>
      <c r="O704" s="17">
        <v>0.10153818616763</v>
      </c>
      <c r="P704" s="17">
        <v>9.1642722488249895E-2</v>
      </c>
      <c r="Q704" s="17">
        <v>9.9643068007651894E-2</v>
      </c>
      <c r="R704" s="17"/>
      <c r="S704" s="17">
        <v>1.7740229342653902E-2</v>
      </c>
      <c r="T704" s="17">
        <v>3.84078593133391E-2</v>
      </c>
      <c r="U704" s="17">
        <v>0.19588402652376199</v>
      </c>
      <c r="V704" s="17">
        <v>0</v>
      </c>
      <c r="W704" s="17">
        <v>7.1428961138437705E-2</v>
      </c>
      <c r="X704" s="17">
        <v>0.14072823216638899</v>
      </c>
      <c r="Y704" s="17">
        <v>0.18908756539750601</v>
      </c>
      <c r="Z704" s="17">
        <v>9.8131322436994003E-2</v>
      </c>
      <c r="AA704" s="17">
        <v>4.0279605935507397E-2</v>
      </c>
      <c r="AB704" s="17">
        <v>0.22423851689141699</v>
      </c>
      <c r="AC704" s="17">
        <v>8.2331087473144701E-2</v>
      </c>
      <c r="AD704" s="17">
        <v>0.17126962709242799</v>
      </c>
      <c r="AE704" s="17"/>
      <c r="AF704" s="17">
        <v>0.191405213209632</v>
      </c>
      <c r="AG704" s="17">
        <v>8.9863851393356495E-2</v>
      </c>
      <c r="AH704" s="17">
        <v>7.4692262010468594E-2</v>
      </c>
      <c r="AI704" s="17">
        <v>3.7807938965365898E-2</v>
      </c>
      <c r="AJ704" s="17">
        <v>0</v>
      </c>
      <c r="AK704" s="17"/>
      <c r="AL704" s="17">
        <v>6.4780942728133797E-2</v>
      </c>
      <c r="AM704" s="17">
        <v>0.15506402470905001</v>
      </c>
      <c r="AN704" s="17">
        <v>4.0706793132814001E-2</v>
      </c>
      <c r="AO704" s="17">
        <v>0</v>
      </c>
      <c r="AP704" s="17">
        <v>9.7528682865676203E-2</v>
      </c>
      <c r="AQ704" s="17">
        <v>0.21221268449709799</v>
      </c>
      <c r="AR704" s="17"/>
      <c r="AS704" s="17">
        <v>7.7457213052714594E-2</v>
      </c>
      <c r="AT704" s="17">
        <v>9.4665421950747106E-2</v>
      </c>
      <c r="AU704" s="17"/>
      <c r="AV704" s="17">
        <v>5.5098403343011297E-2</v>
      </c>
      <c r="AW704" s="17">
        <v>0.16436580175905699</v>
      </c>
    </row>
    <row r="705" spans="2:49" x14ac:dyDescent="0.3">
      <c r="B705" t="s">
        <v>273</v>
      </c>
      <c r="C705" s="17">
        <v>6.2625345955314604E-2</v>
      </c>
      <c r="D705" s="17">
        <v>7.8771808394410697E-2</v>
      </c>
      <c r="E705" s="17">
        <v>5.0826418269212602E-2</v>
      </c>
      <c r="F705" s="17"/>
      <c r="G705" s="17">
        <v>9.4945886929616294E-2</v>
      </c>
      <c r="H705" s="17">
        <v>3.6316681595221001E-2</v>
      </c>
      <c r="I705" s="17">
        <v>6.3544063301181106E-2</v>
      </c>
      <c r="J705" s="17">
        <v>7.5224399658157401E-2</v>
      </c>
      <c r="K705" s="17">
        <v>0.12957804746739299</v>
      </c>
      <c r="L705" s="17">
        <v>2.7969679196329301E-2</v>
      </c>
      <c r="M705" s="17"/>
      <c r="N705" s="17">
        <v>7.7864971514585796E-2</v>
      </c>
      <c r="O705" s="17">
        <v>0</v>
      </c>
      <c r="P705" s="17">
        <v>0.139711882779987</v>
      </c>
      <c r="Q705" s="17">
        <v>2.1018478693469698E-2</v>
      </c>
      <c r="R705" s="17"/>
      <c r="S705" s="17">
        <v>6.1242942884763299E-2</v>
      </c>
      <c r="T705" s="17">
        <v>3.8038247954237797E-2</v>
      </c>
      <c r="U705" s="17">
        <v>0</v>
      </c>
      <c r="V705" s="17">
        <v>4.32674263189676E-2</v>
      </c>
      <c r="W705" s="17">
        <v>0</v>
      </c>
      <c r="X705" s="17">
        <v>8.2144699584561096E-2</v>
      </c>
      <c r="Y705" s="17">
        <v>0</v>
      </c>
      <c r="Z705" s="17">
        <v>9.47559460474173E-2</v>
      </c>
      <c r="AA705" s="17">
        <v>0.119183851635176</v>
      </c>
      <c r="AB705" s="17">
        <v>0.104876751014734</v>
      </c>
      <c r="AC705" s="17">
        <v>0.163631976579869</v>
      </c>
      <c r="AD705" s="17">
        <v>0</v>
      </c>
      <c r="AE705" s="17"/>
      <c r="AF705" s="17">
        <v>2.91102100004835E-2</v>
      </c>
      <c r="AG705" s="17">
        <v>7.3340800939843007E-2</v>
      </c>
      <c r="AH705" s="17">
        <v>9.6263644949511507E-2</v>
      </c>
      <c r="AI705" s="17">
        <v>4.08803218093515E-2</v>
      </c>
      <c r="AJ705" s="17">
        <v>7.8484225915920802E-2</v>
      </c>
      <c r="AK705" s="17"/>
      <c r="AL705" s="17">
        <v>9.9884847110388499E-3</v>
      </c>
      <c r="AM705" s="17">
        <v>0.127303495127148</v>
      </c>
      <c r="AN705" s="17">
        <v>0.17637342104317999</v>
      </c>
      <c r="AO705" s="17">
        <v>3.3588982679296601E-2</v>
      </c>
      <c r="AP705" s="17">
        <v>9.2698922435324502E-2</v>
      </c>
      <c r="AQ705" s="17">
        <v>0</v>
      </c>
      <c r="AR705" s="17"/>
      <c r="AS705" s="17">
        <v>3.10063932750578E-2</v>
      </c>
      <c r="AT705" s="17">
        <v>0.124908554769809</v>
      </c>
      <c r="AU705" s="17"/>
      <c r="AV705" s="17">
        <v>3.8983349952650903E-2</v>
      </c>
      <c r="AW705" s="17">
        <v>0</v>
      </c>
    </row>
    <row r="706" spans="2:49" x14ac:dyDescent="0.3">
      <c r="B706" t="s">
        <v>296</v>
      </c>
      <c r="C706" s="17">
        <v>2.3306085740314401E-2</v>
      </c>
      <c r="D706" s="17">
        <v>3.7014920383015001E-2</v>
      </c>
      <c r="E706" s="17">
        <v>1.32884395085116E-2</v>
      </c>
      <c r="F706" s="17"/>
      <c r="G706" s="17">
        <v>6.39952082067132E-2</v>
      </c>
      <c r="H706" s="17">
        <v>2.2605260040257199E-2</v>
      </c>
      <c r="I706" s="17">
        <v>0</v>
      </c>
      <c r="J706" s="17">
        <v>0</v>
      </c>
      <c r="K706" s="17">
        <v>2.9595210362237299E-2</v>
      </c>
      <c r="L706" s="17">
        <v>2.84272723192311E-2</v>
      </c>
      <c r="M706" s="17"/>
      <c r="N706" s="17">
        <v>0</v>
      </c>
      <c r="O706" s="17">
        <v>5.4628309521469597E-2</v>
      </c>
      <c r="P706" s="17">
        <v>2.2216198880439599E-2</v>
      </c>
      <c r="Q706" s="17">
        <v>4.4655704812154397E-2</v>
      </c>
      <c r="R706" s="17"/>
      <c r="S706" s="17">
        <v>0</v>
      </c>
      <c r="T706" s="17">
        <v>0</v>
      </c>
      <c r="U706" s="17">
        <v>0</v>
      </c>
      <c r="V706" s="17">
        <v>3.7107668616734799E-2</v>
      </c>
      <c r="W706" s="17">
        <v>0</v>
      </c>
      <c r="X706" s="17">
        <v>3.9702786206624603E-2</v>
      </c>
      <c r="Y706" s="17">
        <v>9.5374233644584305E-2</v>
      </c>
      <c r="Z706" s="17">
        <v>0</v>
      </c>
      <c r="AA706" s="17">
        <v>0</v>
      </c>
      <c r="AB706" s="17">
        <v>5.6033101469296499E-2</v>
      </c>
      <c r="AC706" s="17">
        <v>7.9641731599060406E-2</v>
      </c>
      <c r="AD706" s="17">
        <v>0</v>
      </c>
      <c r="AE706" s="17"/>
      <c r="AF706" s="17">
        <v>2.6425032837215898E-2</v>
      </c>
      <c r="AG706" s="17">
        <v>0</v>
      </c>
      <c r="AH706" s="17">
        <v>0</v>
      </c>
      <c r="AI706" s="17">
        <v>1.72747420407754E-2</v>
      </c>
      <c r="AJ706" s="17">
        <v>0</v>
      </c>
      <c r="AK706" s="17"/>
      <c r="AL706" s="17">
        <v>1.9503518606416699E-2</v>
      </c>
      <c r="AM706" s="17">
        <v>3.3575993819267902E-2</v>
      </c>
      <c r="AN706" s="17">
        <v>0</v>
      </c>
      <c r="AO706" s="17">
        <v>5.8125681505279997E-2</v>
      </c>
      <c r="AP706" s="17">
        <v>0</v>
      </c>
      <c r="AQ706" s="17">
        <v>0</v>
      </c>
      <c r="AR706" s="17"/>
      <c r="AS706" s="17">
        <v>1.69729018598418E-2</v>
      </c>
      <c r="AT706" s="17">
        <v>3.57812305712297E-2</v>
      </c>
      <c r="AU706" s="17"/>
      <c r="AV706" s="17">
        <v>2.1339488506277302E-2</v>
      </c>
      <c r="AW706" s="17">
        <v>0</v>
      </c>
    </row>
    <row r="707" spans="2:49" x14ac:dyDescent="0.3">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row>
    <row r="708" spans="2:49" x14ac:dyDescent="0.3">
      <c r="B708" s="6" t="s">
        <v>303</v>
      </c>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row>
    <row r="709" spans="2:49" x14ac:dyDescent="0.3">
      <c r="B709" s="23" t="s">
        <v>276</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row>
    <row r="710" spans="2:49" x14ac:dyDescent="0.3">
      <c r="B710" t="s">
        <v>266</v>
      </c>
      <c r="C710" s="17">
        <v>2.0048959139959799E-2</v>
      </c>
      <c r="D710" s="17">
        <v>2.5222728787106401E-2</v>
      </c>
      <c r="E710" s="17">
        <v>1.10746592657219E-2</v>
      </c>
      <c r="F710" s="17"/>
      <c r="G710" s="17">
        <v>0</v>
      </c>
      <c r="H710" s="17">
        <v>4.94819262424099E-2</v>
      </c>
      <c r="I710" s="17">
        <v>0</v>
      </c>
      <c r="J710" s="17">
        <v>0</v>
      </c>
      <c r="K710" s="17">
        <v>0</v>
      </c>
      <c r="L710" s="17">
        <v>0</v>
      </c>
      <c r="M710" s="17"/>
      <c r="N710" s="17">
        <v>2.8596043616358299E-2</v>
      </c>
      <c r="O710" s="17">
        <v>3.8093527338815797E-2</v>
      </c>
      <c r="P710" s="17">
        <v>0</v>
      </c>
      <c r="Q710" s="17">
        <v>0</v>
      </c>
      <c r="R710" s="17"/>
      <c r="S710" s="17">
        <v>2.9024662476406501E-2</v>
      </c>
      <c r="T710" s="17">
        <v>0</v>
      </c>
      <c r="U710" s="17">
        <v>8.3649724786868301E-2</v>
      </c>
      <c r="V710" s="17">
        <v>4.6461853613809903E-2</v>
      </c>
      <c r="W710" s="17">
        <v>0</v>
      </c>
      <c r="X710" s="17">
        <v>0</v>
      </c>
      <c r="Y710" s="17">
        <v>5.7646994132551303E-2</v>
      </c>
      <c r="Z710" s="17">
        <v>0</v>
      </c>
      <c r="AA710" s="17">
        <v>0</v>
      </c>
      <c r="AB710" s="17">
        <v>0</v>
      </c>
      <c r="AC710" s="17">
        <v>0</v>
      </c>
      <c r="AD710" s="17">
        <v>0</v>
      </c>
      <c r="AE710" s="17"/>
      <c r="AF710" s="17">
        <v>0</v>
      </c>
      <c r="AG710" s="17">
        <v>0</v>
      </c>
      <c r="AH710" s="17">
        <v>2.58712189485335E-2</v>
      </c>
      <c r="AI710" s="17">
        <v>2.7714088365039798E-2</v>
      </c>
      <c r="AJ710" s="17">
        <v>6.6816666702279204E-2</v>
      </c>
      <c r="AK710" s="17"/>
      <c r="AL710" s="17">
        <v>3.8542750165775401E-2</v>
      </c>
      <c r="AM710" s="17">
        <v>0</v>
      </c>
      <c r="AN710" s="17">
        <v>0</v>
      </c>
      <c r="AO710" s="17">
        <v>0</v>
      </c>
      <c r="AP710" s="17">
        <v>0</v>
      </c>
      <c r="AQ710" s="17">
        <v>0</v>
      </c>
      <c r="AR710" s="17"/>
      <c r="AS710" s="17">
        <v>3.00574238895213E-2</v>
      </c>
      <c r="AT710" s="17">
        <v>8.4329213915345595E-3</v>
      </c>
      <c r="AU710" s="17"/>
      <c r="AV710" s="17">
        <v>3.9955194388398098E-2</v>
      </c>
      <c r="AW710" s="17">
        <v>0</v>
      </c>
    </row>
    <row r="711" spans="2:49" x14ac:dyDescent="0.3">
      <c r="B711" t="s">
        <v>267</v>
      </c>
      <c r="C711" s="17">
        <v>8.4345018464845101E-2</v>
      </c>
      <c r="D711" s="17">
        <v>8.2963164817210805E-2</v>
      </c>
      <c r="E711" s="17">
        <v>8.6741949496171297E-2</v>
      </c>
      <c r="F711" s="17"/>
      <c r="G711" s="17">
        <v>4.70402351676334E-2</v>
      </c>
      <c r="H711" s="17">
        <v>8.5860329317420395E-2</v>
      </c>
      <c r="I711" s="17">
        <v>0.16849293298476301</v>
      </c>
      <c r="J711" s="17">
        <v>5.1857032878885601E-2</v>
      </c>
      <c r="K711" s="17">
        <v>0</v>
      </c>
      <c r="L711" s="17">
        <v>0.105710773687839</v>
      </c>
      <c r="M711" s="17"/>
      <c r="N711" s="17">
        <v>0.127434965164196</v>
      </c>
      <c r="O711" s="17">
        <v>1.9400583665532101E-2</v>
      </c>
      <c r="P711" s="17">
        <v>0.12019757782118599</v>
      </c>
      <c r="Q711" s="17">
        <v>2.02646968361745E-2</v>
      </c>
      <c r="R711" s="17"/>
      <c r="S711" s="17">
        <v>6.6091821952629998E-2</v>
      </c>
      <c r="T711" s="17">
        <v>8.1752929450271003E-2</v>
      </c>
      <c r="U711" s="17">
        <v>0</v>
      </c>
      <c r="V711" s="17">
        <v>3.9595673834344799E-2</v>
      </c>
      <c r="W711" s="17">
        <v>0.147660005559417</v>
      </c>
      <c r="X711" s="17">
        <v>6.8991847266485204E-2</v>
      </c>
      <c r="Y711" s="17">
        <v>0</v>
      </c>
      <c r="Z711" s="17">
        <v>0.162119478620076</v>
      </c>
      <c r="AA711" s="17">
        <v>8.9859841238590504E-2</v>
      </c>
      <c r="AB711" s="17">
        <v>0.22817715130285501</v>
      </c>
      <c r="AC711" s="17">
        <v>0</v>
      </c>
      <c r="AD711" s="17">
        <v>0.30933241003520501</v>
      </c>
      <c r="AE711" s="17"/>
      <c r="AF711" s="17">
        <v>0</v>
      </c>
      <c r="AG711" s="17">
        <v>2.4684058089176598E-2</v>
      </c>
      <c r="AH711" s="17">
        <v>7.7138570936853806E-2</v>
      </c>
      <c r="AI711" s="17">
        <v>0.16330374611315099</v>
      </c>
      <c r="AJ711" s="17">
        <v>6.6816666702279204E-2</v>
      </c>
      <c r="AK711" s="17"/>
      <c r="AL711" s="17">
        <v>0.100381576561893</v>
      </c>
      <c r="AM711" s="17">
        <v>9.0546800603552399E-2</v>
      </c>
      <c r="AN711" s="17">
        <v>4.9577196202662502E-2</v>
      </c>
      <c r="AO711" s="17">
        <v>0</v>
      </c>
      <c r="AP711" s="17">
        <v>0</v>
      </c>
      <c r="AQ711" s="17">
        <v>0.19406716809028701</v>
      </c>
      <c r="AR711" s="17"/>
      <c r="AS711" s="17">
        <v>0.118822761750945</v>
      </c>
      <c r="AT711" s="17">
        <v>4.4329413922759901E-2</v>
      </c>
      <c r="AU711" s="17"/>
      <c r="AV711" s="17">
        <v>0.12802585152693799</v>
      </c>
      <c r="AW711" s="17">
        <v>9.0874935468075402E-2</v>
      </c>
    </row>
    <row r="712" spans="2:49" x14ac:dyDescent="0.3">
      <c r="B712" t="s">
        <v>268</v>
      </c>
      <c r="C712" s="17">
        <v>0.175331628390961</v>
      </c>
      <c r="D712" s="17">
        <v>0.152418445281123</v>
      </c>
      <c r="E712" s="17">
        <v>0.215076300134207</v>
      </c>
      <c r="F712" s="17"/>
      <c r="G712" s="17">
        <v>0.13181789926708201</v>
      </c>
      <c r="H712" s="17">
        <v>0.233777716022323</v>
      </c>
      <c r="I712" s="17">
        <v>0.228057719120765</v>
      </c>
      <c r="J712" s="17">
        <v>0</v>
      </c>
      <c r="K712" s="17">
        <v>9.4089619768517499E-2</v>
      </c>
      <c r="L712" s="17">
        <v>9.6869931301659704E-2</v>
      </c>
      <c r="M712" s="17"/>
      <c r="N712" s="17">
        <v>0.20749431919352199</v>
      </c>
      <c r="O712" s="17">
        <v>0.19600419202493499</v>
      </c>
      <c r="P712" s="17">
        <v>0.223626797569629</v>
      </c>
      <c r="Q712" s="17">
        <v>2.39645149713681E-2</v>
      </c>
      <c r="R712" s="17"/>
      <c r="S712" s="17">
        <v>0.21571220464975699</v>
      </c>
      <c r="T712" s="17">
        <v>3.8497462037412E-2</v>
      </c>
      <c r="U712" s="17">
        <v>0.155728919501739</v>
      </c>
      <c r="V712" s="17">
        <v>0.13746198602267901</v>
      </c>
      <c r="W712" s="17">
        <v>0.155583530585584</v>
      </c>
      <c r="X712" s="17">
        <v>0.18609814051879101</v>
      </c>
      <c r="Y712" s="17">
        <v>0.32163257078166901</v>
      </c>
      <c r="Z712" s="17">
        <v>0.122247655881267</v>
      </c>
      <c r="AA712" s="17">
        <v>0.20035303377199901</v>
      </c>
      <c r="AB712" s="17">
        <v>0.12572822818232901</v>
      </c>
      <c r="AC712" s="17">
        <v>0.52040682618091805</v>
      </c>
      <c r="AD712" s="17">
        <v>0</v>
      </c>
      <c r="AE712" s="17"/>
      <c r="AF712" s="17">
        <v>0.10566686550884399</v>
      </c>
      <c r="AG712" s="17">
        <v>5.1812823067323301E-2</v>
      </c>
      <c r="AH712" s="17">
        <v>0.192064541682232</v>
      </c>
      <c r="AI712" s="17">
        <v>0.24841762233616699</v>
      </c>
      <c r="AJ712" s="17">
        <v>0.32622777817694598</v>
      </c>
      <c r="AK712" s="17"/>
      <c r="AL712" s="17">
        <v>0.208347156301838</v>
      </c>
      <c r="AM712" s="17">
        <v>0.18601582758875401</v>
      </c>
      <c r="AN712" s="17">
        <v>0.152834432373368</v>
      </c>
      <c r="AO712" s="17">
        <v>4.7059782090315999E-2</v>
      </c>
      <c r="AP712" s="17">
        <v>0</v>
      </c>
      <c r="AQ712" s="17">
        <v>0</v>
      </c>
      <c r="AR712" s="17"/>
      <c r="AS712" s="17">
        <v>0.20987597624078</v>
      </c>
      <c r="AT712" s="17">
        <v>0.13523872117101901</v>
      </c>
      <c r="AU712" s="17"/>
      <c r="AV712" s="17">
        <v>0.22048873488720699</v>
      </c>
      <c r="AW712" s="17">
        <v>0.17764728541499999</v>
      </c>
    </row>
    <row r="713" spans="2:49" x14ac:dyDescent="0.3">
      <c r="B713" t="s">
        <v>269</v>
      </c>
      <c r="C713" s="17">
        <v>0.19816371263954799</v>
      </c>
      <c r="D713" s="17">
        <v>0.177334668077375</v>
      </c>
      <c r="E713" s="17">
        <v>0.23429328638233801</v>
      </c>
      <c r="F713" s="17"/>
      <c r="G713" s="17">
        <v>0.16231773814489101</v>
      </c>
      <c r="H713" s="17">
        <v>0.26733615987718401</v>
      </c>
      <c r="I713" s="17">
        <v>8.3097833088983997E-2</v>
      </c>
      <c r="J713" s="17">
        <v>0.30433235858735602</v>
      </c>
      <c r="K713" s="17">
        <v>8.9822210092284693E-2</v>
      </c>
      <c r="L713" s="17">
        <v>0.105293803447019</v>
      </c>
      <c r="M713" s="17"/>
      <c r="N713" s="17">
        <v>0.19383959423387501</v>
      </c>
      <c r="O713" s="17">
        <v>0.17693874493523501</v>
      </c>
      <c r="P713" s="17">
        <v>0.23257988255134199</v>
      </c>
      <c r="Q713" s="17">
        <v>0.19671908653449299</v>
      </c>
      <c r="R713" s="17"/>
      <c r="S713" s="17">
        <v>0.18668191016643901</v>
      </c>
      <c r="T713" s="17">
        <v>0.30719170458684097</v>
      </c>
      <c r="U713" s="17">
        <v>0</v>
      </c>
      <c r="V713" s="17">
        <v>0.189032760990969</v>
      </c>
      <c r="W713" s="17">
        <v>7.7006002392358303E-2</v>
      </c>
      <c r="X713" s="17">
        <v>0.34398173466329102</v>
      </c>
      <c r="Y713" s="17">
        <v>0.18313869681483799</v>
      </c>
      <c r="Z713" s="17">
        <v>0.38889058577951402</v>
      </c>
      <c r="AA713" s="17">
        <v>0.12742104125235401</v>
      </c>
      <c r="AB713" s="17">
        <v>0.121075395192511</v>
      </c>
      <c r="AC713" s="17">
        <v>0</v>
      </c>
      <c r="AD713" s="17">
        <v>0.38133517992958998</v>
      </c>
      <c r="AE713" s="17"/>
      <c r="AF713" s="17">
        <v>6.2590359022860101E-2</v>
      </c>
      <c r="AG713" s="17">
        <v>0.17354947573288601</v>
      </c>
      <c r="AH713" s="17">
        <v>0.190389505653216</v>
      </c>
      <c r="AI713" s="17">
        <v>0.23349467495996201</v>
      </c>
      <c r="AJ713" s="17">
        <v>0.28403412216275797</v>
      </c>
      <c r="AK713" s="17"/>
      <c r="AL713" s="17">
        <v>0.22370002716885301</v>
      </c>
      <c r="AM713" s="17">
        <v>0.126485427627366</v>
      </c>
      <c r="AN713" s="17">
        <v>0.24311182409512799</v>
      </c>
      <c r="AO713" s="17">
        <v>0.24499034207892401</v>
      </c>
      <c r="AP713" s="17">
        <v>0</v>
      </c>
      <c r="AQ713" s="17">
        <v>0.31648030225800799</v>
      </c>
      <c r="AR713" s="17"/>
      <c r="AS713" s="17">
        <v>0.25017075815682699</v>
      </c>
      <c r="AT713" s="17">
        <v>0.13780322588864499</v>
      </c>
      <c r="AU713" s="17"/>
      <c r="AV713" s="17">
        <v>0.238898335693673</v>
      </c>
      <c r="AW713" s="17">
        <v>0.28440270769286002</v>
      </c>
    </row>
    <row r="714" spans="2:49" x14ac:dyDescent="0.3">
      <c r="B714" t="s">
        <v>270</v>
      </c>
      <c r="C714" s="17">
        <v>0.11367411141893401</v>
      </c>
      <c r="D714" s="17">
        <v>8.3010328803412595E-2</v>
      </c>
      <c r="E714" s="17">
        <v>0.166862791866254</v>
      </c>
      <c r="F714" s="17"/>
      <c r="G714" s="17">
        <v>0.165296286750854</v>
      </c>
      <c r="H714" s="17">
        <v>0.107341722986248</v>
      </c>
      <c r="I714" s="17">
        <v>9.2108886075953106E-2</v>
      </c>
      <c r="J714" s="17">
        <v>4.8471043400845397E-2</v>
      </c>
      <c r="K714" s="17">
        <v>9.6531131690535704E-2</v>
      </c>
      <c r="L714" s="17">
        <v>9.7979861341697394E-2</v>
      </c>
      <c r="M714" s="17"/>
      <c r="N714" s="17">
        <v>0.135956895419928</v>
      </c>
      <c r="O714" s="17">
        <v>8.3672001220327294E-2</v>
      </c>
      <c r="P714" s="17">
        <v>4.6925468250801197E-2</v>
      </c>
      <c r="Q714" s="17">
        <v>0.166690510243722</v>
      </c>
      <c r="R714" s="17"/>
      <c r="S714" s="17">
        <v>0.167321403010358</v>
      </c>
      <c r="T714" s="17">
        <v>0.13117966430835701</v>
      </c>
      <c r="U714" s="17">
        <v>0.32624844407907599</v>
      </c>
      <c r="V714" s="17">
        <v>0.15037110231502901</v>
      </c>
      <c r="W714" s="17">
        <v>0</v>
      </c>
      <c r="X714" s="17">
        <v>8.9871828665492495E-2</v>
      </c>
      <c r="Y714" s="17">
        <v>0</v>
      </c>
      <c r="Z714" s="17">
        <v>6.91266708675458E-2</v>
      </c>
      <c r="AA714" s="17">
        <v>7.2415238413286995E-2</v>
      </c>
      <c r="AB714" s="17">
        <v>0</v>
      </c>
      <c r="AC714" s="17">
        <v>0</v>
      </c>
      <c r="AD714" s="17">
        <v>0.30933241003520501</v>
      </c>
      <c r="AE714" s="17"/>
      <c r="AF714" s="17">
        <v>0.182959591680661</v>
      </c>
      <c r="AG714" s="17">
        <v>0.123359770401942</v>
      </c>
      <c r="AH714" s="17">
        <v>0.14585538917489199</v>
      </c>
      <c r="AI714" s="17">
        <v>6.8601481950882504E-2</v>
      </c>
      <c r="AJ714" s="17">
        <v>0.15257461383161899</v>
      </c>
      <c r="AK714" s="17"/>
      <c r="AL714" s="17">
        <v>0.105690710245454</v>
      </c>
      <c r="AM714" s="17">
        <v>9.1357110059564095E-2</v>
      </c>
      <c r="AN714" s="17">
        <v>0.194066730807614</v>
      </c>
      <c r="AO714" s="17">
        <v>0.14290426043502</v>
      </c>
      <c r="AP714" s="17">
        <v>0</v>
      </c>
      <c r="AQ714" s="17">
        <v>0.28217060802264199</v>
      </c>
      <c r="AR714" s="17"/>
      <c r="AS714" s="17">
        <v>0.101209282793897</v>
      </c>
      <c r="AT714" s="17">
        <v>0.12814105749499599</v>
      </c>
      <c r="AU714" s="17"/>
      <c r="AV714" s="17">
        <v>0.123287337308107</v>
      </c>
      <c r="AW714" s="17">
        <v>3.4162926923669103E-2</v>
      </c>
    </row>
    <row r="715" spans="2:49" x14ac:dyDescent="0.3">
      <c r="B715" t="s">
        <v>271</v>
      </c>
      <c r="C715" s="17">
        <v>0.138994049470088</v>
      </c>
      <c r="D715" s="17">
        <v>0.12834450414300699</v>
      </c>
      <c r="E715" s="17">
        <v>0.15746650182254701</v>
      </c>
      <c r="F715" s="17"/>
      <c r="G715" s="17">
        <v>8.4898506399887802E-2</v>
      </c>
      <c r="H715" s="17">
        <v>0.17267673872414099</v>
      </c>
      <c r="I715" s="17">
        <v>0.18093071285366399</v>
      </c>
      <c r="J715" s="17">
        <v>5.37515547239652E-2</v>
      </c>
      <c r="K715" s="17">
        <v>0</v>
      </c>
      <c r="L715" s="17">
        <v>0.294492748548632</v>
      </c>
      <c r="M715" s="17"/>
      <c r="N715" s="17">
        <v>0.12239333384328201</v>
      </c>
      <c r="O715" s="17">
        <v>0.15777161834581299</v>
      </c>
      <c r="P715" s="17">
        <v>0.14190169958458801</v>
      </c>
      <c r="Q715" s="17">
        <v>0.15326018664830099</v>
      </c>
      <c r="R715" s="17"/>
      <c r="S715" s="17">
        <v>0.126957368361303</v>
      </c>
      <c r="T715" s="17">
        <v>0.107193630455448</v>
      </c>
      <c r="U715" s="17">
        <v>0.26807937648250801</v>
      </c>
      <c r="V715" s="17">
        <v>3.9595673834344799E-2</v>
      </c>
      <c r="W715" s="17">
        <v>7.6543288156731795E-2</v>
      </c>
      <c r="X715" s="17">
        <v>0.19128103455214299</v>
      </c>
      <c r="Y715" s="17">
        <v>0.17873163598887601</v>
      </c>
      <c r="Z715" s="17">
        <v>0</v>
      </c>
      <c r="AA715" s="17">
        <v>0.234132696254786</v>
      </c>
      <c r="AB715" s="17">
        <v>0.18603042639127701</v>
      </c>
      <c r="AC715" s="17">
        <v>0</v>
      </c>
      <c r="AD715" s="17">
        <v>0</v>
      </c>
      <c r="AE715" s="17"/>
      <c r="AF715" s="17">
        <v>0.193457424400615</v>
      </c>
      <c r="AG715" s="17">
        <v>0.102974409134514</v>
      </c>
      <c r="AH715" s="17">
        <v>0.105163169491597</v>
      </c>
      <c r="AI715" s="17">
        <v>0.201797641953715</v>
      </c>
      <c r="AJ715" s="17">
        <v>0.103530152424118</v>
      </c>
      <c r="AK715" s="17"/>
      <c r="AL715" s="17">
        <v>0.17481393588666899</v>
      </c>
      <c r="AM715" s="17">
        <v>0.113472385517473</v>
      </c>
      <c r="AN715" s="17">
        <v>4.8143771279325301E-2</v>
      </c>
      <c r="AO715" s="17">
        <v>5.0819557774292298E-2</v>
      </c>
      <c r="AP715" s="17">
        <v>0.43359980044016699</v>
      </c>
      <c r="AQ715" s="17">
        <v>0</v>
      </c>
      <c r="AR715" s="17"/>
      <c r="AS715" s="17">
        <v>0.120017689679043</v>
      </c>
      <c r="AT715" s="17">
        <v>0.161018417560122</v>
      </c>
      <c r="AU715" s="17"/>
      <c r="AV715" s="17">
        <v>9.8968988868048294E-2</v>
      </c>
      <c r="AW715" s="17">
        <v>0.18393811728155801</v>
      </c>
    </row>
    <row r="716" spans="2:49" x14ac:dyDescent="0.3">
      <c r="B716" t="s">
        <v>272</v>
      </c>
      <c r="C716" s="17">
        <v>1.26937441927136E-2</v>
      </c>
      <c r="D716" s="17">
        <v>6.8371411614476102E-3</v>
      </c>
      <c r="E716" s="17">
        <v>2.28524708913284E-2</v>
      </c>
      <c r="F716" s="17"/>
      <c r="G716" s="17">
        <v>3.3424973089066903E-2</v>
      </c>
      <c r="H716" s="17">
        <v>0</v>
      </c>
      <c r="I716" s="17">
        <v>0</v>
      </c>
      <c r="J716" s="17">
        <v>0</v>
      </c>
      <c r="K716" s="17">
        <v>0</v>
      </c>
      <c r="L716" s="17">
        <v>0.104381831037216</v>
      </c>
      <c r="M716" s="17"/>
      <c r="N716" s="17">
        <v>0</v>
      </c>
      <c r="O716" s="17">
        <v>0</v>
      </c>
      <c r="P716" s="17">
        <v>4.4778919588737899E-2</v>
      </c>
      <c r="Q716" s="17">
        <v>2.3556006926504999E-2</v>
      </c>
      <c r="R716" s="17"/>
      <c r="S716" s="17">
        <v>0</v>
      </c>
      <c r="T716" s="17">
        <v>4.0251896770925298E-2</v>
      </c>
      <c r="U716" s="17">
        <v>8.2756799356426006E-2</v>
      </c>
      <c r="V716" s="17">
        <v>0</v>
      </c>
      <c r="W716" s="17">
        <v>8.3057165592858806E-2</v>
      </c>
      <c r="X716" s="17">
        <v>0</v>
      </c>
      <c r="Y716" s="17">
        <v>0</v>
      </c>
      <c r="Z716" s="17">
        <v>0</v>
      </c>
      <c r="AA716" s="17">
        <v>0</v>
      </c>
      <c r="AB716" s="17">
        <v>0</v>
      </c>
      <c r="AC716" s="17">
        <v>0</v>
      </c>
      <c r="AD716" s="17">
        <v>0</v>
      </c>
      <c r="AE716" s="17"/>
      <c r="AF716" s="17">
        <v>0</v>
      </c>
      <c r="AG716" s="17">
        <v>2.4373742532485702E-2</v>
      </c>
      <c r="AH716" s="17">
        <v>1.3049865010494001E-2</v>
      </c>
      <c r="AI716" s="17">
        <v>0</v>
      </c>
      <c r="AJ716" s="17">
        <v>0</v>
      </c>
      <c r="AK716" s="17"/>
      <c r="AL716" s="17">
        <v>7.9674979317979604E-3</v>
      </c>
      <c r="AM716" s="17">
        <v>0</v>
      </c>
      <c r="AN716" s="17">
        <v>0</v>
      </c>
      <c r="AO716" s="17">
        <v>9.8340592629004298E-2</v>
      </c>
      <c r="AP716" s="17">
        <v>0</v>
      </c>
      <c r="AQ716" s="17">
        <v>0</v>
      </c>
      <c r="AR716" s="17"/>
      <c r="AS716" s="17">
        <v>0</v>
      </c>
      <c r="AT716" s="17">
        <v>2.7426374561209801E-2</v>
      </c>
      <c r="AU716" s="17"/>
      <c r="AV716" s="17">
        <v>0</v>
      </c>
      <c r="AW716" s="17">
        <v>0</v>
      </c>
    </row>
    <row r="717" spans="2:49" x14ac:dyDescent="0.3">
      <c r="B717" t="s">
        <v>273</v>
      </c>
      <c r="C717" s="17">
        <v>0.113351413101381</v>
      </c>
      <c r="D717" s="17">
        <v>0.15192759618846299</v>
      </c>
      <c r="E717" s="17">
        <v>4.6438067777260998E-2</v>
      </c>
      <c r="F717" s="17"/>
      <c r="G717" s="17">
        <v>0.20166597091795299</v>
      </c>
      <c r="H717" s="17">
        <v>6.2740487539400494E-2</v>
      </c>
      <c r="I717" s="17">
        <v>0.119546173096717</v>
      </c>
      <c r="J717" s="17">
        <v>4.9537706245127697E-2</v>
      </c>
      <c r="K717" s="17">
        <v>0.27557486534925002</v>
      </c>
      <c r="L717" s="17">
        <v>0</v>
      </c>
      <c r="M717" s="17"/>
      <c r="N717" s="17">
        <v>6.3097325242196106E-2</v>
      </c>
      <c r="O717" s="17">
        <v>0.15808325392501199</v>
      </c>
      <c r="P717" s="17">
        <v>0.121704219900371</v>
      </c>
      <c r="Q717" s="17">
        <v>0.17115464936198799</v>
      </c>
      <c r="R717" s="17"/>
      <c r="S717" s="17">
        <v>9.2828246365526904E-2</v>
      </c>
      <c r="T717" s="17">
        <v>0.132887906861303</v>
      </c>
      <c r="U717" s="17">
        <v>8.3536735793382805E-2</v>
      </c>
      <c r="V717" s="17">
        <v>0.15923049718513099</v>
      </c>
      <c r="W717" s="17">
        <v>0.30776477988051099</v>
      </c>
      <c r="X717" s="17">
        <v>0</v>
      </c>
      <c r="Y717" s="17">
        <v>0.196174238175678</v>
      </c>
      <c r="Z717" s="17">
        <v>6.9990800888630106E-2</v>
      </c>
      <c r="AA717" s="17">
        <v>0.17327583515087699</v>
      </c>
      <c r="AB717" s="17">
        <v>0</v>
      </c>
      <c r="AC717" s="17">
        <v>0</v>
      </c>
      <c r="AD717" s="17">
        <v>0</v>
      </c>
      <c r="AE717" s="17"/>
      <c r="AF717" s="17">
        <v>0.14288309855473999</v>
      </c>
      <c r="AG717" s="17">
        <v>0.253740027443559</v>
      </c>
      <c r="AH717" s="17">
        <v>9.48152657579934E-2</v>
      </c>
      <c r="AI717" s="17">
        <v>2.6757864865322799E-2</v>
      </c>
      <c r="AJ717" s="17">
        <v>0</v>
      </c>
      <c r="AK717" s="17"/>
      <c r="AL717" s="17">
        <v>6.3440377391358896E-2</v>
      </c>
      <c r="AM717" s="17">
        <v>0.19943384990590601</v>
      </c>
      <c r="AN717" s="17">
        <v>0.10299812571598101</v>
      </c>
      <c r="AO717" s="17">
        <v>0.164345600894301</v>
      </c>
      <c r="AP717" s="17">
        <v>0.18229167503263999</v>
      </c>
      <c r="AQ717" s="17">
        <v>0</v>
      </c>
      <c r="AR717" s="17"/>
      <c r="AS717" s="17">
        <v>5.84665897682249E-2</v>
      </c>
      <c r="AT717" s="17">
        <v>0.17705191019125999</v>
      </c>
      <c r="AU717" s="17"/>
      <c r="AV717" s="17">
        <v>5.8624673221097302E-2</v>
      </c>
      <c r="AW717" s="17">
        <v>5.7986523943962302E-2</v>
      </c>
    </row>
    <row r="718" spans="2:49" x14ac:dyDescent="0.3">
      <c r="B718" t="s">
        <v>296</v>
      </c>
      <c r="C718" s="17">
        <v>0.14339736318157001</v>
      </c>
      <c r="D718" s="17">
        <v>0.19194142274085499</v>
      </c>
      <c r="E718" s="17">
        <v>5.9193972364170601E-2</v>
      </c>
      <c r="F718" s="17"/>
      <c r="G718" s="17">
        <v>0.17353839026263099</v>
      </c>
      <c r="H718" s="17">
        <v>2.0784919290873501E-2</v>
      </c>
      <c r="I718" s="17">
        <v>0.12776574277915301</v>
      </c>
      <c r="J718" s="17">
        <v>0.49205030416382001</v>
      </c>
      <c r="K718" s="17">
        <v>0.44398217309941301</v>
      </c>
      <c r="L718" s="17">
        <v>0.195271050635936</v>
      </c>
      <c r="M718" s="17"/>
      <c r="N718" s="17">
        <v>0.12118752328664301</v>
      </c>
      <c r="O718" s="17">
        <v>0.17003607854433</v>
      </c>
      <c r="P718" s="17">
        <v>6.8285434733343794E-2</v>
      </c>
      <c r="Q718" s="17">
        <v>0.244390348477449</v>
      </c>
      <c r="R718" s="17"/>
      <c r="S718" s="17">
        <v>0.115382383017579</v>
      </c>
      <c r="T718" s="17">
        <v>0.161044805529441</v>
      </c>
      <c r="U718" s="17">
        <v>0</v>
      </c>
      <c r="V718" s="17">
        <v>0.23825045220369201</v>
      </c>
      <c r="W718" s="17">
        <v>0.15238522783253999</v>
      </c>
      <c r="X718" s="17">
        <v>0.119775414333798</v>
      </c>
      <c r="Y718" s="17">
        <v>6.2675864106387494E-2</v>
      </c>
      <c r="Z718" s="17">
        <v>0.18762480796296599</v>
      </c>
      <c r="AA718" s="17">
        <v>0.102542313918107</v>
      </c>
      <c r="AB718" s="17">
        <v>0.33898879893102801</v>
      </c>
      <c r="AC718" s="17">
        <v>0.47959317381908201</v>
      </c>
      <c r="AD718" s="17">
        <v>0</v>
      </c>
      <c r="AE718" s="17"/>
      <c r="AF718" s="17">
        <v>0.31244266083228101</v>
      </c>
      <c r="AG718" s="17">
        <v>0.245505693598114</v>
      </c>
      <c r="AH718" s="17">
        <v>0.155652473344188</v>
      </c>
      <c r="AI718" s="17">
        <v>2.9912879455759801E-2</v>
      </c>
      <c r="AJ718" s="17">
        <v>0</v>
      </c>
      <c r="AK718" s="17"/>
      <c r="AL718" s="17">
        <v>7.7115968346360406E-2</v>
      </c>
      <c r="AM718" s="17">
        <v>0.192688598697385</v>
      </c>
      <c r="AN718" s="17">
        <v>0.209267919525921</v>
      </c>
      <c r="AO718" s="17">
        <v>0.251539864098142</v>
      </c>
      <c r="AP718" s="17">
        <v>0.38410852452719202</v>
      </c>
      <c r="AQ718" s="17">
        <v>0.207281921629063</v>
      </c>
      <c r="AR718" s="17"/>
      <c r="AS718" s="17">
        <v>0.111379517720761</v>
      </c>
      <c r="AT718" s="17">
        <v>0.18055795781845299</v>
      </c>
      <c r="AU718" s="17"/>
      <c r="AV718" s="17">
        <v>9.1750884106532593E-2</v>
      </c>
      <c r="AW718" s="17">
        <v>0.170987503274875</v>
      </c>
    </row>
    <row r="719" spans="2:49" x14ac:dyDescent="0.3">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row>
    <row r="720" spans="2:49" x14ac:dyDescent="0.3">
      <c r="B720" s="6" t="s">
        <v>304</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row>
    <row r="721" spans="2:49" x14ac:dyDescent="0.3">
      <c r="B721" s="23" t="s">
        <v>276</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row>
    <row r="722" spans="2:49" x14ac:dyDescent="0.3">
      <c r="B722" t="s">
        <v>266</v>
      </c>
      <c r="C722" s="17">
        <v>3.4669830090511798E-2</v>
      </c>
      <c r="D722" s="17">
        <v>2.7102275771230599E-2</v>
      </c>
      <c r="E722" s="17">
        <v>4.7176342570630102E-2</v>
      </c>
      <c r="F722" s="17"/>
      <c r="G722" s="17">
        <v>8.31303859684734E-2</v>
      </c>
      <c r="H722" s="17">
        <v>5.59406836218269E-2</v>
      </c>
      <c r="I722" s="17">
        <v>0</v>
      </c>
      <c r="J722" s="17">
        <v>0</v>
      </c>
      <c r="K722" s="17">
        <v>0</v>
      </c>
      <c r="L722" s="17">
        <v>0</v>
      </c>
      <c r="M722" s="17"/>
      <c r="N722" s="17">
        <v>4.0283026841568301E-2</v>
      </c>
      <c r="O722" s="17">
        <v>6.8715366522035998E-2</v>
      </c>
      <c r="P722" s="17">
        <v>0</v>
      </c>
      <c r="Q722" s="17">
        <v>0</v>
      </c>
      <c r="R722" s="17"/>
      <c r="S722" s="17">
        <v>0</v>
      </c>
      <c r="T722" s="17">
        <v>0</v>
      </c>
      <c r="U722" s="17">
        <v>0</v>
      </c>
      <c r="V722" s="17">
        <v>0.32729665113246897</v>
      </c>
      <c r="W722" s="17">
        <v>0</v>
      </c>
      <c r="X722" s="17">
        <v>0</v>
      </c>
      <c r="Y722" s="17">
        <v>0</v>
      </c>
      <c r="Z722" s="17">
        <v>0</v>
      </c>
      <c r="AA722" s="17">
        <v>0.106107691840157</v>
      </c>
      <c r="AB722" s="17">
        <v>0</v>
      </c>
      <c r="AC722" s="17">
        <v>0</v>
      </c>
      <c r="AD722" s="17">
        <v>0</v>
      </c>
      <c r="AE722" s="17"/>
      <c r="AF722" s="17">
        <v>0</v>
      </c>
      <c r="AG722" s="17">
        <v>0</v>
      </c>
      <c r="AH722" s="17">
        <v>4.2949410885037398E-2</v>
      </c>
      <c r="AI722" s="17">
        <v>5.9508559591301101E-2</v>
      </c>
      <c r="AJ722" s="17">
        <v>0</v>
      </c>
      <c r="AK722" s="17"/>
      <c r="AL722" s="17">
        <v>7.9650618413553906E-2</v>
      </c>
      <c r="AM722" s="17">
        <v>0</v>
      </c>
      <c r="AN722" s="17">
        <v>0</v>
      </c>
      <c r="AO722" s="17">
        <v>0</v>
      </c>
      <c r="AP722" s="17">
        <v>0</v>
      </c>
      <c r="AQ722" s="17">
        <v>0</v>
      </c>
      <c r="AR722" s="17"/>
      <c r="AS722" s="17">
        <v>6.1810606250171402E-2</v>
      </c>
      <c r="AT722" s="17">
        <v>0</v>
      </c>
      <c r="AU722" s="17"/>
      <c r="AV722" s="17">
        <v>4.0786145158640201E-2</v>
      </c>
      <c r="AW722" s="17">
        <v>0.13523454968835</v>
      </c>
    </row>
    <row r="723" spans="2:49" x14ac:dyDescent="0.3">
      <c r="B723" t="s">
        <v>267</v>
      </c>
      <c r="C723" s="17">
        <v>0.15440086566264799</v>
      </c>
      <c r="D723" s="17">
        <v>0.131944229345861</v>
      </c>
      <c r="E723" s="17">
        <v>0.19151380737511101</v>
      </c>
      <c r="F723" s="17"/>
      <c r="G723" s="17">
        <v>8.6296840767475597E-2</v>
      </c>
      <c r="H723" s="17">
        <v>0.22404509462177599</v>
      </c>
      <c r="I723" s="17">
        <v>0.18715160731461999</v>
      </c>
      <c r="J723" s="17">
        <v>0.26160801835425002</v>
      </c>
      <c r="K723" s="17">
        <v>0</v>
      </c>
      <c r="L723" s="17">
        <v>0</v>
      </c>
      <c r="M723" s="17"/>
      <c r="N723" s="17">
        <v>0.28289283154949102</v>
      </c>
      <c r="O723" s="17">
        <v>6.7725330463018596E-2</v>
      </c>
      <c r="P723" s="17">
        <v>0</v>
      </c>
      <c r="Q723" s="17">
        <v>7.4291839211032801E-2</v>
      </c>
      <c r="R723" s="17"/>
      <c r="S723" s="17">
        <v>0.14761963255147501</v>
      </c>
      <c r="T723" s="17">
        <v>0</v>
      </c>
      <c r="U723" s="17">
        <v>0</v>
      </c>
      <c r="V723" s="17">
        <v>0</v>
      </c>
      <c r="W723" s="17">
        <v>0</v>
      </c>
      <c r="X723" s="17">
        <v>0</v>
      </c>
      <c r="Y723" s="17">
        <v>0</v>
      </c>
      <c r="Z723" s="17">
        <v>0.64832271188455703</v>
      </c>
      <c r="AA723" s="17">
        <v>0.13504853411710199</v>
      </c>
      <c r="AB723" s="17">
        <v>0.31507482783271301</v>
      </c>
      <c r="AC723" s="17">
        <v>0</v>
      </c>
      <c r="AD723" s="17">
        <v>0.46896170411350402</v>
      </c>
      <c r="AE723" s="17"/>
      <c r="AF723" s="17">
        <v>0</v>
      </c>
      <c r="AG723" s="17">
        <v>0</v>
      </c>
      <c r="AH723" s="17">
        <v>8.0906446620033295E-2</v>
      </c>
      <c r="AI723" s="17">
        <v>0.36248888038289101</v>
      </c>
      <c r="AJ723" s="17">
        <v>1</v>
      </c>
      <c r="AK723" s="17"/>
      <c r="AL723" s="17">
        <v>0.27258267375506601</v>
      </c>
      <c r="AM723" s="17">
        <v>0</v>
      </c>
      <c r="AN723" s="17">
        <v>0</v>
      </c>
      <c r="AO723" s="17">
        <v>0</v>
      </c>
      <c r="AP723" s="17">
        <v>0</v>
      </c>
      <c r="AQ723" s="17">
        <v>0.66404605940656802</v>
      </c>
      <c r="AR723" s="17"/>
      <c r="AS723" s="17">
        <v>0.182927924043712</v>
      </c>
      <c r="AT723" s="17">
        <v>0.11796018831298501</v>
      </c>
      <c r="AU723" s="17"/>
      <c r="AV723" s="17">
        <v>0.19192721868556301</v>
      </c>
      <c r="AW723" s="17">
        <v>0.15149959406701999</v>
      </c>
    </row>
    <row r="724" spans="2:49" x14ac:dyDescent="0.3">
      <c r="B724" t="s">
        <v>268</v>
      </c>
      <c r="C724" s="17">
        <v>9.1811435028658003E-2</v>
      </c>
      <c r="D724" s="17">
        <v>0.123511157247556</v>
      </c>
      <c r="E724" s="17">
        <v>3.9422914930848402E-2</v>
      </c>
      <c r="F724" s="17"/>
      <c r="G724" s="17">
        <v>0</v>
      </c>
      <c r="H724" s="17">
        <v>0.21203864298528999</v>
      </c>
      <c r="I724" s="17">
        <v>9.9564896397233801E-2</v>
      </c>
      <c r="J724" s="17">
        <v>0</v>
      </c>
      <c r="K724" s="17">
        <v>0</v>
      </c>
      <c r="L724" s="17">
        <v>0</v>
      </c>
      <c r="M724" s="17"/>
      <c r="N724" s="17">
        <v>0.16082263630690199</v>
      </c>
      <c r="O724" s="17">
        <v>0</v>
      </c>
      <c r="P724" s="17">
        <v>0</v>
      </c>
      <c r="Q724" s="17">
        <v>9.9090274219764907E-2</v>
      </c>
      <c r="R724" s="17"/>
      <c r="S724" s="17">
        <v>0.12121937075097</v>
      </c>
      <c r="T724" s="17">
        <v>0.14060731474449401</v>
      </c>
      <c r="U724" s="17">
        <v>0</v>
      </c>
      <c r="V724" s="17">
        <v>0.33866811541205599</v>
      </c>
      <c r="W724" s="17">
        <v>0</v>
      </c>
      <c r="X724" s="17">
        <v>0</v>
      </c>
      <c r="Y724" s="17">
        <v>0</v>
      </c>
      <c r="Z724" s="17">
        <v>0.158700491916132</v>
      </c>
      <c r="AA724" s="17">
        <v>0</v>
      </c>
      <c r="AB724" s="17">
        <v>0.15719989673245699</v>
      </c>
      <c r="AC724" s="17">
        <v>0</v>
      </c>
      <c r="AD724" s="17">
        <v>0</v>
      </c>
      <c r="AE724" s="17"/>
      <c r="AF724" s="17">
        <v>0.25115850893198699</v>
      </c>
      <c r="AG724" s="17">
        <v>0</v>
      </c>
      <c r="AH724" s="17">
        <v>0</v>
      </c>
      <c r="AI724" s="17">
        <v>0.171976436865486</v>
      </c>
      <c r="AJ724" s="17">
        <v>0</v>
      </c>
      <c r="AK724" s="17"/>
      <c r="AL724" s="17">
        <v>0.112107214786638</v>
      </c>
      <c r="AM724" s="17">
        <v>0.11778577160720601</v>
      </c>
      <c r="AN724" s="17">
        <v>0</v>
      </c>
      <c r="AO724" s="17">
        <v>0</v>
      </c>
      <c r="AP724" s="17">
        <v>0</v>
      </c>
      <c r="AQ724" s="17">
        <v>0</v>
      </c>
      <c r="AR724" s="17"/>
      <c r="AS724" s="17">
        <v>0.12018298519783201</v>
      </c>
      <c r="AT724" s="17">
        <v>5.5569405029836101E-2</v>
      </c>
      <c r="AU724" s="17"/>
      <c r="AV724" s="17">
        <v>0.111908824634796</v>
      </c>
      <c r="AW724" s="17">
        <v>0.14907892191335001</v>
      </c>
    </row>
    <row r="725" spans="2:49" x14ac:dyDescent="0.3">
      <c r="B725" t="s">
        <v>269</v>
      </c>
      <c r="C725" s="17">
        <v>0.108878849345035</v>
      </c>
      <c r="D725" s="17">
        <v>0.11642797440692899</v>
      </c>
      <c r="E725" s="17">
        <v>9.6402793962121799E-2</v>
      </c>
      <c r="F725" s="17"/>
      <c r="G725" s="17">
        <v>9.1707859216947601E-2</v>
      </c>
      <c r="H725" s="17">
        <v>0.168664606259326</v>
      </c>
      <c r="I725" s="17">
        <v>0</v>
      </c>
      <c r="J725" s="17">
        <v>0.24165397524085599</v>
      </c>
      <c r="K725" s="17">
        <v>0</v>
      </c>
      <c r="L725" s="17">
        <v>0.148913904595599</v>
      </c>
      <c r="M725" s="17"/>
      <c r="N725" s="17">
        <v>4.3113294805919598E-2</v>
      </c>
      <c r="O725" s="17">
        <v>0.207949772806449</v>
      </c>
      <c r="P725" s="17">
        <v>0.24227979715807199</v>
      </c>
      <c r="Q725" s="17">
        <v>7.5646597355900305E-2</v>
      </c>
      <c r="R725" s="17"/>
      <c r="S725" s="17">
        <v>0</v>
      </c>
      <c r="T725" s="17">
        <v>0.20436547949137401</v>
      </c>
      <c r="U725" s="17">
        <v>0</v>
      </c>
      <c r="V725" s="17">
        <v>0</v>
      </c>
      <c r="W725" s="17">
        <v>0.22263027527514501</v>
      </c>
      <c r="X725" s="17">
        <v>0.24467586770833499</v>
      </c>
      <c r="Y725" s="17">
        <v>0</v>
      </c>
      <c r="Z725" s="17">
        <v>0.19297679619931199</v>
      </c>
      <c r="AA725" s="17">
        <v>0</v>
      </c>
      <c r="AB725" s="17">
        <v>0.15504944756997199</v>
      </c>
      <c r="AC725" s="17">
        <v>0</v>
      </c>
      <c r="AD725" s="17">
        <v>0</v>
      </c>
      <c r="AE725" s="17"/>
      <c r="AF725" s="17">
        <v>0</v>
      </c>
      <c r="AG725" s="17">
        <v>0</v>
      </c>
      <c r="AH725" s="17">
        <v>0.17496042434261699</v>
      </c>
      <c r="AI725" s="17">
        <v>6.3689605133840796E-2</v>
      </c>
      <c r="AJ725" s="17">
        <v>0</v>
      </c>
      <c r="AK725" s="17"/>
      <c r="AL725" s="17">
        <v>0</v>
      </c>
      <c r="AM725" s="17">
        <v>0.19710569855687801</v>
      </c>
      <c r="AN725" s="17">
        <v>0</v>
      </c>
      <c r="AO725" s="17">
        <v>0.40475151492267097</v>
      </c>
      <c r="AP725" s="17">
        <v>0</v>
      </c>
      <c r="AQ725" s="17">
        <v>0</v>
      </c>
      <c r="AR725" s="17"/>
      <c r="AS725" s="17">
        <v>0.128177504243662</v>
      </c>
      <c r="AT725" s="17">
        <v>8.4226603500079197E-2</v>
      </c>
      <c r="AU725" s="17"/>
      <c r="AV725" s="17">
        <v>0.16488028571506899</v>
      </c>
      <c r="AW725" s="17">
        <v>0</v>
      </c>
    </row>
    <row r="726" spans="2:49" x14ac:dyDescent="0.3">
      <c r="B726" t="s">
        <v>270</v>
      </c>
      <c r="C726" s="17">
        <v>5.6736607386790802E-2</v>
      </c>
      <c r="D726" s="17">
        <v>0</v>
      </c>
      <c r="E726" s="17">
        <v>0.15050231535859099</v>
      </c>
      <c r="F726" s="17"/>
      <c r="G726" s="17">
        <v>9.2651131038978499E-2</v>
      </c>
      <c r="H726" s="17">
        <v>0</v>
      </c>
      <c r="I726" s="17">
        <v>7.9652762162150004E-2</v>
      </c>
      <c r="J726" s="17">
        <v>0</v>
      </c>
      <c r="K726" s="17">
        <v>0</v>
      </c>
      <c r="L726" s="17">
        <v>0.14922171275855201</v>
      </c>
      <c r="M726" s="17"/>
      <c r="N726" s="17">
        <v>0</v>
      </c>
      <c r="O726" s="17">
        <v>7.1081953229767805E-2</v>
      </c>
      <c r="P726" s="17">
        <v>0.25760461309495303</v>
      </c>
      <c r="Q726" s="17">
        <v>7.64246692063133E-2</v>
      </c>
      <c r="R726" s="17"/>
      <c r="S726" s="17">
        <v>0</v>
      </c>
      <c r="T726" s="17">
        <v>0.112487045182251</v>
      </c>
      <c r="U726" s="17">
        <v>0</v>
      </c>
      <c r="V726" s="17">
        <v>0</v>
      </c>
      <c r="W726" s="17">
        <v>0</v>
      </c>
      <c r="X726" s="17">
        <v>0.25084666507269099</v>
      </c>
      <c r="Y726" s="17">
        <v>0</v>
      </c>
      <c r="Z726" s="17">
        <v>0</v>
      </c>
      <c r="AA726" s="17">
        <v>0.115608612179607</v>
      </c>
      <c r="AB726" s="17">
        <v>0</v>
      </c>
      <c r="AC726" s="17">
        <v>0</v>
      </c>
      <c r="AD726" s="17">
        <v>0</v>
      </c>
      <c r="AE726" s="17"/>
      <c r="AF726" s="17">
        <v>0</v>
      </c>
      <c r="AG726" s="17">
        <v>0.14299420922584399</v>
      </c>
      <c r="AH726" s="17">
        <v>4.7141387650262302E-2</v>
      </c>
      <c r="AI726" s="17">
        <v>0</v>
      </c>
      <c r="AJ726" s="17">
        <v>0</v>
      </c>
      <c r="AK726" s="17"/>
      <c r="AL726" s="17">
        <v>0</v>
      </c>
      <c r="AM726" s="17">
        <v>0.101909262880106</v>
      </c>
      <c r="AN726" s="17">
        <v>0.51887028866755303</v>
      </c>
      <c r="AO726" s="17">
        <v>0</v>
      </c>
      <c r="AP726" s="17">
        <v>0</v>
      </c>
      <c r="AQ726" s="17">
        <v>0</v>
      </c>
      <c r="AR726" s="17"/>
      <c r="AS726" s="17">
        <v>6.7600781724088996E-2</v>
      </c>
      <c r="AT726" s="17">
        <v>4.28586299799519E-2</v>
      </c>
      <c r="AU726" s="17"/>
      <c r="AV726" s="17">
        <v>4.4766981433804899E-2</v>
      </c>
      <c r="AW726" s="17">
        <v>0.14734349920414899</v>
      </c>
    </row>
    <row r="727" spans="2:49" x14ac:dyDescent="0.3">
      <c r="B727" t="s">
        <v>271</v>
      </c>
      <c r="C727" s="17">
        <v>0.25037552041246303</v>
      </c>
      <c r="D727" s="17">
        <v>0.28407699237126399</v>
      </c>
      <c r="E727" s="17">
        <v>0.19467881023792299</v>
      </c>
      <c r="F727" s="17"/>
      <c r="G727" s="17">
        <v>0.19277868611740001</v>
      </c>
      <c r="H727" s="17">
        <v>0.229943111827771</v>
      </c>
      <c r="I727" s="17">
        <v>0.28669541500916501</v>
      </c>
      <c r="J727" s="17">
        <v>0</v>
      </c>
      <c r="K727" s="17">
        <v>0.516784557175755</v>
      </c>
      <c r="L727" s="17">
        <v>0.403669562452176</v>
      </c>
      <c r="M727" s="17"/>
      <c r="N727" s="17">
        <v>0.34059725436163102</v>
      </c>
      <c r="O727" s="17">
        <v>7.3352802189050395E-2</v>
      </c>
      <c r="P727" s="17">
        <v>0.50011558974697501</v>
      </c>
      <c r="Q727" s="17">
        <v>0.206004783122089</v>
      </c>
      <c r="R727" s="17"/>
      <c r="S727" s="17">
        <v>0.28517312738002398</v>
      </c>
      <c r="T727" s="17">
        <v>0</v>
      </c>
      <c r="U727" s="17">
        <v>1</v>
      </c>
      <c r="V727" s="17">
        <v>0.33403523345547498</v>
      </c>
      <c r="W727" s="17">
        <v>0.18071291243372201</v>
      </c>
      <c r="X727" s="17">
        <v>0.26320722370170102</v>
      </c>
      <c r="Y727" s="17">
        <v>1</v>
      </c>
      <c r="Z727" s="17">
        <v>0</v>
      </c>
      <c r="AA727" s="17">
        <v>0.26434339038848398</v>
      </c>
      <c r="AB727" s="17">
        <v>0.37267582786485798</v>
      </c>
      <c r="AC727" s="17">
        <v>0</v>
      </c>
      <c r="AD727" s="17">
        <v>0.53103829588649598</v>
      </c>
      <c r="AE727" s="17"/>
      <c r="AF727" s="17">
        <v>0.196711776892531</v>
      </c>
      <c r="AG727" s="17">
        <v>0.37815062775034802</v>
      </c>
      <c r="AH727" s="17">
        <v>0.245721597179301</v>
      </c>
      <c r="AI727" s="17">
        <v>0.28105726242255502</v>
      </c>
      <c r="AJ727" s="17">
        <v>0</v>
      </c>
      <c r="AK727" s="17"/>
      <c r="AL727" s="17">
        <v>0.36141728610048401</v>
      </c>
      <c r="AM727" s="17">
        <v>0.104317401931213</v>
      </c>
      <c r="AN727" s="17">
        <v>0</v>
      </c>
      <c r="AO727" s="17">
        <v>0.40451510476212998</v>
      </c>
      <c r="AP727" s="17">
        <v>0</v>
      </c>
      <c r="AQ727" s="17">
        <v>0.33595394059343198</v>
      </c>
      <c r="AR727" s="17"/>
      <c r="AS727" s="17">
        <v>0.233848937473009</v>
      </c>
      <c r="AT727" s="17">
        <v>0.27148670084138798</v>
      </c>
      <c r="AU727" s="17"/>
      <c r="AV727" s="17">
        <v>0.266134231110153</v>
      </c>
      <c r="AW727" s="17">
        <v>0.121098671790643</v>
      </c>
    </row>
    <row r="728" spans="2:49" x14ac:dyDescent="0.3">
      <c r="B728" t="s">
        <v>272</v>
      </c>
      <c r="C728" s="17">
        <v>3.5236275700441903E-2</v>
      </c>
      <c r="D728" s="17">
        <v>0</v>
      </c>
      <c r="E728" s="17">
        <v>9.3469478028128203E-2</v>
      </c>
      <c r="F728" s="17"/>
      <c r="G728" s="17">
        <v>0</v>
      </c>
      <c r="H728" s="17">
        <v>0</v>
      </c>
      <c r="I728" s="17">
        <v>7.4767481223318194E-2</v>
      </c>
      <c r="J728" s="17">
        <v>0</v>
      </c>
      <c r="K728" s="17">
        <v>0.483215442824245</v>
      </c>
      <c r="L728" s="17">
        <v>0</v>
      </c>
      <c r="M728" s="17"/>
      <c r="N728" s="17">
        <v>0</v>
      </c>
      <c r="O728" s="17">
        <v>6.5347925436838303E-2</v>
      </c>
      <c r="P728" s="17">
        <v>0</v>
      </c>
      <c r="Q728" s="17">
        <v>7.4411067406539896E-2</v>
      </c>
      <c r="R728" s="17"/>
      <c r="S728" s="17">
        <v>0.14299314074700301</v>
      </c>
      <c r="T728" s="17">
        <v>0</v>
      </c>
      <c r="U728" s="17">
        <v>0</v>
      </c>
      <c r="V728" s="17">
        <v>0</v>
      </c>
      <c r="W728" s="17">
        <v>0.202140453945927</v>
      </c>
      <c r="X728" s="17">
        <v>0</v>
      </c>
      <c r="Y728" s="17">
        <v>0</v>
      </c>
      <c r="Z728" s="17">
        <v>0</v>
      </c>
      <c r="AA728" s="17">
        <v>0</v>
      </c>
      <c r="AB728" s="17">
        <v>0</v>
      </c>
      <c r="AC728" s="17">
        <v>0</v>
      </c>
      <c r="AD728" s="17">
        <v>0</v>
      </c>
      <c r="AE728" s="17"/>
      <c r="AF728" s="17">
        <v>0.17409058195965399</v>
      </c>
      <c r="AG728" s="17">
        <v>0</v>
      </c>
      <c r="AH728" s="17">
        <v>4.4250101569698302E-2</v>
      </c>
      <c r="AI728" s="17">
        <v>0</v>
      </c>
      <c r="AJ728" s="17">
        <v>0</v>
      </c>
      <c r="AK728" s="17"/>
      <c r="AL728" s="17">
        <v>4.2095817684602299E-2</v>
      </c>
      <c r="AM728" s="17">
        <v>0</v>
      </c>
      <c r="AN728" s="17">
        <v>0</v>
      </c>
      <c r="AO728" s="17">
        <v>0</v>
      </c>
      <c r="AP728" s="17">
        <v>1</v>
      </c>
      <c r="AQ728" s="17">
        <v>0</v>
      </c>
      <c r="AR728" s="17"/>
      <c r="AS728" s="17">
        <v>3.2667266915270797E-2</v>
      </c>
      <c r="AT728" s="17">
        <v>3.8517946701999199E-2</v>
      </c>
      <c r="AU728" s="17"/>
      <c r="AV728" s="17">
        <v>4.2021322963827497E-2</v>
      </c>
      <c r="AW728" s="17">
        <v>0</v>
      </c>
    </row>
    <row r="729" spans="2:49" x14ac:dyDescent="0.3">
      <c r="B729" t="s">
        <v>273</v>
      </c>
      <c r="C729" s="17">
        <v>0.11413044351549</v>
      </c>
      <c r="D729" s="17">
        <v>0.15702197489657099</v>
      </c>
      <c r="E729" s="17">
        <v>4.32457891242925E-2</v>
      </c>
      <c r="F729" s="17"/>
      <c r="G729" s="17">
        <v>0.18274383492027499</v>
      </c>
      <c r="H729" s="17">
        <v>5.25487979878628E-2</v>
      </c>
      <c r="I729" s="17">
        <v>9.5936852027901906E-2</v>
      </c>
      <c r="J729" s="17">
        <v>0.24725485912992201</v>
      </c>
      <c r="K729" s="17">
        <v>0</v>
      </c>
      <c r="L729" s="17">
        <v>0.14681656523874101</v>
      </c>
      <c r="M729" s="17"/>
      <c r="N729" s="17">
        <v>4.3182566959244703E-2</v>
      </c>
      <c r="O729" s="17">
        <v>0.218380532197541</v>
      </c>
      <c r="P729" s="17">
        <v>0</v>
      </c>
      <c r="Q729" s="17">
        <v>0.160449352726066</v>
      </c>
      <c r="R729" s="17"/>
      <c r="S729" s="17">
        <v>0</v>
      </c>
      <c r="T729" s="17">
        <v>0.10772454375875901</v>
      </c>
      <c r="U729" s="17">
        <v>0</v>
      </c>
      <c r="V729" s="17">
        <v>0</v>
      </c>
      <c r="W729" s="17">
        <v>0.39451635834520499</v>
      </c>
      <c r="X729" s="17">
        <v>0.241270243517274</v>
      </c>
      <c r="Y729" s="17">
        <v>0</v>
      </c>
      <c r="Z729" s="17">
        <v>0</v>
      </c>
      <c r="AA729" s="17">
        <v>0.13080619568823901</v>
      </c>
      <c r="AB729" s="17">
        <v>0</v>
      </c>
      <c r="AC729" s="17">
        <v>1</v>
      </c>
      <c r="AD729" s="17">
        <v>0</v>
      </c>
      <c r="AE729" s="17"/>
      <c r="AF729" s="17">
        <v>0</v>
      </c>
      <c r="AG729" s="17">
        <v>0.47885516302380798</v>
      </c>
      <c r="AH729" s="17">
        <v>0.123428771468721</v>
      </c>
      <c r="AI729" s="17">
        <v>0</v>
      </c>
      <c r="AJ729" s="17">
        <v>0</v>
      </c>
      <c r="AK729" s="17"/>
      <c r="AL729" s="17">
        <v>4.2947629188586599E-2</v>
      </c>
      <c r="AM729" s="17">
        <v>0.21176927790092401</v>
      </c>
      <c r="AN729" s="17">
        <v>0.48112971133244697</v>
      </c>
      <c r="AO729" s="17">
        <v>0</v>
      </c>
      <c r="AP729" s="17">
        <v>0</v>
      </c>
      <c r="AQ729" s="17">
        <v>0</v>
      </c>
      <c r="AR729" s="17"/>
      <c r="AS729" s="17">
        <v>3.22703938005557E-2</v>
      </c>
      <c r="AT729" s="17">
        <v>0.21869908216171999</v>
      </c>
      <c r="AU729" s="17"/>
      <c r="AV729" s="17">
        <v>4.1510807854854302E-2</v>
      </c>
      <c r="AW729" s="17">
        <v>0</v>
      </c>
    </row>
    <row r="730" spans="2:49" x14ac:dyDescent="0.3">
      <c r="B730" t="s">
        <v>296</v>
      </c>
      <c r="C730" s="17">
        <v>0.15376017285796101</v>
      </c>
      <c r="D730" s="17">
        <v>0.15991539596058801</v>
      </c>
      <c r="E730" s="17">
        <v>0.143587748412354</v>
      </c>
      <c r="F730" s="17"/>
      <c r="G730" s="17">
        <v>0.27069126197045001</v>
      </c>
      <c r="H730" s="17">
        <v>5.6819062696146901E-2</v>
      </c>
      <c r="I730" s="17">
        <v>0.17623098586561201</v>
      </c>
      <c r="J730" s="17">
        <v>0.24948314727497201</v>
      </c>
      <c r="K730" s="17">
        <v>0</v>
      </c>
      <c r="L730" s="17">
        <v>0.15137825495493301</v>
      </c>
      <c r="M730" s="17"/>
      <c r="N730" s="17">
        <v>8.9108389175243205E-2</v>
      </c>
      <c r="O730" s="17">
        <v>0.227446317155299</v>
      </c>
      <c r="P730" s="17">
        <v>0</v>
      </c>
      <c r="Q730" s="17">
        <v>0.23368141675229401</v>
      </c>
      <c r="R730" s="17"/>
      <c r="S730" s="17">
        <v>0.302994728570528</v>
      </c>
      <c r="T730" s="17">
        <v>0.43481561682312098</v>
      </c>
      <c r="U730" s="17">
        <v>0</v>
      </c>
      <c r="V730" s="17">
        <v>0</v>
      </c>
      <c r="W730" s="17">
        <v>0</v>
      </c>
      <c r="X730" s="17">
        <v>0</v>
      </c>
      <c r="Y730" s="17">
        <v>0</v>
      </c>
      <c r="Z730" s="17">
        <v>0</v>
      </c>
      <c r="AA730" s="17">
        <v>0.24808557578641099</v>
      </c>
      <c r="AB730" s="17">
        <v>0</v>
      </c>
      <c r="AC730" s="17">
        <v>0</v>
      </c>
      <c r="AD730" s="17">
        <v>0</v>
      </c>
      <c r="AE730" s="17"/>
      <c r="AF730" s="17">
        <v>0.37803913221582802</v>
      </c>
      <c r="AG730" s="17">
        <v>0</v>
      </c>
      <c r="AH730" s="17">
        <v>0.24064186028432899</v>
      </c>
      <c r="AI730" s="17">
        <v>6.12792556039254E-2</v>
      </c>
      <c r="AJ730" s="17">
        <v>0</v>
      </c>
      <c r="AK730" s="17"/>
      <c r="AL730" s="17">
        <v>8.9198760071069097E-2</v>
      </c>
      <c r="AM730" s="17">
        <v>0.26711258712367397</v>
      </c>
      <c r="AN730" s="17">
        <v>0</v>
      </c>
      <c r="AO730" s="17">
        <v>0.19073338031519901</v>
      </c>
      <c r="AP730" s="17">
        <v>0</v>
      </c>
      <c r="AQ730" s="17">
        <v>0</v>
      </c>
      <c r="AR730" s="17"/>
      <c r="AS730" s="17">
        <v>0.14051360035169899</v>
      </c>
      <c r="AT730" s="17">
        <v>0.17068144347204101</v>
      </c>
      <c r="AU730" s="17"/>
      <c r="AV730" s="17">
        <v>9.6064182443291901E-2</v>
      </c>
      <c r="AW730" s="17">
        <v>0.29574476333648703</v>
      </c>
    </row>
    <row r="731" spans="2:49" x14ac:dyDescent="0.3">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row>
    <row r="732" spans="2:49" x14ac:dyDescent="0.3">
      <c r="B732" s="6" t="s">
        <v>305</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row>
    <row r="733" spans="2:49" x14ac:dyDescent="0.3">
      <c r="B733" s="23" t="s">
        <v>276</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row>
    <row r="734" spans="2:49" x14ac:dyDescent="0.3">
      <c r="B734" t="s">
        <v>266</v>
      </c>
      <c r="C734" s="17">
        <v>1.91212602412939E-3</v>
      </c>
      <c r="D734" s="17">
        <v>3.1456507051335599E-3</v>
      </c>
      <c r="E734" s="17">
        <v>0</v>
      </c>
      <c r="F734" s="17"/>
      <c r="G734" s="17">
        <v>0</v>
      </c>
      <c r="H734" s="17">
        <v>1.7188939614062301E-2</v>
      </c>
      <c r="I734" s="17">
        <v>0</v>
      </c>
      <c r="J734" s="17">
        <v>0</v>
      </c>
      <c r="K734" s="17">
        <v>0</v>
      </c>
      <c r="L734" s="17">
        <v>0</v>
      </c>
      <c r="M734" s="17"/>
      <c r="N734" s="17">
        <v>0</v>
      </c>
      <c r="O734" s="17">
        <v>8.1588573551302605E-3</v>
      </c>
      <c r="P734" s="17">
        <v>0</v>
      </c>
      <c r="Q734" s="17">
        <v>0</v>
      </c>
      <c r="R734" s="17"/>
      <c r="S734" s="17">
        <v>0</v>
      </c>
      <c r="T734" s="17">
        <v>0</v>
      </c>
      <c r="U734" s="17">
        <v>0</v>
      </c>
      <c r="V734" s="17">
        <v>0</v>
      </c>
      <c r="W734" s="17">
        <v>0</v>
      </c>
      <c r="X734" s="17">
        <v>0</v>
      </c>
      <c r="Y734" s="17">
        <v>0</v>
      </c>
      <c r="Z734" s="17">
        <v>0</v>
      </c>
      <c r="AA734" s="17">
        <v>0</v>
      </c>
      <c r="AB734" s="17">
        <v>0</v>
      </c>
      <c r="AC734" s="17">
        <v>1.8801183581931301E-2</v>
      </c>
      <c r="AD734" s="17">
        <v>0</v>
      </c>
      <c r="AE734" s="17"/>
      <c r="AF734" s="17">
        <v>0</v>
      </c>
      <c r="AG734" s="17">
        <v>0</v>
      </c>
      <c r="AH734" s="17">
        <v>0</v>
      </c>
      <c r="AI734" s="17">
        <v>1.8118832545287299E-2</v>
      </c>
      <c r="AJ734" s="17">
        <v>0</v>
      </c>
      <c r="AK734" s="17"/>
      <c r="AL734" s="17">
        <v>0</v>
      </c>
      <c r="AM734" s="17">
        <v>6.4543618254119901E-3</v>
      </c>
      <c r="AN734" s="17">
        <v>0</v>
      </c>
      <c r="AO734" s="17">
        <v>0</v>
      </c>
      <c r="AP734" s="17">
        <v>0</v>
      </c>
      <c r="AQ734" s="17">
        <v>0</v>
      </c>
      <c r="AR734" s="17"/>
      <c r="AS734" s="17">
        <v>0</v>
      </c>
      <c r="AT734" s="17">
        <v>4.73899494989644E-3</v>
      </c>
      <c r="AU734" s="17"/>
      <c r="AV734" s="17">
        <v>0</v>
      </c>
      <c r="AW734" s="17">
        <v>0</v>
      </c>
    </row>
    <row r="735" spans="2:49" x14ac:dyDescent="0.3">
      <c r="B735" t="s">
        <v>267</v>
      </c>
      <c r="C735" s="17">
        <v>1.9194538345758402E-2</v>
      </c>
      <c r="D735" s="17">
        <v>1.5790931884003299E-2</v>
      </c>
      <c r="E735" s="17">
        <v>2.4470577481123801E-2</v>
      </c>
      <c r="F735" s="17"/>
      <c r="G735" s="17">
        <v>1.8931862585456798E-2</v>
      </c>
      <c r="H735" s="17">
        <v>8.6362401484854301E-2</v>
      </c>
      <c r="I735" s="17">
        <v>1.47135331558511E-2</v>
      </c>
      <c r="J735" s="17">
        <v>0</v>
      </c>
      <c r="K735" s="17">
        <v>0</v>
      </c>
      <c r="L735" s="17">
        <v>1.9817643353100899E-2</v>
      </c>
      <c r="M735" s="17"/>
      <c r="N735" s="17">
        <v>4.2139246634463598E-2</v>
      </c>
      <c r="O735" s="17">
        <v>7.9173295298746293E-3</v>
      </c>
      <c r="P735" s="17">
        <v>1.68697330204194E-2</v>
      </c>
      <c r="Q735" s="17">
        <v>7.1259997651819404E-3</v>
      </c>
      <c r="R735" s="17"/>
      <c r="S735" s="17">
        <v>0</v>
      </c>
      <c r="T735" s="17">
        <v>4.0665271209497901E-2</v>
      </c>
      <c r="U735" s="17">
        <v>0</v>
      </c>
      <c r="V735" s="17">
        <v>0</v>
      </c>
      <c r="W735" s="17">
        <v>2.6515348736602301E-2</v>
      </c>
      <c r="X735" s="17">
        <v>2.6072415696087502E-2</v>
      </c>
      <c r="Y735" s="17">
        <v>5.4921763709603E-2</v>
      </c>
      <c r="Z735" s="17">
        <v>4.4029473638182798E-2</v>
      </c>
      <c r="AA735" s="17">
        <v>2.1976291778720999E-2</v>
      </c>
      <c r="AB735" s="17">
        <v>0</v>
      </c>
      <c r="AC735" s="17">
        <v>0</v>
      </c>
      <c r="AD735" s="17">
        <v>4.9196083596175402E-2</v>
      </c>
      <c r="AE735" s="17"/>
      <c r="AF735" s="17">
        <v>2.6341026843076602E-2</v>
      </c>
      <c r="AG735" s="17">
        <v>1.52193449601621E-2</v>
      </c>
      <c r="AH735" s="17">
        <v>2.5453127755098701E-2</v>
      </c>
      <c r="AI735" s="17">
        <v>0</v>
      </c>
      <c r="AJ735" s="17">
        <v>0</v>
      </c>
      <c r="AK735" s="17"/>
      <c r="AL735" s="17">
        <v>2.0481460342242099E-2</v>
      </c>
      <c r="AM735" s="17">
        <v>6.2632924259544203E-3</v>
      </c>
      <c r="AN735" s="17">
        <v>1.9100579399458702E-2</v>
      </c>
      <c r="AO735" s="17">
        <v>2.6857251782908199E-2</v>
      </c>
      <c r="AP735" s="17">
        <v>1.6969013970215701E-2</v>
      </c>
      <c r="AQ735" s="17">
        <v>5.1679723098522402E-2</v>
      </c>
      <c r="AR735" s="17"/>
      <c r="AS735" s="17">
        <v>1.97531027143284E-2</v>
      </c>
      <c r="AT735" s="17">
        <v>1.8368762096376601E-2</v>
      </c>
      <c r="AU735" s="17"/>
      <c r="AV735" s="17">
        <v>2.7297355079308899E-2</v>
      </c>
      <c r="AW735" s="17">
        <v>0</v>
      </c>
    </row>
    <row r="736" spans="2:49" x14ac:dyDescent="0.3">
      <c r="B736" t="s">
        <v>268</v>
      </c>
      <c r="C736" s="17">
        <v>5.82481133602945E-2</v>
      </c>
      <c r="D736" s="17">
        <v>6.9619878516476302E-2</v>
      </c>
      <c r="E736" s="17">
        <v>4.06203768177862E-2</v>
      </c>
      <c r="F736" s="17"/>
      <c r="G736" s="17">
        <v>4.8646665639183302E-2</v>
      </c>
      <c r="H736" s="17">
        <v>1.53397207288343E-2</v>
      </c>
      <c r="I736" s="17">
        <v>0.16344591924740901</v>
      </c>
      <c r="J736" s="17">
        <v>0.100439579090011</v>
      </c>
      <c r="K736" s="17">
        <v>2.99310998109804E-2</v>
      </c>
      <c r="L736" s="17">
        <v>1.9526789348116899E-2</v>
      </c>
      <c r="M736" s="17"/>
      <c r="N736" s="17">
        <v>7.7801207855281398E-2</v>
      </c>
      <c r="O736" s="17">
        <v>6.12935400483079E-2</v>
      </c>
      <c r="P736" s="17">
        <v>4.6799728621411303E-2</v>
      </c>
      <c r="Q736" s="17">
        <v>4.5757524331646003E-2</v>
      </c>
      <c r="R736" s="17"/>
      <c r="S736" s="17">
        <v>4.5141981932001501E-2</v>
      </c>
      <c r="T736" s="17">
        <v>9.0705932234303996E-2</v>
      </c>
      <c r="U736" s="17">
        <v>7.8710280026067794E-2</v>
      </c>
      <c r="V736" s="17">
        <v>0</v>
      </c>
      <c r="W736" s="17">
        <v>2.7431122461701402E-2</v>
      </c>
      <c r="X736" s="17">
        <v>2.7926105372560701E-2</v>
      </c>
      <c r="Y736" s="17">
        <v>0</v>
      </c>
      <c r="Z736" s="17">
        <v>0.10286304625003501</v>
      </c>
      <c r="AA736" s="17">
        <v>5.3522328432539103E-2</v>
      </c>
      <c r="AB736" s="17">
        <v>8.3653331601313594E-2</v>
      </c>
      <c r="AC736" s="17">
        <v>8.0939971037846295E-2</v>
      </c>
      <c r="AD736" s="17">
        <v>5.9652006831472197E-2</v>
      </c>
      <c r="AE736" s="17"/>
      <c r="AF736" s="17">
        <v>6.5254282552227094E-2</v>
      </c>
      <c r="AG736" s="17">
        <v>2.48140152629183E-2</v>
      </c>
      <c r="AH736" s="17">
        <v>5.8988304613980899E-2</v>
      </c>
      <c r="AI736" s="17">
        <v>0.11904837168185101</v>
      </c>
      <c r="AJ736" s="17">
        <v>0.15588859519433099</v>
      </c>
      <c r="AK736" s="17"/>
      <c r="AL736" s="17">
        <v>7.7924310044487605E-2</v>
      </c>
      <c r="AM736" s="17">
        <v>6.2306229155911497E-2</v>
      </c>
      <c r="AN736" s="17">
        <v>5.6719433972985803E-2</v>
      </c>
      <c r="AO736" s="17">
        <v>5.6874456644648803E-2</v>
      </c>
      <c r="AP736" s="17">
        <v>5.44517727098826E-2</v>
      </c>
      <c r="AQ736" s="17">
        <v>0</v>
      </c>
      <c r="AR736" s="17"/>
      <c r="AS736" s="17">
        <v>5.0275417196941903E-2</v>
      </c>
      <c r="AT736" s="17">
        <v>7.0034871531229101E-2</v>
      </c>
      <c r="AU736" s="17"/>
      <c r="AV736" s="17">
        <v>5.8992917240080302E-2</v>
      </c>
      <c r="AW736" s="17">
        <v>2.74504021479232E-2</v>
      </c>
    </row>
    <row r="737" spans="2:49" x14ac:dyDescent="0.3">
      <c r="B737" t="s">
        <v>269</v>
      </c>
      <c r="C737" s="17">
        <v>6.6806172067950004E-2</v>
      </c>
      <c r="D737" s="17">
        <v>6.6701227640662802E-2</v>
      </c>
      <c r="E737" s="17">
        <v>6.6968849778086995E-2</v>
      </c>
      <c r="F737" s="17"/>
      <c r="G737" s="17">
        <v>0.109045750620966</v>
      </c>
      <c r="H737" s="17">
        <v>0.113484956226304</v>
      </c>
      <c r="I737" s="17">
        <v>4.9708284494898801E-2</v>
      </c>
      <c r="J737" s="17">
        <v>5.0250285676423603E-2</v>
      </c>
      <c r="K737" s="17">
        <v>5.9356413600173102E-2</v>
      </c>
      <c r="L737" s="17">
        <v>5.8924002698683899E-2</v>
      </c>
      <c r="M737" s="17"/>
      <c r="N737" s="17">
        <v>3.9718323563206301E-2</v>
      </c>
      <c r="O737" s="17">
        <v>6.6373504690677099E-2</v>
      </c>
      <c r="P737" s="17">
        <v>7.0441885539551802E-2</v>
      </c>
      <c r="Q737" s="17">
        <v>9.4007264634710694E-2</v>
      </c>
      <c r="R737" s="17"/>
      <c r="S737" s="17">
        <v>8.7882341532690797E-2</v>
      </c>
      <c r="T737" s="17">
        <v>9.8880265255469099E-2</v>
      </c>
      <c r="U737" s="17">
        <v>3.89999966604552E-2</v>
      </c>
      <c r="V737" s="17">
        <v>8.3896518857047894E-2</v>
      </c>
      <c r="W737" s="17">
        <v>8.3432456300124302E-2</v>
      </c>
      <c r="X737" s="17">
        <v>2.8521310714480701E-2</v>
      </c>
      <c r="Y737" s="17">
        <v>0.112398392429036</v>
      </c>
      <c r="Z737" s="17">
        <v>0</v>
      </c>
      <c r="AA737" s="17">
        <v>8.7026941211156894E-2</v>
      </c>
      <c r="AB737" s="17">
        <v>6.738349672867E-2</v>
      </c>
      <c r="AC737" s="17">
        <v>2.0441316064300701E-2</v>
      </c>
      <c r="AD737" s="17">
        <v>5.9652006831472197E-2</v>
      </c>
      <c r="AE737" s="17"/>
      <c r="AF737" s="17">
        <v>0.10174985050805201</v>
      </c>
      <c r="AG737" s="17">
        <v>7.0387506443864795E-2</v>
      </c>
      <c r="AH737" s="17">
        <v>7.7653444926085904E-2</v>
      </c>
      <c r="AI737" s="17">
        <v>7.1814796859722599E-2</v>
      </c>
      <c r="AJ737" s="17">
        <v>0.15990669607910801</v>
      </c>
      <c r="AK737" s="17"/>
      <c r="AL737" s="17">
        <v>8.8345104774260594E-2</v>
      </c>
      <c r="AM737" s="17">
        <v>6.8417905192347597E-2</v>
      </c>
      <c r="AN737" s="17">
        <v>3.1863184777427299E-2</v>
      </c>
      <c r="AO737" s="17">
        <v>6.5829294799781404E-2</v>
      </c>
      <c r="AP737" s="17">
        <v>1.8090146399251598E-2</v>
      </c>
      <c r="AQ737" s="17">
        <v>0.148806249515505</v>
      </c>
      <c r="AR737" s="17"/>
      <c r="AS737" s="17">
        <v>7.2864878490562696E-2</v>
      </c>
      <c r="AT737" s="17">
        <v>5.7849038123691701E-2</v>
      </c>
      <c r="AU737" s="17"/>
      <c r="AV737" s="17">
        <v>8.4088588051673602E-2</v>
      </c>
      <c r="AW737" s="17">
        <v>4.3477859463265697E-2</v>
      </c>
    </row>
    <row r="738" spans="2:49" x14ac:dyDescent="0.3">
      <c r="B738" t="s">
        <v>270</v>
      </c>
      <c r="C738" s="17">
        <v>7.6984134563271397E-2</v>
      </c>
      <c r="D738" s="17">
        <v>5.7797696507586503E-2</v>
      </c>
      <c r="E738" s="17">
        <v>0.10672564527771999</v>
      </c>
      <c r="F738" s="17"/>
      <c r="G738" s="17">
        <v>0.10361511719187599</v>
      </c>
      <c r="H738" s="17">
        <v>0.105092673676729</v>
      </c>
      <c r="I738" s="17">
        <v>6.4545150703931894E-2</v>
      </c>
      <c r="J738" s="17">
        <v>6.3282665191812096E-2</v>
      </c>
      <c r="K738" s="17">
        <v>6.6873311153488005E-2</v>
      </c>
      <c r="L738" s="17">
        <v>7.8913373091146696E-2</v>
      </c>
      <c r="M738" s="17"/>
      <c r="N738" s="17">
        <v>0.107978142121157</v>
      </c>
      <c r="O738" s="17">
        <v>7.3882762439710203E-2</v>
      </c>
      <c r="P738" s="17">
        <v>5.8320511713403703E-2</v>
      </c>
      <c r="Q738" s="17">
        <v>6.5156679882892102E-2</v>
      </c>
      <c r="R738" s="17"/>
      <c r="S738" s="17">
        <v>0.13845208966300901</v>
      </c>
      <c r="T738" s="17">
        <v>0.11880209161060901</v>
      </c>
      <c r="U738" s="17">
        <v>0.10142110194546899</v>
      </c>
      <c r="V738" s="17">
        <v>9.3578298344420496E-2</v>
      </c>
      <c r="W738" s="17">
        <v>2.5193393390530502E-2</v>
      </c>
      <c r="X738" s="17">
        <v>5.1355144870291802E-2</v>
      </c>
      <c r="Y738" s="17">
        <v>5.7758311670959503E-2</v>
      </c>
      <c r="Z738" s="17">
        <v>8.6603985116209897E-2</v>
      </c>
      <c r="AA738" s="17">
        <v>2.31294383974943E-2</v>
      </c>
      <c r="AB738" s="17">
        <v>5.29976768066278E-2</v>
      </c>
      <c r="AC738" s="17">
        <v>5.5003179587406602E-2</v>
      </c>
      <c r="AD738" s="17">
        <v>0.11552968998645601</v>
      </c>
      <c r="AE738" s="17"/>
      <c r="AF738" s="17">
        <v>7.3277672002216701E-2</v>
      </c>
      <c r="AG738" s="17">
        <v>6.4489689286113899E-2</v>
      </c>
      <c r="AH738" s="17">
        <v>0.121503747562502</v>
      </c>
      <c r="AI738" s="17">
        <v>0.110486527413068</v>
      </c>
      <c r="AJ738" s="17">
        <v>0</v>
      </c>
      <c r="AK738" s="17"/>
      <c r="AL738" s="17">
        <v>0.130022708748737</v>
      </c>
      <c r="AM738" s="17">
        <v>3.6540661919962698E-2</v>
      </c>
      <c r="AN738" s="17">
        <v>8.7878015147659999E-2</v>
      </c>
      <c r="AO738" s="17">
        <v>6.9714223832174904E-2</v>
      </c>
      <c r="AP738" s="17">
        <v>7.7302466498981606E-2</v>
      </c>
      <c r="AQ738" s="17">
        <v>0.114960503141442</v>
      </c>
      <c r="AR738" s="17"/>
      <c r="AS738" s="17">
        <v>8.3534268944785897E-2</v>
      </c>
      <c r="AT738" s="17">
        <v>6.7300478199077501E-2</v>
      </c>
      <c r="AU738" s="17"/>
      <c r="AV738" s="17">
        <v>7.0529528162422597E-2</v>
      </c>
      <c r="AW738" s="17">
        <v>0.11758455888997101</v>
      </c>
    </row>
    <row r="739" spans="2:49" x14ac:dyDescent="0.3">
      <c r="B739" t="s">
        <v>271</v>
      </c>
      <c r="C739" s="17">
        <v>0.17235392734190999</v>
      </c>
      <c r="D739" s="17">
        <v>0.14804787085167201</v>
      </c>
      <c r="E739" s="17">
        <v>0.210031522184284</v>
      </c>
      <c r="F739" s="17"/>
      <c r="G739" s="17">
        <v>8.6050040200858199E-2</v>
      </c>
      <c r="H739" s="17">
        <v>0.21387764146972499</v>
      </c>
      <c r="I739" s="17">
        <v>0.18900202055704199</v>
      </c>
      <c r="J739" s="17">
        <v>0.151260539379383</v>
      </c>
      <c r="K739" s="17">
        <v>0.205713585820681</v>
      </c>
      <c r="L739" s="17">
        <v>0.16452492781879999</v>
      </c>
      <c r="M739" s="17"/>
      <c r="N739" s="17">
        <v>0.19164253318469099</v>
      </c>
      <c r="O739" s="17">
        <v>0.17351600810895401</v>
      </c>
      <c r="P739" s="17">
        <v>0.15640463456863399</v>
      </c>
      <c r="Q739" s="17">
        <v>0.16741187439033101</v>
      </c>
      <c r="R739" s="17"/>
      <c r="S739" s="17">
        <v>0.23084476894905701</v>
      </c>
      <c r="T739" s="17">
        <v>0.15527513516491601</v>
      </c>
      <c r="U739" s="17">
        <v>0.21752405013919501</v>
      </c>
      <c r="V739" s="17">
        <v>0.29640740534953902</v>
      </c>
      <c r="W739" s="17">
        <v>0.200813159237094</v>
      </c>
      <c r="X739" s="17">
        <v>0.25090898260446898</v>
      </c>
      <c r="Y739" s="17">
        <v>8.6543906867345005E-2</v>
      </c>
      <c r="Z739" s="17">
        <v>0.12942174556827701</v>
      </c>
      <c r="AA739" s="17">
        <v>0.15816629491871401</v>
      </c>
      <c r="AB739" s="17">
        <v>9.0332084407725596E-2</v>
      </c>
      <c r="AC739" s="17">
        <v>0.121235574031355</v>
      </c>
      <c r="AD739" s="17">
        <v>0.17185916474171001</v>
      </c>
      <c r="AE739" s="17"/>
      <c r="AF739" s="17">
        <v>0.15478067150703001</v>
      </c>
      <c r="AG739" s="17">
        <v>0.163934913687764</v>
      </c>
      <c r="AH739" s="17">
        <v>0.15050097862220299</v>
      </c>
      <c r="AI739" s="17">
        <v>0.261064390665524</v>
      </c>
      <c r="AJ739" s="17">
        <v>0.36341738850189698</v>
      </c>
      <c r="AK739" s="17"/>
      <c r="AL739" s="17">
        <v>0.22910463319326699</v>
      </c>
      <c r="AM739" s="17">
        <v>0.16429649354602399</v>
      </c>
      <c r="AN739" s="17">
        <v>0.165986582193136</v>
      </c>
      <c r="AO739" s="17">
        <v>0.14841936065896899</v>
      </c>
      <c r="AP739" s="17">
        <v>0.18664152632869499</v>
      </c>
      <c r="AQ739" s="17">
        <v>0.115941958103531</v>
      </c>
      <c r="AR739" s="17"/>
      <c r="AS739" s="17">
        <v>0.19121198621632299</v>
      </c>
      <c r="AT739" s="17">
        <v>0.144474352481443</v>
      </c>
      <c r="AU739" s="17"/>
      <c r="AV739" s="17">
        <v>0.20454641095492301</v>
      </c>
      <c r="AW739" s="17">
        <v>0.15629848534767299</v>
      </c>
    </row>
    <row r="740" spans="2:49" x14ac:dyDescent="0.3">
      <c r="B740" t="s">
        <v>272</v>
      </c>
      <c r="C740" s="17">
        <v>4.0722856874314699E-2</v>
      </c>
      <c r="D740" s="17">
        <v>4.7615512493645797E-2</v>
      </c>
      <c r="E740" s="17">
        <v>3.0038331150552398E-2</v>
      </c>
      <c r="F740" s="17"/>
      <c r="G740" s="17">
        <v>6.5635988284049096E-2</v>
      </c>
      <c r="H740" s="17">
        <v>3.4089338571848302E-2</v>
      </c>
      <c r="I740" s="17">
        <v>1.3697950130770201E-2</v>
      </c>
      <c r="J740" s="17">
        <v>2.5417578552626999E-2</v>
      </c>
      <c r="K740" s="17">
        <v>4.9163870706552301E-2</v>
      </c>
      <c r="L740" s="17">
        <v>5.2251413223351598E-2</v>
      </c>
      <c r="M740" s="17"/>
      <c r="N740" s="17">
        <v>2.1308735528568701E-2</v>
      </c>
      <c r="O740" s="17">
        <v>4.1606877179693601E-2</v>
      </c>
      <c r="P740" s="17">
        <v>4.1622596027507001E-2</v>
      </c>
      <c r="Q740" s="17">
        <v>6.0740113612979603E-2</v>
      </c>
      <c r="R740" s="17"/>
      <c r="S740" s="17">
        <v>2.34948660339056E-2</v>
      </c>
      <c r="T740" s="17">
        <v>3.90645344204801E-2</v>
      </c>
      <c r="U740" s="17">
        <v>6.5569001554736397E-2</v>
      </c>
      <c r="V740" s="17">
        <v>0</v>
      </c>
      <c r="W740" s="17">
        <v>5.5705007079297798E-2</v>
      </c>
      <c r="X740" s="17">
        <v>2.2722202752273799E-2</v>
      </c>
      <c r="Y740" s="17">
        <v>0.13655658696216499</v>
      </c>
      <c r="Z740" s="17">
        <v>4.2474934956941997E-2</v>
      </c>
      <c r="AA740" s="17">
        <v>6.6284232934774798E-2</v>
      </c>
      <c r="AB740" s="17">
        <v>3.4245708824510702E-2</v>
      </c>
      <c r="AC740" s="17">
        <v>0</v>
      </c>
      <c r="AD740" s="17">
        <v>0</v>
      </c>
      <c r="AE740" s="17"/>
      <c r="AF740" s="17">
        <v>5.9668540323464199E-2</v>
      </c>
      <c r="AG740" s="17">
        <v>4.0213967457727998E-2</v>
      </c>
      <c r="AH740" s="17">
        <v>2.7014833786222301E-2</v>
      </c>
      <c r="AI740" s="17">
        <v>3.63343700382672E-2</v>
      </c>
      <c r="AJ740" s="17">
        <v>0</v>
      </c>
      <c r="AK740" s="17"/>
      <c r="AL740" s="17">
        <v>2.12720145057195E-2</v>
      </c>
      <c r="AM740" s="17">
        <v>6.4263860036287701E-2</v>
      </c>
      <c r="AN740" s="17">
        <v>1.9625589960595199E-2</v>
      </c>
      <c r="AO740" s="17">
        <v>2.5789688328973399E-2</v>
      </c>
      <c r="AP740" s="17">
        <v>3.3351674806122202E-2</v>
      </c>
      <c r="AQ740" s="17">
        <v>8.7852400892710597E-2</v>
      </c>
      <c r="AR740" s="17"/>
      <c r="AS740" s="17">
        <v>3.5784551232983401E-2</v>
      </c>
      <c r="AT740" s="17">
        <v>4.8023600960874401E-2</v>
      </c>
      <c r="AU740" s="17"/>
      <c r="AV740" s="17">
        <v>3.14986080384533E-2</v>
      </c>
      <c r="AW740" s="17">
        <v>4.7006428770155102E-2</v>
      </c>
    </row>
    <row r="741" spans="2:49" x14ac:dyDescent="0.3">
      <c r="B741" t="s">
        <v>273</v>
      </c>
      <c r="C741" s="17">
        <v>0.16990151357206101</v>
      </c>
      <c r="D741" s="17">
        <v>0.17545322730618801</v>
      </c>
      <c r="E741" s="17">
        <v>0.16129562471307299</v>
      </c>
      <c r="F741" s="17"/>
      <c r="G741" s="17">
        <v>0.11520895381806499</v>
      </c>
      <c r="H741" s="17">
        <v>0.109498252619655</v>
      </c>
      <c r="I741" s="17">
        <v>0.106545223678069</v>
      </c>
      <c r="J741" s="17">
        <v>0.13778831069816699</v>
      </c>
      <c r="K741" s="17">
        <v>0.15745417313436599</v>
      </c>
      <c r="L741" s="17">
        <v>0.26909812472424399</v>
      </c>
      <c r="M741" s="17"/>
      <c r="N741" s="17">
        <v>0.14568976976108799</v>
      </c>
      <c r="O741" s="17">
        <v>0.14517209124747801</v>
      </c>
      <c r="P741" s="17">
        <v>0.21938269841307301</v>
      </c>
      <c r="Q741" s="17">
        <v>0.171736495812399</v>
      </c>
      <c r="R741" s="17"/>
      <c r="S741" s="17">
        <v>0.163025517398835</v>
      </c>
      <c r="T741" s="17">
        <v>0.131029829151834</v>
      </c>
      <c r="U741" s="17">
        <v>0.16814614401227501</v>
      </c>
      <c r="V741" s="17">
        <v>0.28677581052316597</v>
      </c>
      <c r="W741" s="17">
        <v>0.16269853451874899</v>
      </c>
      <c r="X741" s="17">
        <v>0.16016756177474401</v>
      </c>
      <c r="Y741" s="17">
        <v>8.8253821274685201E-2</v>
      </c>
      <c r="Z741" s="17">
        <v>8.5522408171978898E-2</v>
      </c>
      <c r="AA741" s="17">
        <v>0.27514223398742998</v>
      </c>
      <c r="AB741" s="17">
        <v>0.14444517233551599</v>
      </c>
      <c r="AC741" s="17">
        <v>0.18088612808045401</v>
      </c>
      <c r="AD741" s="17">
        <v>0.20064654589282299</v>
      </c>
      <c r="AE741" s="17"/>
      <c r="AF741" s="17">
        <v>0.14532253204816301</v>
      </c>
      <c r="AG741" s="17">
        <v>0.15561633313575901</v>
      </c>
      <c r="AH741" s="17">
        <v>0.17630858990765899</v>
      </c>
      <c r="AI741" s="17">
        <v>0.11399876984729899</v>
      </c>
      <c r="AJ741" s="17">
        <v>0.137148868742406</v>
      </c>
      <c r="AK741" s="17"/>
      <c r="AL741" s="17">
        <v>0.129253292804096</v>
      </c>
      <c r="AM741" s="17">
        <v>0.22006662853119599</v>
      </c>
      <c r="AN741" s="17">
        <v>0.16028306896450301</v>
      </c>
      <c r="AO741" s="17">
        <v>0.17944142201082</v>
      </c>
      <c r="AP741" s="17">
        <v>0.113297381151718</v>
      </c>
      <c r="AQ741" s="17">
        <v>0.145331559363341</v>
      </c>
      <c r="AR741" s="17"/>
      <c r="AS741" s="17">
        <v>0.16411425871301699</v>
      </c>
      <c r="AT741" s="17">
        <v>0.17845733610681</v>
      </c>
      <c r="AU741" s="17"/>
      <c r="AV741" s="17">
        <v>0.17051509516521299</v>
      </c>
      <c r="AW741" s="17">
        <v>0.147354959874509</v>
      </c>
    </row>
    <row r="742" spans="2:49" x14ac:dyDescent="0.3">
      <c r="B742" t="s">
        <v>296</v>
      </c>
      <c r="C742" s="17">
        <v>0.39387661785030997</v>
      </c>
      <c r="D742" s="17">
        <v>0.415828004094631</v>
      </c>
      <c r="E742" s="17">
        <v>0.35984907259737298</v>
      </c>
      <c r="F742" s="17"/>
      <c r="G742" s="17">
        <v>0.45286562165954602</v>
      </c>
      <c r="H742" s="17">
        <v>0.30506607560798799</v>
      </c>
      <c r="I742" s="17">
        <v>0.39834191803202901</v>
      </c>
      <c r="J742" s="17">
        <v>0.47156104141157601</v>
      </c>
      <c r="K742" s="17">
        <v>0.43150754577375899</v>
      </c>
      <c r="L742" s="17">
        <v>0.33694372574255699</v>
      </c>
      <c r="M742" s="17"/>
      <c r="N742" s="17">
        <v>0.37372204135154402</v>
      </c>
      <c r="O742" s="17">
        <v>0.422079029400175</v>
      </c>
      <c r="P742" s="17">
        <v>0.39015821209599999</v>
      </c>
      <c r="Q742" s="17">
        <v>0.38806404756986002</v>
      </c>
      <c r="R742" s="17"/>
      <c r="S742" s="17">
        <v>0.31115843449050101</v>
      </c>
      <c r="T742" s="17">
        <v>0.32557694095289003</v>
      </c>
      <c r="U742" s="17">
        <v>0.32962942566180098</v>
      </c>
      <c r="V742" s="17">
        <v>0.23934196692582599</v>
      </c>
      <c r="W742" s="17">
        <v>0.41821097827590098</v>
      </c>
      <c r="X742" s="17">
        <v>0.43232627621509301</v>
      </c>
      <c r="Y742" s="17">
        <v>0.46356721708620602</v>
      </c>
      <c r="Z742" s="17">
        <v>0.50908440629837504</v>
      </c>
      <c r="AA742" s="17">
        <v>0.31475223833916899</v>
      </c>
      <c r="AB742" s="17">
        <v>0.52694252929563601</v>
      </c>
      <c r="AC742" s="17">
        <v>0.52269264761670697</v>
      </c>
      <c r="AD742" s="17">
        <v>0.34346450211988999</v>
      </c>
      <c r="AE742" s="17"/>
      <c r="AF742" s="17">
        <v>0.37360542421576998</v>
      </c>
      <c r="AG742" s="17">
        <v>0.46532422976568999</v>
      </c>
      <c r="AH742" s="17">
        <v>0.36257697282624801</v>
      </c>
      <c r="AI742" s="17">
        <v>0.26913394094898202</v>
      </c>
      <c r="AJ742" s="17">
        <v>0.18363845148225799</v>
      </c>
      <c r="AK742" s="17"/>
      <c r="AL742" s="17">
        <v>0.30359647558719</v>
      </c>
      <c r="AM742" s="17">
        <v>0.37139056736690401</v>
      </c>
      <c r="AN742" s="17">
        <v>0.45854354558423399</v>
      </c>
      <c r="AO742" s="17">
        <v>0.42707430194172402</v>
      </c>
      <c r="AP742" s="17">
        <v>0.49989601813513401</v>
      </c>
      <c r="AQ742" s="17">
        <v>0.33542760588494802</v>
      </c>
      <c r="AR742" s="17"/>
      <c r="AS742" s="17">
        <v>0.38246153649105802</v>
      </c>
      <c r="AT742" s="17">
        <v>0.41075256555060102</v>
      </c>
      <c r="AU742" s="17"/>
      <c r="AV742" s="17">
        <v>0.35253149730792499</v>
      </c>
      <c r="AW742" s="17">
        <v>0.46082730550650303</v>
      </c>
    </row>
    <row r="743" spans="2:49" x14ac:dyDescent="0.3">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row>
    <row r="744" spans="2:49" x14ac:dyDescent="0.3">
      <c r="B744" s="6" t="s">
        <v>306</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row>
    <row r="745" spans="2:49" x14ac:dyDescent="0.3">
      <c r="B745" s="23" t="s">
        <v>276</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row>
    <row r="746" spans="2:49" x14ac:dyDescent="0.3">
      <c r="B746" t="s">
        <v>266</v>
      </c>
      <c r="C746" s="17">
        <v>1.8855757405608398E-2</v>
      </c>
      <c r="D746" s="17">
        <v>2.6115984900397099E-2</v>
      </c>
      <c r="E746" s="17">
        <v>0</v>
      </c>
      <c r="F746" s="17"/>
      <c r="G746" s="17">
        <v>5.7496594960305299E-2</v>
      </c>
      <c r="H746" s="17">
        <v>0</v>
      </c>
      <c r="I746" s="17">
        <v>4.9056485370614397E-2</v>
      </c>
      <c r="J746" s="17">
        <v>0</v>
      </c>
      <c r="K746" s="17">
        <v>1.56714681678129E-2</v>
      </c>
      <c r="L746" s="17">
        <v>1.0711983616874801E-2</v>
      </c>
      <c r="M746" s="17"/>
      <c r="N746" s="17">
        <v>2.6757033921961298E-2</v>
      </c>
      <c r="O746" s="17">
        <v>2.4955039601808199E-2</v>
      </c>
      <c r="P746" s="17">
        <v>2.2326858714423699E-2</v>
      </c>
      <c r="Q746" s="17">
        <v>0</v>
      </c>
      <c r="R746" s="17"/>
      <c r="S746" s="17">
        <v>6.6899572686345096E-2</v>
      </c>
      <c r="T746" s="17">
        <v>3.5151453867220801E-2</v>
      </c>
      <c r="U746" s="17">
        <v>0</v>
      </c>
      <c r="V746" s="17">
        <v>0</v>
      </c>
      <c r="W746" s="17">
        <v>0</v>
      </c>
      <c r="X746" s="17">
        <v>0</v>
      </c>
      <c r="Y746" s="17">
        <v>0</v>
      </c>
      <c r="Z746" s="17">
        <v>0</v>
      </c>
      <c r="AA746" s="17">
        <v>2.3243248324562499E-2</v>
      </c>
      <c r="AB746" s="17">
        <v>0</v>
      </c>
      <c r="AC746" s="17">
        <v>0</v>
      </c>
      <c r="AD746" s="17">
        <v>0</v>
      </c>
      <c r="AE746" s="17"/>
      <c r="AF746" s="17">
        <v>1.5342975735750801E-2</v>
      </c>
      <c r="AG746" s="17">
        <v>3.9016056813737703E-2</v>
      </c>
      <c r="AH746" s="17">
        <v>1.3813620368600199E-2</v>
      </c>
      <c r="AI746" s="17">
        <v>2.7053815801826302E-2</v>
      </c>
      <c r="AJ746" s="17">
        <v>0</v>
      </c>
      <c r="AK746" s="17"/>
      <c r="AL746" s="17">
        <v>3.82353338859035E-2</v>
      </c>
      <c r="AM746" s="17">
        <v>8.7807567838426408E-3</v>
      </c>
      <c r="AN746" s="17">
        <v>0</v>
      </c>
      <c r="AO746" s="17">
        <v>0</v>
      </c>
      <c r="AP746" s="17">
        <v>3.0061968185751801E-2</v>
      </c>
      <c r="AQ746" s="17">
        <v>5.3112888496560401E-2</v>
      </c>
      <c r="AR746" s="17"/>
      <c r="AS746" s="17">
        <v>1.1725577303923001E-2</v>
      </c>
      <c r="AT746" s="17">
        <v>2.8795181592607098E-2</v>
      </c>
      <c r="AU746" s="17"/>
      <c r="AV746" s="17">
        <v>1.82537210141317E-2</v>
      </c>
      <c r="AW746" s="17">
        <v>0</v>
      </c>
    </row>
    <row r="747" spans="2:49" x14ac:dyDescent="0.3">
      <c r="B747" t="s">
        <v>267</v>
      </c>
      <c r="C747" s="17">
        <v>6.9617713567997702E-2</v>
      </c>
      <c r="D747" s="17">
        <v>6.9370703773661099E-2</v>
      </c>
      <c r="E747" s="17">
        <v>5.9620407484667702E-2</v>
      </c>
      <c r="F747" s="17"/>
      <c r="G747" s="17">
        <v>0.160889820321057</v>
      </c>
      <c r="H747" s="17">
        <v>0.15917400938590501</v>
      </c>
      <c r="I747" s="17">
        <v>6.6534624733363606E-2</v>
      </c>
      <c r="J747" s="17">
        <v>1.9315243670725301E-2</v>
      </c>
      <c r="K747" s="17">
        <v>5.2133314549461497E-2</v>
      </c>
      <c r="L747" s="17">
        <v>3.0133417836185301E-2</v>
      </c>
      <c r="M747" s="17"/>
      <c r="N747" s="17">
        <v>5.3513441716790101E-2</v>
      </c>
      <c r="O747" s="17">
        <v>8.1139720639639895E-2</v>
      </c>
      <c r="P747" s="17">
        <v>0.137564133010076</v>
      </c>
      <c r="Q747" s="17">
        <v>3.1670947606743202E-2</v>
      </c>
      <c r="R747" s="17"/>
      <c r="S747" s="17">
        <v>0.105377926970925</v>
      </c>
      <c r="T747" s="17">
        <v>3.9924095618512102E-2</v>
      </c>
      <c r="U747" s="17">
        <v>6.3935659593752803E-2</v>
      </c>
      <c r="V747" s="17">
        <v>0</v>
      </c>
      <c r="W747" s="17">
        <v>3.2645454206064503E-2</v>
      </c>
      <c r="X747" s="17">
        <v>7.1624928164454996E-2</v>
      </c>
      <c r="Y747" s="17">
        <v>0.14245361780017199</v>
      </c>
      <c r="Z747" s="17">
        <v>5.9687769042373197E-2</v>
      </c>
      <c r="AA747" s="17">
        <v>0.106175857911292</v>
      </c>
      <c r="AB747" s="17">
        <v>9.7362918619655903E-2</v>
      </c>
      <c r="AC747" s="17">
        <v>0</v>
      </c>
      <c r="AD747" s="17">
        <v>7.2197203700079704E-2</v>
      </c>
      <c r="AE747" s="17"/>
      <c r="AF747" s="17">
        <v>9.3841624776172805E-2</v>
      </c>
      <c r="AG747" s="17">
        <v>2.9046035648957601E-2</v>
      </c>
      <c r="AH747" s="17">
        <v>4.7723135880196797E-2</v>
      </c>
      <c r="AI747" s="17">
        <v>0.15596139668900799</v>
      </c>
      <c r="AJ747" s="17">
        <v>0</v>
      </c>
      <c r="AK747" s="17"/>
      <c r="AL747" s="17">
        <v>0.100613900327667</v>
      </c>
      <c r="AM747" s="17">
        <v>7.5732493197837106E-2</v>
      </c>
      <c r="AN747" s="17">
        <v>4.4644310010799999E-2</v>
      </c>
      <c r="AO747" s="17">
        <v>5.1115404826531097E-2</v>
      </c>
      <c r="AP747" s="17">
        <v>0</v>
      </c>
      <c r="AQ747" s="17">
        <v>0.11292890763295101</v>
      </c>
      <c r="AR747" s="17"/>
      <c r="AS747" s="17">
        <v>7.3353829126804201E-2</v>
      </c>
      <c r="AT747" s="17">
        <v>6.44095930407413E-2</v>
      </c>
      <c r="AU747" s="17"/>
      <c r="AV747" s="17">
        <v>7.4501927695037606E-2</v>
      </c>
      <c r="AW747" s="17">
        <v>7.1291662742003006E-2</v>
      </c>
    </row>
    <row r="748" spans="2:49" x14ac:dyDescent="0.3">
      <c r="B748" t="s">
        <v>268</v>
      </c>
      <c r="C748" s="17">
        <v>7.7186258811360098E-2</v>
      </c>
      <c r="D748" s="17">
        <v>9.85361990396975E-2</v>
      </c>
      <c r="E748" s="17">
        <v>2.1986419973944099E-2</v>
      </c>
      <c r="F748" s="17"/>
      <c r="G748" s="17">
        <v>6.1369171666795098E-2</v>
      </c>
      <c r="H748" s="17">
        <v>0.131626350072552</v>
      </c>
      <c r="I748" s="17">
        <v>0.19149495143558101</v>
      </c>
      <c r="J748" s="17">
        <v>7.2410152403936903E-2</v>
      </c>
      <c r="K748" s="17">
        <v>5.1270108175315202E-2</v>
      </c>
      <c r="L748" s="17">
        <v>0</v>
      </c>
      <c r="M748" s="17"/>
      <c r="N748" s="17">
        <v>5.4463398943968497E-2</v>
      </c>
      <c r="O748" s="17">
        <v>5.6312271803995097E-2</v>
      </c>
      <c r="P748" s="17">
        <v>5.4275218837223298E-2</v>
      </c>
      <c r="Q748" s="17">
        <v>0.14387452659785899</v>
      </c>
      <c r="R748" s="17"/>
      <c r="S748" s="17">
        <v>0.120228360800373</v>
      </c>
      <c r="T748" s="17">
        <v>3.9045522056788899E-2</v>
      </c>
      <c r="U748" s="17">
        <v>3.4878184997431297E-2</v>
      </c>
      <c r="V748" s="17">
        <v>0.16528934565689199</v>
      </c>
      <c r="W748" s="17">
        <v>4.8635130477682503E-2</v>
      </c>
      <c r="X748" s="17">
        <v>0.10007220987035</v>
      </c>
      <c r="Y748" s="17">
        <v>0</v>
      </c>
      <c r="Z748" s="17">
        <v>0.17161963548606199</v>
      </c>
      <c r="AA748" s="17">
        <v>0.114183834136909</v>
      </c>
      <c r="AB748" s="17">
        <v>0</v>
      </c>
      <c r="AC748" s="17">
        <v>5.4542914301274503E-2</v>
      </c>
      <c r="AD748" s="17">
        <v>0</v>
      </c>
      <c r="AE748" s="17"/>
      <c r="AF748" s="17">
        <v>7.2498141545225006E-2</v>
      </c>
      <c r="AG748" s="17">
        <v>9.3858201138596095E-2</v>
      </c>
      <c r="AH748" s="17">
        <v>4.1602696967320503E-2</v>
      </c>
      <c r="AI748" s="17">
        <v>0.16219246703158499</v>
      </c>
      <c r="AJ748" s="17">
        <v>0</v>
      </c>
      <c r="AK748" s="17"/>
      <c r="AL748" s="17">
        <v>0.108617461299452</v>
      </c>
      <c r="AM748" s="17">
        <v>6.6994310264283194E-2</v>
      </c>
      <c r="AN748" s="17">
        <v>0.124620391397907</v>
      </c>
      <c r="AO748" s="17">
        <v>7.0526554287908702E-2</v>
      </c>
      <c r="AP748" s="17">
        <v>0</v>
      </c>
      <c r="AQ748" s="17">
        <v>0</v>
      </c>
      <c r="AR748" s="17"/>
      <c r="AS748" s="17">
        <v>9.6293574747285005E-2</v>
      </c>
      <c r="AT748" s="17">
        <v>5.0550786010713201E-2</v>
      </c>
      <c r="AU748" s="17"/>
      <c r="AV748" s="17">
        <v>9.0228248324526306E-2</v>
      </c>
      <c r="AW748" s="17">
        <v>0.107187859095279</v>
      </c>
    </row>
    <row r="749" spans="2:49" x14ac:dyDescent="0.3">
      <c r="B749" t="s">
        <v>269</v>
      </c>
      <c r="C749" s="17">
        <v>0.10354711023784</v>
      </c>
      <c r="D749" s="17">
        <v>7.7758994052081296E-2</v>
      </c>
      <c r="E749" s="17">
        <v>0.172473459078375</v>
      </c>
      <c r="F749" s="17"/>
      <c r="G749" s="17">
        <v>0.27136399491777002</v>
      </c>
      <c r="H749" s="17">
        <v>0.144496010313928</v>
      </c>
      <c r="I749" s="17">
        <v>8.0798888395773802E-2</v>
      </c>
      <c r="J749" s="17">
        <v>0.103091118896687</v>
      </c>
      <c r="K749" s="17">
        <v>4.9785594523988799E-2</v>
      </c>
      <c r="L749" s="17">
        <v>6.7508841016846399E-2</v>
      </c>
      <c r="M749" s="17"/>
      <c r="N749" s="17">
        <v>8.8112270829286299E-2</v>
      </c>
      <c r="O749" s="17">
        <v>0.12667100708913201</v>
      </c>
      <c r="P749" s="17">
        <v>9.7418093917335094E-2</v>
      </c>
      <c r="Q749" s="17">
        <v>0.10900936072030799</v>
      </c>
      <c r="R749" s="17"/>
      <c r="S749" s="17">
        <v>0.16905722714281299</v>
      </c>
      <c r="T749" s="17">
        <v>5.98098990090081E-2</v>
      </c>
      <c r="U749" s="17">
        <v>9.4039075755981694E-2</v>
      </c>
      <c r="V749" s="17">
        <v>0.10339040987941001</v>
      </c>
      <c r="W749" s="17">
        <v>0.13907647936119699</v>
      </c>
      <c r="X749" s="17">
        <v>3.3998910977432698E-2</v>
      </c>
      <c r="Y749" s="17">
        <v>3.5342197834550303E-2</v>
      </c>
      <c r="Z749" s="17">
        <v>0.14357765235995401</v>
      </c>
      <c r="AA749" s="17">
        <v>0.108144972321255</v>
      </c>
      <c r="AB749" s="17">
        <v>0.19307683375544801</v>
      </c>
      <c r="AC749" s="17">
        <v>5.6004135953412901E-2</v>
      </c>
      <c r="AD749" s="17">
        <v>7.2197203700079704E-2</v>
      </c>
      <c r="AE749" s="17"/>
      <c r="AF749" s="17">
        <v>7.1044358144186401E-2</v>
      </c>
      <c r="AG749" s="17">
        <v>0.124704444279782</v>
      </c>
      <c r="AH749" s="17">
        <v>0.164382767379848</v>
      </c>
      <c r="AI749" s="17">
        <v>9.04594766484592E-2</v>
      </c>
      <c r="AJ749" s="17">
        <v>0</v>
      </c>
      <c r="AK749" s="17"/>
      <c r="AL749" s="17">
        <v>0.166480922450261</v>
      </c>
      <c r="AM749" s="17">
        <v>0.108098512425729</v>
      </c>
      <c r="AN749" s="17">
        <v>7.3043296914995295E-2</v>
      </c>
      <c r="AO749" s="17">
        <v>3.44358865768567E-2</v>
      </c>
      <c r="AP749" s="17">
        <v>5.5889381392699E-2</v>
      </c>
      <c r="AQ749" s="17">
        <v>0.104933603967606</v>
      </c>
      <c r="AR749" s="17"/>
      <c r="AS749" s="17">
        <v>9.0780986813432593E-2</v>
      </c>
      <c r="AT749" s="17">
        <v>0.121343002365274</v>
      </c>
      <c r="AU749" s="17"/>
      <c r="AV749" s="17">
        <v>7.1591400478566505E-2</v>
      </c>
      <c r="AW749" s="17">
        <v>0.125248515101437</v>
      </c>
    </row>
    <row r="750" spans="2:49" x14ac:dyDescent="0.3">
      <c r="B750" t="s">
        <v>270</v>
      </c>
      <c r="C750" s="17">
        <v>8.5321595580381895E-2</v>
      </c>
      <c r="D750" s="17">
        <v>9.1267087604197397E-2</v>
      </c>
      <c r="E750" s="17">
        <v>7.0680003671318603E-2</v>
      </c>
      <c r="F750" s="17"/>
      <c r="G750" s="17">
        <v>8.8667867582969795E-2</v>
      </c>
      <c r="H750" s="17">
        <v>0.151608983981043</v>
      </c>
      <c r="I750" s="17">
        <v>6.7209365410875396E-2</v>
      </c>
      <c r="J750" s="17">
        <v>3.4854418650444197E-2</v>
      </c>
      <c r="K750" s="17">
        <v>0.10012270077711299</v>
      </c>
      <c r="L750" s="17">
        <v>8.0146706820572705E-2</v>
      </c>
      <c r="M750" s="17"/>
      <c r="N750" s="17">
        <v>0.11301435293243101</v>
      </c>
      <c r="O750" s="17">
        <v>9.7788637675775003E-2</v>
      </c>
      <c r="P750" s="17">
        <v>7.4779360739232401E-2</v>
      </c>
      <c r="Q750" s="17">
        <v>4.3816955067740401E-2</v>
      </c>
      <c r="R750" s="17"/>
      <c r="S750" s="17">
        <v>6.0930034008003398E-2</v>
      </c>
      <c r="T750" s="17">
        <v>0.167636801647187</v>
      </c>
      <c r="U750" s="17">
        <v>6.5955898678317706E-2</v>
      </c>
      <c r="V750" s="17">
        <v>0.10335845507229099</v>
      </c>
      <c r="W750" s="17">
        <v>9.8548083452924096E-2</v>
      </c>
      <c r="X750" s="17">
        <v>3.0928206094031699E-2</v>
      </c>
      <c r="Y750" s="17">
        <v>8.8106511154961806E-2</v>
      </c>
      <c r="Z750" s="17">
        <v>0</v>
      </c>
      <c r="AA750" s="17">
        <v>0.116765906784507</v>
      </c>
      <c r="AB750" s="17">
        <v>4.5679291463548703E-2</v>
      </c>
      <c r="AC750" s="17">
        <v>0</v>
      </c>
      <c r="AD750" s="17">
        <v>0.153951171421463</v>
      </c>
      <c r="AE750" s="17"/>
      <c r="AF750" s="17">
        <v>5.95553723449153E-2</v>
      </c>
      <c r="AG750" s="17">
        <v>6.8669707804054195E-2</v>
      </c>
      <c r="AH750" s="17">
        <v>0.12869098587167299</v>
      </c>
      <c r="AI750" s="17">
        <v>5.4729576211042803E-2</v>
      </c>
      <c r="AJ750" s="17">
        <v>0.40481712258074198</v>
      </c>
      <c r="AK750" s="17"/>
      <c r="AL750" s="17">
        <v>7.3679715417594202E-2</v>
      </c>
      <c r="AM750" s="17">
        <v>4.6932960436802403E-2</v>
      </c>
      <c r="AN750" s="17">
        <v>7.0097655143274901E-2</v>
      </c>
      <c r="AO750" s="17">
        <v>0.174879246714777</v>
      </c>
      <c r="AP750" s="17">
        <v>0.111053349864651</v>
      </c>
      <c r="AQ750" s="17">
        <v>6.1776098756137703E-2</v>
      </c>
      <c r="AR750" s="17"/>
      <c r="AS750" s="17">
        <v>8.92547144282963E-2</v>
      </c>
      <c r="AT750" s="17">
        <v>7.9838853763235004E-2</v>
      </c>
      <c r="AU750" s="17"/>
      <c r="AV750" s="17">
        <v>0.110119742071509</v>
      </c>
      <c r="AW750" s="17">
        <v>5.1777828893992503E-2</v>
      </c>
    </row>
    <row r="751" spans="2:49" x14ac:dyDescent="0.3">
      <c r="B751" t="s">
        <v>271</v>
      </c>
      <c r="C751" s="17">
        <v>0.25778221910489502</v>
      </c>
      <c r="D751" s="17">
        <v>0.24165802509519099</v>
      </c>
      <c r="E751" s="17">
        <v>0.303087784755458</v>
      </c>
      <c r="F751" s="17"/>
      <c r="G751" s="17">
        <v>0.14757974786085201</v>
      </c>
      <c r="H751" s="17">
        <v>0.17432734917510401</v>
      </c>
      <c r="I751" s="17">
        <v>0.25258314020346601</v>
      </c>
      <c r="J751" s="17">
        <v>0.21283967084747901</v>
      </c>
      <c r="K751" s="17">
        <v>0.30468292160253502</v>
      </c>
      <c r="L751" s="17">
        <v>0.34665098187530802</v>
      </c>
      <c r="M751" s="17"/>
      <c r="N751" s="17">
        <v>0.25441187232063101</v>
      </c>
      <c r="O751" s="17">
        <v>0.19803513546597301</v>
      </c>
      <c r="P751" s="17">
        <v>0.29643281646730202</v>
      </c>
      <c r="Q751" s="17">
        <v>0.28664724076915099</v>
      </c>
      <c r="R751" s="17"/>
      <c r="S751" s="17">
        <v>0.295182476804772</v>
      </c>
      <c r="T751" s="17">
        <v>0.26826282281744201</v>
      </c>
      <c r="U751" s="17">
        <v>0.30058288818814499</v>
      </c>
      <c r="V751" s="17">
        <v>0.279818360065205</v>
      </c>
      <c r="W751" s="17">
        <v>0.26484748561448801</v>
      </c>
      <c r="X751" s="17">
        <v>0.14955958667500699</v>
      </c>
      <c r="Y751" s="17">
        <v>0.25173391743999102</v>
      </c>
      <c r="Z751" s="17">
        <v>0.14782696516292601</v>
      </c>
      <c r="AA751" s="17">
        <v>0.26905352428028101</v>
      </c>
      <c r="AB751" s="17">
        <v>0.15120480466368899</v>
      </c>
      <c r="AC751" s="17">
        <v>0.36319163911565799</v>
      </c>
      <c r="AD751" s="17">
        <v>0.246104549773842</v>
      </c>
      <c r="AE751" s="17"/>
      <c r="AF751" s="17">
        <v>0.29823628565489402</v>
      </c>
      <c r="AG751" s="17">
        <v>0.22923051363451599</v>
      </c>
      <c r="AH751" s="17">
        <v>0.26476975511797401</v>
      </c>
      <c r="AI751" s="17">
        <v>0.20556597830489101</v>
      </c>
      <c r="AJ751" s="17">
        <v>0.42523914779129601</v>
      </c>
      <c r="AK751" s="17"/>
      <c r="AL751" s="17">
        <v>0.23110320193162301</v>
      </c>
      <c r="AM751" s="17">
        <v>0.255115285427571</v>
      </c>
      <c r="AN751" s="17">
        <v>0.29634833971010399</v>
      </c>
      <c r="AO751" s="17">
        <v>0.21910454348567601</v>
      </c>
      <c r="AP751" s="17">
        <v>0.338725094560277</v>
      </c>
      <c r="AQ751" s="17">
        <v>0.31237769875781002</v>
      </c>
      <c r="AR751" s="17"/>
      <c r="AS751" s="17">
        <v>0.28598116809485802</v>
      </c>
      <c r="AT751" s="17">
        <v>0.21847306959652199</v>
      </c>
      <c r="AU751" s="17"/>
      <c r="AV751" s="17">
        <v>0.28021548026410698</v>
      </c>
      <c r="AW751" s="17">
        <v>0.296337254200015</v>
      </c>
    </row>
    <row r="752" spans="2:49" x14ac:dyDescent="0.3">
      <c r="B752" t="s">
        <v>272</v>
      </c>
      <c r="C752" s="17">
        <v>5.1048539472925099E-2</v>
      </c>
      <c r="D752" s="17">
        <v>5.8807782505578901E-2</v>
      </c>
      <c r="E752" s="17">
        <v>3.1250318757481299E-2</v>
      </c>
      <c r="F752" s="17"/>
      <c r="G752" s="17">
        <v>0</v>
      </c>
      <c r="H752" s="17">
        <v>1.8361996039115001E-2</v>
      </c>
      <c r="I752" s="17">
        <v>2.42592899016696E-2</v>
      </c>
      <c r="J752" s="17">
        <v>9.0090215521301406E-2</v>
      </c>
      <c r="K752" s="17">
        <v>5.0622365645955902E-2</v>
      </c>
      <c r="L752" s="17">
        <v>8.0267250765761994E-2</v>
      </c>
      <c r="M752" s="17"/>
      <c r="N752" s="17">
        <v>6.10151851939843E-2</v>
      </c>
      <c r="O752" s="17">
        <v>7.5903659608291499E-2</v>
      </c>
      <c r="P752" s="17">
        <v>4.4702924906870202E-2</v>
      </c>
      <c r="Q752" s="17">
        <v>2.0032740270847001E-2</v>
      </c>
      <c r="R752" s="17"/>
      <c r="S752" s="17">
        <v>3.3715233700601803E-2</v>
      </c>
      <c r="T752" s="17">
        <v>3.8725466316639597E-2</v>
      </c>
      <c r="U752" s="17">
        <v>6.8535219803274205E-2</v>
      </c>
      <c r="V752" s="17">
        <v>6.9176618886557295E-2</v>
      </c>
      <c r="W752" s="17">
        <v>3.4261030777501401E-2</v>
      </c>
      <c r="X752" s="17">
        <v>0.112587493641091</v>
      </c>
      <c r="Y752" s="17">
        <v>0.12689352130350301</v>
      </c>
      <c r="Z752" s="17">
        <v>6.9063210922903198E-2</v>
      </c>
      <c r="AA752" s="17">
        <v>0</v>
      </c>
      <c r="AB752" s="17">
        <v>5.2526864231323502E-2</v>
      </c>
      <c r="AC752" s="17">
        <v>0</v>
      </c>
      <c r="AD752" s="17">
        <v>7.8891609105147503E-2</v>
      </c>
      <c r="AE752" s="17"/>
      <c r="AF752" s="17">
        <v>5.3641403878886502E-2</v>
      </c>
      <c r="AG752" s="17">
        <v>1.5221667477060699E-2</v>
      </c>
      <c r="AH752" s="17">
        <v>2.8432909491495399E-2</v>
      </c>
      <c r="AI752" s="17">
        <v>8.7681230951255601E-2</v>
      </c>
      <c r="AJ752" s="17">
        <v>0</v>
      </c>
      <c r="AK752" s="17"/>
      <c r="AL752" s="17">
        <v>3.8772735087349297E-2</v>
      </c>
      <c r="AM752" s="17">
        <v>7.0016014627629103E-2</v>
      </c>
      <c r="AN752" s="17">
        <v>3.3017307180589602E-2</v>
      </c>
      <c r="AO752" s="17">
        <v>6.4624512783249002E-2</v>
      </c>
      <c r="AP752" s="17">
        <v>2.7594619139573E-2</v>
      </c>
      <c r="AQ752" s="17">
        <v>5.8826874053215003E-2</v>
      </c>
      <c r="AR752" s="17"/>
      <c r="AS752" s="17">
        <v>4.4045578259802598E-2</v>
      </c>
      <c r="AT752" s="17">
        <v>6.0810621365620897E-2</v>
      </c>
      <c r="AU752" s="17"/>
      <c r="AV752" s="17">
        <v>4.3336119701519099E-2</v>
      </c>
      <c r="AW752" s="17">
        <v>4.5319877898162698E-2</v>
      </c>
    </row>
    <row r="753" spans="2:49" x14ac:dyDescent="0.3">
      <c r="B753" t="s">
        <v>273</v>
      </c>
      <c r="C753" s="17">
        <v>0.12141495632315</v>
      </c>
      <c r="D753" s="17">
        <v>0.11784843878249</v>
      </c>
      <c r="E753" s="17">
        <v>0.13217298369555899</v>
      </c>
      <c r="F753" s="17"/>
      <c r="G753" s="17">
        <v>0.181080798987766</v>
      </c>
      <c r="H753" s="17">
        <v>7.3288666766372704E-2</v>
      </c>
      <c r="I753" s="17">
        <v>8.7233182861775796E-2</v>
      </c>
      <c r="J753" s="17">
        <v>3.42182375986613E-2</v>
      </c>
      <c r="K753" s="17">
        <v>0.15721423632467299</v>
      </c>
      <c r="L753" s="17">
        <v>0.18082529655910901</v>
      </c>
      <c r="M753" s="17"/>
      <c r="N753" s="17">
        <v>0.13491799305750701</v>
      </c>
      <c r="O753" s="17">
        <v>8.41161643393077E-2</v>
      </c>
      <c r="P753" s="17">
        <v>0.106332131141663</v>
      </c>
      <c r="Q753" s="17">
        <v>0.14674462880755201</v>
      </c>
      <c r="R753" s="17"/>
      <c r="S753" s="17">
        <v>3.6555769864682799E-2</v>
      </c>
      <c r="T753" s="17">
        <v>0.121593319919964</v>
      </c>
      <c r="U753" s="17">
        <v>0.13666704598359899</v>
      </c>
      <c r="V753" s="17">
        <v>0.180375194921158</v>
      </c>
      <c r="W753" s="17">
        <v>0.171786799425825</v>
      </c>
      <c r="X753" s="17">
        <v>0.240032727455989</v>
      </c>
      <c r="Y753" s="17">
        <v>0.12955746395319101</v>
      </c>
      <c r="Z753" s="17">
        <v>6.6645179329331894E-2</v>
      </c>
      <c r="AA753" s="17">
        <v>9.5544669801736301E-2</v>
      </c>
      <c r="AB753" s="17">
        <v>5.0062027213610902E-2</v>
      </c>
      <c r="AC753" s="17">
        <v>0.203840566321556</v>
      </c>
      <c r="AD753" s="17">
        <v>8.2882619362939502E-2</v>
      </c>
      <c r="AE753" s="17"/>
      <c r="AF753" s="17">
        <v>9.0540883811688094E-2</v>
      </c>
      <c r="AG753" s="17">
        <v>0.15963398644391899</v>
      </c>
      <c r="AH753" s="17">
        <v>0.11755477758277399</v>
      </c>
      <c r="AI753" s="17">
        <v>5.8636723670252203E-2</v>
      </c>
      <c r="AJ753" s="17">
        <v>0</v>
      </c>
      <c r="AK753" s="17"/>
      <c r="AL753" s="17">
        <v>5.8729979411251403E-2</v>
      </c>
      <c r="AM753" s="17">
        <v>0.14140983507871799</v>
      </c>
      <c r="AN753" s="17">
        <v>0.206238754947039</v>
      </c>
      <c r="AO753" s="17">
        <v>0.103911077935952</v>
      </c>
      <c r="AP753" s="17">
        <v>0.17750390599041299</v>
      </c>
      <c r="AQ753" s="17">
        <v>0.116474466167952</v>
      </c>
      <c r="AR753" s="17"/>
      <c r="AS753" s="17">
        <v>0.102288895658523</v>
      </c>
      <c r="AT753" s="17">
        <v>0.148076559152376</v>
      </c>
      <c r="AU753" s="17"/>
      <c r="AV753" s="17">
        <v>0.105463043294481</v>
      </c>
      <c r="AW753" s="17">
        <v>9.6587625108781897E-2</v>
      </c>
    </row>
    <row r="754" spans="2:49" x14ac:dyDescent="0.3">
      <c r="B754" t="s">
        <v>296</v>
      </c>
      <c r="C754" s="17">
        <v>0.215225849495842</v>
      </c>
      <c r="D754" s="17">
        <v>0.21863678424670499</v>
      </c>
      <c r="E754" s="17">
        <v>0.20872862258319599</v>
      </c>
      <c r="F754" s="17"/>
      <c r="G754" s="17">
        <v>3.1552003702484302E-2</v>
      </c>
      <c r="H754" s="17">
        <v>0.14711663426598001</v>
      </c>
      <c r="I754" s="17">
        <v>0.18083007168688101</v>
      </c>
      <c r="J754" s="17">
        <v>0.43318094241076399</v>
      </c>
      <c r="K754" s="17">
        <v>0.21849729023314601</v>
      </c>
      <c r="L754" s="17">
        <v>0.20375552150934201</v>
      </c>
      <c r="M754" s="17"/>
      <c r="N754" s="17">
        <v>0.21379445108344</v>
      </c>
      <c r="O754" s="17">
        <v>0.25507836377607701</v>
      </c>
      <c r="P754" s="17">
        <v>0.16616846226587501</v>
      </c>
      <c r="Q754" s="17">
        <v>0.218203600159799</v>
      </c>
      <c r="R754" s="17"/>
      <c r="S754" s="17">
        <v>0.11205339802148501</v>
      </c>
      <c r="T754" s="17">
        <v>0.229850618747237</v>
      </c>
      <c r="U754" s="17">
        <v>0.235406026999498</v>
      </c>
      <c r="V754" s="17">
        <v>9.8591615518486497E-2</v>
      </c>
      <c r="W754" s="17">
        <v>0.21019953668431701</v>
      </c>
      <c r="X754" s="17">
        <v>0.26119593712164302</v>
      </c>
      <c r="Y754" s="17">
        <v>0.22591277051363101</v>
      </c>
      <c r="Z754" s="17">
        <v>0.34157958769645003</v>
      </c>
      <c r="AA754" s="17">
        <v>0.16688798643945801</v>
      </c>
      <c r="AB754" s="17">
        <v>0.410087260052724</v>
      </c>
      <c r="AC754" s="17">
        <v>0.32242074430809903</v>
      </c>
      <c r="AD754" s="17">
        <v>0.29377564293644898</v>
      </c>
      <c r="AE754" s="17"/>
      <c r="AF754" s="17">
        <v>0.24529895410828101</v>
      </c>
      <c r="AG754" s="17">
        <v>0.240619386759376</v>
      </c>
      <c r="AH754" s="17">
        <v>0.193029351340118</v>
      </c>
      <c r="AI754" s="17">
        <v>0.15771933469167901</v>
      </c>
      <c r="AJ754" s="17">
        <v>0.169943729627962</v>
      </c>
      <c r="AK754" s="17"/>
      <c r="AL754" s="17">
        <v>0.18376675018889899</v>
      </c>
      <c r="AM754" s="17">
        <v>0.22691983175758801</v>
      </c>
      <c r="AN754" s="17">
        <v>0.15198994469528901</v>
      </c>
      <c r="AO754" s="17">
        <v>0.28140277338905001</v>
      </c>
      <c r="AP754" s="17">
        <v>0.259171680866635</v>
      </c>
      <c r="AQ754" s="17">
        <v>0.17956946216776801</v>
      </c>
      <c r="AR754" s="17"/>
      <c r="AS754" s="17">
        <v>0.20627567556707499</v>
      </c>
      <c r="AT754" s="17">
        <v>0.22770233311290999</v>
      </c>
      <c r="AU754" s="17"/>
      <c r="AV754" s="17">
        <v>0.20629031715612201</v>
      </c>
      <c r="AW754" s="17">
        <v>0.206249376960328</v>
      </c>
    </row>
    <row r="755" spans="2:49" x14ac:dyDescent="0.3">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row>
    <row r="756" spans="2:49" x14ac:dyDescent="0.3">
      <c r="B756" s="6" t="s">
        <v>307</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row>
    <row r="757" spans="2:49" x14ac:dyDescent="0.3">
      <c r="B757" s="23" t="s">
        <v>276</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row>
    <row r="758" spans="2:49" x14ac:dyDescent="0.3">
      <c r="B758" t="s">
        <v>266</v>
      </c>
      <c r="C758" s="17">
        <v>2.13149020545387E-2</v>
      </c>
      <c r="D758" s="17">
        <v>3.10587668147119E-2</v>
      </c>
      <c r="E758" s="17">
        <v>1.10259207410861E-2</v>
      </c>
      <c r="F758" s="17"/>
      <c r="G758" s="17">
        <v>5.4382889532460503E-2</v>
      </c>
      <c r="H758" s="17">
        <v>3.27083533779274E-2</v>
      </c>
      <c r="I758" s="17">
        <v>1.6632612217207601E-2</v>
      </c>
      <c r="J758" s="17">
        <v>1.18619518119848E-2</v>
      </c>
      <c r="K758" s="17">
        <v>1.15683488105218E-2</v>
      </c>
      <c r="L758" s="17">
        <v>8.9638346162802199E-3</v>
      </c>
      <c r="M758" s="17"/>
      <c r="N758" s="17">
        <v>2.1025977151265501E-2</v>
      </c>
      <c r="O758" s="17">
        <v>2.9696478943272299E-2</v>
      </c>
      <c r="P758" s="17">
        <v>1.1933517865796399E-2</v>
      </c>
      <c r="Q758" s="17">
        <v>1.99738399560331E-2</v>
      </c>
      <c r="R758" s="17"/>
      <c r="S758" s="17">
        <v>3.1314980523363997E-2</v>
      </c>
      <c r="T758" s="17">
        <v>4.3831282411768202E-2</v>
      </c>
      <c r="U758" s="17">
        <v>0</v>
      </c>
      <c r="V758" s="17">
        <v>1.9845229958643601E-2</v>
      </c>
      <c r="W758" s="17">
        <v>0</v>
      </c>
      <c r="X758" s="17">
        <v>0</v>
      </c>
      <c r="Y758" s="17">
        <v>2.8145317161816001E-2</v>
      </c>
      <c r="Z758" s="17">
        <v>6.2498984179349799E-2</v>
      </c>
      <c r="AA758" s="17">
        <v>1.6542446886574899E-2</v>
      </c>
      <c r="AB758" s="17">
        <v>2.2643950028049899E-2</v>
      </c>
      <c r="AC758" s="17">
        <v>0</v>
      </c>
      <c r="AD758" s="17">
        <v>0</v>
      </c>
      <c r="AE758" s="17"/>
      <c r="AF758" s="17">
        <v>0</v>
      </c>
      <c r="AG758" s="17">
        <v>2.5283228587157001E-2</v>
      </c>
      <c r="AH758" s="17">
        <v>1.3583669846765701E-2</v>
      </c>
      <c r="AI758" s="17">
        <v>3.4158862349938902E-2</v>
      </c>
      <c r="AJ758" s="17">
        <v>5.6088998195958702E-2</v>
      </c>
      <c r="AK758" s="17"/>
      <c r="AL758" s="17">
        <v>4.0077975748820202E-2</v>
      </c>
      <c r="AM758" s="17">
        <v>5.7155330273249904E-3</v>
      </c>
      <c r="AN758" s="17">
        <v>2.3914686528931899E-2</v>
      </c>
      <c r="AO758" s="17">
        <v>1.5403994940808401E-2</v>
      </c>
      <c r="AP758" s="17">
        <v>1.99641303379554E-2</v>
      </c>
      <c r="AQ758" s="17">
        <v>0</v>
      </c>
      <c r="AR758" s="17"/>
      <c r="AS758" s="17">
        <v>1.9727974564135501E-2</v>
      </c>
      <c r="AT758" s="17">
        <v>2.3505980995804299E-2</v>
      </c>
      <c r="AU758" s="17"/>
      <c r="AV758" s="17">
        <v>2.29254967351833E-2</v>
      </c>
      <c r="AW758" s="17">
        <v>1.1349893811913999E-2</v>
      </c>
    </row>
    <row r="759" spans="2:49" x14ac:dyDescent="0.3">
      <c r="B759" t="s">
        <v>267</v>
      </c>
      <c r="C759" s="17">
        <v>7.4602920632600503E-2</v>
      </c>
      <c r="D759" s="17">
        <v>7.7293790926616202E-2</v>
      </c>
      <c r="E759" s="17">
        <v>7.2071464832396501E-2</v>
      </c>
      <c r="F759" s="17"/>
      <c r="G759" s="17">
        <v>0.11407380305332</v>
      </c>
      <c r="H759" s="17">
        <v>8.3516022563935394E-2</v>
      </c>
      <c r="I759" s="17">
        <v>9.3393286449291499E-2</v>
      </c>
      <c r="J759" s="17">
        <v>6.1632436138580701E-2</v>
      </c>
      <c r="K759" s="17">
        <v>3.6912280644798498E-2</v>
      </c>
      <c r="L759" s="17">
        <v>6.6818188444251594E-2</v>
      </c>
      <c r="M759" s="17"/>
      <c r="N759" s="17">
        <v>0.12655785169783501</v>
      </c>
      <c r="O759" s="17">
        <v>2.1879134767654601E-2</v>
      </c>
      <c r="P759" s="17">
        <v>8.0956891212215096E-2</v>
      </c>
      <c r="Q759" s="17">
        <v>3.82194831619391E-2</v>
      </c>
      <c r="R759" s="17"/>
      <c r="S759" s="17">
        <v>0.11031412862484601</v>
      </c>
      <c r="T759" s="17">
        <v>2.8223604840097598E-2</v>
      </c>
      <c r="U759" s="17">
        <v>5.9417076782131602E-2</v>
      </c>
      <c r="V759" s="17">
        <v>5.4595934222168303E-2</v>
      </c>
      <c r="W759" s="17">
        <v>6.7870612117640505E-2</v>
      </c>
      <c r="X759" s="17">
        <v>5.2999620659864202E-2</v>
      </c>
      <c r="Y759" s="17">
        <v>0.117357538489354</v>
      </c>
      <c r="Z759" s="17">
        <v>9.3530386539158905E-2</v>
      </c>
      <c r="AA759" s="17">
        <v>8.9802184128350102E-2</v>
      </c>
      <c r="AB759" s="17">
        <v>0.10504316506113</v>
      </c>
      <c r="AC759" s="17">
        <v>0</v>
      </c>
      <c r="AD759" s="17">
        <v>7.0522447964830606E-2</v>
      </c>
      <c r="AE759" s="17"/>
      <c r="AF759" s="17">
        <v>2.59090022413739E-2</v>
      </c>
      <c r="AG759" s="17">
        <v>7.0165451032437307E-2</v>
      </c>
      <c r="AH759" s="17">
        <v>6.0694928299749498E-2</v>
      </c>
      <c r="AI759" s="17">
        <v>0.128119360485276</v>
      </c>
      <c r="AJ759" s="17">
        <v>0.182135283476901</v>
      </c>
      <c r="AK759" s="17"/>
      <c r="AL759" s="17">
        <v>9.9576452187363898E-2</v>
      </c>
      <c r="AM759" s="17">
        <v>7.5083867299274507E-2</v>
      </c>
      <c r="AN759" s="17">
        <v>1.8739551208609401E-2</v>
      </c>
      <c r="AO759" s="17">
        <v>8.0217086926755804E-2</v>
      </c>
      <c r="AP759" s="17">
        <v>2.20403385041886E-2</v>
      </c>
      <c r="AQ759" s="17">
        <v>7.5399002116089603E-2</v>
      </c>
      <c r="AR759" s="17"/>
      <c r="AS759" s="17">
        <v>7.5825203767658597E-2</v>
      </c>
      <c r="AT759" s="17">
        <v>7.2915308026677894E-2</v>
      </c>
      <c r="AU759" s="17"/>
      <c r="AV759" s="17">
        <v>9.0953768426659601E-2</v>
      </c>
      <c r="AW759" s="17">
        <v>3.6185654892606299E-2</v>
      </c>
    </row>
    <row r="760" spans="2:49" x14ac:dyDescent="0.3">
      <c r="B760" t="s">
        <v>268</v>
      </c>
      <c r="C760" s="17">
        <v>0.116352816153256</v>
      </c>
      <c r="D760" s="17">
        <v>0.14415903785810699</v>
      </c>
      <c r="E760" s="17">
        <v>8.2730827768155601E-2</v>
      </c>
      <c r="F760" s="17"/>
      <c r="G760" s="17">
        <v>0.137891066606013</v>
      </c>
      <c r="H760" s="17">
        <v>0.19315692019616301</v>
      </c>
      <c r="I760" s="17">
        <v>0.16441395942408499</v>
      </c>
      <c r="J760" s="17">
        <v>4.89397745956218E-2</v>
      </c>
      <c r="K760" s="17">
        <v>7.67989936828887E-2</v>
      </c>
      <c r="L760" s="17">
        <v>6.8056546146126801E-2</v>
      </c>
      <c r="M760" s="17"/>
      <c r="N760" s="17">
        <v>0.124449280996935</v>
      </c>
      <c r="O760" s="17">
        <v>0.120044802318167</v>
      </c>
      <c r="P760" s="17">
        <v>0.112285238432211</v>
      </c>
      <c r="Q760" s="17">
        <v>0.100653110944055</v>
      </c>
      <c r="R760" s="17"/>
      <c r="S760" s="17">
        <v>0.15358789173482901</v>
      </c>
      <c r="T760" s="17">
        <v>0.15733353784877299</v>
      </c>
      <c r="U760" s="17">
        <v>6.4115314396540404E-2</v>
      </c>
      <c r="V760" s="17">
        <v>0.115355293738047</v>
      </c>
      <c r="W760" s="17">
        <v>0.107804977549129</v>
      </c>
      <c r="X760" s="17">
        <v>9.9840314781892606E-2</v>
      </c>
      <c r="Y760" s="17">
        <v>2.92098581304427E-2</v>
      </c>
      <c r="Z760" s="17">
        <v>0.114265052604146</v>
      </c>
      <c r="AA760" s="17">
        <v>0.112713452184355</v>
      </c>
      <c r="AB760" s="17">
        <v>0.1080331626945</v>
      </c>
      <c r="AC760" s="17">
        <v>8.0916432833173998E-2</v>
      </c>
      <c r="AD760" s="17">
        <v>0.20383581417016999</v>
      </c>
      <c r="AE760" s="17"/>
      <c r="AF760" s="17">
        <v>0.13756357471137901</v>
      </c>
      <c r="AG760" s="17">
        <v>6.8529944429792197E-2</v>
      </c>
      <c r="AH760" s="17">
        <v>0.108505466581378</v>
      </c>
      <c r="AI760" s="17">
        <v>0.17692020833028099</v>
      </c>
      <c r="AJ760" s="17">
        <v>0.24475149796908699</v>
      </c>
      <c r="AK760" s="17"/>
      <c r="AL760" s="17">
        <v>0.18526523360975999</v>
      </c>
      <c r="AM760" s="17">
        <v>0.12190752776742</v>
      </c>
      <c r="AN760" s="17">
        <v>0</v>
      </c>
      <c r="AO760" s="17">
        <v>8.0082700203479795E-2</v>
      </c>
      <c r="AP760" s="17">
        <v>4.1810176551223599E-2</v>
      </c>
      <c r="AQ760" s="17">
        <v>4.07140962833865E-2</v>
      </c>
      <c r="AR760" s="17"/>
      <c r="AS760" s="17">
        <v>0.118238158602296</v>
      </c>
      <c r="AT760" s="17">
        <v>0.113749714145039</v>
      </c>
      <c r="AU760" s="17"/>
      <c r="AV760" s="17">
        <v>0.13141220488145999</v>
      </c>
      <c r="AW760" s="17">
        <v>8.3719797929235604E-2</v>
      </c>
    </row>
    <row r="761" spans="2:49" x14ac:dyDescent="0.3">
      <c r="B761" t="s">
        <v>269</v>
      </c>
      <c r="C761" s="17">
        <v>0.17063735532150601</v>
      </c>
      <c r="D761" s="17">
        <v>0.21242416046093399</v>
      </c>
      <c r="E761" s="17">
        <v>0.126870170855168</v>
      </c>
      <c r="F761" s="17"/>
      <c r="G761" s="17">
        <v>0.103877369830198</v>
      </c>
      <c r="H761" s="17">
        <v>0.29446649564280902</v>
      </c>
      <c r="I761" s="17">
        <v>0.151677763080967</v>
      </c>
      <c r="J761" s="17">
        <v>0.118700918749525</v>
      </c>
      <c r="K761" s="17">
        <v>0.15326486532705499</v>
      </c>
      <c r="L761" s="17">
        <v>0.144723201483622</v>
      </c>
      <c r="M761" s="17"/>
      <c r="N761" s="17">
        <v>0.18059581371553299</v>
      </c>
      <c r="O761" s="17">
        <v>0.150250387453819</v>
      </c>
      <c r="P761" s="17">
        <v>0.17078730136978701</v>
      </c>
      <c r="Q761" s="17">
        <v>0.180422890634856</v>
      </c>
      <c r="R761" s="17"/>
      <c r="S761" s="17">
        <v>0.19129644129107701</v>
      </c>
      <c r="T761" s="17">
        <v>0.19963139268997199</v>
      </c>
      <c r="U761" s="17">
        <v>9.4578411331364104E-2</v>
      </c>
      <c r="V761" s="17">
        <v>0.139941745528636</v>
      </c>
      <c r="W761" s="17">
        <v>0.19241577612967201</v>
      </c>
      <c r="X761" s="17">
        <v>0.27040455143565401</v>
      </c>
      <c r="Y761" s="17">
        <v>0.177151940653832</v>
      </c>
      <c r="Z761" s="17">
        <v>0.181351610237591</v>
      </c>
      <c r="AA761" s="17">
        <v>0.151533322455568</v>
      </c>
      <c r="AB761" s="17">
        <v>7.7317171315510899E-2</v>
      </c>
      <c r="AC761" s="17">
        <v>0.21660635999038799</v>
      </c>
      <c r="AD761" s="17">
        <v>0.13280105881460599</v>
      </c>
      <c r="AE761" s="17"/>
      <c r="AF761" s="17">
        <v>0.12765263836893101</v>
      </c>
      <c r="AG761" s="17">
        <v>0.129645690540758</v>
      </c>
      <c r="AH761" s="17">
        <v>0.19758318338157299</v>
      </c>
      <c r="AI761" s="17">
        <v>0.22286412307956099</v>
      </c>
      <c r="AJ761" s="17">
        <v>0.20451367543127599</v>
      </c>
      <c r="AK761" s="17"/>
      <c r="AL761" s="17">
        <v>0.18195645292766699</v>
      </c>
      <c r="AM761" s="17">
        <v>0.16868223912938399</v>
      </c>
      <c r="AN761" s="17">
        <v>0.23253102625897101</v>
      </c>
      <c r="AO761" s="17">
        <v>0.133934464860409</v>
      </c>
      <c r="AP761" s="17">
        <v>6.4212908960946002E-2</v>
      </c>
      <c r="AQ761" s="17">
        <v>0.309663362843136</v>
      </c>
      <c r="AR761" s="17"/>
      <c r="AS761" s="17">
        <v>0.199383803364346</v>
      </c>
      <c r="AT761" s="17">
        <v>0.13094698677993799</v>
      </c>
      <c r="AU761" s="17"/>
      <c r="AV761" s="17">
        <v>0.166304796481271</v>
      </c>
      <c r="AW761" s="17">
        <v>0.28605672572249702</v>
      </c>
    </row>
    <row r="762" spans="2:49" x14ac:dyDescent="0.3">
      <c r="B762" t="s">
        <v>270</v>
      </c>
      <c r="C762" s="17">
        <v>0.13644882488330801</v>
      </c>
      <c r="D762" s="17">
        <v>0.13808678798065899</v>
      </c>
      <c r="E762" s="17">
        <v>0.13531853297375401</v>
      </c>
      <c r="F762" s="17"/>
      <c r="G762" s="17">
        <v>0.12534598563360999</v>
      </c>
      <c r="H762" s="17">
        <v>0.10327613050543</v>
      </c>
      <c r="I762" s="17">
        <v>0.217298157996028</v>
      </c>
      <c r="J762" s="17">
        <v>0.109842140835198</v>
      </c>
      <c r="K762" s="17">
        <v>0.139708054473205</v>
      </c>
      <c r="L762" s="17">
        <v>0.13503587921819399</v>
      </c>
      <c r="M762" s="17"/>
      <c r="N762" s="17">
        <v>0.153044686570004</v>
      </c>
      <c r="O762" s="17">
        <v>0.108118501963305</v>
      </c>
      <c r="P762" s="17">
        <v>0.100860421219021</v>
      </c>
      <c r="Q762" s="17">
        <v>0.17872607109369401</v>
      </c>
      <c r="R762" s="17"/>
      <c r="S762" s="17">
        <v>0.114141173419541</v>
      </c>
      <c r="T762" s="17">
        <v>0.12380230934431299</v>
      </c>
      <c r="U762" s="17">
        <v>0.127490981652015</v>
      </c>
      <c r="V762" s="17">
        <v>0.12076961577576401</v>
      </c>
      <c r="W762" s="17">
        <v>0.15050182472349</v>
      </c>
      <c r="X762" s="17">
        <v>0.15123722573208201</v>
      </c>
      <c r="Y762" s="17">
        <v>0.118617177009954</v>
      </c>
      <c r="Z762" s="17">
        <v>0.142739299453987</v>
      </c>
      <c r="AA762" s="17">
        <v>0.19375763514316399</v>
      </c>
      <c r="AB762" s="17">
        <v>0.17547692584108099</v>
      </c>
      <c r="AC762" s="17">
        <v>9.1697958504049701E-2</v>
      </c>
      <c r="AD762" s="17">
        <v>6.8053325765671593E-2</v>
      </c>
      <c r="AE762" s="17"/>
      <c r="AF762" s="17">
        <v>0.12089059772305601</v>
      </c>
      <c r="AG762" s="17">
        <v>0.16165316213616199</v>
      </c>
      <c r="AH762" s="17">
        <v>0.151496097825839</v>
      </c>
      <c r="AI762" s="17">
        <v>9.9989279913787504E-2</v>
      </c>
      <c r="AJ762" s="17">
        <v>0.24446534841494399</v>
      </c>
      <c r="AK762" s="17"/>
      <c r="AL762" s="17">
        <v>0.13776336484035501</v>
      </c>
      <c r="AM762" s="17">
        <v>0.12854663389992599</v>
      </c>
      <c r="AN762" s="17">
        <v>0.131642109947258</v>
      </c>
      <c r="AO762" s="17">
        <v>0.18200605363809599</v>
      </c>
      <c r="AP762" s="17">
        <v>0.13125653157803499</v>
      </c>
      <c r="AQ762" s="17">
        <v>4.8663463438652903E-2</v>
      </c>
      <c r="AR762" s="17"/>
      <c r="AS762" s="17">
        <v>0.127829299585975</v>
      </c>
      <c r="AT762" s="17">
        <v>0.14834984775732299</v>
      </c>
      <c r="AU762" s="17"/>
      <c r="AV762" s="17">
        <v>0.123895130227393</v>
      </c>
      <c r="AW762" s="17">
        <v>0.138137527900249</v>
      </c>
    </row>
    <row r="763" spans="2:49" x14ac:dyDescent="0.3">
      <c r="B763" t="s">
        <v>271</v>
      </c>
      <c r="C763" s="17">
        <v>0.32171749806633598</v>
      </c>
      <c r="D763" s="17">
        <v>0.27004558290819802</v>
      </c>
      <c r="E763" s="17">
        <v>0.37824117171329402</v>
      </c>
      <c r="F763" s="17"/>
      <c r="G763" s="17">
        <v>0.248991430575846</v>
      </c>
      <c r="H763" s="17">
        <v>0.18518473466991001</v>
      </c>
      <c r="I763" s="17">
        <v>0.23468367484830599</v>
      </c>
      <c r="J763" s="17">
        <v>0.45623274634112798</v>
      </c>
      <c r="K763" s="17">
        <v>0.43549598363807301</v>
      </c>
      <c r="L763" s="17">
        <v>0.38247108190824602</v>
      </c>
      <c r="M763" s="17"/>
      <c r="N763" s="17">
        <v>0.27744347058086199</v>
      </c>
      <c r="O763" s="17">
        <v>0.38796021715839402</v>
      </c>
      <c r="P763" s="17">
        <v>0.34267055730718199</v>
      </c>
      <c r="Q763" s="17">
        <v>0.29095994808799103</v>
      </c>
      <c r="R763" s="17"/>
      <c r="S763" s="17">
        <v>0.30808566066197401</v>
      </c>
      <c r="T763" s="17">
        <v>0.30662698707059499</v>
      </c>
      <c r="U763" s="17">
        <v>0.460662419755482</v>
      </c>
      <c r="V763" s="17">
        <v>0.39262217928619902</v>
      </c>
      <c r="W763" s="17">
        <v>0.292987797598869</v>
      </c>
      <c r="X763" s="17">
        <v>0.28106502636418301</v>
      </c>
      <c r="Y763" s="17">
        <v>0.40652338736320998</v>
      </c>
      <c r="Z763" s="17">
        <v>0.134103773800269</v>
      </c>
      <c r="AA763" s="17">
        <v>0.27940969649483</v>
      </c>
      <c r="AB763" s="17">
        <v>0.32143741045204899</v>
      </c>
      <c r="AC763" s="17">
        <v>0.31369921077626201</v>
      </c>
      <c r="AD763" s="17">
        <v>0.37203278814628599</v>
      </c>
      <c r="AE763" s="17"/>
      <c r="AF763" s="17">
        <v>0.45168979774534102</v>
      </c>
      <c r="AG763" s="17">
        <v>0.31878543093911699</v>
      </c>
      <c r="AH763" s="17">
        <v>0.315971396296647</v>
      </c>
      <c r="AI763" s="17">
        <v>0.26260981860525001</v>
      </c>
      <c r="AJ763" s="17">
        <v>0</v>
      </c>
      <c r="AK763" s="17"/>
      <c r="AL763" s="17">
        <v>0.22284995263019799</v>
      </c>
      <c r="AM763" s="17">
        <v>0.34362754789570998</v>
      </c>
      <c r="AN763" s="17">
        <v>0.36756413404666599</v>
      </c>
      <c r="AO763" s="17">
        <v>0.374060635075946</v>
      </c>
      <c r="AP763" s="17">
        <v>0.47159942857430198</v>
      </c>
      <c r="AQ763" s="17">
        <v>0.37681864999860798</v>
      </c>
      <c r="AR763" s="17"/>
      <c r="AS763" s="17">
        <v>0.316105399959697</v>
      </c>
      <c r="AT763" s="17">
        <v>0.32946615076290597</v>
      </c>
      <c r="AU763" s="17"/>
      <c r="AV763" s="17">
        <v>0.31015287113957601</v>
      </c>
      <c r="AW763" s="17">
        <v>0.33170209154371599</v>
      </c>
    </row>
    <row r="764" spans="2:49" x14ac:dyDescent="0.3">
      <c r="B764" t="s">
        <v>272</v>
      </c>
      <c r="C764" s="17">
        <v>6.2760003822270996E-2</v>
      </c>
      <c r="D764" s="17">
        <v>3.05508210082438E-2</v>
      </c>
      <c r="E764" s="17">
        <v>9.7372012627048601E-2</v>
      </c>
      <c r="F764" s="17"/>
      <c r="G764" s="17">
        <v>3.2137502490489897E-2</v>
      </c>
      <c r="H764" s="17">
        <v>4.3913927177420799E-2</v>
      </c>
      <c r="I764" s="17">
        <v>2.5897325954540099E-2</v>
      </c>
      <c r="J764" s="17">
        <v>0.13387777116058</v>
      </c>
      <c r="K764" s="17">
        <v>3.84736870837026E-2</v>
      </c>
      <c r="L764" s="17">
        <v>8.8108212821422296E-2</v>
      </c>
      <c r="M764" s="17"/>
      <c r="N764" s="17">
        <v>4.0967499336073201E-2</v>
      </c>
      <c r="O764" s="17">
        <v>7.5827884616393004E-2</v>
      </c>
      <c r="P764" s="17">
        <v>9.0702379320779306E-2</v>
      </c>
      <c r="Q764" s="17">
        <v>6.1223222485947901E-2</v>
      </c>
      <c r="R764" s="17"/>
      <c r="S764" s="17">
        <v>9.6591180973678893E-3</v>
      </c>
      <c r="T764" s="17">
        <v>6.3136359814282395E-2</v>
      </c>
      <c r="U764" s="17">
        <v>6.2166391321454198E-2</v>
      </c>
      <c r="V764" s="17">
        <v>7.7414648418693804E-2</v>
      </c>
      <c r="W764" s="17">
        <v>0.13543955671956801</v>
      </c>
      <c r="X764" s="17">
        <v>7.1931538470801498E-2</v>
      </c>
      <c r="Y764" s="17">
        <v>2.92098581304427E-2</v>
      </c>
      <c r="Z764" s="17">
        <v>0.13749254470801101</v>
      </c>
      <c r="AA764" s="17">
        <v>3.9783877703450397E-2</v>
      </c>
      <c r="AB764" s="17">
        <v>4.2866812354053797E-2</v>
      </c>
      <c r="AC764" s="17">
        <v>0.127331639687082</v>
      </c>
      <c r="AD764" s="17">
        <v>0.15275456513843599</v>
      </c>
      <c r="AE764" s="17"/>
      <c r="AF764" s="17">
        <v>7.1405903406846494E-2</v>
      </c>
      <c r="AG764" s="17">
        <v>9.4499475696633695E-2</v>
      </c>
      <c r="AH764" s="17">
        <v>7.4618717465169696E-2</v>
      </c>
      <c r="AI764" s="17">
        <v>1.1569196056831E-2</v>
      </c>
      <c r="AJ764" s="17">
        <v>0</v>
      </c>
      <c r="AK764" s="17"/>
      <c r="AL764" s="17">
        <v>4.1776183327491397E-2</v>
      </c>
      <c r="AM764" s="17">
        <v>6.2301463587481398E-2</v>
      </c>
      <c r="AN764" s="17">
        <v>8.9795257502675599E-2</v>
      </c>
      <c r="AO764" s="17">
        <v>6.7941838236972196E-2</v>
      </c>
      <c r="AP764" s="17">
        <v>9.3792209928720199E-2</v>
      </c>
      <c r="AQ764" s="17">
        <v>9.6997351272297805E-2</v>
      </c>
      <c r="AR764" s="17"/>
      <c r="AS764" s="17">
        <v>7.1911439741080704E-2</v>
      </c>
      <c r="AT764" s="17">
        <v>5.0124569219679199E-2</v>
      </c>
      <c r="AU764" s="17"/>
      <c r="AV764" s="17">
        <v>8.4787754438602106E-2</v>
      </c>
      <c r="AW764" s="17">
        <v>3.8173189134518698E-2</v>
      </c>
    </row>
    <row r="765" spans="2:49" x14ac:dyDescent="0.3">
      <c r="B765" t="s">
        <v>273</v>
      </c>
      <c r="C765" s="17">
        <v>4.5816882119940297E-2</v>
      </c>
      <c r="D765" s="17">
        <v>4.9389946478058298E-2</v>
      </c>
      <c r="E765" s="17">
        <v>4.2215330835654499E-2</v>
      </c>
      <c r="F765" s="17"/>
      <c r="G765" s="17">
        <v>0.109410692746104</v>
      </c>
      <c r="H765" s="17">
        <v>2.7502358328216299E-2</v>
      </c>
      <c r="I765" s="17">
        <v>4.1013683945890902E-2</v>
      </c>
      <c r="J765" s="17">
        <v>0</v>
      </c>
      <c r="K765" s="17">
        <v>5.4455471580242901E-2</v>
      </c>
      <c r="L765" s="17">
        <v>6.6909863182447293E-2</v>
      </c>
      <c r="M765" s="17"/>
      <c r="N765" s="17">
        <v>4.8713516294221298E-2</v>
      </c>
      <c r="O765" s="17">
        <v>4.3672580512806002E-2</v>
      </c>
      <c r="P765" s="17">
        <v>4.4858123007010697E-2</v>
      </c>
      <c r="Q765" s="17">
        <v>4.4465066606891597E-2</v>
      </c>
      <c r="R765" s="17"/>
      <c r="S765" s="17">
        <v>5.7677304495288399E-2</v>
      </c>
      <c r="T765" s="17">
        <v>1.460644860939E-2</v>
      </c>
      <c r="U765" s="17">
        <v>3.40503432145976E-2</v>
      </c>
      <c r="V765" s="17">
        <v>5.92015374606095E-2</v>
      </c>
      <c r="W765" s="17">
        <v>2.4103143179378599E-2</v>
      </c>
      <c r="X765" s="17">
        <v>4.9170742348260001E-2</v>
      </c>
      <c r="Y765" s="17">
        <v>5.7624402293576502E-2</v>
      </c>
      <c r="Z765" s="17">
        <v>4.5635904723923301E-2</v>
      </c>
      <c r="AA765" s="17">
        <v>5.9738850601111601E-2</v>
      </c>
      <c r="AB765" s="17">
        <v>8.2604227402758607E-2</v>
      </c>
      <c r="AC765" s="17">
        <v>0</v>
      </c>
      <c r="AD765" s="17">
        <v>0</v>
      </c>
      <c r="AE765" s="17"/>
      <c r="AF765" s="17">
        <v>0</v>
      </c>
      <c r="AG765" s="17">
        <v>8.6764686377321806E-2</v>
      </c>
      <c r="AH765" s="17">
        <v>3.9692270056998699E-2</v>
      </c>
      <c r="AI765" s="17">
        <v>4.1168324494455899E-2</v>
      </c>
      <c r="AJ765" s="17">
        <v>6.8045196511833203E-2</v>
      </c>
      <c r="AK765" s="17"/>
      <c r="AL765" s="17">
        <v>4.17847943735421E-2</v>
      </c>
      <c r="AM765" s="17">
        <v>4.1093264658950801E-2</v>
      </c>
      <c r="AN765" s="17">
        <v>6.7882155538661504E-2</v>
      </c>
      <c r="AO765" s="17">
        <v>5.40804288633824E-2</v>
      </c>
      <c r="AP765" s="17">
        <v>6.4483193472175002E-2</v>
      </c>
      <c r="AQ765" s="17">
        <v>0</v>
      </c>
      <c r="AR765" s="17"/>
      <c r="AS765" s="17">
        <v>2.3341998776903902E-2</v>
      </c>
      <c r="AT765" s="17">
        <v>7.6848069050739598E-2</v>
      </c>
      <c r="AU765" s="17"/>
      <c r="AV765" s="17">
        <v>1.85641721606363E-2</v>
      </c>
      <c r="AW765" s="17">
        <v>3.5860760202124899E-2</v>
      </c>
    </row>
    <row r="766" spans="2:49" x14ac:dyDescent="0.3">
      <c r="B766" t="s">
        <v>296</v>
      </c>
      <c r="C766" s="17">
        <v>5.0348796946242197E-2</v>
      </c>
      <c r="D766" s="17">
        <v>4.6991105564471697E-2</v>
      </c>
      <c r="E766" s="17">
        <v>5.4154567653441801E-2</v>
      </c>
      <c r="F766" s="17"/>
      <c r="G766" s="17">
        <v>7.3889259531957602E-2</v>
      </c>
      <c r="H766" s="17">
        <v>3.6275057538187598E-2</v>
      </c>
      <c r="I766" s="17">
        <v>5.49895360836841E-2</v>
      </c>
      <c r="J766" s="17">
        <v>5.8912260367380398E-2</v>
      </c>
      <c r="K766" s="17">
        <v>5.3322314759512698E-2</v>
      </c>
      <c r="L766" s="17">
        <v>3.8913192179409702E-2</v>
      </c>
      <c r="M766" s="17"/>
      <c r="N766" s="17">
        <v>2.7201903657271601E-2</v>
      </c>
      <c r="O766" s="17">
        <v>6.2550012266189295E-2</v>
      </c>
      <c r="P766" s="17">
        <v>4.4945570265997901E-2</v>
      </c>
      <c r="Q766" s="17">
        <v>8.5356367028593103E-2</v>
      </c>
      <c r="R766" s="17"/>
      <c r="S766" s="17">
        <v>2.3923301151711901E-2</v>
      </c>
      <c r="T766" s="17">
        <v>6.2808077370809998E-2</v>
      </c>
      <c r="U766" s="17">
        <v>9.7519061546415306E-2</v>
      </c>
      <c r="V766" s="17">
        <v>2.02538156112392E-2</v>
      </c>
      <c r="W766" s="17">
        <v>2.8876311982252299E-2</v>
      </c>
      <c r="X766" s="17">
        <v>2.3350980207262499E-2</v>
      </c>
      <c r="Y766" s="17">
        <v>3.6160520767372403E-2</v>
      </c>
      <c r="Z766" s="17">
        <v>8.8382443753563494E-2</v>
      </c>
      <c r="AA766" s="17">
        <v>5.67185344025967E-2</v>
      </c>
      <c r="AB766" s="17">
        <v>6.45771748508671E-2</v>
      </c>
      <c r="AC766" s="17">
        <v>0.169748398209044</v>
      </c>
      <c r="AD766" s="17">
        <v>0</v>
      </c>
      <c r="AE766" s="17"/>
      <c r="AF766" s="17">
        <v>6.4888485803072896E-2</v>
      </c>
      <c r="AG766" s="17">
        <v>4.4672930260621198E-2</v>
      </c>
      <c r="AH766" s="17">
        <v>3.78542702458807E-2</v>
      </c>
      <c r="AI766" s="17">
        <v>2.2600826684618901E-2</v>
      </c>
      <c r="AJ766" s="17">
        <v>0</v>
      </c>
      <c r="AK766" s="17"/>
      <c r="AL766" s="17">
        <v>4.8949590354802897E-2</v>
      </c>
      <c r="AM766" s="17">
        <v>5.3041922734527902E-2</v>
      </c>
      <c r="AN766" s="17">
        <v>6.7931078968226699E-2</v>
      </c>
      <c r="AO766" s="17">
        <v>1.2272797254150401E-2</v>
      </c>
      <c r="AP766" s="17">
        <v>9.0841082092454395E-2</v>
      </c>
      <c r="AQ766" s="17">
        <v>5.1744074047829602E-2</v>
      </c>
      <c r="AR766" s="17"/>
      <c r="AS766" s="17">
        <v>4.7636721637907303E-2</v>
      </c>
      <c r="AT766" s="17">
        <v>5.4093373261892903E-2</v>
      </c>
      <c r="AU766" s="17"/>
      <c r="AV766" s="17">
        <v>5.1003805509218902E-2</v>
      </c>
      <c r="AW766" s="17">
        <v>3.88143588631382E-2</v>
      </c>
    </row>
    <row r="767" spans="2:49" x14ac:dyDescent="0.3">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row>
    <row r="768" spans="2:49" x14ac:dyDescent="0.3">
      <c r="B768" s="6" t="s">
        <v>308</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row>
    <row r="769" spans="2:49" x14ac:dyDescent="0.3">
      <c r="B769" s="23" t="s">
        <v>276</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row>
    <row r="770" spans="2:49" x14ac:dyDescent="0.3">
      <c r="B770" t="s">
        <v>266</v>
      </c>
      <c r="C770" s="17">
        <v>5.23922777994466E-2</v>
      </c>
      <c r="D770" s="17">
        <v>4.5761094808072403E-2</v>
      </c>
      <c r="E770" s="17">
        <v>3.0424268780723501E-2</v>
      </c>
      <c r="F770" s="17"/>
      <c r="G770" s="17">
        <v>0</v>
      </c>
      <c r="H770" s="17">
        <v>0.12649626404605099</v>
      </c>
      <c r="I770" s="17">
        <v>6.14410056392415E-2</v>
      </c>
      <c r="J770" s="17">
        <v>0</v>
      </c>
      <c r="K770" s="17">
        <v>0</v>
      </c>
      <c r="L770" s="17">
        <v>0</v>
      </c>
      <c r="M770" s="17"/>
      <c r="N770" s="17">
        <v>6.7245026711990299E-2</v>
      </c>
      <c r="O770" s="17">
        <v>0</v>
      </c>
      <c r="P770" s="17">
        <v>9.7538939479035899E-2</v>
      </c>
      <c r="Q770" s="17">
        <v>0</v>
      </c>
      <c r="R770" s="17"/>
      <c r="S770" s="17">
        <v>0.12295089401452899</v>
      </c>
      <c r="T770" s="17">
        <v>0</v>
      </c>
      <c r="U770" s="17">
        <v>0.25669487936027902</v>
      </c>
      <c r="V770" s="17">
        <v>0</v>
      </c>
      <c r="W770" s="17">
        <v>0</v>
      </c>
      <c r="X770" s="17">
        <v>0</v>
      </c>
      <c r="Y770" s="17">
        <v>0</v>
      </c>
      <c r="Z770" s="17">
        <v>0</v>
      </c>
      <c r="AA770" s="17">
        <v>0.104347012629345</v>
      </c>
      <c r="AB770" s="17">
        <v>0</v>
      </c>
      <c r="AC770" s="17">
        <v>0</v>
      </c>
      <c r="AD770" s="17">
        <v>0</v>
      </c>
      <c r="AE770" s="17"/>
      <c r="AF770" s="17">
        <v>0</v>
      </c>
      <c r="AG770" s="17">
        <v>0</v>
      </c>
      <c r="AH770" s="17">
        <v>7.12614752071936E-2</v>
      </c>
      <c r="AI770" s="17">
        <v>0.102815734706597</v>
      </c>
      <c r="AJ770" s="17">
        <v>0</v>
      </c>
      <c r="AK770" s="17"/>
      <c r="AL770" s="17">
        <v>0.117960541488197</v>
      </c>
      <c r="AM770" s="17">
        <v>0</v>
      </c>
      <c r="AN770" s="17">
        <v>0</v>
      </c>
      <c r="AO770" s="17">
        <v>0</v>
      </c>
      <c r="AP770" s="17">
        <v>0</v>
      </c>
      <c r="AQ770" s="17">
        <v>0</v>
      </c>
      <c r="AR770" s="17"/>
      <c r="AS770" s="17">
        <v>7.0608034148975499E-2</v>
      </c>
      <c r="AT770" s="17">
        <v>3.0432883624780499E-2</v>
      </c>
      <c r="AU770" s="17"/>
      <c r="AV770" s="17">
        <v>0.10041376174084</v>
      </c>
      <c r="AW770" s="17">
        <v>0</v>
      </c>
    </row>
    <row r="771" spans="2:49" x14ac:dyDescent="0.3">
      <c r="B771" t="s">
        <v>267</v>
      </c>
      <c r="C771" s="17">
        <v>0.10670259949504</v>
      </c>
      <c r="D771" s="17">
        <v>0.105402121334799</v>
      </c>
      <c r="E771" s="17">
        <v>0.11157858405693</v>
      </c>
      <c r="F771" s="17"/>
      <c r="G771" s="17">
        <v>0.104160807936722</v>
      </c>
      <c r="H771" s="17">
        <v>0.16063025269807299</v>
      </c>
      <c r="I771" s="17">
        <v>0.138939497382985</v>
      </c>
      <c r="J771" s="17">
        <v>0</v>
      </c>
      <c r="K771" s="17">
        <v>0</v>
      </c>
      <c r="L771" s="17">
        <v>0</v>
      </c>
      <c r="M771" s="17"/>
      <c r="N771" s="17">
        <v>0.18334331650750699</v>
      </c>
      <c r="O771" s="17">
        <v>7.6198611494188898E-2</v>
      </c>
      <c r="P771" s="17">
        <v>4.95639303057741E-2</v>
      </c>
      <c r="Q771" s="17">
        <v>7.2891296058624599E-2</v>
      </c>
      <c r="R771" s="17"/>
      <c r="S771" s="17">
        <v>0.19957710152980301</v>
      </c>
      <c r="T771" s="17">
        <v>0.11547220817850599</v>
      </c>
      <c r="U771" s="17">
        <v>0</v>
      </c>
      <c r="V771" s="17">
        <v>0.137227835557444</v>
      </c>
      <c r="W771" s="17">
        <v>0</v>
      </c>
      <c r="X771" s="17">
        <v>0</v>
      </c>
      <c r="Y771" s="17">
        <v>0</v>
      </c>
      <c r="Z771" s="17">
        <v>0.33554474640108201</v>
      </c>
      <c r="AA771" s="17">
        <v>0.104347012629345</v>
      </c>
      <c r="AB771" s="17">
        <v>0</v>
      </c>
      <c r="AC771" s="17">
        <v>0</v>
      </c>
      <c r="AD771" s="17">
        <v>0.5</v>
      </c>
      <c r="AE771" s="17"/>
      <c r="AF771" s="17">
        <v>0.11154607442676601</v>
      </c>
      <c r="AG771" s="17">
        <v>0</v>
      </c>
      <c r="AH771" s="17">
        <v>6.5586847484187694E-2</v>
      </c>
      <c r="AI771" s="17">
        <v>0.15952610748426599</v>
      </c>
      <c r="AJ771" s="17">
        <v>0.32317967816724502</v>
      </c>
      <c r="AK771" s="17"/>
      <c r="AL771" s="17">
        <v>0.18157690325650799</v>
      </c>
      <c r="AM771" s="17">
        <v>0</v>
      </c>
      <c r="AN771" s="17">
        <v>0.15371244969314199</v>
      </c>
      <c r="AO771" s="17">
        <v>0</v>
      </c>
      <c r="AP771" s="17">
        <v>0.227083101959592</v>
      </c>
      <c r="AQ771" s="17">
        <v>0</v>
      </c>
      <c r="AR771" s="17"/>
      <c r="AS771" s="17">
        <v>0.147546287330725</v>
      </c>
      <c r="AT771" s="17">
        <v>5.7464861378607901E-2</v>
      </c>
      <c r="AU771" s="17"/>
      <c r="AV771" s="17">
        <v>0.10888768359178801</v>
      </c>
      <c r="AW771" s="17">
        <v>0.239126269887355</v>
      </c>
    </row>
    <row r="772" spans="2:49" x14ac:dyDescent="0.3">
      <c r="B772" t="s">
        <v>268</v>
      </c>
      <c r="C772" s="17">
        <v>0.14023325758458399</v>
      </c>
      <c r="D772" s="17">
        <v>0.11669549504563401</v>
      </c>
      <c r="E772" s="17">
        <v>0.17225732116123199</v>
      </c>
      <c r="F772" s="17"/>
      <c r="G772" s="17">
        <v>0.15907382553535801</v>
      </c>
      <c r="H772" s="17">
        <v>0.20641606305289001</v>
      </c>
      <c r="I772" s="17">
        <v>0</v>
      </c>
      <c r="J772" s="17">
        <v>0.17278159602302301</v>
      </c>
      <c r="K772" s="17">
        <v>0.391751608199226</v>
      </c>
      <c r="L772" s="17">
        <v>0</v>
      </c>
      <c r="M772" s="17"/>
      <c r="N772" s="17">
        <v>3.09138625552598E-2</v>
      </c>
      <c r="O772" s="17">
        <v>0.24160780203771801</v>
      </c>
      <c r="P772" s="17">
        <v>0.22811658315127001</v>
      </c>
      <c r="Q772" s="17">
        <v>0.133184884407829</v>
      </c>
      <c r="R772" s="17"/>
      <c r="S772" s="17">
        <v>5.7668930734480303E-2</v>
      </c>
      <c r="T772" s="17">
        <v>0.50049588622032803</v>
      </c>
      <c r="U772" s="17">
        <v>0</v>
      </c>
      <c r="V772" s="17">
        <v>0.12617854080844201</v>
      </c>
      <c r="W772" s="17">
        <v>0</v>
      </c>
      <c r="X772" s="17">
        <v>0.181441582844378</v>
      </c>
      <c r="Y772" s="17">
        <v>0</v>
      </c>
      <c r="Z772" s="17">
        <v>0.66445525359891799</v>
      </c>
      <c r="AA772" s="17">
        <v>0.104347012629345</v>
      </c>
      <c r="AB772" s="17">
        <v>0</v>
      </c>
      <c r="AC772" s="17">
        <v>0</v>
      </c>
      <c r="AD772" s="17">
        <v>0</v>
      </c>
      <c r="AE772" s="17"/>
      <c r="AF772" s="17">
        <v>0</v>
      </c>
      <c r="AG772" s="17">
        <v>0.20082243108998399</v>
      </c>
      <c r="AH772" s="17">
        <v>0.18435977435864501</v>
      </c>
      <c r="AI772" s="17">
        <v>0.185081413783513</v>
      </c>
      <c r="AJ772" s="17">
        <v>0</v>
      </c>
      <c r="AK772" s="17"/>
      <c r="AL772" s="17">
        <v>8.1776217719122898E-2</v>
      </c>
      <c r="AM772" s="17">
        <v>0.216941656558815</v>
      </c>
      <c r="AN772" s="17">
        <v>0.159758553341246</v>
      </c>
      <c r="AO772" s="17">
        <v>0.17931372211970201</v>
      </c>
      <c r="AP772" s="17">
        <v>0.22013812047897999</v>
      </c>
      <c r="AQ772" s="17">
        <v>0</v>
      </c>
      <c r="AR772" s="17"/>
      <c r="AS772" s="17">
        <v>4.7679680560477597E-2</v>
      </c>
      <c r="AT772" s="17">
        <v>0.25180811844399897</v>
      </c>
      <c r="AU772" s="17"/>
      <c r="AV772" s="17">
        <v>3.5934163548669198E-2</v>
      </c>
      <c r="AW772" s="17">
        <v>7.5504126842188699E-2</v>
      </c>
    </row>
    <row r="773" spans="2:49" x14ac:dyDescent="0.3">
      <c r="B773" t="s">
        <v>269</v>
      </c>
      <c r="C773" s="17">
        <v>0.25316034121947201</v>
      </c>
      <c r="D773" s="17">
        <v>0.33117462954828503</v>
      </c>
      <c r="E773" s="17">
        <v>0.169558606392404</v>
      </c>
      <c r="F773" s="17"/>
      <c r="G773" s="17">
        <v>0.265637354506783</v>
      </c>
      <c r="H773" s="17">
        <v>0.33242482241458099</v>
      </c>
      <c r="I773" s="17">
        <v>0.21341043763871501</v>
      </c>
      <c r="J773" s="17">
        <v>0.33597932604291197</v>
      </c>
      <c r="K773" s="17">
        <v>0</v>
      </c>
      <c r="L773" s="17">
        <v>0.13631333135161899</v>
      </c>
      <c r="M773" s="17"/>
      <c r="N773" s="17">
        <v>0.26696339874176001</v>
      </c>
      <c r="O773" s="17">
        <v>0.270802947371512</v>
      </c>
      <c r="P773" s="17">
        <v>0.14836777316059099</v>
      </c>
      <c r="Q773" s="17">
        <v>0.36773769735276302</v>
      </c>
      <c r="R773" s="17"/>
      <c r="S773" s="17">
        <v>0.34652378062658601</v>
      </c>
      <c r="T773" s="17">
        <v>0</v>
      </c>
      <c r="U773" s="17">
        <v>0.25669487936027902</v>
      </c>
      <c r="V773" s="17">
        <v>0.36564686708955801</v>
      </c>
      <c r="W773" s="17">
        <v>0</v>
      </c>
      <c r="X773" s="17">
        <v>0.20120748456615001</v>
      </c>
      <c r="Y773" s="17">
        <v>0</v>
      </c>
      <c r="Z773" s="17">
        <v>0</v>
      </c>
      <c r="AA773" s="17">
        <v>0.13958265641737699</v>
      </c>
      <c r="AB773" s="17">
        <v>0.37601047400482601</v>
      </c>
      <c r="AC773" s="17">
        <v>1</v>
      </c>
      <c r="AD773" s="17">
        <v>0.5</v>
      </c>
      <c r="AE773" s="17"/>
      <c r="AF773" s="17">
        <v>0.35568614282067001</v>
      </c>
      <c r="AG773" s="17">
        <v>0</v>
      </c>
      <c r="AH773" s="17">
        <v>0.22459064688628499</v>
      </c>
      <c r="AI773" s="17">
        <v>0.38595394628048701</v>
      </c>
      <c r="AJ773" s="17">
        <v>0.33487674567818199</v>
      </c>
      <c r="AK773" s="17"/>
      <c r="AL773" s="17">
        <v>0.234006899830797</v>
      </c>
      <c r="AM773" s="17">
        <v>0.32149501702161698</v>
      </c>
      <c r="AN773" s="17">
        <v>0.18084145237972199</v>
      </c>
      <c r="AO773" s="17">
        <v>0.20872008031914399</v>
      </c>
      <c r="AP773" s="17">
        <v>0.16153549964002401</v>
      </c>
      <c r="AQ773" s="17">
        <v>0.57705673500094401</v>
      </c>
      <c r="AR773" s="17"/>
      <c r="AS773" s="17">
        <v>0.24510069200172199</v>
      </c>
      <c r="AT773" s="17">
        <v>0.262876381041594</v>
      </c>
      <c r="AU773" s="17"/>
      <c r="AV773" s="17">
        <v>0.210078006307993</v>
      </c>
      <c r="AW773" s="17">
        <v>0.32806739629806903</v>
      </c>
    </row>
    <row r="774" spans="2:49" x14ac:dyDescent="0.3">
      <c r="B774" t="s">
        <v>270</v>
      </c>
      <c r="C774" s="17">
        <v>7.11508550651061E-2</v>
      </c>
      <c r="D774" s="17">
        <v>3.4968493488977903E-2</v>
      </c>
      <c r="E774" s="17">
        <v>0.11584451683097</v>
      </c>
      <c r="F774" s="17"/>
      <c r="G774" s="17">
        <v>0.155860029240875</v>
      </c>
      <c r="H774" s="17">
        <v>0</v>
      </c>
      <c r="I774" s="17">
        <v>8.0308894567331507E-2</v>
      </c>
      <c r="J774" s="17">
        <v>0</v>
      </c>
      <c r="K774" s="17">
        <v>0.217842371580415</v>
      </c>
      <c r="L774" s="17">
        <v>0</v>
      </c>
      <c r="M774" s="17"/>
      <c r="N774" s="17">
        <v>3.7418743914799102E-2</v>
      </c>
      <c r="O774" s="17">
        <v>0</v>
      </c>
      <c r="P774" s="17">
        <v>0.15430560014849601</v>
      </c>
      <c r="Q774" s="17">
        <v>6.7777152765702994E-2</v>
      </c>
      <c r="R774" s="17"/>
      <c r="S774" s="17">
        <v>8.1615069870073706E-2</v>
      </c>
      <c r="T774" s="17">
        <v>0</v>
      </c>
      <c r="U774" s="17">
        <v>0</v>
      </c>
      <c r="V774" s="17">
        <v>0.12617854080844201</v>
      </c>
      <c r="W774" s="17">
        <v>0</v>
      </c>
      <c r="X774" s="17">
        <v>0.18375595559303001</v>
      </c>
      <c r="Y774" s="17">
        <v>0.33334077247983801</v>
      </c>
      <c r="Z774" s="17">
        <v>0</v>
      </c>
      <c r="AA774" s="17">
        <v>0</v>
      </c>
      <c r="AB774" s="17">
        <v>0</v>
      </c>
      <c r="AC774" s="17">
        <v>0</v>
      </c>
      <c r="AD774" s="17">
        <v>0</v>
      </c>
      <c r="AE774" s="17"/>
      <c r="AF774" s="17">
        <v>0</v>
      </c>
      <c r="AG774" s="17">
        <v>0.30062447324917002</v>
      </c>
      <c r="AH774" s="17">
        <v>9.0819259634836197E-2</v>
      </c>
      <c r="AI774" s="17">
        <v>0</v>
      </c>
      <c r="AJ774" s="17">
        <v>0</v>
      </c>
      <c r="AK774" s="17"/>
      <c r="AL774" s="17">
        <v>4.19026282116398E-2</v>
      </c>
      <c r="AM774" s="17">
        <v>5.6129668868302701E-2</v>
      </c>
      <c r="AN774" s="17">
        <v>0</v>
      </c>
      <c r="AO774" s="17">
        <v>0.17939245648962601</v>
      </c>
      <c r="AP774" s="17">
        <v>0.20152665464359701</v>
      </c>
      <c r="AQ774" s="17">
        <v>0</v>
      </c>
      <c r="AR774" s="17"/>
      <c r="AS774" s="17">
        <v>5.8843979648623798E-2</v>
      </c>
      <c r="AT774" s="17">
        <v>8.5986995994057097E-2</v>
      </c>
      <c r="AU774" s="17"/>
      <c r="AV774" s="17">
        <v>8.3683753889152404E-2</v>
      </c>
      <c r="AW774" s="17">
        <v>0</v>
      </c>
    </row>
    <row r="775" spans="2:49" x14ac:dyDescent="0.3">
      <c r="B775" t="s">
        <v>271</v>
      </c>
      <c r="C775" s="17">
        <v>0.198027194704093</v>
      </c>
      <c r="D775" s="17">
        <v>0.17647429067145601</v>
      </c>
      <c r="E775" s="17">
        <v>0.22953644427862099</v>
      </c>
      <c r="F775" s="17"/>
      <c r="G775" s="17">
        <v>5.0523453656523602E-2</v>
      </c>
      <c r="H775" s="17">
        <v>0.131203360719375</v>
      </c>
      <c r="I775" s="17">
        <v>0.35151787727233302</v>
      </c>
      <c r="J775" s="17">
        <v>0.32319811086393002</v>
      </c>
      <c r="K775" s="17">
        <v>0</v>
      </c>
      <c r="L775" s="17">
        <v>0.51809394649983098</v>
      </c>
      <c r="M775" s="17"/>
      <c r="N775" s="17">
        <v>0.24196843937464099</v>
      </c>
      <c r="O775" s="17">
        <v>0.164542124099395</v>
      </c>
      <c r="P775" s="17">
        <v>0.18481024919515099</v>
      </c>
      <c r="Q775" s="17">
        <v>0.162579029348872</v>
      </c>
      <c r="R775" s="17"/>
      <c r="S775" s="17">
        <v>0.191664223224529</v>
      </c>
      <c r="T775" s="17">
        <v>0.38403190560116601</v>
      </c>
      <c r="U775" s="17">
        <v>0.25669487936027902</v>
      </c>
      <c r="V775" s="17">
        <v>0.121731264759043</v>
      </c>
      <c r="W775" s="17">
        <v>0.52861779097064798</v>
      </c>
      <c r="X775" s="17">
        <v>0.221008104173604</v>
      </c>
      <c r="Y775" s="17">
        <v>0.66665922752016205</v>
      </c>
      <c r="Z775" s="17">
        <v>0</v>
      </c>
      <c r="AA775" s="17">
        <v>0.17139221830044599</v>
      </c>
      <c r="AB775" s="17">
        <v>0</v>
      </c>
      <c r="AC775" s="17">
        <v>0</v>
      </c>
      <c r="AD775" s="17">
        <v>0</v>
      </c>
      <c r="AE775" s="17"/>
      <c r="AF775" s="17">
        <v>0.34255493826586197</v>
      </c>
      <c r="AG775" s="17">
        <v>0.20139045992902899</v>
      </c>
      <c r="AH775" s="17">
        <v>0.23780916223755899</v>
      </c>
      <c r="AI775" s="17">
        <v>0.116763148501073</v>
      </c>
      <c r="AJ775" s="17">
        <v>0.34194357615457299</v>
      </c>
      <c r="AK775" s="17"/>
      <c r="AL775" s="17">
        <v>0.21220589199713599</v>
      </c>
      <c r="AM775" s="17">
        <v>0.21773246645706801</v>
      </c>
      <c r="AN775" s="17">
        <v>0.16454675245723599</v>
      </c>
      <c r="AO775" s="17">
        <v>0.17718644920111601</v>
      </c>
      <c r="AP775" s="17">
        <v>0</v>
      </c>
      <c r="AQ775" s="17">
        <v>0.42294326499905599</v>
      </c>
      <c r="AR775" s="17"/>
      <c r="AS775" s="17">
        <v>0.245329482529861</v>
      </c>
      <c r="AT775" s="17">
        <v>0.14100350796838201</v>
      </c>
      <c r="AU775" s="17"/>
      <c r="AV775" s="17">
        <v>0.233010736430389</v>
      </c>
      <c r="AW775" s="17">
        <v>0.27451187516172298</v>
      </c>
    </row>
    <row r="776" spans="2:49" x14ac:dyDescent="0.3">
      <c r="B776" t="s">
        <v>272</v>
      </c>
      <c r="C776" s="17">
        <v>3.8589729794003602E-2</v>
      </c>
      <c r="D776" s="17">
        <v>4.7543253558718301E-2</v>
      </c>
      <c r="E776" s="17">
        <v>2.92942969154656E-2</v>
      </c>
      <c r="F776" s="17"/>
      <c r="G776" s="17">
        <v>5.3113877999796298E-2</v>
      </c>
      <c r="H776" s="17">
        <v>4.2829237069030399E-2</v>
      </c>
      <c r="I776" s="17">
        <v>0</v>
      </c>
      <c r="J776" s="17">
        <v>0</v>
      </c>
      <c r="K776" s="17">
        <v>0.199084664838135</v>
      </c>
      <c r="L776" s="17">
        <v>0</v>
      </c>
      <c r="M776" s="17"/>
      <c r="N776" s="17">
        <v>3.6682981908866298E-2</v>
      </c>
      <c r="O776" s="17">
        <v>8.3361356653965102E-2</v>
      </c>
      <c r="P776" s="17">
        <v>0</v>
      </c>
      <c r="Q776" s="17">
        <v>6.3384420454278001E-2</v>
      </c>
      <c r="R776" s="17"/>
      <c r="S776" s="17">
        <v>0</v>
      </c>
      <c r="T776" s="17">
        <v>0</v>
      </c>
      <c r="U776" s="17">
        <v>0</v>
      </c>
      <c r="V776" s="17">
        <v>0</v>
      </c>
      <c r="W776" s="17">
        <v>0</v>
      </c>
      <c r="X776" s="17">
        <v>8.8585686412344003E-2</v>
      </c>
      <c r="Y776" s="17">
        <v>0</v>
      </c>
      <c r="Z776" s="17">
        <v>0</v>
      </c>
      <c r="AA776" s="17">
        <v>0.123820165457623</v>
      </c>
      <c r="AB776" s="17">
        <v>0.109581404648751</v>
      </c>
      <c r="AC776" s="17">
        <v>0</v>
      </c>
      <c r="AD776" s="17">
        <v>0</v>
      </c>
      <c r="AE776" s="17"/>
      <c r="AF776" s="17">
        <v>9.6997634337628896E-2</v>
      </c>
      <c r="AG776" s="17">
        <v>0.101642051430336</v>
      </c>
      <c r="AH776" s="17">
        <v>3.6829818771837802E-2</v>
      </c>
      <c r="AI776" s="17">
        <v>0</v>
      </c>
      <c r="AJ776" s="17">
        <v>0</v>
      </c>
      <c r="AK776" s="17"/>
      <c r="AL776" s="17">
        <v>2.90849844643041E-2</v>
      </c>
      <c r="AM776" s="17">
        <v>0</v>
      </c>
      <c r="AN776" s="17">
        <v>0.172951021926851</v>
      </c>
      <c r="AO776" s="17">
        <v>8.3365250258730594E-2</v>
      </c>
      <c r="AP776" s="17">
        <v>0</v>
      </c>
      <c r="AQ776" s="17">
        <v>0</v>
      </c>
      <c r="AR776" s="17"/>
      <c r="AS776" s="17">
        <v>2.2659635237076699E-2</v>
      </c>
      <c r="AT776" s="17">
        <v>5.7793721047669597E-2</v>
      </c>
      <c r="AU776" s="17"/>
      <c r="AV776" s="17">
        <v>3.2224933624825598E-2</v>
      </c>
      <c r="AW776" s="17">
        <v>0</v>
      </c>
    </row>
    <row r="777" spans="2:49" x14ac:dyDescent="0.3">
      <c r="B777" t="s">
        <v>273</v>
      </c>
      <c r="C777" s="17">
        <v>7.4737204255665796E-2</v>
      </c>
      <c r="D777" s="17">
        <v>6.7221894216336106E-2</v>
      </c>
      <c r="E777" s="17">
        <v>8.5902741078490802E-2</v>
      </c>
      <c r="F777" s="17"/>
      <c r="G777" s="17">
        <v>0.108168194867017</v>
      </c>
      <c r="H777" s="17">
        <v>0</v>
      </c>
      <c r="I777" s="17">
        <v>0.15438228749939301</v>
      </c>
      <c r="J777" s="17">
        <v>0</v>
      </c>
      <c r="K777" s="17">
        <v>0.191321355382224</v>
      </c>
      <c r="L777" s="17">
        <v>0</v>
      </c>
      <c r="M777" s="17"/>
      <c r="N777" s="17">
        <v>0.13546423028517701</v>
      </c>
      <c r="O777" s="17">
        <v>7.6808062831089402E-2</v>
      </c>
      <c r="P777" s="17">
        <v>4.7909761224656899E-2</v>
      </c>
      <c r="Q777" s="17">
        <v>0</v>
      </c>
      <c r="R777" s="17"/>
      <c r="S777" s="17">
        <v>0</v>
      </c>
      <c r="T777" s="17">
        <v>0</v>
      </c>
      <c r="U777" s="17">
        <v>0</v>
      </c>
      <c r="V777" s="17">
        <v>0</v>
      </c>
      <c r="W777" s="17">
        <v>0.47138220902935202</v>
      </c>
      <c r="X777" s="17">
        <v>0.124001186410493</v>
      </c>
      <c r="Y777" s="17">
        <v>0</v>
      </c>
      <c r="Z777" s="17">
        <v>0</v>
      </c>
      <c r="AA777" s="17">
        <v>0.25216392193652098</v>
      </c>
      <c r="AB777" s="17">
        <v>0.15655234468991699</v>
      </c>
      <c r="AC777" s="17">
        <v>0</v>
      </c>
      <c r="AD777" s="17">
        <v>0</v>
      </c>
      <c r="AE777" s="17"/>
      <c r="AF777" s="17">
        <v>9.3215210149073094E-2</v>
      </c>
      <c r="AG777" s="17">
        <v>0.10535539706781601</v>
      </c>
      <c r="AH777" s="17">
        <v>5.0447388918674702E-2</v>
      </c>
      <c r="AI777" s="17">
        <v>4.9859649244064302E-2</v>
      </c>
      <c r="AJ777" s="17">
        <v>0</v>
      </c>
      <c r="AK777" s="17"/>
      <c r="AL777" s="17">
        <v>6.9752316568407094E-2</v>
      </c>
      <c r="AM777" s="17">
        <v>7.6636836900996305E-2</v>
      </c>
      <c r="AN777" s="17">
        <v>0</v>
      </c>
      <c r="AO777" s="17">
        <v>9.2693311873852005E-2</v>
      </c>
      <c r="AP777" s="17">
        <v>0.189716623277807</v>
      </c>
      <c r="AQ777" s="17">
        <v>0</v>
      </c>
      <c r="AR777" s="17"/>
      <c r="AS777" s="17">
        <v>9.0650100921007101E-2</v>
      </c>
      <c r="AT777" s="17">
        <v>5.5553945343444003E-2</v>
      </c>
      <c r="AU777" s="17"/>
      <c r="AV777" s="17">
        <v>0.12891617427642499</v>
      </c>
      <c r="AW777" s="17">
        <v>0</v>
      </c>
    </row>
    <row r="778" spans="2:49" x14ac:dyDescent="0.3">
      <c r="B778" t="s">
        <v>296</v>
      </c>
      <c r="C778" s="17">
        <v>6.5006540082589395E-2</v>
      </c>
      <c r="D778" s="17">
        <v>7.4758727327721694E-2</v>
      </c>
      <c r="E778" s="17">
        <v>5.5603220505164502E-2</v>
      </c>
      <c r="F778" s="17"/>
      <c r="G778" s="17">
        <v>0.103462456256926</v>
      </c>
      <c r="H778" s="17">
        <v>0</v>
      </c>
      <c r="I778" s="17">
        <v>0</v>
      </c>
      <c r="J778" s="17">
        <v>0.16804096707013499</v>
      </c>
      <c r="K778" s="17">
        <v>0</v>
      </c>
      <c r="L778" s="17">
        <v>0.34559272214855102</v>
      </c>
      <c r="M778" s="17"/>
      <c r="N778" s="17">
        <v>0</v>
      </c>
      <c r="O778" s="17">
        <v>8.6679095512131502E-2</v>
      </c>
      <c r="P778" s="17">
        <v>8.9387163335024306E-2</v>
      </c>
      <c r="Q778" s="17">
        <v>0.13244551961193099</v>
      </c>
      <c r="R778" s="17"/>
      <c r="S778" s="17">
        <v>0</v>
      </c>
      <c r="T778" s="17">
        <v>0</v>
      </c>
      <c r="U778" s="17">
        <v>0.22991536191916401</v>
      </c>
      <c r="V778" s="17">
        <v>0.123036950977071</v>
      </c>
      <c r="W778" s="17">
        <v>0</v>
      </c>
      <c r="X778" s="17">
        <v>0</v>
      </c>
      <c r="Y778" s="17">
        <v>0</v>
      </c>
      <c r="Z778" s="17">
        <v>0</v>
      </c>
      <c r="AA778" s="17">
        <v>0</v>
      </c>
      <c r="AB778" s="17">
        <v>0.35785577665650598</v>
      </c>
      <c r="AC778" s="17">
        <v>0</v>
      </c>
      <c r="AD778" s="17">
        <v>0</v>
      </c>
      <c r="AE778" s="17"/>
      <c r="AF778" s="17">
        <v>0</v>
      </c>
      <c r="AG778" s="17">
        <v>9.01651872336659E-2</v>
      </c>
      <c r="AH778" s="17">
        <v>3.8295626500780798E-2</v>
      </c>
      <c r="AI778" s="17">
        <v>0</v>
      </c>
      <c r="AJ778" s="17">
        <v>0</v>
      </c>
      <c r="AK778" s="17"/>
      <c r="AL778" s="17">
        <v>3.17336164638874E-2</v>
      </c>
      <c r="AM778" s="17">
        <v>0.1110643541932</v>
      </c>
      <c r="AN778" s="17">
        <v>0.16818977020180301</v>
      </c>
      <c r="AO778" s="17">
        <v>7.9328729737829395E-2</v>
      </c>
      <c r="AP778" s="17">
        <v>0</v>
      </c>
      <c r="AQ778" s="17">
        <v>0</v>
      </c>
      <c r="AR778" s="17"/>
      <c r="AS778" s="17">
        <v>7.1582107621530694E-2</v>
      </c>
      <c r="AT778" s="17">
        <v>5.7079585157465702E-2</v>
      </c>
      <c r="AU778" s="17"/>
      <c r="AV778" s="17">
        <v>6.6850786589918207E-2</v>
      </c>
      <c r="AW778" s="17">
        <v>8.2790331810664405E-2</v>
      </c>
    </row>
    <row r="779" spans="2:49" x14ac:dyDescent="0.3">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row>
    <row r="780" spans="2:49" x14ac:dyDescent="0.3">
      <c r="B780" s="6" t="s">
        <v>309</v>
      </c>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row>
    <row r="781" spans="2:49" x14ac:dyDescent="0.3">
      <c r="B781" s="23" t="s">
        <v>276</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row>
    <row r="782" spans="2:49" x14ac:dyDescent="0.3">
      <c r="B782" t="s">
        <v>266</v>
      </c>
      <c r="C782" s="17">
        <v>1.3438685754983399E-2</v>
      </c>
      <c r="D782" s="17">
        <v>7.7252291698717496E-3</v>
      </c>
      <c r="E782" s="17">
        <v>1.25361692833599E-2</v>
      </c>
      <c r="F782" s="17"/>
      <c r="G782" s="17">
        <v>0</v>
      </c>
      <c r="H782" s="17">
        <v>1.7415600873794099E-2</v>
      </c>
      <c r="I782" s="17">
        <v>8.4150177299359502E-2</v>
      </c>
      <c r="J782" s="17">
        <v>0</v>
      </c>
      <c r="K782" s="17">
        <v>0</v>
      </c>
      <c r="L782" s="17">
        <v>0</v>
      </c>
      <c r="M782" s="17"/>
      <c r="N782" s="17">
        <v>2.4692399210900301E-2</v>
      </c>
      <c r="O782" s="17">
        <v>0</v>
      </c>
      <c r="P782" s="17">
        <v>2.2972205202166401E-2</v>
      </c>
      <c r="Q782" s="17">
        <v>0</v>
      </c>
      <c r="R782" s="17"/>
      <c r="S782" s="17">
        <v>7.6737108024099498E-2</v>
      </c>
      <c r="T782" s="17">
        <v>0</v>
      </c>
      <c r="U782" s="17">
        <v>0</v>
      </c>
      <c r="V782" s="17">
        <v>4.2649781254731199E-2</v>
      </c>
      <c r="W782" s="17">
        <v>0</v>
      </c>
      <c r="X782" s="17">
        <v>0</v>
      </c>
      <c r="Y782" s="17">
        <v>0</v>
      </c>
      <c r="Z782" s="17">
        <v>0</v>
      </c>
      <c r="AA782" s="17">
        <v>0</v>
      </c>
      <c r="AB782" s="17">
        <v>0</v>
      </c>
      <c r="AC782" s="17">
        <v>0</v>
      </c>
      <c r="AD782" s="17">
        <v>0</v>
      </c>
      <c r="AE782" s="17"/>
      <c r="AF782" s="17">
        <v>0</v>
      </c>
      <c r="AG782" s="17">
        <v>0</v>
      </c>
      <c r="AH782" s="17">
        <v>0</v>
      </c>
      <c r="AI782" s="17">
        <v>9.3959357573704994E-2</v>
      </c>
      <c r="AJ782" s="17">
        <v>0</v>
      </c>
      <c r="AK782" s="17"/>
      <c r="AL782" s="17">
        <v>5.5630800424016302E-2</v>
      </c>
      <c r="AM782" s="17">
        <v>0</v>
      </c>
      <c r="AN782" s="17">
        <v>0</v>
      </c>
      <c r="AO782" s="17">
        <v>0</v>
      </c>
      <c r="AP782" s="17">
        <v>0</v>
      </c>
      <c r="AQ782" s="17">
        <v>0</v>
      </c>
      <c r="AR782" s="17"/>
      <c r="AS782" s="17">
        <v>2.2444222582685899E-2</v>
      </c>
      <c r="AT782" s="17">
        <v>0</v>
      </c>
      <c r="AU782" s="17"/>
      <c r="AV782" s="17">
        <v>3.2190480178924598E-2</v>
      </c>
      <c r="AW782" s="17">
        <v>0</v>
      </c>
    </row>
    <row r="783" spans="2:49" x14ac:dyDescent="0.3">
      <c r="B783" t="s">
        <v>267</v>
      </c>
      <c r="C783" s="17">
        <v>3.9502290283791298E-2</v>
      </c>
      <c r="D783" s="17">
        <v>3.9069886062536599E-2</v>
      </c>
      <c r="E783" s="17">
        <v>4.1344530202970603E-2</v>
      </c>
      <c r="F783" s="17"/>
      <c r="G783" s="17">
        <v>0</v>
      </c>
      <c r="H783" s="17">
        <v>0.115058802554319</v>
      </c>
      <c r="I783" s="17">
        <v>4.7940881871622501E-2</v>
      </c>
      <c r="J783" s="17">
        <v>0</v>
      </c>
      <c r="K783" s="17">
        <v>2.5406317222837101E-2</v>
      </c>
      <c r="L783" s="17">
        <v>3.1188770003852E-2</v>
      </c>
      <c r="M783" s="17"/>
      <c r="N783" s="17">
        <v>3.9777171336756997E-2</v>
      </c>
      <c r="O783" s="17">
        <v>0</v>
      </c>
      <c r="P783" s="17">
        <v>5.0827692366341701E-2</v>
      </c>
      <c r="Q783" s="17">
        <v>7.7312838942591403E-2</v>
      </c>
      <c r="R783" s="17"/>
      <c r="S783" s="17">
        <v>5.7787268487973699E-2</v>
      </c>
      <c r="T783" s="17">
        <v>2.6841052663752699E-2</v>
      </c>
      <c r="U783" s="17">
        <v>4.6412317369543099E-2</v>
      </c>
      <c r="V783" s="17">
        <v>4.2649781254731199E-2</v>
      </c>
      <c r="W783" s="17">
        <v>5.8053899052707997E-2</v>
      </c>
      <c r="X783" s="17">
        <v>0</v>
      </c>
      <c r="Y783" s="17">
        <v>0</v>
      </c>
      <c r="Z783" s="17">
        <v>8.4029692869209499E-2</v>
      </c>
      <c r="AA783" s="17">
        <v>4.3989524441164198E-2</v>
      </c>
      <c r="AB783" s="17">
        <v>6.5345831171652893E-2</v>
      </c>
      <c r="AC783" s="17">
        <v>0</v>
      </c>
      <c r="AD783" s="17">
        <v>0</v>
      </c>
      <c r="AE783" s="17"/>
      <c r="AF783" s="17">
        <v>3.7580240041335998E-2</v>
      </c>
      <c r="AG783" s="17">
        <v>5.7958776278380697E-2</v>
      </c>
      <c r="AH783" s="17">
        <v>0</v>
      </c>
      <c r="AI783" s="17">
        <v>5.3147798114443201E-2</v>
      </c>
      <c r="AJ783" s="17">
        <v>0.25367090453416202</v>
      </c>
      <c r="AK783" s="17"/>
      <c r="AL783" s="17">
        <v>9.81867353952348E-2</v>
      </c>
      <c r="AM783" s="17">
        <v>2.97506782442125E-2</v>
      </c>
      <c r="AN783" s="17">
        <v>0</v>
      </c>
      <c r="AO783" s="17">
        <v>3.8990894173694599E-2</v>
      </c>
      <c r="AP783" s="17">
        <v>0</v>
      </c>
      <c r="AQ783" s="17">
        <v>0</v>
      </c>
      <c r="AR783" s="17"/>
      <c r="AS783" s="17">
        <v>5.9356053025583201E-2</v>
      </c>
      <c r="AT783" s="17">
        <v>9.8751304991362907E-3</v>
      </c>
      <c r="AU783" s="17"/>
      <c r="AV783" s="17">
        <v>6.5246603410707399E-2</v>
      </c>
      <c r="AW783" s="17">
        <v>4.5790966870947303E-2</v>
      </c>
    </row>
    <row r="784" spans="2:49" x14ac:dyDescent="0.3">
      <c r="B784" t="s">
        <v>268</v>
      </c>
      <c r="C784" s="17">
        <v>9.5789313710680904E-2</v>
      </c>
      <c r="D784" s="17">
        <v>0.122105794248626</v>
      </c>
      <c r="E784" s="17">
        <v>2.5504539882432901E-2</v>
      </c>
      <c r="F784" s="17"/>
      <c r="G784" s="17">
        <v>8.2389013536784003E-2</v>
      </c>
      <c r="H784" s="17">
        <v>0.17830702595682099</v>
      </c>
      <c r="I784" s="17">
        <v>0.18498093976676999</v>
      </c>
      <c r="J784" s="17">
        <v>6.8047452000369393E-2</v>
      </c>
      <c r="K784" s="17">
        <v>9.51761021507289E-2</v>
      </c>
      <c r="L784" s="17">
        <v>1.57890391690634E-2</v>
      </c>
      <c r="M784" s="17"/>
      <c r="N784" s="17">
        <v>0.105166316278476</v>
      </c>
      <c r="O784" s="17">
        <v>0.109820567976713</v>
      </c>
      <c r="P784" s="17">
        <v>0.115024960992791</v>
      </c>
      <c r="Q784" s="17">
        <v>4.4165352179912097E-2</v>
      </c>
      <c r="R784" s="17"/>
      <c r="S784" s="17">
        <v>0.122739185157049</v>
      </c>
      <c r="T784" s="17">
        <v>0.14492606662562199</v>
      </c>
      <c r="U784" s="17">
        <v>0.14861345959782499</v>
      </c>
      <c r="V784" s="17">
        <v>0</v>
      </c>
      <c r="W784" s="17">
        <v>5.89015594147482E-2</v>
      </c>
      <c r="X784" s="17">
        <v>0.142264363502423</v>
      </c>
      <c r="Y784" s="17">
        <v>0</v>
      </c>
      <c r="Z784" s="17">
        <v>0.13972682733639399</v>
      </c>
      <c r="AA784" s="17">
        <v>0.18596727129892199</v>
      </c>
      <c r="AB784" s="17">
        <v>3.60185208965728E-2</v>
      </c>
      <c r="AC784" s="17">
        <v>6.5269803128271395E-2</v>
      </c>
      <c r="AD784" s="17">
        <v>5.6781616040191801E-2</v>
      </c>
      <c r="AE784" s="17"/>
      <c r="AF784" s="17">
        <v>0.13165985132432101</v>
      </c>
      <c r="AG784" s="17">
        <v>3.1193033494347201E-2</v>
      </c>
      <c r="AH784" s="17">
        <v>7.44314932568374E-2</v>
      </c>
      <c r="AI784" s="17">
        <v>0.212414669063413</v>
      </c>
      <c r="AJ784" s="17">
        <v>0.15267706255489</v>
      </c>
      <c r="AK784" s="17"/>
      <c r="AL784" s="17">
        <v>0.13589401745000601</v>
      </c>
      <c r="AM784" s="17">
        <v>0.10805933421189</v>
      </c>
      <c r="AN784" s="17">
        <v>4.0818683887364302E-2</v>
      </c>
      <c r="AO784" s="17">
        <v>7.4578231333220099E-2</v>
      </c>
      <c r="AP784" s="17">
        <v>3.8656333614860698E-2</v>
      </c>
      <c r="AQ784" s="17">
        <v>0.13544371727683899</v>
      </c>
      <c r="AR784" s="17"/>
      <c r="AS784" s="17">
        <v>0.106042450158705</v>
      </c>
      <c r="AT784" s="17">
        <v>8.0488873396661803E-2</v>
      </c>
      <c r="AU784" s="17"/>
      <c r="AV784" s="17">
        <v>0.101656731859619</v>
      </c>
      <c r="AW784" s="17">
        <v>0.116142125517957</v>
      </c>
    </row>
    <row r="785" spans="2:49" x14ac:dyDescent="0.3">
      <c r="B785" t="s">
        <v>269</v>
      </c>
      <c r="C785" s="17">
        <v>0.11971750901532301</v>
      </c>
      <c r="D785" s="17">
        <v>0.10043853838556401</v>
      </c>
      <c r="E785" s="17">
        <v>0.174384603794624</v>
      </c>
      <c r="F785" s="17"/>
      <c r="G785" s="17">
        <v>0.12665168256052201</v>
      </c>
      <c r="H785" s="17">
        <v>0.13217468108015201</v>
      </c>
      <c r="I785" s="17">
        <v>9.3446502866020506E-2</v>
      </c>
      <c r="J785" s="17">
        <v>9.3329307390702096E-2</v>
      </c>
      <c r="K785" s="17">
        <v>0.100071131850672</v>
      </c>
      <c r="L785" s="17">
        <v>0.15243142949518601</v>
      </c>
      <c r="M785" s="17"/>
      <c r="N785" s="17">
        <v>8.9145624099790405E-2</v>
      </c>
      <c r="O785" s="17">
        <v>0.15061745826314099</v>
      </c>
      <c r="P785" s="17">
        <v>0.204610274565273</v>
      </c>
      <c r="Q785" s="17">
        <v>5.6796130294967703E-2</v>
      </c>
      <c r="R785" s="17"/>
      <c r="S785" s="17">
        <v>0.158240749066451</v>
      </c>
      <c r="T785" s="17">
        <v>7.4725873090089406E-2</v>
      </c>
      <c r="U785" s="17">
        <v>0.217564786584314</v>
      </c>
      <c r="V785" s="17">
        <v>0.26115756133871798</v>
      </c>
      <c r="W785" s="17">
        <v>0.111280597716017</v>
      </c>
      <c r="X785" s="17">
        <v>7.4891898389948697E-2</v>
      </c>
      <c r="Y785" s="17">
        <v>0.15982123065038001</v>
      </c>
      <c r="Z785" s="17">
        <v>7.8229649550124902E-2</v>
      </c>
      <c r="AA785" s="17">
        <v>0.101765900838532</v>
      </c>
      <c r="AB785" s="17">
        <v>7.9595547992044199E-2</v>
      </c>
      <c r="AC785" s="17">
        <v>6.67603284044683E-2</v>
      </c>
      <c r="AD785" s="17">
        <v>5.6781616040191801E-2</v>
      </c>
      <c r="AE785" s="17"/>
      <c r="AF785" s="17">
        <v>8.33523216012442E-2</v>
      </c>
      <c r="AG785" s="17">
        <v>0.153432960375745</v>
      </c>
      <c r="AH785" s="17">
        <v>5.0812968233265601E-2</v>
      </c>
      <c r="AI785" s="17">
        <v>0.23334773336752199</v>
      </c>
      <c r="AJ785" s="17">
        <v>0</v>
      </c>
      <c r="AK785" s="17"/>
      <c r="AL785" s="17">
        <v>8.3895865716382204E-2</v>
      </c>
      <c r="AM785" s="17">
        <v>0.13011572085138201</v>
      </c>
      <c r="AN785" s="17">
        <v>0.14533629366582501</v>
      </c>
      <c r="AO785" s="17">
        <v>0.13100833164066</v>
      </c>
      <c r="AP785" s="17">
        <v>0.11258236171158301</v>
      </c>
      <c r="AQ785" s="17">
        <v>0.13899996450868601</v>
      </c>
      <c r="AR785" s="17"/>
      <c r="AS785" s="17">
        <v>0.127825156833834</v>
      </c>
      <c r="AT785" s="17">
        <v>0.107618715425374</v>
      </c>
      <c r="AU785" s="17"/>
      <c r="AV785" s="17">
        <v>0.136412501449936</v>
      </c>
      <c r="AW785" s="17">
        <v>0.10804974334256599</v>
      </c>
    </row>
    <row r="786" spans="2:49" x14ac:dyDescent="0.3">
      <c r="B786" t="s">
        <v>270</v>
      </c>
      <c r="C786" s="17">
        <v>7.63170425098358E-2</v>
      </c>
      <c r="D786" s="17">
        <v>7.4280279064559002E-2</v>
      </c>
      <c r="E786" s="17">
        <v>8.3157934272890296E-2</v>
      </c>
      <c r="F786" s="17"/>
      <c r="G786" s="17">
        <v>8.3867375677349101E-2</v>
      </c>
      <c r="H786" s="17">
        <v>9.2790377767775503E-2</v>
      </c>
      <c r="I786" s="17">
        <v>3.64096706767425E-2</v>
      </c>
      <c r="J786" s="17">
        <v>8.7862161358560995E-2</v>
      </c>
      <c r="K786" s="17">
        <v>2.2188600752859101E-2</v>
      </c>
      <c r="L786" s="17">
        <v>0.104535827169543</v>
      </c>
      <c r="M786" s="17"/>
      <c r="N786" s="17">
        <v>0.116850163921437</v>
      </c>
      <c r="O786" s="17">
        <v>6.3071735898534695E-2</v>
      </c>
      <c r="P786" s="17">
        <v>2.0608691060387901E-2</v>
      </c>
      <c r="Q786" s="17">
        <v>7.44012339584285E-2</v>
      </c>
      <c r="R786" s="17"/>
      <c r="S786" s="17">
        <v>5.2189986738359201E-2</v>
      </c>
      <c r="T786" s="17">
        <v>8.3584258973032496E-2</v>
      </c>
      <c r="U786" s="17">
        <v>4.5074226358311098E-2</v>
      </c>
      <c r="V786" s="17">
        <v>0.106035033238705</v>
      </c>
      <c r="W786" s="17">
        <v>0.123196882376529</v>
      </c>
      <c r="X786" s="17">
        <v>5.7416093989336801E-2</v>
      </c>
      <c r="Y786" s="17">
        <v>8.56586858853845E-2</v>
      </c>
      <c r="Z786" s="17">
        <v>0</v>
      </c>
      <c r="AA786" s="17">
        <v>4.40549327489346E-2</v>
      </c>
      <c r="AB786" s="17">
        <v>8.47878472738086E-2</v>
      </c>
      <c r="AC786" s="17">
        <v>0.181416168019741</v>
      </c>
      <c r="AD786" s="17">
        <v>6.02129820371946E-2</v>
      </c>
      <c r="AE786" s="17"/>
      <c r="AF786" s="17">
        <v>9.0101278854416697E-2</v>
      </c>
      <c r="AG786" s="17">
        <v>5.0179363072805801E-2</v>
      </c>
      <c r="AH786" s="17">
        <v>0.139292462412897</v>
      </c>
      <c r="AI786" s="17">
        <v>2.9718911861734601E-2</v>
      </c>
      <c r="AJ786" s="17">
        <v>0.13010471296616</v>
      </c>
      <c r="AK786" s="17"/>
      <c r="AL786" s="17">
        <v>9.3311949066482297E-2</v>
      </c>
      <c r="AM786" s="17">
        <v>3.0021713021245702E-2</v>
      </c>
      <c r="AN786" s="17">
        <v>0.14228933269889699</v>
      </c>
      <c r="AO786" s="17">
        <v>5.6075770693553503E-2</v>
      </c>
      <c r="AP786" s="17">
        <v>0.148560771060503</v>
      </c>
      <c r="AQ786" s="17">
        <v>4.8032599811441798E-2</v>
      </c>
      <c r="AR786" s="17"/>
      <c r="AS786" s="17">
        <v>8.1351132563515297E-2</v>
      </c>
      <c r="AT786" s="17">
        <v>6.8804824683400601E-2</v>
      </c>
      <c r="AU786" s="17"/>
      <c r="AV786" s="17">
        <v>8.7968595756623094E-2</v>
      </c>
      <c r="AW786" s="17">
        <v>6.6112071275399503E-2</v>
      </c>
    </row>
    <row r="787" spans="2:49" x14ac:dyDescent="0.3">
      <c r="B787" t="s">
        <v>271</v>
      </c>
      <c r="C787" s="17">
        <v>0.15248688821492101</v>
      </c>
      <c r="D787" s="17">
        <v>0.13786123488920399</v>
      </c>
      <c r="E787" s="17">
        <v>0.19499106914651201</v>
      </c>
      <c r="F787" s="17"/>
      <c r="G787" s="17">
        <v>4.4230950220713598E-2</v>
      </c>
      <c r="H787" s="17">
        <v>0.163297241847492</v>
      </c>
      <c r="I787" s="17">
        <v>0.229800005795954</v>
      </c>
      <c r="J787" s="17">
        <v>0.13098500118332099</v>
      </c>
      <c r="K787" s="17">
        <v>0.17329076975477201</v>
      </c>
      <c r="L787" s="17">
        <v>0.152040107832733</v>
      </c>
      <c r="M787" s="17"/>
      <c r="N787" s="17">
        <v>0.18625887810542699</v>
      </c>
      <c r="O787" s="17">
        <v>0.14655124435335201</v>
      </c>
      <c r="P787" s="17">
        <v>8.4575094709129994E-2</v>
      </c>
      <c r="Q787" s="17">
        <v>0.16784131271792099</v>
      </c>
      <c r="R787" s="17"/>
      <c r="S787" s="17">
        <v>0.19848810668563799</v>
      </c>
      <c r="T787" s="17">
        <v>0.19743169548828499</v>
      </c>
      <c r="U787" s="17">
        <v>0.146729546408286</v>
      </c>
      <c r="V787" s="17">
        <v>0.247206634706928</v>
      </c>
      <c r="W787" s="17">
        <v>0.21981135344557901</v>
      </c>
      <c r="X787" s="17">
        <v>0</v>
      </c>
      <c r="Y787" s="17">
        <v>8.8710001585984397E-2</v>
      </c>
      <c r="Z787" s="17">
        <v>8.2807286985522199E-2</v>
      </c>
      <c r="AA787" s="17">
        <v>0.19825033687463001</v>
      </c>
      <c r="AB787" s="17">
        <v>0.15114300504448799</v>
      </c>
      <c r="AC787" s="17">
        <v>0.119016219724493</v>
      </c>
      <c r="AD787" s="17">
        <v>0</v>
      </c>
      <c r="AE787" s="17"/>
      <c r="AF787" s="17">
        <v>0.15241805925332699</v>
      </c>
      <c r="AG787" s="17">
        <v>0.113556786235568</v>
      </c>
      <c r="AH787" s="17">
        <v>0.16189810024100099</v>
      </c>
      <c r="AI787" s="17">
        <v>0.21172071076573901</v>
      </c>
      <c r="AJ787" s="17">
        <v>0.309674996503011</v>
      </c>
      <c r="AK787" s="17"/>
      <c r="AL787" s="17">
        <v>0.197034433140996</v>
      </c>
      <c r="AM787" s="17">
        <v>0.12582944204316701</v>
      </c>
      <c r="AN787" s="17">
        <v>0.151023689678801</v>
      </c>
      <c r="AO787" s="17">
        <v>0.17410826262083201</v>
      </c>
      <c r="AP787" s="17">
        <v>7.4487969675963495E-2</v>
      </c>
      <c r="AQ787" s="17">
        <v>0.15524783169664699</v>
      </c>
      <c r="AR787" s="17"/>
      <c r="AS787" s="17">
        <v>0.20097981060121101</v>
      </c>
      <c r="AT787" s="17">
        <v>8.0122390933040799E-2</v>
      </c>
      <c r="AU787" s="17"/>
      <c r="AV787" s="17">
        <v>0.218865175309989</v>
      </c>
      <c r="AW787" s="17">
        <v>0.15979240071259601</v>
      </c>
    </row>
    <row r="788" spans="2:49" x14ac:dyDescent="0.3">
      <c r="B788" t="s">
        <v>272</v>
      </c>
      <c r="C788" s="17">
        <v>8.7866328540212493E-2</v>
      </c>
      <c r="D788" s="17">
        <v>7.7165869554265604E-2</v>
      </c>
      <c r="E788" s="17">
        <v>0.118566796140636</v>
      </c>
      <c r="F788" s="17"/>
      <c r="G788" s="17">
        <v>4.6301817619694298E-2</v>
      </c>
      <c r="H788" s="17">
        <v>3.9664525163406003E-2</v>
      </c>
      <c r="I788" s="17">
        <v>4.4631823107795697E-2</v>
      </c>
      <c r="J788" s="17">
        <v>0.130755651164353</v>
      </c>
      <c r="K788" s="17">
        <v>9.8283368944358004E-2</v>
      </c>
      <c r="L788" s="17">
        <v>0.122665843958204</v>
      </c>
      <c r="M788" s="17"/>
      <c r="N788" s="17">
        <v>8.9395339104717003E-2</v>
      </c>
      <c r="O788" s="17">
        <v>0.13074242197720201</v>
      </c>
      <c r="P788" s="17">
        <v>8.24038005294329E-2</v>
      </c>
      <c r="Q788" s="17">
        <v>3.9530501625240203E-2</v>
      </c>
      <c r="R788" s="17"/>
      <c r="S788" s="17">
        <v>9.7389033085559004E-2</v>
      </c>
      <c r="T788" s="17">
        <v>0.10951207612302701</v>
      </c>
      <c r="U788" s="17">
        <v>4.9021284938367299E-2</v>
      </c>
      <c r="V788" s="17">
        <v>0</v>
      </c>
      <c r="W788" s="17">
        <v>0.188591898761753</v>
      </c>
      <c r="X788" s="17">
        <v>6.3148419707856507E-2</v>
      </c>
      <c r="Y788" s="17">
        <v>0.268761346623621</v>
      </c>
      <c r="Z788" s="17">
        <v>0.15009968156317399</v>
      </c>
      <c r="AA788" s="17">
        <v>0</v>
      </c>
      <c r="AB788" s="17">
        <v>0.14250849507725299</v>
      </c>
      <c r="AC788" s="17">
        <v>0</v>
      </c>
      <c r="AD788" s="17">
        <v>0</v>
      </c>
      <c r="AE788" s="17"/>
      <c r="AF788" s="17">
        <v>9.5167433786644107E-2</v>
      </c>
      <c r="AG788" s="17">
        <v>9.7624355241304098E-2</v>
      </c>
      <c r="AH788" s="17">
        <v>8.1573293278048895E-2</v>
      </c>
      <c r="AI788" s="17">
        <v>5.6777120142450899E-2</v>
      </c>
      <c r="AJ788" s="17">
        <v>0</v>
      </c>
      <c r="AK788" s="17"/>
      <c r="AL788" s="17">
        <v>8.5284048213208702E-2</v>
      </c>
      <c r="AM788" s="17">
        <v>0.122277089370061</v>
      </c>
      <c r="AN788" s="17">
        <v>7.1740641405394406E-2</v>
      </c>
      <c r="AO788" s="17">
        <v>3.8546371960359302E-2</v>
      </c>
      <c r="AP788" s="17">
        <v>0.109473349587961</v>
      </c>
      <c r="AQ788" s="17">
        <v>9.7272695934428402E-2</v>
      </c>
      <c r="AR788" s="17"/>
      <c r="AS788" s="17">
        <v>8.0829941679199796E-2</v>
      </c>
      <c r="AT788" s="17">
        <v>9.8366512336559006E-2</v>
      </c>
      <c r="AU788" s="17"/>
      <c r="AV788" s="17">
        <v>9.4149588234362494E-2</v>
      </c>
      <c r="AW788" s="17">
        <v>5.0156720798792402E-2</v>
      </c>
    </row>
    <row r="789" spans="2:49" x14ac:dyDescent="0.3">
      <c r="B789" t="s">
        <v>273</v>
      </c>
      <c r="C789" s="17">
        <v>0.148806915742832</v>
      </c>
      <c r="D789" s="17">
        <v>0.14339113129311601</v>
      </c>
      <c r="E789" s="17">
        <v>0.16609124917447901</v>
      </c>
      <c r="F789" s="17"/>
      <c r="G789" s="17">
        <v>0.21766206875999999</v>
      </c>
      <c r="H789" s="17">
        <v>5.9205269690237802E-2</v>
      </c>
      <c r="I789" s="17">
        <v>9.0019395294326496E-2</v>
      </c>
      <c r="J789" s="17">
        <v>0.107427024283551</v>
      </c>
      <c r="K789" s="17">
        <v>0.23056320868782201</v>
      </c>
      <c r="L789" s="17">
        <v>0.201093104699157</v>
      </c>
      <c r="M789" s="17"/>
      <c r="N789" s="17">
        <v>9.9392887875145802E-2</v>
      </c>
      <c r="O789" s="17">
        <v>0.12943437353950399</v>
      </c>
      <c r="P789" s="17">
        <v>0.178471128940833</v>
      </c>
      <c r="Q789" s="17">
        <v>0.23808362246054399</v>
      </c>
      <c r="R789" s="17"/>
      <c r="S789" s="17">
        <v>9.4302509800542597E-2</v>
      </c>
      <c r="T789" s="17">
        <v>0.144134328076163</v>
      </c>
      <c r="U789" s="17">
        <v>0.13934598321387101</v>
      </c>
      <c r="V789" s="17">
        <v>0.15161241205346501</v>
      </c>
      <c r="W789" s="17">
        <v>0.118920019703665</v>
      </c>
      <c r="X789" s="17">
        <v>0.21016796147200301</v>
      </c>
      <c r="Y789" s="17">
        <v>0.214826952999772</v>
      </c>
      <c r="Z789" s="17">
        <v>0.151164645958724</v>
      </c>
      <c r="AA789" s="17">
        <v>0.10201589843285699</v>
      </c>
      <c r="AB789" s="17">
        <v>0.10831696570607099</v>
      </c>
      <c r="AC789" s="17">
        <v>0.25044167134395501</v>
      </c>
      <c r="AD789" s="17">
        <v>0.26313982822557003</v>
      </c>
      <c r="AE789" s="17"/>
      <c r="AF789" s="17">
        <v>0.16575361228721799</v>
      </c>
      <c r="AG789" s="17">
        <v>0.20038869027315101</v>
      </c>
      <c r="AH789" s="17">
        <v>0.14752709718798099</v>
      </c>
      <c r="AI789" s="17">
        <v>2.6967528561965499E-2</v>
      </c>
      <c r="AJ789" s="17">
        <v>0.15387232344177601</v>
      </c>
      <c r="AK789" s="17"/>
      <c r="AL789" s="17">
        <v>5.2933342121122003E-2</v>
      </c>
      <c r="AM789" s="17">
        <v>0.19251173004536701</v>
      </c>
      <c r="AN789" s="17">
        <v>7.1986314190204903E-2</v>
      </c>
      <c r="AO789" s="17">
        <v>0.243090557564729</v>
      </c>
      <c r="AP789" s="17">
        <v>0.115865448493691</v>
      </c>
      <c r="AQ789" s="17">
        <v>0.20577306762259401</v>
      </c>
      <c r="AR789" s="17"/>
      <c r="AS789" s="17">
        <v>9.8184683675719295E-2</v>
      </c>
      <c r="AT789" s="17">
        <v>0.22434891640103299</v>
      </c>
      <c r="AU789" s="17"/>
      <c r="AV789" s="17">
        <v>0.10320460205499001</v>
      </c>
      <c r="AW789" s="17">
        <v>8.6624537195008205E-2</v>
      </c>
    </row>
    <row r="790" spans="2:49" x14ac:dyDescent="0.3">
      <c r="B790" t="s">
        <v>296</v>
      </c>
      <c r="C790" s="17">
        <v>0.26607502622742102</v>
      </c>
      <c r="D790" s="17">
        <v>0.29796203733225701</v>
      </c>
      <c r="E790" s="17">
        <v>0.183423108102096</v>
      </c>
      <c r="F790" s="17"/>
      <c r="G790" s="17">
        <v>0.39889709162493803</v>
      </c>
      <c r="H790" s="17">
        <v>0.202086475066002</v>
      </c>
      <c r="I790" s="17">
        <v>0.18862060332140901</v>
      </c>
      <c r="J790" s="17">
        <v>0.38159340261914398</v>
      </c>
      <c r="K790" s="17">
        <v>0.25502050063595</v>
      </c>
      <c r="L790" s="17">
        <v>0.22025587767226101</v>
      </c>
      <c r="M790" s="17"/>
      <c r="N790" s="17">
        <v>0.24932122006735</v>
      </c>
      <c r="O790" s="17">
        <v>0.26976219799155299</v>
      </c>
      <c r="P790" s="17">
        <v>0.240506151633645</v>
      </c>
      <c r="Q790" s="17">
        <v>0.301869007820395</v>
      </c>
      <c r="R790" s="17"/>
      <c r="S790" s="17">
        <v>0.14212605295432801</v>
      </c>
      <c r="T790" s="17">
        <v>0.218844648960028</v>
      </c>
      <c r="U790" s="17">
        <v>0.20723839552948101</v>
      </c>
      <c r="V790" s="17">
        <v>0.14868879615272201</v>
      </c>
      <c r="W790" s="17">
        <v>0.121243789529001</v>
      </c>
      <c r="X790" s="17">
        <v>0.45211126293843201</v>
      </c>
      <c r="Y790" s="17">
        <v>0.182221782254857</v>
      </c>
      <c r="Z790" s="17">
        <v>0.31394221573685099</v>
      </c>
      <c r="AA790" s="17">
        <v>0.32395613536496098</v>
      </c>
      <c r="AB790" s="17">
        <v>0.33228378683811</v>
      </c>
      <c r="AC790" s="17">
        <v>0.317095809379071</v>
      </c>
      <c r="AD790" s="17">
        <v>0.56308395765685204</v>
      </c>
      <c r="AE790" s="17"/>
      <c r="AF790" s="17">
        <v>0.24396720285149301</v>
      </c>
      <c r="AG790" s="17">
        <v>0.29566603502869798</v>
      </c>
      <c r="AH790" s="17">
        <v>0.34446458538996899</v>
      </c>
      <c r="AI790" s="17">
        <v>8.1946170549027003E-2</v>
      </c>
      <c r="AJ790" s="17">
        <v>0</v>
      </c>
      <c r="AK790" s="17"/>
      <c r="AL790" s="17">
        <v>0.19782880847255199</v>
      </c>
      <c r="AM790" s="17">
        <v>0.261434292212675</v>
      </c>
      <c r="AN790" s="17">
        <v>0.37680504447351398</v>
      </c>
      <c r="AO790" s="17">
        <v>0.24360158001295101</v>
      </c>
      <c r="AP790" s="17">
        <v>0.40037376585543799</v>
      </c>
      <c r="AQ790" s="17">
        <v>0.21923012314936399</v>
      </c>
      <c r="AR790" s="17"/>
      <c r="AS790" s="17">
        <v>0.222986548879546</v>
      </c>
      <c r="AT790" s="17">
        <v>0.33037463632479502</v>
      </c>
      <c r="AU790" s="17"/>
      <c r="AV790" s="17">
        <v>0.160305721744849</v>
      </c>
      <c r="AW790" s="17">
        <v>0.36733143428673298</v>
      </c>
    </row>
    <row r="791" spans="2:49" x14ac:dyDescent="0.3">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row>
    <row r="792" spans="2:49" x14ac:dyDescent="0.3">
      <c r="B792" s="6" t="s">
        <v>310</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row>
    <row r="793" spans="2:49" x14ac:dyDescent="0.3">
      <c r="B793" s="23" t="s">
        <v>276</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row>
    <row r="794" spans="2:49" x14ac:dyDescent="0.3">
      <c r="B794" t="s">
        <v>266</v>
      </c>
      <c r="C794" s="17">
        <v>3.0759782357773401E-2</v>
      </c>
      <c r="D794" s="17">
        <v>3.2460203629345603E-2</v>
      </c>
      <c r="E794" s="17">
        <v>2.6518507660963399E-2</v>
      </c>
      <c r="F794" s="17"/>
      <c r="G794" s="17">
        <v>4.8501299908742503E-2</v>
      </c>
      <c r="H794" s="17">
        <v>6.0732207584885602E-2</v>
      </c>
      <c r="I794" s="17">
        <v>0</v>
      </c>
      <c r="J794" s="17">
        <v>0</v>
      </c>
      <c r="K794" s="17">
        <v>0</v>
      </c>
      <c r="L794" s="17">
        <v>0</v>
      </c>
      <c r="M794" s="17"/>
      <c r="N794" s="17">
        <v>2.2643952074099499E-2</v>
      </c>
      <c r="O794" s="17">
        <v>7.9769842577929503E-2</v>
      </c>
      <c r="P794" s="17">
        <v>3.2204828796514602E-2</v>
      </c>
      <c r="Q794" s="17">
        <v>0</v>
      </c>
      <c r="R794" s="17"/>
      <c r="S794" s="17">
        <v>9.0966210387672206E-2</v>
      </c>
      <c r="T794" s="17">
        <v>6.3315125286962495E-2</v>
      </c>
      <c r="U794" s="17">
        <v>0</v>
      </c>
      <c r="V794" s="17">
        <v>0.13913501098620101</v>
      </c>
      <c r="W794" s="17">
        <v>0</v>
      </c>
      <c r="X794" s="17">
        <v>0</v>
      </c>
      <c r="Y794" s="17">
        <v>0</v>
      </c>
      <c r="Z794" s="17">
        <v>0</v>
      </c>
      <c r="AA794" s="17">
        <v>0</v>
      </c>
      <c r="AB794" s="17">
        <v>0</v>
      </c>
      <c r="AC794" s="17">
        <v>0</v>
      </c>
      <c r="AD794" s="17">
        <v>0</v>
      </c>
      <c r="AE794" s="17"/>
      <c r="AF794" s="17">
        <v>0</v>
      </c>
      <c r="AG794" s="17">
        <v>0</v>
      </c>
      <c r="AH794" s="17">
        <v>8.6040194777684598E-2</v>
      </c>
      <c r="AI794" s="17">
        <v>0</v>
      </c>
      <c r="AJ794" s="17">
        <v>0.19202317048487599</v>
      </c>
      <c r="AK794" s="17"/>
      <c r="AL794" s="17">
        <v>3.8576584191224603E-2</v>
      </c>
      <c r="AM794" s="17">
        <v>2.5471901864890199E-2</v>
      </c>
      <c r="AN794" s="17">
        <v>0</v>
      </c>
      <c r="AO794" s="17">
        <v>4.7437419258084097E-2</v>
      </c>
      <c r="AP794" s="17">
        <v>0</v>
      </c>
      <c r="AQ794" s="17">
        <v>0</v>
      </c>
      <c r="AR794" s="17"/>
      <c r="AS794" s="17">
        <v>1.7999901651560599E-2</v>
      </c>
      <c r="AT794" s="17">
        <v>4.0061458272648502E-2</v>
      </c>
      <c r="AU794" s="17"/>
      <c r="AV794" s="17">
        <v>2.5519888136622901E-2</v>
      </c>
      <c r="AW794" s="17">
        <v>0</v>
      </c>
    </row>
    <row r="795" spans="2:49" x14ac:dyDescent="0.3">
      <c r="B795" t="s">
        <v>267</v>
      </c>
      <c r="C795" s="17">
        <v>0.119408268818983</v>
      </c>
      <c r="D795" s="17">
        <v>0.11558581510419599</v>
      </c>
      <c r="E795" s="17">
        <v>0.12894242161469899</v>
      </c>
      <c r="F795" s="17"/>
      <c r="G795" s="17">
        <v>9.7900823355814806E-2</v>
      </c>
      <c r="H795" s="17">
        <v>0.20783173323022899</v>
      </c>
      <c r="I795" s="17">
        <v>5.7004461495246898E-2</v>
      </c>
      <c r="J795" s="17">
        <v>0.17863055538172701</v>
      </c>
      <c r="K795" s="17">
        <v>0</v>
      </c>
      <c r="L795" s="17">
        <v>0</v>
      </c>
      <c r="M795" s="17"/>
      <c r="N795" s="17">
        <v>8.91810513896997E-2</v>
      </c>
      <c r="O795" s="17">
        <v>0.20155715044390601</v>
      </c>
      <c r="P795" s="17">
        <v>0.177706715238338</v>
      </c>
      <c r="Q795" s="17">
        <v>3.5558708073655999E-2</v>
      </c>
      <c r="R795" s="17"/>
      <c r="S795" s="17">
        <v>0.14281748480176101</v>
      </c>
      <c r="T795" s="17">
        <v>0.182352184840603</v>
      </c>
      <c r="U795" s="17">
        <v>0.12644082169555601</v>
      </c>
      <c r="V795" s="17">
        <v>0.27300772287649999</v>
      </c>
      <c r="W795" s="17">
        <v>9.7952770170998807E-2</v>
      </c>
      <c r="X795" s="17">
        <v>5.6742793061221299E-2</v>
      </c>
      <c r="Y795" s="17">
        <v>0</v>
      </c>
      <c r="Z795" s="17">
        <v>0</v>
      </c>
      <c r="AA795" s="17">
        <v>0.113211658492196</v>
      </c>
      <c r="AB795" s="17">
        <v>0.119804602355384</v>
      </c>
      <c r="AC795" s="17">
        <v>0.15692359670528</v>
      </c>
      <c r="AD795" s="17">
        <v>0</v>
      </c>
      <c r="AE795" s="17"/>
      <c r="AF795" s="17">
        <v>6.4717798380217101E-2</v>
      </c>
      <c r="AG795" s="17">
        <v>5.6337290287679601E-2</v>
      </c>
      <c r="AH795" s="17">
        <v>0.17514778823695401</v>
      </c>
      <c r="AI795" s="17">
        <v>0.16466190265389699</v>
      </c>
      <c r="AJ795" s="17">
        <v>0.40458873419286701</v>
      </c>
      <c r="AK795" s="17"/>
      <c r="AL795" s="17">
        <v>0.13471499988841901</v>
      </c>
      <c r="AM795" s="17">
        <v>0.124706792224087</v>
      </c>
      <c r="AN795" s="17">
        <v>0.119695075483968</v>
      </c>
      <c r="AO795" s="17">
        <v>5.1832534212713902E-2</v>
      </c>
      <c r="AP795" s="17">
        <v>0</v>
      </c>
      <c r="AQ795" s="17">
        <v>0.223190191932292</v>
      </c>
      <c r="AR795" s="17"/>
      <c r="AS795" s="17">
        <v>0.12750991499202699</v>
      </c>
      <c r="AT795" s="17">
        <v>0.113502344710935</v>
      </c>
      <c r="AU795" s="17"/>
      <c r="AV795" s="17">
        <v>0.15525825648899499</v>
      </c>
      <c r="AW795" s="17">
        <v>6.10912560048762E-2</v>
      </c>
    </row>
    <row r="796" spans="2:49" x14ac:dyDescent="0.3">
      <c r="B796" t="s">
        <v>268</v>
      </c>
      <c r="C796" s="17">
        <v>0.16448732715081199</v>
      </c>
      <c r="D796" s="17">
        <v>0.17552088220254</v>
      </c>
      <c r="E796" s="17">
        <v>0.136966889339843</v>
      </c>
      <c r="F796" s="17"/>
      <c r="G796" s="17">
        <v>0.156105038011599</v>
      </c>
      <c r="H796" s="17">
        <v>0.120155189195294</v>
      </c>
      <c r="I796" s="17">
        <v>0.15020958779127999</v>
      </c>
      <c r="J796" s="17">
        <v>0.29326649169685398</v>
      </c>
      <c r="K796" s="17">
        <v>0.33756650778202402</v>
      </c>
      <c r="L796" s="17">
        <v>0</v>
      </c>
      <c r="M796" s="17"/>
      <c r="N796" s="17">
        <v>0.17826423586210999</v>
      </c>
      <c r="O796" s="17">
        <v>0.16853521140999</v>
      </c>
      <c r="P796" s="17">
        <v>0.135567085084776</v>
      </c>
      <c r="Q796" s="17">
        <v>0.18453564320946</v>
      </c>
      <c r="R796" s="17"/>
      <c r="S796" s="17">
        <v>0.15998778403052799</v>
      </c>
      <c r="T796" s="17">
        <v>8.36494314241647E-2</v>
      </c>
      <c r="U796" s="17">
        <v>0.277779556738313</v>
      </c>
      <c r="V796" s="17">
        <v>0.29667332656180301</v>
      </c>
      <c r="W796" s="17">
        <v>9.6782443967040305E-2</v>
      </c>
      <c r="X796" s="17">
        <v>0.16508028371745401</v>
      </c>
      <c r="Y796" s="17">
        <v>0.49838584687663401</v>
      </c>
      <c r="Z796" s="17">
        <v>0.19601237809795599</v>
      </c>
      <c r="AA796" s="17">
        <v>6.2565921029470395E-2</v>
      </c>
      <c r="AB796" s="17">
        <v>0.138169535900869</v>
      </c>
      <c r="AC796" s="17">
        <v>0.166769460012204</v>
      </c>
      <c r="AD796" s="17">
        <v>0.31529179395748602</v>
      </c>
      <c r="AE796" s="17"/>
      <c r="AF796" s="17">
        <v>0.27933917179464002</v>
      </c>
      <c r="AG796" s="17">
        <v>0.190845080839668</v>
      </c>
      <c r="AH796" s="17">
        <v>0.124841501996368</v>
      </c>
      <c r="AI796" s="17">
        <v>0.125166805472186</v>
      </c>
      <c r="AJ796" s="17">
        <v>0.21779377171648701</v>
      </c>
      <c r="AK796" s="17"/>
      <c r="AL796" s="17">
        <v>0.18193317095786499</v>
      </c>
      <c r="AM796" s="17">
        <v>0.180326439869059</v>
      </c>
      <c r="AN796" s="17">
        <v>0.18156868295076101</v>
      </c>
      <c r="AO796" s="17">
        <v>0.11480364311456299</v>
      </c>
      <c r="AP796" s="17">
        <v>0</v>
      </c>
      <c r="AQ796" s="17">
        <v>0</v>
      </c>
      <c r="AR796" s="17"/>
      <c r="AS796" s="17">
        <v>0.17916050763344701</v>
      </c>
      <c r="AT796" s="17">
        <v>0.15379089725209899</v>
      </c>
      <c r="AU796" s="17"/>
      <c r="AV796" s="17">
        <v>0.14379316060088501</v>
      </c>
      <c r="AW796" s="17">
        <v>0.263816081087907</v>
      </c>
    </row>
    <row r="797" spans="2:49" x14ac:dyDescent="0.3">
      <c r="B797" t="s">
        <v>269</v>
      </c>
      <c r="C797" s="17">
        <v>0.142223278518815</v>
      </c>
      <c r="D797" s="17">
        <v>0.14588426832078399</v>
      </c>
      <c r="E797" s="17">
        <v>0.13309185698701001</v>
      </c>
      <c r="F797" s="17"/>
      <c r="G797" s="17">
        <v>9.71483362831317E-2</v>
      </c>
      <c r="H797" s="17">
        <v>0.19515072621010601</v>
      </c>
      <c r="I797" s="17">
        <v>0.18717287757347201</v>
      </c>
      <c r="J797" s="17">
        <v>0.184279570926977</v>
      </c>
      <c r="K797" s="17">
        <v>0</v>
      </c>
      <c r="L797" s="17">
        <v>0</v>
      </c>
      <c r="M797" s="17"/>
      <c r="N797" s="17">
        <v>6.1997934228286998E-2</v>
      </c>
      <c r="O797" s="17">
        <v>0.23671512075432499</v>
      </c>
      <c r="P797" s="17">
        <v>0.136191794304175</v>
      </c>
      <c r="Q797" s="17">
        <v>0.185237890017663</v>
      </c>
      <c r="R797" s="17"/>
      <c r="S797" s="17">
        <v>0</v>
      </c>
      <c r="T797" s="17">
        <v>0.17467575529565299</v>
      </c>
      <c r="U797" s="17">
        <v>0</v>
      </c>
      <c r="V797" s="17">
        <v>0.15443422471735499</v>
      </c>
      <c r="W797" s="17">
        <v>0.41911711112087802</v>
      </c>
      <c r="X797" s="17">
        <v>0.16440807365388799</v>
      </c>
      <c r="Y797" s="17">
        <v>0.250993401368244</v>
      </c>
      <c r="Z797" s="17">
        <v>0.16675021151290101</v>
      </c>
      <c r="AA797" s="17">
        <v>5.35574311259445E-2</v>
      </c>
      <c r="AB797" s="17">
        <v>0.14037087929845399</v>
      </c>
      <c r="AC797" s="17">
        <v>0.52132066994261805</v>
      </c>
      <c r="AD797" s="17">
        <v>0</v>
      </c>
      <c r="AE797" s="17"/>
      <c r="AF797" s="17">
        <v>5.3060666347878302E-2</v>
      </c>
      <c r="AG797" s="17">
        <v>0.18658165541295499</v>
      </c>
      <c r="AH797" s="17">
        <v>0.14655181200819301</v>
      </c>
      <c r="AI797" s="17">
        <v>0.23433056172448999</v>
      </c>
      <c r="AJ797" s="17">
        <v>0</v>
      </c>
      <c r="AK797" s="17"/>
      <c r="AL797" s="17">
        <v>0.125518219328866</v>
      </c>
      <c r="AM797" s="17">
        <v>0.18835626875841299</v>
      </c>
      <c r="AN797" s="17">
        <v>0.166969420722866</v>
      </c>
      <c r="AO797" s="17">
        <v>5.8894633882611201E-2</v>
      </c>
      <c r="AP797" s="17">
        <v>0</v>
      </c>
      <c r="AQ797" s="17">
        <v>0.27159275505526898</v>
      </c>
      <c r="AR797" s="17"/>
      <c r="AS797" s="17">
        <v>0.165608115286036</v>
      </c>
      <c r="AT797" s="17">
        <v>0.12517624038898001</v>
      </c>
      <c r="AU797" s="17"/>
      <c r="AV797" s="17">
        <v>0.15104809159928101</v>
      </c>
      <c r="AW797" s="17">
        <v>0.200459108027389</v>
      </c>
    </row>
    <row r="798" spans="2:49" x14ac:dyDescent="0.3">
      <c r="B798" t="s">
        <v>270</v>
      </c>
      <c r="C798" s="17">
        <v>0.14576154806354499</v>
      </c>
      <c r="D798" s="17">
        <v>0.141995965239752</v>
      </c>
      <c r="E798" s="17">
        <v>0.155153850674842</v>
      </c>
      <c r="F798" s="17"/>
      <c r="G798" s="17">
        <v>0.213335270146193</v>
      </c>
      <c r="H798" s="17">
        <v>0.10897857604163699</v>
      </c>
      <c r="I798" s="17">
        <v>0.10138708151954</v>
      </c>
      <c r="J798" s="17">
        <v>0.17004968884978</v>
      </c>
      <c r="K798" s="17">
        <v>0.17015509899898901</v>
      </c>
      <c r="L798" s="17">
        <v>0</v>
      </c>
      <c r="M798" s="17"/>
      <c r="N798" s="17">
        <v>0.196395684176327</v>
      </c>
      <c r="O798" s="17">
        <v>3.9937151655075297E-2</v>
      </c>
      <c r="P798" s="17">
        <v>0.11846661422457</v>
      </c>
      <c r="Q798" s="17">
        <v>0.20786890623242099</v>
      </c>
      <c r="R798" s="17"/>
      <c r="S798" s="17">
        <v>0.19163043106270899</v>
      </c>
      <c r="T798" s="17">
        <v>0.12804267623941901</v>
      </c>
      <c r="U798" s="17">
        <v>0.12644082169555601</v>
      </c>
      <c r="V798" s="17">
        <v>0.136749714858141</v>
      </c>
      <c r="W798" s="17">
        <v>7.7830857052162999E-2</v>
      </c>
      <c r="X798" s="17">
        <v>0.11404170501965</v>
      </c>
      <c r="Y798" s="17">
        <v>0</v>
      </c>
      <c r="Z798" s="17">
        <v>0</v>
      </c>
      <c r="AA798" s="17">
        <v>0.22516964280923801</v>
      </c>
      <c r="AB798" s="17">
        <v>0.30528934483502401</v>
      </c>
      <c r="AC798" s="17">
        <v>0</v>
      </c>
      <c r="AD798" s="17">
        <v>0.31529179395748602</v>
      </c>
      <c r="AE798" s="17"/>
      <c r="AF798" s="17">
        <v>0.25507699800648498</v>
      </c>
      <c r="AG798" s="17">
        <v>9.2041279674090204E-2</v>
      </c>
      <c r="AH798" s="17">
        <v>8.7155083987352597E-2</v>
      </c>
      <c r="AI798" s="17">
        <v>0.16168256630598399</v>
      </c>
      <c r="AJ798" s="17">
        <v>0.18559432360577099</v>
      </c>
      <c r="AK798" s="17"/>
      <c r="AL798" s="17">
        <v>0.15121731170109401</v>
      </c>
      <c r="AM798" s="17">
        <v>0.128374556540228</v>
      </c>
      <c r="AN798" s="17">
        <v>0.17311167934930699</v>
      </c>
      <c r="AO798" s="17">
        <v>0.187314856001112</v>
      </c>
      <c r="AP798" s="17">
        <v>0</v>
      </c>
      <c r="AQ798" s="17">
        <v>0</v>
      </c>
      <c r="AR798" s="17"/>
      <c r="AS798" s="17">
        <v>0.15085383537760599</v>
      </c>
      <c r="AT798" s="17">
        <v>0.142049381206235</v>
      </c>
      <c r="AU798" s="17"/>
      <c r="AV798" s="17">
        <v>0.186835746317217</v>
      </c>
      <c r="AW798" s="17">
        <v>6.4727236688265397E-2</v>
      </c>
    </row>
    <row r="799" spans="2:49" x14ac:dyDescent="0.3">
      <c r="B799" t="s">
        <v>271</v>
      </c>
      <c r="C799" s="17">
        <v>0.145055466118202</v>
      </c>
      <c r="D799" s="17">
        <v>0.147431966686461</v>
      </c>
      <c r="E799" s="17">
        <v>0.13912788105700599</v>
      </c>
      <c r="F799" s="17"/>
      <c r="G799" s="17">
        <v>2.7135577685851901E-2</v>
      </c>
      <c r="H799" s="17">
        <v>0.151411477963042</v>
      </c>
      <c r="I799" s="17">
        <v>0.30564404742293999</v>
      </c>
      <c r="J799" s="17">
        <v>0</v>
      </c>
      <c r="K799" s="17">
        <v>0.16196169547554501</v>
      </c>
      <c r="L799" s="17">
        <v>0.58643516945304996</v>
      </c>
      <c r="M799" s="17"/>
      <c r="N799" s="17">
        <v>0.20399709708791799</v>
      </c>
      <c r="O799" s="17">
        <v>0.155869699235337</v>
      </c>
      <c r="P799" s="17">
        <v>9.7112374832376003E-2</v>
      </c>
      <c r="Q799" s="17">
        <v>0.117164265018666</v>
      </c>
      <c r="R799" s="17"/>
      <c r="S799" s="17">
        <v>0.18545010460832101</v>
      </c>
      <c r="T799" s="17">
        <v>6.2394060612863997E-2</v>
      </c>
      <c r="U799" s="17">
        <v>0.27917982193641599</v>
      </c>
      <c r="V799" s="17">
        <v>0</v>
      </c>
      <c r="W799" s="17">
        <v>0.127649058782178</v>
      </c>
      <c r="X799" s="17">
        <v>0.196036301101571</v>
      </c>
      <c r="Y799" s="17">
        <v>0.250620751755122</v>
      </c>
      <c r="Z799" s="17">
        <v>0</v>
      </c>
      <c r="AA799" s="17">
        <v>0.18514396884612699</v>
      </c>
      <c r="AB799" s="17">
        <v>0</v>
      </c>
      <c r="AC799" s="17">
        <v>0</v>
      </c>
      <c r="AD799" s="17">
        <v>0.36941641208502701</v>
      </c>
      <c r="AE799" s="17"/>
      <c r="AF799" s="17">
        <v>6.4396455991228299E-2</v>
      </c>
      <c r="AG799" s="17">
        <v>0.13938459007413101</v>
      </c>
      <c r="AH799" s="17">
        <v>0.141198738578552</v>
      </c>
      <c r="AI799" s="17">
        <v>0.22868422326441501</v>
      </c>
      <c r="AJ799" s="17">
        <v>0</v>
      </c>
      <c r="AK799" s="17"/>
      <c r="AL799" s="17">
        <v>0.20382820526755399</v>
      </c>
      <c r="AM799" s="17">
        <v>6.1754354942596297E-2</v>
      </c>
      <c r="AN799" s="17">
        <v>0.18814057860797601</v>
      </c>
      <c r="AO799" s="17">
        <v>0.16638394769675399</v>
      </c>
      <c r="AP799" s="17">
        <v>0</v>
      </c>
      <c r="AQ799" s="17">
        <v>0</v>
      </c>
      <c r="AR799" s="17"/>
      <c r="AS799" s="17">
        <v>0.120448270381078</v>
      </c>
      <c r="AT799" s="17">
        <v>0.16299357738982001</v>
      </c>
      <c r="AU799" s="17"/>
      <c r="AV799" s="17">
        <v>0.13338972982455699</v>
      </c>
      <c r="AW799" s="17">
        <v>8.9471486357195595E-2</v>
      </c>
    </row>
    <row r="800" spans="2:49" x14ac:dyDescent="0.3">
      <c r="B800" t="s">
        <v>272</v>
      </c>
      <c r="C800" s="17">
        <v>3.6029728937538301E-2</v>
      </c>
      <c r="D800" s="17">
        <v>1.56221642467288E-2</v>
      </c>
      <c r="E800" s="17">
        <v>8.6931284448318297E-2</v>
      </c>
      <c r="F800" s="17"/>
      <c r="G800" s="17">
        <v>2.64894387382269E-2</v>
      </c>
      <c r="H800" s="17">
        <v>3.1320535251778997E-2</v>
      </c>
      <c r="I800" s="17">
        <v>0.10052789046532</v>
      </c>
      <c r="J800" s="17">
        <v>0</v>
      </c>
      <c r="K800" s="17">
        <v>0</v>
      </c>
      <c r="L800" s="17">
        <v>0</v>
      </c>
      <c r="M800" s="17"/>
      <c r="N800" s="17">
        <v>3.5894597211291401E-2</v>
      </c>
      <c r="O800" s="17">
        <v>4.0168751604808699E-2</v>
      </c>
      <c r="P800" s="17">
        <v>3.4122559458942402E-2</v>
      </c>
      <c r="Q800" s="17">
        <v>3.7161233768585898E-2</v>
      </c>
      <c r="R800" s="17"/>
      <c r="S800" s="17">
        <v>0</v>
      </c>
      <c r="T800" s="17">
        <v>0</v>
      </c>
      <c r="U800" s="17">
        <v>9.6766365211636604E-2</v>
      </c>
      <c r="V800" s="17">
        <v>0</v>
      </c>
      <c r="W800" s="17">
        <v>0</v>
      </c>
      <c r="X800" s="17">
        <v>0</v>
      </c>
      <c r="Y800" s="17">
        <v>0</v>
      </c>
      <c r="Z800" s="17">
        <v>0</v>
      </c>
      <c r="AA800" s="17">
        <v>0.18931661690158799</v>
      </c>
      <c r="AB800" s="17">
        <v>0</v>
      </c>
      <c r="AC800" s="17">
        <v>0</v>
      </c>
      <c r="AD800" s="17">
        <v>0</v>
      </c>
      <c r="AE800" s="17"/>
      <c r="AF800" s="17">
        <v>4.9529147547237598E-2</v>
      </c>
      <c r="AG800" s="17">
        <v>0</v>
      </c>
      <c r="AH800" s="17">
        <v>9.9658303185423999E-2</v>
      </c>
      <c r="AI800" s="17">
        <v>0</v>
      </c>
      <c r="AJ800" s="17">
        <v>0</v>
      </c>
      <c r="AK800" s="17"/>
      <c r="AL800" s="17">
        <v>8.7725166031713195E-2</v>
      </c>
      <c r="AM800" s="17">
        <v>0</v>
      </c>
      <c r="AN800" s="17">
        <v>0</v>
      </c>
      <c r="AO800" s="17">
        <v>0</v>
      </c>
      <c r="AP800" s="17">
        <v>0</v>
      </c>
      <c r="AQ800" s="17">
        <v>0</v>
      </c>
      <c r="AR800" s="17"/>
      <c r="AS800" s="17">
        <v>4.5371353165599197E-2</v>
      </c>
      <c r="AT800" s="17">
        <v>2.9219887757310201E-2</v>
      </c>
      <c r="AU800" s="17"/>
      <c r="AV800" s="17">
        <v>3.7498229084815399E-2</v>
      </c>
      <c r="AW800" s="17">
        <v>6.4216527877833801E-2</v>
      </c>
    </row>
    <row r="801" spans="2:49" x14ac:dyDescent="0.3">
      <c r="B801" t="s">
        <v>273</v>
      </c>
      <c r="C801" s="17">
        <v>0.111919749318992</v>
      </c>
      <c r="D801" s="17">
        <v>0.101164608623907</v>
      </c>
      <c r="E801" s="17">
        <v>0.13874575229443101</v>
      </c>
      <c r="F801" s="17"/>
      <c r="G801" s="17">
        <v>0.12948071545735099</v>
      </c>
      <c r="H801" s="17">
        <v>6.04276503470162E-2</v>
      </c>
      <c r="I801" s="17">
        <v>9.8054053732199498E-2</v>
      </c>
      <c r="J801" s="17">
        <v>5.5970554128420502E-2</v>
      </c>
      <c r="K801" s="17">
        <v>0.33031669774344202</v>
      </c>
      <c r="L801" s="17">
        <v>0.26757259469469102</v>
      </c>
      <c r="M801" s="17"/>
      <c r="N801" s="17">
        <v>0.111239807606103</v>
      </c>
      <c r="O801" s="17">
        <v>3.9217626264007197E-2</v>
      </c>
      <c r="P801" s="17">
        <v>0.16270745267199399</v>
      </c>
      <c r="Q801" s="17">
        <v>9.3460539720884306E-2</v>
      </c>
      <c r="R801" s="17"/>
      <c r="S801" s="17">
        <v>9.1893125431579306E-2</v>
      </c>
      <c r="T801" s="17">
        <v>0.18496118543161</v>
      </c>
      <c r="U801" s="17">
        <v>9.3392612722522306E-2</v>
      </c>
      <c r="V801" s="17">
        <v>0</v>
      </c>
      <c r="W801" s="17">
        <v>8.2534248308539698E-2</v>
      </c>
      <c r="X801" s="17">
        <v>0.12874894975380599</v>
      </c>
      <c r="Y801" s="17">
        <v>0</v>
      </c>
      <c r="Z801" s="17">
        <v>0.19601237809795599</v>
      </c>
      <c r="AA801" s="17">
        <v>0.171034760795436</v>
      </c>
      <c r="AB801" s="17">
        <v>0</v>
      </c>
      <c r="AC801" s="17">
        <v>0.15498627333989801</v>
      </c>
      <c r="AD801" s="17">
        <v>0</v>
      </c>
      <c r="AE801" s="17"/>
      <c r="AF801" s="17">
        <v>8.8398831831035404E-2</v>
      </c>
      <c r="AG801" s="17">
        <v>0.18183121852473599</v>
      </c>
      <c r="AH801" s="17">
        <v>5.6919915582794599E-2</v>
      </c>
      <c r="AI801" s="17">
        <v>0</v>
      </c>
      <c r="AJ801" s="17">
        <v>0</v>
      </c>
      <c r="AK801" s="17"/>
      <c r="AL801" s="17">
        <v>3.7606036953811199E-2</v>
      </c>
      <c r="AM801" s="17">
        <v>0.16035506267853</v>
      </c>
      <c r="AN801" s="17">
        <v>7.9755013817896098E-2</v>
      </c>
      <c r="AO801" s="17">
        <v>0.216228289917681</v>
      </c>
      <c r="AP801" s="17">
        <v>0</v>
      </c>
      <c r="AQ801" s="17">
        <v>0.24720141725231401</v>
      </c>
      <c r="AR801" s="17"/>
      <c r="AS801" s="17">
        <v>0.13541320025071099</v>
      </c>
      <c r="AT801" s="17">
        <v>9.4793533822128698E-2</v>
      </c>
      <c r="AU801" s="17"/>
      <c r="AV801" s="17">
        <v>0.14089020127683</v>
      </c>
      <c r="AW801" s="17">
        <v>0.122303405437719</v>
      </c>
    </row>
    <row r="802" spans="2:49" x14ac:dyDescent="0.3">
      <c r="B802" t="s">
        <v>296</v>
      </c>
      <c r="C802" s="17">
        <v>0.10435485071533999</v>
      </c>
      <c r="D802" s="17">
        <v>0.124334125946286</v>
      </c>
      <c r="E802" s="17">
        <v>5.4521555922887301E-2</v>
      </c>
      <c r="F802" s="17"/>
      <c r="G802" s="17">
        <v>0.20390350041308899</v>
      </c>
      <c r="H802" s="17">
        <v>6.3991904176010805E-2</v>
      </c>
      <c r="I802" s="17">
        <v>0</v>
      </c>
      <c r="J802" s="17">
        <v>0.117803139016242</v>
      </c>
      <c r="K802" s="17">
        <v>0</v>
      </c>
      <c r="L802" s="17">
        <v>0.14599223585225901</v>
      </c>
      <c r="M802" s="17"/>
      <c r="N802" s="17">
        <v>0.100385640364164</v>
      </c>
      <c r="O802" s="17">
        <v>3.8229446054621002E-2</v>
      </c>
      <c r="P802" s="17">
        <v>0.105920575388313</v>
      </c>
      <c r="Q802" s="17">
        <v>0.13901281395866399</v>
      </c>
      <c r="R802" s="17"/>
      <c r="S802" s="17">
        <v>0.13725485967743001</v>
      </c>
      <c r="T802" s="17">
        <v>0.120609580868724</v>
      </c>
      <c r="U802" s="17">
        <v>0</v>
      </c>
      <c r="V802" s="17">
        <v>0</v>
      </c>
      <c r="W802" s="17">
        <v>9.8133510598202495E-2</v>
      </c>
      <c r="X802" s="17">
        <v>0.17494189369241001</v>
      </c>
      <c r="Y802" s="17">
        <v>0</v>
      </c>
      <c r="Z802" s="17">
        <v>0.44122503229118798</v>
      </c>
      <c r="AA802" s="17">
        <v>0</v>
      </c>
      <c r="AB802" s="17">
        <v>0.29636563761027002</v>
      </c>
      <c r="AC802" s="17">
        <v>0</v>
      </c>
      <c r="AD802" s="17">
        <v>0</v>
      </c>
      <c r="AE802" s="17"/>
      <c r="AF802" s="17">
        <v>0.14548093010127799</v>
      </c>
      <c r="AG802" s="17">
        <v>0.15297888518673999</v>
      </c>
      <c r="AH802" s="17">
        <v>8.2486661646677506E-2</v>
      </c>
      <c r="AI802" s="17">
        <v>8.5473940579028698E-2</v>
      </c>
      <c r="AJ802" s="17">
        <v>0</v>
      </c>
      <c r="AK802" s="17"/>
      <c r="AL802" s="17">
        <v>3.8880305679452498E-2</v>
      </c>
      <c r="AM802" s="17">
        <v>0.130654623122197</v>
      </c>
      <c r="AN802" s="17">
        <v>9.0759549067225706E-2</v>
      </c>
      <c r="AO802" s="17">
        <v>0.15710467591648</v>
      </c>
      <c r="AP802" s="17">
        <v>1</v>
      </c>
      <c r="AQ802" s="17">
        <v>0.25801563576012498</v>
      </c>
      <c r="AR802" s="17"/>
      <c r="AS802" s="17">
        <v>5.7634901261935503E-2</v>
      </c>
      <c r="AT802" s="17">
        <v>0.13841267919984299</v>
      </c>
      <c r="AU802" s="17"/>
      <c r="AV802" s="17">
        <v>2.5766696670796702E-2</v>
      </c>
      <c r="AW802" s="17">
        <v>0.133914898518814</v>
      </c>
    </row>
    <row r="803" spans="2:49" x14ac:dyDescent="0.3">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row>
    <row r="804" spans="2:49" x14ac:dyDescent="0.3">
      <c r="B804" s="6" t="s">
        <v>311</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row>
    <row r="805" spans="2:49" x14ac:dyDescent="0.3">
      <c r="B805" s="23" t="s">
        <v>276</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row>
    <row r="806" spans="2:49" x14ac:dyDescent="0.3">
      <c r="B806" t="s">
        <v>266</v>
      </c>
      <c r="C806" s="17">
        <v>6.1347362723035599E-2</v>
      </c>
      <c r="D806" s="17">
        <v>0.10250097993790699</v>
      </c>
      <c r="E806" s="17">
        <v>0</v>
      </c>
      <c r="F806" s="17"/>
      <c r="G806" s="17" t="s">
        <v>280</v>
      </c>
      <c r="H806" s="17">
        <v>0.121523609493807</v>
      </c>
      <c r="I806" s="17">
        <v>0</v>
      </c>
      <c r="J806" s="17">
        <v>0</v>
      </c>
      <c r="K806" s="17" t="s">
        <v>280</v>
      </c>
      <c r="L806" s="17">
        <v>0</v>
      </c>
      <c r="M806" s="17"/>
      <c r="N806" s="17">
        <v>0</v>
      </c>
      <c r="O806" s="17">
        <v>0</v>
      </c>
      <c r="P806" s="17">
        <v>0.25958631363560503</v>
      </c>
      <c r="Q806" s="17">
        <v>0</v>
      </c>
      <c r="R806" s="17"/>
      <c r="S806" s="17">
        <v>0.30849642649972597</v>
      </c>
      <c r="T806" s="17">
        <v>0</v>
      </c>
      <c r="U806" s="17">
        <v>0</v>
      </c>
      <c r="V806" s="17">
        <v>0</v>
      </c>
      <c r="W806" s="17">
        <v>0</v>
      </c>
      <c r="X806" s="17">
        <v>0</v>
      </c>
      <c r="Y806" s="17">
        <v>0</v>
      </c>
      <c r="Z806" s="17">
        <v>0</v>
      </c>
      <c r="AA806" s="17">
        <v>0</v>
      </c>
      <c r="AB806" s="17" t="s">
        <v>280</v>
      </c>
      <c r="AC806" s="17" t="s">
        <v>280</v>
      </c>
      <c r="AD806" s="17">
        <v>0</v>
      </c>
      <c r="AE806" s="17"/>
      <c r="AF806" s="17">
        <v>0</v>
      </c>
      <c r="AG806" s="17">
        <v>0</v>
      </c>
      <c r="AH806" s="17">
        <v>0.113983029867393</v>
      </c>
      <c r="AI806" s="17">
        <v>0</v>
      </c>
      <c r="AJ806" s="17">
        <v>0</v>
      </c>
      <c r="AK806" s="17"/>
      <c r="AL806" s="17">
        <v>0.103181537473162</v>
      </c>
      <c r="AM806" s="17">
        <v>0</v>
      </c>
      <c r="AN806" s="17" t="s">
        <v>280</v>
      </c>
      <c r="AO806" s="17">
        <v>0</v>
      </c>
      <c r="AP806" s="17" t="s">
        <v>280</v>
      </c>
      <c r="AQ806" s="17">
        <v>0</v>
      </c>
      <c r="AR806" s="17"/>
      <c r="AS806" s="17">
        <v>0.139521099658032</v>
      </c>
      <c r="AT806" s="17">
        <v>0</v>
      </c>
      <c r="AU806" s="17"/>
      <c r="AV806" s="17">
        <v>0</v>
      </c>
      <c r="AW806" s="17">
        <v>1</v>
      </c>
    </row>
    <row r="807" spans="2:49" x14ac:dyDescent="0.3">
      <c r="B807" t="s">
        <v>267</v>
      </c>
      <c r="C807" s="17">
        <v>4.9853165893265099E-2</v>
      </c>
      <c r="D807" s="17">
        <v>8.3296137441747395E-2</v>
      </c>
      <c r="E807" s="17">
        <v>0</v>
      </c>
      <c r="F807" s="17"/>
      <c r="G807" s="17" t="s">
        <v>280</v>
      </c>
      <c r="H807" s="17">
        <v>9.8754639077063902E-2</v>
      </c>
      <c r="I807" s="17">
        <v>0</v>
      </c>
      <c r="J807" s="17">
        <v>0</v>
      </c>
      <c r="K807" s="17" t="s">
        <v>280</v>
      </c>
      <c r="L807" s="17">
        <v>0</v>
      </c>
      <c r="M807" s="17"/>
      <c r="N807" s="17">
        <v>0.13198270273711499</v>
      </c>
      <c r="O807" s="17">
        <v>0</v>
      </c>
      <c r="P807" s="17">
        <v>0</v>
      </c>
      <c r="Q807" s="17">
        <v>0</v>
      </c>
      <c r="R807" s="17"/>
      <c r="S807" s="17">
        <v>0</v>
      </c>
      <c r="T807" s="17">
        <v>0</v>
      </c>
      <c r="U807" s="17">
        <v>0</v>
      </c>
      <c r="V807" s="17">
        <v>0</v>
      </c>
      <c r="W807" s="17">
        <v>0</v>
      </c>
      <c r="X807" s="17">
        <v>0</v>
      </c>
      <c r="Y807" s="17">
        <v>0</v>
      </c>
      <c r="Z807" s="17">
        <v>0</v>
      </c>
      <c r="AA807" s="17">
        <v>0.5</v>
      </c>
      <c r="AB807" s="17" t="s">
        <v>280</v>
      </c>
      <c r="AC807" s="17" t="s">
        <v>280</v>
      </c>
      <c r="AD807" s="17">
        <v>0</v>
      </c>
      <c r="AE807" s="17"/>
      <c r="AF807" s="17">
        <v>0</v>
      </c>
      <c r="AG807" s="17">
        <v>0</v>
      </c>
      <c r="AH807" s="17">
        <v>9.2626881495305305E-2</v>
      </c>
      <c r="AI807" s="17">
        <v>0</v>
      </c>
      <c r="AJ807" s="17">
        <v>0</v>
      </c>
      <c r="AK807" s="17"/>
      <c r="AL807" s="17">
        <v>8.38491839982584E-2</v>
      </c>
      <c r="AM807" s="17">
        <v>0</v>
      </c>
      <c r="AN807" s="17" t="s">
        <v>280</v>
      </c>
      <c r="AO807" s="17">
        <v>0</v>
      </c>
      <c r="AP807" s="17" t="s">
        <v>280</v>
      </c>
      <c r="AQ807" s="17">
        <v>0</v>
      </c>
      <c r="AR807" s="17"/>
      <c r="AS807" s="17">
        <v>0.113380074026408</v>
      </c>
      <c r="AT807" s="17">
        <v>0</v>
      </c>
      <c r="AU807" s="17"/>
      <c r="AV807" s="17">
        <v>0.13176392120870001</v>
      </c>
      <c r="AW807" s="17">
        <v>0</v>
      </c>
    </row>
    <row r="808" spans="2:49" x14ac:dyDescent="0.3">
      <c r="B808" t="s">
        <v>268</v>
      </c>
      <c r="C808" s="17">
        <v>0.305331394329316</v>
      </c>
      <c r="D808" s="17">
        <v>0.31862791124115297</v>
      </c>
      <c r="E808" s="17">
        <v>0.285510384630838</v>
      </c>
      <c r="F808" s="17"/>
      <c r="G808" s="17" t="s">
        <v>280</v>
      </c>
      <c r="H808" s="17">
        <v>0.324089726152687</v>
      </c>
      <c r="I808" s="17">
        <v>0.28560897086968601</v>
      </c>
      <c r="J808" s="17">
        <v>0.52464792967704599</v>
      </c>
      <c r="K808" s="17" t="s">
        <v>280</v>
      </c>
      <c r="L808" s="17">
        <v>0</v>
      </c>
      <c r="M808" s="17"/>
      <c r="N808" s="17">
        <v>0.30347727789184797</v>
      </c>
      <c r="O808" s="17">
        <v>0.287006781886532</v>
      </c>
      <c r="P808" s="17">
        <v>0.237932700259574</v>
      </c>
      <c r="Q808" s="17">
        <v>0.48932006095091801</v>
      </c>
      <c r="R808" s="17"/>
      <c r="S808" s="17">
        <v>0.38794754410348098</v>
      </c>
      <c r="T808" s="17">
        <v>0</v>
      </c>
      <c r="U808" s="17">
        <v>0</v>
      </c>
      <c r="V808" s="17">
        <v>0</v>
      </c>
      <c r="W808" s="17">
        <v>1</v>
      </c>
      <c r="X808" s="17">
        <v>0</v>
      </c>
      <c r="Y808" s="17">
        <v>0</v>
      </c>
      <c r="Z808" s="17">
        <v>1</v>
      </c>
      <c r="AA808" s="17">
        <v>0</v>
      </c>
      <c r="AB808" s="17" t="s">
        <v>280</v>
      </c>
      <c r="AC808" s="17" t="s">
        <v>280</v>
      </c>
      <c r="AD808" s="17">
        <v>1</v>
      </c>
      <c r="AE808" s="17"/>
      <c r="AF808" s="17">
        <v>0</v>
      </c>
      <c r="AG808" s="17">
        <v>0</v>
      </c>
      <c r="AH808" s="17">
        <v>0.23633672371092199</v>
      </c>
      <c r="AI808" s="17">
        <v>0.62158975854684395</v>
      </c>
      <c r="AJ808" s="17">
        <v>0</v>
      </c>
      <c r="AK808" s="17"/>
      <c r="AL808" s="17">
        <v>0.226168886670883</v>
      </c>
      <c r="AM808" s="17">
        <v>0.43587040921980802</v>
      </c>
      <c r="AN808" s="17" t="s">
        <v>280</v>
      </c>
      <c r="AO808" s="17">
        <v>0</v>
      </c>
      <c r="AP808" s="17" t="s">
        <v>280</v>
      </c>
      <c r="AQ808" s="17">
        <v>0.52209156414887603</v>
      </c>
      <c r="AR808" s="17"/>
      <c r="AS808" s="17">
        <v>0.17545379237317901</v>
      </c>
      <c r="AT808" s="17">
        <v>0.407253710815561</v>
      </c>
      <c r="AU808" s="17"/>
      <c r="AV808" s="17">
        <v>0.203902492325438</v>
      </c>
      <c r="AW808" s="17">
        <v>0</v>
      </c>
    </row>
    <row r="809" spans="2:49" x14ac:dyDescent="0.3">
      <c r="B809" t="s">
        <v>269</v>
      </c>
      <c r="C809" s="17">
        <v>4.9853165893265099E-2</v>
      </c>
      <c r="D809" s="17">
        <v>8.3296137441747395E-2</v>
      </c>
      <c r="E809" s="17">
        <v>0</v>
      </c>
      <c r="F809" s="17"/>
      <c r="G809" s="17" t="s">
        <v>280</v>
      </c>
      <c r="H809" s="17">
        <v>9.8754639077063902E-2</v>
      </c>
      <c r="I809" s="17">
        <v>0</v>
      </c>
      <c r="J809" s="17">
        <v>0</v>
      </c>
      <c r="K809" s="17" t="s">
        <v>280</v>
      </c>
      <c r="L809" s="17">
        <v>0</v>
      </c>
      <c r="M809" s="17"/>
      <c r="N809" s="17">
        <v>0.13198270273711499</v>
      </c>
      <c r="O809" s="17">
        <v>0</v>
      </c>
      <c r="P809" s="17">
        <v>0</v>
      </c>
      <c r="Q809" s="17">
        <v>0</v>
      </c>
      <c r="R809" s="17"/>
      <c r="S809" s="17">
        <v>0</v>
      </c>
      <c r="T809" s="17">
        <v>0</v>
      </c>
      <c r="U809" s="17">
        <v>0</v>
      </c>
      <c r="V809" s="17">
        <v>0</v>
      </c>
      <c r="W809" s="17">
        <v>0</v>
      </c>
      <c r="X809" s="17">
        <v>0</v>
      </c>
      <c r="Y809" s="17">
        <v>0</v>
      </c>
      <c r="Z809" s="17">
        <v>0</v>
      </c>
      <c r="AA809" s="17">
        <v>0.5</v>
      </c>
      <c r="AB809" s="17" t="s">
        <v>280</v>
      </c>
      <c r="AC809" s="17" t="s">
        <v>280</v>
      </c>
      <c r="AD809" s="17">
        <v>0</v>
      </c>
      <c r="AE809" s="17"/>
      <c r="AF809" s="17">
        <v>0</v>
      </c>
      <c r="AG809" s="17">
        <v>0</v>
      </c>
      <c r="AH809" s="17">
        <v>0</v>
      </c>
      <c r="AI809" s="17">
        <v>0.17396263732466699</v>
      </c>
      <c r="AJ809" s="17">
        <v>0</v>
      </c>
      <c r="AK809" s="17"/>
      <c r="AL809" s="17">
        <v>8.38491839982584E-2</v>
      </c>
      <c r="AM809" s="17">
        <v>0</v>
      </c>
      <c r="AN809" s="17" t="s">
        <v>280</v>
      </c>
      <c r="AO809" s="17">
        <v>0</v>
      </c>
      <c r="AP809" s="17" t="s">
        <v>280</v>
      </c>
      <c r="AQ809" s="17">
        <v>0</v>
      </c>
      <c r="AR809" s="17"/>
      <c r="AS809" s="17">
        <v>0</v>
      </c>
      <c r="AT809" s="17">
        <v>8.8975771142249097E-2</v>
      </c>
      <c r="AU809" s="17"/>
      <c r="AV809" s="17">
        <v>0</v>
      </c>
      <c r="AW809" s="17">
        <v>0</v>
      </c>
    </row>
    <row r="810" spans="2:49" x14ac:dyDescent="0.3">
      <c r="B810" t="s">
        <v>270</v>
      </c>
      <c r="C810" s="17">
        <v>0.103614523690528</v>
      </c>
      <c r="D810" s="17">
        <v>9.7760607166762603E-2</v>
      </c>
      <c r="E810" s="17">
        <v>0.112340909477194</v>
      </c>
      <c r="F810" s="17"/>
      <c r="G810" s="17" t="s">
        <v>280</v>
      </c>
      <c r="H810" s="17">
        <v>0</v>
      </c>
      <c r="I810" s="17">
        <v>0</v>
      </c>
      <c r="J810" s="17">
        <v>0.47535207032295401</v>
      </c>
      <c r="K810" s="17" t="s">
        <v>280</v>
      </c>
      <c r="L810" s="17">
        <v>0.44228812325978001</v>
      </c>
      <c r="M810" s="17"/>
      <c r="N810" s="17">
        <v>0.11941041460931601</v>
      </c>
      <c r="O810" s="17">
        <v>0.21767330067412599</v>
      </c>
      <c r="P810" s="17">
        <v>0</v>
      </c>
      <c r="Q810" s="17">
        <v>0</v>
      </c>
      <c r="R810" s="17"/>
      <c r="S810" s="17">
        <v>0</v>
      </c>
      <c r="T810" s="17">
        <v>0</v>
      </c>
      <c r="U810" s="17">
        <v>0.49966208689060898</v>
      </c>
      <c r="V810" s="17">
        <v>0</v>
      </c>
      <c r="W810" s="17">
        <v>0</v>
      </c>
      <c r="X810" s="17">
        <v>0</v>
      </c>
      <c r="Y810" s="17">
        <v>1</v>
      </c>
      <c r="Z810" s="17">
        <v>0</v>
      </c>
      <c r="AA810" s="17">
        <v>0</v>
      </c>
      <c r="AB810" s="17" t="s">
        <v>280</v>
      </c>
      <c r="AC810" s="17" t="s">
        <v>280</v>
      </c>
      <c r="AD810" s="17">
        <v>0</v>
      </c>
      <c r="AE810" s="17"/>
      <c r="AF810" s="17">
        <v>1</v>
      </c>
      <c r="AG810" s="17">
        <v>0</v>
      </c>
      <c r="AH810" s="17">
        <v>8.3803514354097094E-2</v>
      </c>
      <c r="AI810" s="17">
        <v>0</v>
      </c>
      <c r="AJ810" s="17">
        <v>0</v>
      </c>
      <c r="AK810" s="17"/>
      <c r="AL810" s="17">
        <v>9.8409690891609003E-2</v>
      </c>
      <c r="AM810" s="17">
        <v>0</v>
      </c>
      <c r="AN810" s="17" t="s">
        <v>280</v>
      </c>
      <c r="AO810" s="17">
        <v>0</v>
      </c>
      <c r="AP810" s="17" t="s">
        <v>280</v>
      </c>
      <c r="AQ810" s="17">
        <v>0.20542944951964701</v>
      </c>
      <c r="AR810" s="17"/>
      <c r="AS810" s="17">
        <v>0</v>
      </c>
      <c r="AT810" s="17">
        <v>0.184926713915013</v>
      </c>
      <c r="AU810" s="17"/>
      <c r="AV810" s="17">
        <v>0</v>
      </c>
      <c r="AW810" s="17">
        <v>0</v>
      </c>
    </row>
    <row r="811" spans="2:49" x14ac:dyDescent="0.3">
      <c r="B811" t="s">
        <v>271</v>
      </c>
      <c r="C811" s="17">
        <v>0.29685920815864503</v>
      </c>
      <c r="D811" s="17">
        <v>0.192921508473132</v>
      </c>
      <c r="E811" s="17">
        <v>0.45179829236874303</v>
      </c>
      <c r="F811" s="17"/>
      <c r="G811" s="17" t="s">
        <v>280</v>
      </c>
      <c r="H811" s="17">
        <v>0.35687738619937898</v>
      </c>
      <c r="I811" s="17">
        <v>0.221483471541527</v>
      </c>
      <c r="J811" s="17">
        <v>0</v>
      </c>
      <c r="K811" s="17" t="s">
        <v>280</v>
      </c>
      <c r="L811" s="17">
        <v>0.55771187674022005</v>
      </c>
      <c r="M811" s="17"/>
      <c r="N811" s="17">
        <v>0.31314690202460599</v>
      </c>
      <c r="O811" s="17">
        <v>0</v>
      </c>
      <c r="P811" s="17">
        <v>0.50248098610482095</v>
      </c>
      <c r="Q811" s="17">
        <v>0.51067993904908304</v>
      </c>
      <c r="R811" s="17"/>
      <c r="S811" s="17">
        <v>0</v>
      </c>
      <c r="T811" s="17">
        <v>0.45116779846371302</v>
      </c>
      <c r="U811" s="17">
        <v>0.50033791310939102</v>
      </c>
      <c r="V811" s="17">
        <v>1</v>
      </c>
      <c r="W811" s="17">
        <v>0</v>
      </c>
      <c r="X811" s="17">
        <v>1</v>
      </c>
      <c r="Y811" s="17">
        <v>0</v>
      </c>
      <c r="Z811" s="17">
        <v>0</v>
      </c>
      <c r="AA811" s="17">
        <v>0</v>
      </c>
      <c r="AB811" s="17" t="s">
        <v>280</v>
      </c>
      <c r="AC811" s="17" t="s">
        <v>280</v>
      </c>
      <c r="AD811" s="17">
        <v>0</v>
      </c>
      <c r="AE811" s="17"/>
      <c r="AF811" s="17">
        <v>0</v>
      </c>
      <c r="AG811" s="17">
        <v>1</v>
      </c>
      <c r="AH811" s="17">
        <v>0.22587434257192099</v>
      </c>
      <c r="AI811" s="17">
        <v>0.204447604128489</v>
      </c>
      <c r="AJ811" s="17">
        <v>1</v>
      </c>
      <c r="AK811" s="17"/>
      <c r="AL811" s="17">
        <v>0.30301237389868702</v>
      </c>
      <c r="AM811" s="17">
        <v>0</v>
      </c>
      <c r="AN811" s="17" t="s">
        <v>280</v>
      </c>
      <c r="AO811" s="17">
        <v>1</v>
      </c>
      <c r="AP811" s="17" t="s">
        <v>280</v>
      </c>
      <c r="AQ811" s="17">
        <v>0.27247898633147699</v>
      </c>
      <c r="AR811" s="17"/>
      <c r="AS811" s="17">
        <v>0.406131417760765</v>
      </c>
      <c r="AT811" s="17">
        <v>0.21110711108820501</v>
      </c>
      <c r="AU811" s="17"/>
      <c r="AV811" s="17">
        <v>0.471983005741758</v>
      </c>
      <c r="AW811" s="17">
        <v>0</v>
      </c>
    </row>
    <row r="812" spans="2:49" x14ac:dyDescent="0.3">
      <c r="B812" t="s">
        <v>272</v>
      </c>
      <c r="C812" s="17">
        <v>0</v>
      </c>
      <c r="D812" s="17">
        <v>0</v>
      </c>
      <c r="E812" s="17">
        <v>0</v>
      </c>
      <c r="F812" s="17"/>
      <c r="G812" s="17" t="s">
        <v>280</v>
      </c>
      <c r="H812" s="17">
        <v>0</v>
      </c>
      <c r="I812" s="17">
        <v>0</v>
      </c>
      <c r="J812" s="17">
        <v>0</v>
      </c>
      <c r="K812" s="17" t="s">
        <v>280</v>
      </c>
      <c r="L812" s="17">
        <v>0</v>
      </c>
      <c r="M812" s="17"/>
      <c r="N812" s="17">
        <v>0</v>
      </c>
      <c r="O812" s="17">
        <v>0</v>
      </c>
      <c r="P812" s="17">
        <v>0</v>
      </c>
      <c r="Q812" s="17">
        <v>0</v>
      </c>
      <c r="R812" s="17"/>
      <c r="S812" s="17">
        <v>0</v>
      </c>
      <c r="T812" s="17">
        <v>0</v>
      </c>
      <c r="U812" s="17">
        <v>0</v>
      </c>
      <c r="V812" s="17">
        <v>0</v>
      </c>
      <c r="W812" s="17">
        <v>0</v>
      </c>
      <c r="X812" s="17">
        <v>0</v>
      </c>
      <c r="Y812" s="17">
        <v>0</v>
      </c>
      <c r="Z812" s="17">
        <v>0</v>
      </c>
      <c r="AA812" s="17">
        <v>0</v>
      </c>
      <c r="AB812" s="17" t="s">
        <v>280</v>
      </c>
      <c r="AC812" s="17" t="s">
        <v>280</v>
      </c>
      <c r="AD812" s="17">
        <v>0</v>
      </c>
      <c r="AE812" s="17"/>
      <c r="AF812" s="17">
        <v>0</v>
      </c>
      <c r="AG812" s="17">
        <v>0</v>
      </c>
      <c r="AH812" s="17">
        <v>0</v>
      </c>
      <c r="AI812" s="17">
        <v>0</v>
      </c>
      <c r="AJ812" s="17">
        <v>0</v>
      </c>
      <c r="AK812" s="17"/>
      <c r="AL812" s="17">
        <v>0</v>
      </c>
      <c r="AM812" s="17">
        <v>0</v>
      </c>
      <c r="AN812" s="17" t="s">
        <v>280</v>
      </c>
      <c r="AO812" s="17">
        <v>0</v>
      </c>
      <c r="AP812" s="17" t="s">
        <v>280</v>
      </c>
      <c r="AQ812" s="17">
        <v>0</v>
      </c>
      <c r="AR812" s="17"/>
      <c r="AS812" s="17">
        <v>0</v>
      </c>
      <c r="AT812" s="17">
        <v>0</v>
      </c>
      <c r="AU812" s="17"/>
      <c r="AV812" s="17">
        <v>0</v>
      </c>
      <c r="AW812" s="17">
        <v>0</v>
      </c>
    </row>
    <row r="813" spans="2:49" x14ac:dyDescent="0.3">
      <c r="B813" t="s">
        <v>273</v>
      </c>
      <c r="C813" s="17">
        <v>6.0364919144974397E-2</v>
      </c>
      <c r="D813" s="17">
        <v>0</v>
      </c>
      <c r="E813" s="17">
        <v>0.15035041352322501</v>
      </c>
      <c r="F813" s="17"/>
      <c r="G813" s="17" t="s">
        <v>280</v>
      </c>
      <c r="H813" s="17">
        <v>0</v>
      </c>
      <c r="I813" s="17">
        <v>0.22347950509046199</v>
      </c>
      <c r="J813" s="17">
        <v>0</v>
      </c>
      <c r="K813" s="17" t="s">
        <v>280</v>
      </c>
      <c r="L813" s="17">
        <v>0</v>
      </c>
      <c r="M813" s="17"/>
      <c r="N813" s="17">
        <v>0</v>
      </c>
      <c r="O813" s="17">
        <v>0.22457324564526099</v>
      </c>
      <c r="P813" s="17">
        <v>0</v>
      </c>
      <c r="Q813" s="17">
        <v>0</v>
      </c>
      <c r="R813" s="17"/>
      <c r="S813" s="17">
        <v>0.30355602939679299</v>
      </c>
      <c r="T813" s="17">
        <v>0</v>
      </c>
      <c r="U813" s="17">
        <v>0</v>
      </c>
      <c r="V813" s="17">
        <v>0</v>
      </c>
      <c r="W813" s="17">
        <v>0</v>
      </c>
      <c r="X813" s="17">
        <v>0</v>
      </c>
      <c r="Y813" s="17">
        <v>0</v>
      </c>
      <c r="Z813" s="17">
        <v>0</v>
      </c>
      <c r="AA813" s="17">
        <v>0</v>
      </c>
      <c r="AB813" s="17" t="s">
        <v>280</v>
      </c>
      <c r="AC813" s="17" t="s">
        <v>280</v>
      </c>
      <c r="AD813" s="17">
        <v>0</v>
      </c>
      <c r="AE813" s="17"/>
      <c r="AF813" s="17">
        <v>0</v>
      </c>
      <c r="AG813" s="17">
        <v>0</v>
      </c>
      <c r="AH813" s="17">
        <v>0.112157655625851</v>
      </c>
      <c r="AI813" s="17">
        <v>0</v>
      </c>
      <c r="AJ813" s="17">
        <v>0</v>
      </c>
      <c r="AK813" s="17"/>
      <c r="AL813" s="17">
        <v>0.101529143069141</v>
      </c>
      <c r="AM813" s="17">
        <v>0</v>
      </c>
      <c r="AN813" s="17" t="s">
        <v>280</v>
      </c>
      <c r="AO813" s="17">
        <v>0</v>
      </c>
      <c r="AP813" s="17" t="s">
        <v>280</v>
      </c>
      <c r="AQ813" s="17">
        <v>0</v>
      </c>
      <c r="AR813" s="17"/>
      <c r="AS813" s="17">
        <v>0</v>
      </c>
      <c r="AT813" s="17">
        <v>0.107736693038971</v>
      </c>
      <c r="AU813" s="17"/>
      <c r="AV813" s="17">
        <v>0</v>
      </c>
      <c r="AW813" s="17">
        <v>0</v>
      </c>
    </row>
    <row r="814" spans="2:49" x14ac:dyDescent="0.3">
      <c r="B814" t="s">
        <v>296</v>
      </c>
      <c r="C814" s="17">
        <v>7.2776260166971099E-2</v>
      </c>
      <c r="D814" s="17">
        <v>0.12159671829755</v>
      </c>
      <c r="E814" s="17">
        <v>0</v>
      </c>
      <c r="F814" s="17"/>
      <c r="G814" s="17" t="s">
        <v>280</v>
      </c>
      <c r="H814" s="17">
        <v>0</v>
      </c>
      <c r="I814" s="17">
        <v>0.26942805249832602</v>
      </c>
      <c r="J814" s="17">
        <v>0</v>
      </c>
      <c r="K814" s="17" t="s">
        <v>280</v>
      </c>
      <c r="L814" s="17">
        <v>0</v>
      </c>
      <c r="M814" s="17"/>
      <c r="N814" s="17">
        <v>0</v>
      </c>
      <c r="O814" s="17">
        <v>0.27074667179408102</v>
      </c>
      <c r="P814" s="17">
        <v>0</v>
      </c>
      <c r="Q814" s="17">
        <v>0</v>
      </c>
      <c r="R814" s="17"/>
      <c r="S814" s="17">
        <v>0</v>
      </c>
      <c r="T814" s="17">
        <v>0.54883220153628698</v>
      </c>
      <c r="U814" s="17">
        <v>0</v>
      </c>
      <c r="V814" s="17">
        <v>0</v>
      </c>
      <c r="W814" s="17">
        <v>0</v>
      </c>
      <c r="X814" s="17">
        <v>0</v>
      </c>
      <c r="Y814" s="17">
        <v>0</v>
      </c>
      <c r="Z814" s="17">
        <v>0</v>
      </c>
      <c r="AA814" s="17">
        <v>0</v>
      </c>
      <c r="AB814" s="17" t="s">
        <v>280</v>
      </c>
      <c r="AC814" s="17" t="s">
        <v>280</v>
      </c>
      <c r="AD814" s="17">
        <v>0</v>
      </c>
      <c r="AE814" s="17"/>
      <c r="AF814" s="17">
        <v>0</v>
      </c>
      <c r="AG814" s="17">
        <v>0</v>
      </c>
      <c r="AH814" s="17">
        <v>0.13521785237451101</v>
      </c>
      <c r="AI814" s="17">
        <v>0</v>
      </c>
      <c r="AJ814" s="17">
        <v>0</v>
      </c>
      <c r="AK814" s="17"/>
      <c r="AL814" s="17">
        <v>0</v>
      </c>
      <c r="AM814" s="17">
        <v>0.56412959078019198</v>
      </c>
      <c r="AN814" s="17" t="s">
        <v>280</v>
      </c>
      <c r="AO814" s="17">
        <v>0</v>
      </c>
      <c r="AP814" s="17" t="s">
        <v>280</v>
      </c>
      <c r="AQ814" s="17">
        <v>0</v>
      </c>
      <c r="AR814" s="17"/>
      <c r="AS814" s="17">
        <v>0.165513616181616</v>
      </c>
      <c r="AT814" s="17">
        <v>0</v>
      </c>
      <c r="AU814" s="17"/>
      <c r="AV814" s="17">
        <v>0.19235058072410399</v>
      </c>
      <c r="AW814" s="17">
        <v>0</v>
      </c>
    </row>
    <row r="815" spans="2:49" x14ac:dyDescent="0.3">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row>
    <row r="816" spans="2:49" x14ac:dyDescent="0.3">
      <c r="B816" s="6" t="s">
        <v>312</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row>
    <row r="817" spans="2:49" x14ac:dyDescent="0.3">
      <c r="B817" s="23" t="s">
        <v>276</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row>
    <row r="818" spans="2:49" x14ac:dyDescent="0.3">
      <c r="B818" t="s">
        <v>266</v>
      </c>
      <c r="C818" s="17">
        <v>6.9225007251209905E-2</v>
      </c>
      <c r="D818" s="17">
        <v>4.7212226989264403E-2</v>
      </c>
      <c r="E818" s="17">
        <v>9.2335589720242806E-2</v>
      </c>
      <c r="F818" s="17"/>
      <c r="G818" s="17">
        <v>0.12591815229839501</v>
      </c>
      <c r="H818" s="17">
        <v>0.10757635496784999</v>
      </c>
      <c r="I818" s="17">
        <v>0</v>
      </c>
      <c r="J818" s="17">
        <v>0</v>
      </c>
      <c r="K818" s="17">
        <v>0</v>
      </c>
      <c r="L818" s="17">
        <v>0</v>
      </c>
      <c r="M818" s="17"/>
      <c r="N818" s="17">
        <v>0</v>
      </c>
      <c r="O818" s="17">
        <v>0.25076050760942298</v>
      </c>
      <c r="P818" s="17">
        <v>0.10752274207148201</v>
      </c>
      <c r="Q818" s="17">
        <v>0.116334946063216</v>
      </c>
      <c r="R818" s="17"/>
      <c r="S818" s="17">
        <v>0.220367661981792</v>
      </c>
      <c r="T818" s="17">
        <v>0</v>
      </c>
      <c r="U818" s="17">
        <v>0</v>
      </c>
      <c r="V818" s="17">
        <v>0.184739226613404</v>
      </c>
      <c r="W818" s="17">
        <v>0</v>
      </c>
      <c r="X818" s="17">
        <v>0</v>
      </c>
      <c r="Y818" s="17">
        <v>0</v>
      </c>
      <c r="Z818" s="17" t="s">
        <v>280</v>
      </c>
      <c r="AA818" s="17">
        <v>0</v>
      </c>
      <c r="AB818" s="17">
        <v>0</v>
      </c>
      <c r="AC818" s="17">
        <v>0</v>
      </c>
      <c r="AD818" s="17">
        <v>0</v>
      </c>
      <c r="AE818" s="17"/>
      <c r="AF818" s="17">
        <v>0</v>
      </c>
      <c r="AG818" s="17">
        <v>0.102618923585339</v>
      </c>
      <c r="AH818" s="17">
        <v>0.16713925679425701</v>
      </c>
      <c r="AI818" s="17">
        <v>0</v>
      </c>
      <c r="AJ818" s="17">
        <v>0</v>
      </c>
      <c r="AK818" s="17"/>
      <c r="AL818" s="17">
        <v>8.7828674500919399E-2</v>
      </c>
      <c r="AM818" s="17">
        <v>9.7028091448078793E-2</v>
      </c>
      <c r="AN818" s="17">
        <v>0</v>
      </c>
      <c r="AO818" s="17">
        <v>0</v>
      </c>
      <c r="AP818" s="17">
        <v>0</v>
      </c>
      <c r="AQ818" s="17">
        <v>0</v>
      </c>
      <c r="AR818" s="17"/>
      <c r="AS818" s="17">
        <v>9.0175807229360597E-2</v>
      </c>
      <c r="AT818" s="17">
        <v>4.7267389267843997E-2</v>
      </c>
      <c r="AU818" s="17"/>
      <c r="AV818" s="17">
        <v>5.6970650345982102E-2</v>
      </c>
      <c r="AW818" s="17">
        <v>0.19164181265135899</v>
      </c>
    </row>
    <row r="819" spans="2:49" x14ac:dyDescent="0.3">
      <c r="B819" t="s">
        <v>267</v>
      </c>
      <c r="C819" s="17">
        <v>0.107515037079155</v>
      </c>
      <c r="D819" s="17">
        <v>4.8280211164827003E-2</v>
      </c>
      <c r="E819" s="17">
        <v>0.16970397064600801</v>
      </c>
      <c r="F819" s="17"/>
      <c r="G819" s="17">
        <v>0</v>
      </c>
      <c r="H819" s="17">
        <v>0.133097370231573</v>
      </c>
      <c r="I819" s="17">
        <v>0</v>
      </c>
      <c r="J819" s="17">
        <v>0.668318672750844</v>
      </c>
      <c r="K819" s="17">
        <v>0</v>
      </c>
      <c r="L819" s="17">
        <v>0</v>
      </c>
      <c r="M819" s="17"/>
      <c r="N819" s="17">
        <v>0.12709459355321501</v>
      </c>
      <c r="O819" s="17">
        <v>0</v>
      </c>
      <c r="P819" s="17">
        <v>0.114254444497857</v>
      </c>
      <c r="Q819" s="17">
        <v>9.9072902153239606E-2</v>
      </c>
      <c r="R819" s="17"/>
      <c r="S819" s="17">
        <v>0.119810475412267</v>
      </c>
      <c r="T819" s="17">
        <v>0</v>
      </c>
      <c r="U819" s="17">
        <v>0</v>
      </c>
      <c r="V819" s="17">
        <v>0.31487655323416702</v>
      </c>
      <c r="W819" s="17">
        <v>0.238415536351131</v>
      </c>
      <c r="X819" s="17">
        <v>0</v>
      </c>
      <c r="Y819" s="17">
        <v>0</v>
      </c>
      <c r="Z819" s="17" t="s">
        <v>280</v>
      </c>
      <c r="AA819" s="17">
        <v>0.124806934623616</v>
      </c>
      <c r="AB819" s="17">
        <v>0</v>
      </c>
      <c r="AC819" s="17">
        <v>0</v>
      </c>
      <c r="AD819" s="17">
        <v>0</v>
      </c>
      <c r="AE819" s="17"/>
      <c r="AF819" s="17">
        <v>0</v>
      </c>
      <c r="AG819" s="17">
        <v>0</v>
      </c>
      <c r="AH819" s="17">
        <v>0.15736321073628701</v>
      </c>
      <c r="AI819" s="17">
        <v>0.16615221420030199</v>
      </c>
      <c r="AJ819" s="17">
        <v>0</v>
      </c>
      <c r="AK819" s="17"/>
      <c r="AL819" s="17">
        <v>0.15756835904429101</v>
      </c>
      <c r="AM819" s="17">
        <v>0.103957627682741</v>
      </c>
      <c r="AN819" s="17">
        <v>0</v>
      </c>
      <c r="AO819" s="17">
        <v>0</v>
      </c>
      <c r="AP819" s="17">
        <v>0</v>
      </c>
      <c r="AQ819" s="17">
        <v>0</v>
      </c>
      <c r="AR819" s="17"/>
      <c r="AS819" s="17">
        <v>0.159889776567162</v>
      </c>
      <c r="AT819" s="17">
        <v>5.2623361207334698E-2</v>
      </c>
      <c r="AU819" s="17"/>
      <c r="AV819" s="17">
        <v>0.21221434668185299</v>
      </c>
      <c r="AW819" s="17">
        <v>0</v>
      </c>
    </row>
    <row r="820" spans="2:49" x14ac:dyDescent="0.3">
      <c r="B820" t="s">
        <v>268</v>
      </c>
      <c r="C820" s="17">
        <v>9.0774198236556303E-2</v>
      </c>
      <c r="D820" s="17">
        <v>0.13871621998504099</v>
      </c>
      <c r="E820" s="17">
        <v>4.0441253730408903E-2</v>
      </c>
      <c r="F820" s="17"/>
      <c r="G820" s="17">
        <v>0.104793555357725</v>
      </c>
      <c r="H820" s="17">
        <v>9.1800350023448496E-2</v>
      </c>
      <c r="I820" s="17">
        <v>0.191492659164996</v>
      </c>
      <c r="J820" s="17">
        <v>0</v>
      </c>
      <c r="K820" s="17">
        <v>0</v>
      </c>
      <c r="L820" s="17">
        <v>0</v>
      </c>
      <c r="M820" s="17"/>
      <c r="N820" s="17">
        <v>0.11977500772092201</v>
      </c>
      <c r="O820" s="17">
        <v>0</v>
      </c>
      <c r="P820" s="17">
        <v>0.14313130860850101</v>
      </c>
      <c r="Q820" s="17">
        <v>0</v>
      </c>
      <c r="R820" s="17"/>
      <c r="S820" s="17">
        <v>0</v>
      </c>
      <c r="T820" s="17">
        <v>0.168712872802145</v>
      </c>
      <c r="U820" s="17">
        <v>0</v>
      </c>
      <c r="V820" s="17">
        <v>0</v>
      </c>
      <c r="W820" s="17">
        <v>0</v>
      </c>
      <c r="X820" s="17">
        <v>0</v>
      </c>
      <c r="Y820" s="17">
        <v>0</v>
      </c>
      <c r="Z820" s="17" t="s">
        <v>280</v>
      </c>
      <c r="AA820" s="17">
        <v>9.9179265537869099E-2</v>
      </c>
      <c r="AB820" s="17">
        <v>0.59199116181201605</v>
      </c>
      <c r="AC820" s="17">
        <v>0</v>
      </c>
      <c r="AD820" s="17">
        <v>0.31094710256844099</v>
      </c>
      <c r="AE820" s="17"/>
      <c r="AF820" s="17">
        <v>0</v>
      </c>
      <c r="AG820" s="17">
        <v>0.22852496727237301</v>
      </c>
      <c r="AH820" s="17">
        <v>7.1456831882669797E-2</v>
      </c>
      <c r="AI820" s="17">
        <v>7.3510667398537705E-2</v>
      </c>
      <c r="AJ820" s="17">
        <v>0</v>
      </c>
      <c r="AK820" s="17"/>
      <c r="AL820" s="17">
        <v>9.86628731916354E-2</v>
      </c>
      <c r="AM820" s="17">
        <v>0</v>
      </c>
      <c r="AN820" s="17">
        <v>0</v>
      </c>
      <c r="AO820" s="17">
        <v>0</v>
      </c>
      <c r="AP820" s="17">
        <v>0</v>
      </c>
      <c r="AQ820" s="17">
        <v>0.456788062006524</v>
      </c>
      <c r="AR820" s="17"/>
      <c r="AS820" s="17">
        <v>6.2900704356698797E-2</v>
      </c>
      <c r="AT820" s="17">
        <v>0.119987189201765</v>
      </c>
      <c r="AU820" s="17"/>
      <c r="AV820" s="17">
        <v>8.3485211922090394E-2</v>
      </c>
      <c r="AW820" s="17">
        <v>0</v>
      </c>
    </row>
    <row r="821" spans="2:49" x14ac:dyDescent="0.3">
      <c r="B821" t="s">
        <v>269</v>
      </c>
      <c r="C821" s="17">
        <v>0.24660856919830201</v>
      </c>
      <c r="D821" s="17">
        <v>0.22817709815552201</v>
      </c>
      <c r="E821" s="17">
        <v>0.26595923851362302</v>
      </c>
      <c r="F821" s="17"/>
      <c r="G821" s="17">
        <v>0.363582318799828</v>
      </c>
      <c r="H821" s="17">
        <v>0.233476808268792</v>
      </c>
      <c r="I821" s="17">
        <v>0.32596976290655899</v>
      </c>
      <c r="J821" s="17">
        <v>0.331681327249156</v>
      </c>
      <c r="K821" s="17">
        <v>0</v>
      </c>
      <c r="L821" s="17">
        <v>0</v>
      </c>
      <c r="M821" s="17"/>
      <c r="N821" s="17">
        <v>0.215385094648986</v>
      </c>
      <c r="O821" s="17">
        <v>0.48984268530158698</v>
      </c>
      <c r="P821" s="17">
        <v>0.21350305687523599</v>
      </c>
      <c r="Q821" s="17">
        <v>0.25372225417064798</v>
      </c>
      <c r="R821" s="17"/>
      <c r="S821" s="17">
        <v>0.23165558456768301</v>
      </c>
      <c r="T821" s="17">
        <v>0.62415926070836103</v>
      </c>
      <c r="U821" s="17">
        <v>0</v>
      </c>
      <c r="V821" s="17">
        <v>0.35079522258944301</v>
      </c>
      <c r="W821" s="17">
        <v>0</v>
      </c>
      <c r="X821" s="17">
        <v>0.63400508518224696</v>
      </c>
      <c r="Y821" s="17">
        <v>0</v>
      </c>
      <c r="Z821" s="17" t="s">
        <v>280</v>
      </c>
      <c r="AA821" s="17">
        <v>0</v>
      </c>
      <c r="AB821" s="17">
        <v>0.408008838187984</v>
      </c>
      <c r="AC821" s="17">
        <v>0</v>
      </c>
      <c r="AD821" s="17">
        <v>0.31094710256844099</v>
      </c>
      <c r="AE821" s="17"/>
      <c r="AF821" s="17">
        <v>0.592328272907366</v>
      </c>
      <c r="AG821" s="17">
        <v>0.29397340980254799</v>
      </c>
      <c r="AH821" s="17">
        <v>0.16436429127570101</v>
      </c>
      <c r="AI821" s="17">
        <v>0.229078190136347</v>
      </c>
      <c r="AJ821" s="17">
        <v>0.28279559123089398</v>
      </c>
      <c r="AK821" s="17"/>
      <c r="AL821" s="17">
        <v>0.15847232283312099</v>
      </c>
      <c r="AM821" s="17">
        <v>0.50295310243270497</v>
      </c>
      <c r="AN821" s="17">
        <v>0.31989394680839101</v>
      </c>
      <c r="AO821" s="17">
        <v>0.33354955286217702</v>
      </c>
      <c r="AP821" s="17">
        <v>0</v>
      </c>
      <c r="AQ821" s="17">
        <v>0</v>
      </c>
      <c r="AR821" s="17"/>
      <c r="AS821" s="17">
        <v>0.20054205261062699</v>
      </c>
      <c r="AT821" s="17">
        <v>0.29488887229467198</v>
      </c>
      <c r="AU821" s="17"/>
      <c r="AV821" s="17">
        <v>0.21378257236449499</v>
      </c>
      <c r="AW821" s="17">
        <v>0.16008259464587399</v>
      </c>
    </row>
    <row r="822" spans="2:49" x14ac:dyDescent="0.3">
      <c r="B822" t="s">
        <v>270</v>
      </c>
      <c r="C822" s="17">
        <v>0.14261605189412599</v>
      </c>
      <c r="D822" s="17">
        <v>0.18994601132330199</v>
      </c>
      <c r="E822" s="17">
        <v>9.29256939462524E-2</v>
      </c>
      <c r="F822" s="17"/>
      <c r="G822" s="17">
        <v>0</v>
      </c>
      <c r="H822" s="17">
        <v>0.21576541754512399</v>
      </c>
      <c r="I822" s="17">
        <v>0.19201083878998501</v>
      </c>
      <c r="J822" s="17">
        <v>0</v>
      </c>
      <c r="K822" s="17">
        <v>0</v>
      </c>
      <c r="L822" s="17">
        <v>0.17518135246031899</v>
      </c>
      <c r="M822" s="17"/>
      <c r="N822" s="17">
        <v>0.291569189130156</v>
      </c>
      <c r="O822" s="17">
        <v>0</v>
      </c>
      <c r="P822" s="17">
        <v>0</v>
      </c>
      <c r="Q822" s="17">
        <v>0</v>
      </c>
      <c r="R822" s="17"/>
      <c r="S822" s="17">
        <v>0.21771653136390401</v>
      </c>
      <c r="T822" s="17">
        <v>0</v>
      </c>
      <c r="U822" s="17">
        <v>0</v>
      </c>
      <c r="V822" s="17">
        <v>0.14958899756298599</v>
      </c>
      <c r="W822" s="17">
        <v>0</v>
      </c>
      <c r="X822" s="17">
        <v>0</v>
      </c>
      <c r="Y822" s="17">
        <v>0.51437782520528896</v>
      </c>
      <c r="Z822" s="17" t="s">
        <v>280</v>
      </c>
      <c r="AA822" s="17">
        <v>0.28350419309340902</v>
      </c>
      <c r="AB822" s="17">
        <v>0</v>
      </c>
      <c r="AC822" s="17">
        <v>0</v>
      </c>
      <c r="AD822" s="17">
        <v>0</v>
      </c>
      <c r="AE822" s="17"/>
      <c r="AF822" s="17">
        <v>0</v>
      </c>
      <c r="AG822" s="17">
        <v>0</v>
      </c>
      <c r="AH822" s="17">
        <v>7.9573411045653894E-2</v>
      </c>
      <c r="AI822" s="17">
        <v>0.36195273812804601</v>
      </c>
      <c r="AJ822" s="17">
        <v>0.36096837923618902</v>
      </c>
      <c r="AK822" s="17"/>
      <c r="AL822" s="17">
        <v>0.23758686083488301</v>
      </c>
      <c r="AM822" s="17">
        <v>0</v>
      </c>
      <c r="AN822" s="17">
        <v>0</v>
      </c>
      <c r="AO822" s="17">
        <v>0</v>
      </c>
      <c r="AP822" s="17">
        <v>1</v>
      </c>
      <c r="AQ822" s="17">
        <v>0</v>
      </c>
      <c r="AR822" s="17"/>
      <c r="AS822" s="17">
        <v>0.17269000189838499</v>
      </c>
      <c r="AT822" s="17">
        <v>0.11109685901685901</v>
      </c>
      <c r="AU822" s="17"/>
      <c r="AV822" s="17">
        <v>0.122477569783287</v>
      </c>
      <c r="AW822" s="17">
        <v>0.32612565429226598</v>
      </c>
    </row>
    <row r="823" spans="2:49" x14ac:dyDescent="0.3">
      <c r="B823" t="s">
        <v>271</v>
      </c>
      <c r="C823" s="17">
        <v>0.294253944259181</v>
      </c>
      <c r="D823" s="17">
        <v>0.29634632705063602</v>
      </c>
      <c r="E823" s="17">
        <v>0.29205721197533102</v>
      </c>
      <c r="F823" s="17"/>
      <c r="G823" s="17">
        <v>0.262295515113452</v>
      </c>
      <c r="H823" s="17">
        <v>0.21828369896321201</v>
      </c>
      <c r="I823" s="17">
        <v>0.29052673913846</v>
      </c>
      <c r="J823" s="17">
        <v>0</v>
      </c>
      <c r="K823" s="17">
        <v>1</v>
      </c>
      <c r="L823" s="17">
        <v>0.601022384702525</v>
      </c>
      <c r="M823" s="17"/>
      <c r="N823" s="17">
        <v>0.24617611494672101</v>
      </c>
      <c r="O823" s="17">
        <v>0</v>
      </c>
      <c r="P823" s="17">
        <v>0.30470618372285502</v>
      </c>
      <c r="Q823" s="17">
        <v>0.53086989761289605</v>
      </c>
      <c r="R823" s="17"/>
      <c r="S823" s="17">
        <v>0.21044974667435401</v>
      </c>
      <c r="T823" s="17">
        <v>0.20712786648949399</v>
      </c>
      <c r="U823" s="17">
        <v>1</v>
      </c>
      <c r="V823" s="17">
        <v>0</v>
      </c>
      <c r="W823" s="17">
        <v>0.761584463648869</v>
      </c>
      <c r="X823" s="17">
        <v>0.36599491481775298</v>
      </c>
      <c r="Y823" s="17">
        <v>0.48562217479471098</v>
      </c>
      <c r="Z823" s="17" t="s">
        <v>280</v>
      </c>
      <c r="AA823" s="17">
        <v>0.24515503517793999</v>
      </c>
      <c r="AB823" s="17">
        <v>0</v>
      </c>
      <c r="AC823" s="17">
        <v>1</v>
      </c>
      <c r="AD823" s="17">
        <v>0.37810579486311702</v>
      </c>
      <c r="AE823" s="17"/>
      <c r="AF823" s="17">
        <v>0.407671727092634</v>
      </c>
      <c r="AG823" s="17">
        <v>0.374882699339739</v>
      </c>
      <c r="AH823" s="17">
        <v>0.26489840305995599</v>
      </c>
      <c r="AI823" s="17">
        <v>0.16930619013676801</v>
      </c>
      <c r="AJ823" s="17">
        <v>0.356236029532916</v>
      </c>
      <c r="AK823" s="17"/>
      <c r="AL823" s="17">
        <v>0.25988090959514998</v>
      </c>
      <c r="AM823" s="17">
        <v>0.18555413222251499</v>
      </c>
      <c r="AN823" s="17">
        <v>0.68010605319160899</v>
      </c>
      <c r="AO823" s="17">
        <v>0.66645044713782298</v>
      </c>
      <c r="AP823" s="17">
        <v>0</v>
      </c>
      <c r="AQ823" s="17">
        <v>0.276643244924973</v>
      </c>
      <c r="AR823" s="17"/>
      <c r="AS823" s="17">
        <v>0.26939964863173599</v>
      </c>
      <c r="AT823" s="17">
        <v>0.32030264546401399</v>
      </c>
      <c r="AU823" s="17"/>
      <c r="AV823" s="17">
        <v>0.25213690491315999</v>
      </c>
      <c r="AW823" s="17">
        <v>0.32214993841050099</v>
      </c>
    </row>
    <row r="824" spans="2:49" x14ac:dyDescent="0.3">
      <c r="B824" t="s">
        <v>272</v>
      </c>
      <c r="C824" s="17">
        <v>0</v>
      </c>
      <c r="D824" s="17">
        <v>0</v>
      </c>
      <c r="E824" s="17">
        <v>0</v>
      </c>
      <c r="F824" s="17"/>
      <c r="G824" s="17">
        <v>0</v>
      </c>
      <c r="H824" s="17">
        <v>0</v>
      </c>
      <c r="I824" s="17">
        <v>0</v>
      </c>
      <c r="J824" s="17">
        <v>0</v>
      </c>
      <c r="K824" s="17">
        <v>0</v>
      </c>
      <c r="L824" s="17">
        <v>0</v>
      </c>
      <c r="M824" s="17"/>
      <c r="N824" s="17">
        <v>0</v>
      </c>
      <c r="O824" s="17">
        <v>0</v>
      </c>
      <c r="P824" s="17">
        <v>0</v>
      </c>
      <c r="Q824" s="17">
        <v>0</v>
      </c>
      <c r="R824" s="17"/>
      <c r="S824" s="17">
        <v>0</v>
      </c>
      <c r="T824" s="17">
        <v>0</v>
      </c>
      <c r="U824" s="17">
        <v>0</v>
      </c>
      <c r="V824" s="17">
        <v>0</v>
      </c>
      <c r="W824" s="17">
        <v>0</v>
      </c>
      <c r="X824" s="17">
        <v>0</v>
      </c>
      <c r="Y824" s="17">
        <v>0</v>
      </c>
      <c r="Z824" s="17" t="s">
        <v>280</v>
      </c>
      <c r="AA824" s="17">
        <v>0</v>
      </c>
      <c r="AB824" s="17">
        <v>0</v>
      </c>
      <c r="AC824" s="17">
        <v>0</v>
      </c>
      <c r="AD824" s="17">
        <v>0</v>
      </c>
      <c r="AE824" s="17"/>
      <c r="AF824" s="17">
        <v>0</v>
      </c>
      <c r="AG824" s="17">
        <v>0</v>
      </c>
      <c r="AH824" s="17">
        <v>0</v>
      </c>
      <c r="AI824" s="17">
        <v>0</v>
      </c>
      <c r="AJ824" s="17">
        <v>0</v>
      </c>
      <c r="AK824" s="17"/>
      <c r="AL824" s="17">
        <v>0</v>
      </c>
      <c r="AM824" s="17">
        <v>0</v>
      </c>
      <c r="AN824" s="17">
        <v>0</v>
      </c>
      <c r="AO824" s="17">
        <v>0</v>
      </c>
      <c r="AP824" s="17">
        <v>0</v>
      </c>
      <c r="AQ824" s="17">
        <v>0</v>
      </c>
      <c r="AR824" s="17"/>
      <c r="AS824" s="17">
        <v>0</v>
      </c>
      <c r="AT824" s="17">
        <v>0</v>
      </c>
      <c r="AU824" s="17"/>
      <c r="AV824" s="17">
        <v>0</v>
      </c>
      <c r="AW824" s="17">
        <v>0</v>
      </c>
    </row>
    <row r="825" spans="2:49" x14ac:dyDescent="0.3">
      <c r="B825" t="s">
        <v>273</v>
      </c>
      <c r="C825" s="17">
        <v>0</v>
      </c>
      <c r="D825" s="17">
        <v>0</v>
      </c>
      <c r="E825" s="17">
        <v>0</v>
      </c>
      <c r="F825" s="17"/>
      <c r="G825" s="17">
        <v>0</v>
      </c>
      <c r="H825" s="17">
        <v>0</v>
      </c>
      <c r="I825" s="17">
        <v>0</v>
      </c>
      <c r="J825" s="17">
        <v>0</v>
      </c>
      <c r="K825" s="17">
        <v>0</v>
      </c>
      <c r="L825" s="17">
        <v>0</v>
      </c>
      <c r="M825" s="17"/>
      <c r="N825" s="17">
        <v>0</v>
      </c>
      <c r="O825" s="17">
        <v>0</v>
      </c>
      <c r="P825" s="17">
        <v>0</v>
      </c>
      <c r="Q825" s="17">
        <v>0</v>
      </c>
      <c r="R825" s="17"/>
      <c r="S825" s="17">
        <v>0</v>
      </c>
      <c r="T825" s="17">
        <v>0</v>
      </c>
      <c r="U825" s="17">
        <v>0</v>
      </c>
      <c r="V825" s="17">
        <v>0</v>
      </c>
      <c r="W825" s="17">
        <v>0</v>
      </c>
      <c r="X825" s="17">
        <v>0</v>
      </c>
      <c r="Y825" s="17">
        <v>0</v>
      </c>
      <c r="Z825" s="17" t="s">
        <v>280</v>
      </c>
      <c r="AA825" s="17">
        <v>0</v>
      </c>
      <c r="AB825" s="17">
        <v>0</v>
      </c>
      <c r="AC825" s="17">
        <v>0</v>
      </c>
      <c r="AD825" s="17">
        <v>0</v>
      </c>
      <c r="AE825" s="17"/>
      <c r="AF825" s="17">
        <v>0</v>
      </c>
      <c r="AG825" s="17">
        <v>0</v>
      </c>
      <c r="AH825" s="17">
        <v>0</v>
      </c>
      <c r="AI825" s="17">
        <v>0</v>
      </c>
      <c r="AJ825" s="17">
        <v>0</v>
      </c>
      <c r="AK825" s="17"/>
      <c r="AL825" s="17">
        <v>0</v>
      </c>
      <c r="AM825" s="17">
        <v>0</v>
      </c>
      <c r="AN825" s="17">
        <v>0</v>
      </c>
      <c r="AO825" s="17">
        <v>0</v>
      </c>
      <c r="AP825" s="17">
        <v>0</v>
      </c>
      <c r="AQ825" s="17">
        <v>0</v>
      </c>
      <c r="AR825" s="17"/>
      <c r="AS825" s="17">
        <v>0</v>
      </c>
      <c r="AT825" s="17">
        <v>0</v>
      </c>
      <c r="AU825" s="17"/>
      <c r="AV825" s="17">
        <v>0</v>
      </c>
      <c r="AW825" s="17">
        <v>0</v>
      </c>
    </row>
    <row r="826" spans="2:49" x14ac:dyDescent="0.3">
      <c r="B826" t="s">
        <v>296</v>
      </c>
      <c r="C826" s="17">
        <v>4.9007192081470898E-2</v>
      </c>
      <c r="D826" s="17">
        <v>5.13219053314075E-2</v>
      </c>
      <c r="E826" s="17">
        <v>4.6577041468133899E-2</v>
      </c>
      <c r="F826" s="17"/>
      <c r="G826" s="17">
        <v>0.14341045843060099</v>
      </c>
      <c r="H826" s="17">
        <v>0</v>
      </c>
      <c r="I826" s="17">
        <v>0</v>
      </c>
      <c r="J826" s="17">
        <v>0</v>
      </c>
      <c r="K826" s="17">
        <v>0</v>
      </c>
      <c r="L826" s="17">
        <v>0.22379626283715601</v>
      </c>
      <c r="M826" s="17"/>
      <c r="N826" s="17">
        <v>0</v>
      </c>
      <c r="O826" s="17">
        <v>0.25939680708898999</v>
      </c>
      <c r="P826" s="17">
        <v>0.11688226422407</v>
      </c>
      <c r="Q826" s="17">
        <v>0</v>
      </c>
      <c r="R826" s="17"/>
      <c r="S826" s="17">
        <v>0</v>
      </c>
      <c r="T826" s="17">
        <v>0</v>
      </c>
      <c r="U826" s="17">
        <v>0</v>
      </c>
      <c r="V826" s="17">
        <v>0</v>
      </c>
      <c r="W826" s="17">
        <v>0</v>
      </c>
      <c r="X826" s="17">
        <v>0</v>
      </c>
      <c r="Y826" s="17">
        <v>0</v>
      </c>
      <c r="Z826" s="17" t="s">
        <v>280</v>
      </c>
      <c r="AA826" s="17">
        <v>0.247354571567167</v>
      </c>
      <c r="AB826" s="17">
        <v>0</v>
      </c>
      <c r="AC826" s="17">
        <v>0</v>
      </c>
      <c r="AD826" s="17">
        <v>0</v>
      </c>
      <c r="AE826" s="17"/>
      <c r="AF826" s="17">
        <v>0</v>
      </c>
      <c r="AG826" s="17">
        <v>0</v>
      </c>
      <c r="AH826" s="17">
        <v>9.5204595205475903E-2</v>
      </c>
      <c r="AI826" s="17">
        <v>0</v>
      </c>
      <c r="AJ826" s="17">
        <v>0</v>
      </c>
      <c r="AK826" s="17"/>
      <c r="AL826" s="17">
        <v>0</v>
      </c>
      <c r="AM826" s="17">
        <v>0.110507046213961</v>
      </c>
      <c r="AN826" s="17">
        <v>0</v>
      </c>
      <c r="AO826" s="17">
        <v>0</v>
      </c>
      <c r="AP826" s="17">
        <v>0</v>
      </c>
      <c r="AQ826" s="17">
        <v>0.26656869306850201</v>
      </c>
      <c r="AR826" s="17"/>
      <c r="AS826" s="17">
        <v>4.4402008706030401E-2</v>
      </c>
      <c r="AT826" s="17">
        <v>5.38336835475118E-2</v>
      </c>
      <c r="AU826" s="17"/>
      <c r="AV826" s="17">
        <v>5.8932743989132598E-2</v>
      </c>
      <c r="AW826" s="17">
        <v>0</v>
      </c>
    </row>
    <row r="827" spans="2:49" x14ac:dyDescent="0.3">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row>
    <row r="828" spans="2:49" x14ac:dyDescent="0.3">
      <c r="B828" s="6" t="s">
        <v>313</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row>
    <row r="829" spans="2:49" x14ac:dyDescent="0.3">
      <c r="B829" s="23" t="s">
        <v>276</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row>
    <row r="830" spans="2:49" x14ac:dyDescent="0.3">
      <c r="B830" t="s">
        <v>266</v>
      </c>
      <c r="C830" s="17">
        <v>9.2977808292495998E-3</v>
      </c>
      <c r="D830" s="17">
        <v>3.2779215756518001E-3</v>
      </c>
      <c r="E830" s="17">
        <v>2.2805843689080101E-2</v>
      </c>
      <c r="F830" s="17"/>
      <c r="G830" s="17">
        <v>1.8058557065860799E-2</v>
      </c>
      <c r="H830" s="17">
        <v>2.74111539873148E-2</v>
      </c>
      <c r="I830" s="17">
        <v>1.61853599062107E-2</v>
      </c>
      <c r="J830" s="17">
        <v>0</v>
      </c>
      <c r="K830" s="17">
        <v>0</v>
      </c>
      <c r="L830" s="17">
        <v>0</v>
      </c>
      <c r="M830" s="17"/>
      <c r="N830" s="17">
        <v>1.29897580618489E-2</v>
      </c>
      <c r="O830" s="17">
        <v>2.24424495759366E-2</v>
      </c>
      <c r="P830" s="17">
        <v>0</v>
      </c>
      <c r="Q830" s="17">
        <v>0</v>
      </c>
      <c r="R830" s="17"/>
      <c r="S830" s="17">
        <v>1.9667925015057E-2</v>
      </c>
      <c r="T830" s="17">
        <v>1.6009937990820199E-2</v>
      </c>
      <c r="U830" s="17">
        <v>0</v>
      </c>
      <c r="V830" s="17">
        <v>4.4231714199682401E-2</v>
      </c>
      <c r="W830" s="17">
        <v>0</v>
      </c>
      <c r="X830" s="17">
        <v>0</v>
      </c>
      <c r="Y830" s="17">
        <v>0</v>
      </c>
      <c r="Z830" s="17">
        <v>0</v>
      </c>
      <c r="AA830" s="17">
        <v>0</v>
      </c>
      <c r="AB830" s="17">
        <v>0</v>
      </c>
      <c r="AC830" s="17">
        <v>0</v>
      </c>
      <c r="AD830" s="17">
        <v>0</v>
      </c>
      <c r="AE830" s="17"/>
      <c r="AF830" s="17">
        <v>0</v>
      </c>
      <c r="AG830" s="17">
        <v>0</v>
      </c>
      <c r="AH830" s="17">
        <v>2.6304881891879899E-2</v>
      </c>
      <c r="AI830" s="17">
        <v>0</v>
      </c>
      <c r="AJ830" s="17">
        <v>0.119077137335429</v>
      </c>
      <c r="AK830" s="17"/>
      <c r="AL830" s="17">
        <v>1.7018393852903001E-2</v>
      </c>
      <c r="AM830" s="17">
        <v>9.1686604083282292E-3</v>
      </c>
      <c r="AN830" s="17">
        <v>0</v>
      </c>
      <c r="AO830" s="17">
        <v>1.39788021335323E-2</v>
      </c>
      <c r="AP830" s="17">
        <v>0</v>
      </c>
      <c r="AQ830" s="17">
        <v>0</v>
      </c>
      <c r="AR830" s="17"/>
      <c r="AS830" s="17">
        <v>8.2686529188461307E-3</v>
      </c>
      <c r="AT830" s="17">
        <v>1.0545214326696599E-2</v>
      </c>
      <c r="AU830" s="17"/>
      <c r="AV830" s="17">
        <v>1.1187277434226499E-2</v>
      </c>
      <c r="AW830" s="17">
        <v>0</v>
      </c>
    </row>
    <row r="831" spans="2:49" x14ac:dyDescent="0.3">
      <c r="B831" t="s">
        <v>267</v>
      </c>
      <c r="C831" s="17">
        <v>2.4107486863133298E-2</v>
      </c>
      <c r="D831" s="17">
        <v>2.1131289995226201E-2</v>
      </c>
      <c r="E831" s="17">
        <v>3.0785824791198999E-2</v>
      </c>
      <c r="F831" s="17"/>
      <c r="G831" s="17">
        <v>3.6715822202184702E-2</v>
      </c>
      <c r="H831" s="17">
        <v>7.0400234195060599E-2</v>
      </c>
      <c r="I831" s="17">
        <v>1.7779904277191699E-2</v>
      </c>
      <c r="J831" s="17">
        <v>1.6085244906752699E-2</v>
      </c>
      <c r="K831" s="17">
        <v>0</v>
      </c>
      <c r="L831" s="17">
        <v>9.8979739265236694E-3</v>
      </c>
      <c r="M831" s="17"/>
      <c r="N831" s="17">
        <v>4.2960126078847499E-2</v>
      </c>
      <c r="O831" s="17">
        <v>1.07158485876769E-2</v>
      </c>
      <c r="P831" s="17">
        <v>2.28246808595487E-2</v>
      </c>
      <c r="Q831" s="17">
        <v>1.00243794296408E-2</v>
      </c>
      <c r="R831" s="17"/>
      <c r="S831" s="17">
        <v>4.7174953344948298E-2</v>
      </c>
      <c r="T831" s="17">
        <v>1.3700360411214601E-2</v>
      </c>
      <c r="U831" s="17">
        <v>2.9231929203895501E-2</v>
      </c>
      <c r="V831" s="17">
        <v>2.0351322894324401E-2</v>
      </c>
      <c r="W831" s="17">
        <v>3.0016964594193798E-2</v>
      </c>
      <c r="X831" s="17">
        <v>0</v>
      </c>
      <c r="Y831" s="17">
        <v>3.09284727952545E-2</v>
      </c>
      <c r="Z831" s="17">
        <v>7.3054923793938298E-2</v>
      </c>
      <c r="AA831" s="17">
        <v>4.30136609649093E-2</v>
      </c>
      <c r="AB831" s="17">
        <v>0</v>
      </c>
      <c r="AC831" s="17">
        <v>0</v>
      </c>
      <c r="AD831" s="17">
        <v>0</v>
      </c>
      <c r="AE831" s="17"/>
      <c r="AF831" s="17">
        <v>1.22044673340896E-2</v>
      </c>
      <c r="AG831" s="17">
        <v>8.5776962261071392E-3</v>
      </c>
      <c r="AH831" s="17">
        <v>2.7736873362599401E-2</v>
      </c>
      <c r="AI831" s="17">
        <v>4.8477942126326598E-2</v>
      </c>
      <c r="AJ831" s="17">
        <v>0.14141559897859499</v>
      </c>
      <c r="AK831" s="17"/>
      <c r="AL831" s="17">
        <v>4.4699708810777602E-2</v>
      </c>
      <c r="AM831" s="17">
        <v>1.8763067690335599E-2</v>
      </c>
      <c r="AN831" s="17">
        <v>0</v>
      </c>
      <c r="AO831" s="17">
        <v>3.05352434223925E-2</v>
      </c>
      <c r="AP831" s="17">
        <v>0</v>
      </c>
      <c r="AQ831" s="17">
        <v>4.97014063101099E-2</v>
      </c>
      <c r="AR831" s="17"/>
      <c r="AS831" s="17">
        <v>3.1273055763794598E-2</v>
      </c>
      <c r="AT831" s="17">
        <v>1.5421908924191499E-2</v>
      </c>
      <c r="AU831" s="17"/>
      <c r="AV831" s="17">
        <v>4.2311650335231002E-2</v>
      </c>
      <c r="AW831" s="17">
        <v>0</v>
      </c>
    </row>
    <row r="832" spans="2:49" x14ac:dyDescent="0.3">
      <c r="B832" t="s">
        <v>268</v>
      </c>
      <c r="C832" s="17">
        <v>7.4170212830192497E-2</v>
      </c>
      <c r="D832" s="17">
        <v>8.5799048895377997E-2</v>
      </c>
      <c r="E832" s="17">
        <v>4.8076073094067001E-2</v>
      </c>
      <c r="F832" s="17"/>
      <c r="G832" s="17">
        <v>6.1018248518881997E-2</v>
      </c>
      <c r="H832" s="17">
        <v>0.123840045503245</v>
      </c>
      <c r="I832" s="17">
        <v>0.13334206179411501</v>
      </c>
      <c r="J832" s="17">
        <v>6.33424771173864E-2</v>
      </c>
      <c r="K832" s="17">
        <v>4.9171831575324502E-2</v>
      </c>
      <c r="L832" s="17">
        <v>3.1334792172793002E-2</v>
      </c>
      <c r="M832" s="17"/>
      <c r="N832" s="17">
        <v>8.6303741563810696E-2</v>
      </c>
      <c r="O832" s="17">
        <v>5.3263413284485403E-2</v>
      </c>
      <c r="P832" s="17">
        <v>0.10166221873823</v>
      </c>
      <c r="Q832" s="17">
        <v>4.81669325939958E-2</v>
      </c>
      <c r="R832" s="17"/>
      <c r="S832" s="17">
        <v>0.100193394021014</v>
      </c>
      <c r="T832" s="17">
        <v>3.6813941451115099E-2</v>
      </c>
      <c r="U832" s="17">
        <v>0.13565136925642299</v>
      </c>
      <c r="V832" s="17">
        <v>4.9127389063742803E-2</v>
      </c>
      <c r="W832" s="17">
        <v>4.2565867546163101E-2</v>
      </c>
      <c r="X832" s="17">
        <v>0.191918395248836</v>
      </c>
      <c r="Y832" s="17">
        <v>9.3271597729981504E-2</v>
      </c>
      <c r="Z832" s="17">
        <v>6.0078996912245601E-2</v>
      </c>
      <c r="AA832" s="17">
        <v>3.8092197640023903E-2</v>
      </c>
      <c r="AB832" s="17">
        <v>4.22461897092406E-2</v>
      </c>
      <c r="AC832" s="17">
        <v>0.100500113134379</v>
      </c>
      <c r="AD832" s="17">
        <v>0</v>
      </c>
      <c r="AE832" s="17"/>
      <c r="AF832" s="17">
        <v>0.12839293883287001</v>
      </c>
      <c r="AG832" s="17">
        <v>4.0211260136171698E-2</v>
      </c>
      <c r="AH832" s="17">
        <v>4.3413876115438003E-2</v>
      </c>
      <c r="AI832" s="17">
        <v>0.193676793078495</v>
      </c>
      <c r="AJ832" s="17">
        <v>0.112198520941062</v>
      </c>
      <c r="AK832" s="17"/>
      <c r="AL832" s="17">
        <v>0.14848592372054301</v>
      </c>
      <c r="AM832" s="17">
        <v>3.4830816654017702E-2</v>
      </c>
      <c r="AN832" s="17">
        <v>8.8970424142451501E-2</v>
      </c>
      <c r="AO832" s="17">
        <v>1.5084740999909E-2</v>
      </c>
      <c r="AP832" s="17">
        <v>4.7028958372246403E-2</v>
      </c>
      <c r="AQ832" s="17">
        <v>0.12417596302254499</v>
      </c>
      <c r="AR832" s="17"/>
      <c r="AS832" s="17">
        <v>7.4832111755842104E-2</v>
      </c>
      <c r="AT832" s="17">
        <v>7.3367907418559294E-2</v>
      </c>
      <c r="AU832" s="17"/>
      <c r="AV832" s="17">
        <v>8.6709911286490998E-2</v>
      </c>
      <c r="AW832" s="17">
        <v>4.11815338068761E-2</v>
      </c>
    </row>
    <row r="833" spans="2:49" x14ac:dyDescent="0.3">
      <c r="B833" t="s">
        <v>269</v>
      </c>
      <c r="C833" s="17">
        <v>8.1617696032060205E-2</v>
      </c>
      <c r="D833" s="17">
        <v>8.9164509960142302E-2</v>
      </c>
      <c r="E833" s="17">
        <v>6.4683274040208599E-2</v>
      </c>
      <c r="F833" s="17"/>
      <c r="G833" s="17">
        <v>0.102610623486918</v>
      </c>
      <c r="H833" s="17">
        <v>0.226356369690217</v>
      </c>
      <c r="I833" s="17">
        <v>6.3593941667440299E-2</v>
      </c>
      <c r="J833" s="17">
        <v>4.5824202723584999E-2</v>
      </c>
      <c r="K833" s="17">
        <v>4.94531362452253E-2</v>
      </c>
      <c r="L833" s="17">
        <v>2.7185176703012501E-2</v>
      </c>
      <c r="M833" s="17"/>
      <c r="N833" s="17">
        <v>0.10648625071170199</v>
      </c>
      <c r="O833" s="17">
        <v>5.8072536530063799E-2</v>
      </c>
      <c r="P833" s="17">
        <v>3.4657124541976503E-2</v>
      </c>
      <c r="Q833" s="17">
        <v>0.11588037407167499</v>
      </c>
      <c r="R833" s="17"/>
      <c r="S833" s="17">
        <v>5.9041317905920203E-2</v>
      </c>
      <c r="T833" s="17">
        <v>5.5665123464771302E-2</v>
      </c>
      <c r="U833" s="17">
        <v>0.127995275698637</v>
      </c>
      <c r="V833" s="17">
        <v>0.122784855478778</v>
      </c>
      <c r="W833" s="17">
        <v>5.95939090354441E-2</v>
      </c>
      <c r="X833" s="17">
        <v>8.4815067029951799E-2</v>
      </c>
      <c r="Y833" s="17">
        <v>2.8910267868383702E-2</v>
      </c>
      <c r="Z833" s="17">
        <v>7.3895399158109207E-2</v>
      </c>
      <c r="AA833" s="17">
        <v>0.14304332468198</v>
      </c>
      <c r="AB833" s="17">
        <v>7.3009836662670594E-2</v>
      </c>
      <c r="AC833" s="17">
        <v>0</v>
      </c>
      <c r="AD833" s="17">
        <v>0.16229975670593999</v>
      </c>
      <c r="AE833" s="17"/>
      <c r="AF833" s="17">
        <v>6.09914204059291E-2</v>
      </c>
      <c r="AG833" s="17">
        <v>7.5142642102415294E-2</v>
      </c>
      <c r="AH833" s="17">
        <v>0.102826319603434</v>
      </c>
      <c r="AI833" s="17">
        <v>0.115215679258084</v>
      </c>
      <c r="AJ833" s="17">
        <v>0.11491961516918001</v>
      </c>
      <c r="AK833" s="17"/>
      <c r="AL833" s="17">
        <v>0.145680432179742</v>
      </c>
      <c r="AM833" s="17">
        <v>7.21875296365945E-2</v>
      </c>
      <c r="AN833" s="17">
        <v>5.8001777647386198E-2</v>
      </c>
      <c r="AO833" s="17">
        <v>3.03405869032062E-2</v>
      </c>
      <c r="AP833" s="17">
        <v>6.3177085475594197E-2</v>
      </c>
      <c r="AQ833" s="17">
        <v>6.3219987928776006E-2</v>
      </c>
      <c r="AR833" s="17"/>
      <c r="AS833" s="17">
        <v>9.8160998336849603E-2</v>
      </c>
      <c r="AT833" s="17">
        <v>6.1565116323774503E-2</v>
      </c>
      <c r="AU833" s="17"/>
      <c r="AV833" s="17">
        <v>9.8328960592037495E-2</v>
      </c>
      <c r="AW833" s="17">
        <v>9.7685150352877295E-2</v>
      </c>
    </row>
    <row r="834" spans="2:49" x14ac:dyDescent="0.3">
      <c r="B834" t="s">
        <v>270</v>
      </c>
      <c r="C834" s="17">
        <v>6.8359585104603202E-2</v>
      </c>
      <c r="D834" s="17">
        <v>6.3067841753683199E-2</v>
      </c>
      <c r="E834" s="17">
        <v>8.0233816512853703E-2</v>
      </c>
      <c r="F834" s="17"/>
      <c r="G834" s="17">
        <v>4.1324952553528999E-2</v>
      </c>
      <c r="H834" s="17">
        <v>0.13043001074233199</v>
      </c>
      <c r="I834" s="17">
        <v>7.9813426269289597E-2</v>
      </c>
      <c r="J834" s="17">
        <v>7.6090063807480707E-2</v>
      </c>
      <c r="K834" s="17">
        <v>3.2523638437851402E-2</v>
      </c>
      <c r="L834" s="17">
        <v>4.83942910170886E-2</v>
      </c>
      <c r="M834" s="17"/>
      <c r="N834" s="17">
        <v>9.0209609475527003E-2</v>
      </c>
      <c r="O834" s="17">
        <v>6.8038410132220395E-2</v>
      </c>
      <c r="P834" s="17">
        <v>4.8092147160448503E-2</v>
      </c>
      <c r="Q834" s="17">
        <v>5.6156447870757097E-2</v>
      </c>
      <c r="R834" s="17"/>
      <c r="S834" s="17">
        <v>0.163297785019278</v>
      </c>
      <c r="T834" s="17">
        <v>5.5685479658430799E-2</v>
      </c>
      <c r="U834" s="17">
        <v>0</v>
      </c>
      <c r="V834" s="17">
        <v>7.4759534627509797E-2</v>
      </c>
      <c r="W834" s="17">
        <v>9.2631298100502801E-2</v>
      </c>
      <c r="X834" s="17">
        <v>0</v>
      </c>
      <c r="Y834" s="17">
        <v>9.3348188870421706E-2</v>
      </c>
      <c r="Z834" s="17">
        <v>0</v>
      </c>
      <c r="AA834" s="17">
        <v>9.2656896163444594E-2</v>
      </c>
      <c r="AB834" s="17">
        <v>7.1414428249411493E-2</v>
      </c>
      <c r="AC834" s="17">
        <v>4.72474071139301E-2</v>
      </c>
      <c r="AD834" s="17">
        <v>0</v>
      </c>
      <c r="AE834" s="17"/>
      <c r="AF834" s="17">
        <v>6.34595026352609E-2</v>
      </c>
      <c r="AG834" s="17">
        <v>4.0536588319380402E-2</v>
      </c>
      <c r="AH834" s="17">
        <v>8.64350898656156E-2</v>
      </c>
      <c r="AI834" s="17">
        <v>0.149643965254977</v>
      </c>
      <c r="AJ834" s="17">
        <v>0.13974007823193099</v>
      </c>
      <c r="AK834" s="17"/>
      <c r="AL834" s="17">
        <v>8.7089779396432601E-2</v>
      </c>
      <c r="AM834" s="17">
        <v>5.4870488498905801E-2</v>
      </c>
      <c r="AN834" s="17">
        <v>3.5709784543725198E-2</v>
      </c>
      <c r="AO834" s="17">
        <v>8.45061567213517E-2</v>
      </c>
      <c r="AP834" s="17">
        <v>9.2778540218611594E-2</v>
      </c>
      <c r="AQ834" s="17">
        <v>0</v>
      </c>
      <c r="AR834" s="17"/>
      <c r="AS834" s="17">
        <v>7.96163570466452E-2</v>
      </c>
      <c r="AT834" s="17">
        <v>5.4714950407911501E-2</v>
      </c>
      <c r="AU834" s="17"/>
      <c r="AV834" s="17">
        <v>7.3779090023036703E-2</v>
      </c>
      <c r="AW834" s="17">
        <v>9.6153713859244497E-2</v>
      </c>
    </row>
    <row r="835" spans="2:49" x14ac:dyDescent="0.3">
      <c r="B835" t="s">
        <v>271</v>
      </c>
      <c r="C835" s="17">
        <v>8.4809138546909704E-2</v>
      </c>
      <c r="D835" s="17">
        <v>8.5903034164526604E-2</v>
      </c>
      <c r="E835" s="17">
        <v>8.2354527875400693E-2</v>
      </c>
      <c r="F835" s="17"/>
      <c r="G835" s="17">
        <v>6.17718539388631E-2</v>
      </c>
      <c r="H835" s="17">
        <v>9.4556892663799505E-2</v>
      </c>
      <c r="I835" s="17">
        <v>6.1147547627227301E-2</v>
      </c>
      <c r="J835" s="17">
        <v>0.12572017705500299</v>
      </c>
      <c r="K835" s="17">
        <v>4.7069478813884499E-2</v>
      </c>
      <c r="L835" s="17">
        <v>9.9067122244701697E-2</v>
      </c>
      <c r="M835" s="17"/>
      <c r="N835" s="17">
        <v>9.2683368915185194E-2</v>
      </c>
      <c r="O835" s="17">
        <v>6.5802780525320806E-2</v>
      </c>
      <c r="P835" s="17">
        <v>0.12128786307941</v>
      </c>
      <c r="Q835" s="17">
        <v>5.4111797246717497E-2</v>
      </c>
      <c r="R835" s="17"/>
      <c r="S835" s="17">
        <v>0.115382796256842</v>
      </c>
      <c r="T835" s="17">
        <v>4.5348030914986799E-2</v>
      </c>
      <c r="U835" s="17">
        <v>0.107806588754673</v>
      </c>
      <c r="V835" s="17">
        <v>9.5117836611229106E-2</v>
      </c>
      <c r="W835" s="17">
        <v>0.141253634255815</v>
      </c>
      <c r="X835" s="17">
        <v>6.6966266318246107E-2</v>
      </c>
      <c r="Y835" s="17">
        <v>8.8285717769410299E-2</v>
      </c>
      <c r="Z835" s="17">
        <v>0</v>
      </c>
      <c r="AA835" s="17">
        <v>2.4843182432754199E-2</v>
      </c>
      <c r="AB835" s="17">
        <v>0.15894495584757001</v>
      </c>
      <c r="AC835" s="17">
        <v>4.0498427235287598E-2</v>
      </c>
      <c r="AD835" s="17">
        <v>0.17608619984915999</v>
      </c>
      <c r="AE835" s="17"/>
      <c r="AF835" s="17">
        <v>3.57187064009864E-2</v>
      </c>
      <c r="AG835" s="17">
        <v>0.10725630754049501</v>
      </c>
      <c r="AH835" s="17">
        <v>7.6186153950292407E-2</v>
      </c>
      <c r="AI835" s="17">
        <v>0.12450305951900099</v>
      </c>
      <c r="AJ835" s="17">
        <v>0.137908064804175</v>
      </c>
      <c r="AK835" s="17"/>
      <c r="AL835" s="17">
        <v>8.8070048709052495E-2</v>
      </c>
      <c r="AM835" s="17">
        <v>8.8200105789863398E-2</v>
      </c>
      <c r="AN835" s="17">
        <v>0.16419598261389701</v>
      </c>
      <c r="AO835" s="17">
        <v>5.9389881259113597E-2</v>
      </c>
      <c r="AP835" s="17">
        <v>3.2842775077543303E-2</v>
      </c>
      <c r="AQ835" s="17">
        <v>6.1018143307969598E-2</v>
      </c>
      <c r="AR835" s="17"/>
      <c r="AS835" s="17">
        <v>9.1204993094008494E-2</v>
      </c>
      <c r="AT835" s="17">
        <v>7.7056551986778299E-2</v>
      </c>
      <c r="AU835" s="17"/>
      <c r="AV835" s="17">
        <v>8.6605705510759495E-2</v>
      </c>
      <c r="AW835" s="17">
        <v>0.104235073701993</v>
      </c>
    </row>
    <row r="836" spans="2:49" x14ac:dyDescent="0.3">
      <c r="B836" t="s">
        <v>272</v>
      </c>
      <c r="C836" s="17">
        <v>1.6422515515996199E-2</v>
      </c>
      <c r="D836" s="17">
        <v>8.59664201131791E-3</v>
      </c>
      <c r="E836" s="17">
        <v>3.3983123958975403E-2</v>
      </c>
      <c r="F836" s="17"/>
      <c r="G836" s="17">
        <v>0</v>
      </c>
      <c r="H836" s="17">
        <v>1.48018978518783E-2</v>
      </c>
      <c r="I836" s="17">
        <v>4.0294146385407098E-2</v>
      </c>
      <c r="J836" s="17">
        <v>1.4814657452828801E-2</v>
      </c>
      <c r="K836" s="17">
        <v>1.85358063188138E-2</v>
      </c>
      <c r="L836" s="17">
        <v>1.06059179156659E-2</v>
      </c>
      <c r="M836" s="17"/>
      <c r="N836" s="17">
        <v>2.32665274235841E-2</v>
      </c>
      <c r="O836" s="17">
        <v>2.6957737236721499E-2</v>
      </c>
      <c r="P836" s="17">
        <v>1.1874804476918599E-2</v>
      </c>
      <c r="Q836" s="17">
        <v>0</v>
      </c>
      <c r="R836" s="17"/>
      <c r="S836" s="17">
        <v>0</v>
      </c>
      <c r="T836" s="17">
        <v>1.6244582996131001E-2</v>
      </c>
      <c r="U836" s="17">
        <v>0</v>
      </c>
      <c r="V836" s="17">
        <v>0</v>
      </c>
      <c r="W836" s="17">
        <v>0</v>
      </c>
      <c r="X836" s="17">
        <v>4.31188380831979E-2</v>
      </c>
      <c r="Y836" s="17">
        <v>3.0622161598217599E-2</v>
      </c>
      <c r="Z836" s="17">
        <v>0</v>
      </c>
      <c r="AA836" s="17">
        <v>4.6502113213584099E-2</v>
      </c>
      <c r="AB836" s="17">
        <v>3.2819319453908098E-2</v>
      </c>
      <c r="AC836" s="17">
        <v>0</v>
      </c>
      <c r="AD836" s="17">
        <v>0</v>
      </c>
      <c r="AE836" s="17"/>
      <c r="AF836" s="17">
        <v>1.6769996871439999E-2</v>
      </c>
      <c r="AG836" s="17">
        <v>1.01706155223871E-2</v>
      </c>
      <c r="AH836" s="17">
        <v>9.1542504114148406E-3</v>
      </c>
      <c r="AI836" s="17">
        <v>0</v>
      </c>
      <c r="AJ836" s="17">
        <v>0</v>
      </c>
      <c r="AK836" s="17"/>
      <c r="AL836" s="17">
        <v>1.0563895257694E-2</v>
      </c>
      <c r="AM836" s="17">
        <v>1.82560836769038E-2</v>
      </c>
      <c r="AN836" s="17">
        <v>2.6899618165512999E-2</v>
      </c>
      <c r="AO836" s="17">
        <v>3.2198433790363197E-2</v>
      </c>
      <c r="AP836" s="17">
        <v>0</v>
      </c>
      <c r="AQ836" s="17">
        <v>0</v>
      </c>
      <c r="AR836" s="17"/>
      <c r="AS836" s="17">
        <v>1.46535424744123E-2</v>
      </c>
      <c r="AT836" s="17">
        <v>1.85667351079878E-2</v>
      </c>
      <c r="AU836" s="17"/>
      <c r="AV836" s="17">
        <v>1.3577920630406901E-2</v>
      </c>
      <c r="AW836" s="17">
        <v>1.770084905775E-2</v>
      </c>
    </row>
    <row r="837" spans="2:49" x14ac:dyDescent="0.3">
      <c r="B837" t="s">
        <v>273</v>
      </c>
      <c r="C837" s="17">
        <v>0.15442123717085399</v>
      </c>
      <c r="D837" s="17">
        <v>0.13613544663784599</v>
      </c>
      <c r="E837" s="17">
        <v>0.195453028373271</v>
      </c>
      <c r="F837" s="17"/>
      <c r="G837" s="17">
        <v>0.204521542963256</v>
      </c>
      <c r="H837" s="17">
        <v>8.7044666074059807E-2</v>
      </c>
      <c r="I837" s="17">
        <v>7.2386072868010007E-2</v>
      </c>
      <c r="J837" s="17">
        <v>0.103478506088687</v>
      </c>
      <c r="K837" s="17">
        <v>0.16356209470881899</v>
      </c>
      <c r="L837" s="17">
        <v>0.25883523527741897</v>
      </c>
      <c r="M837" s="17"/>
      <c r="N837" s="17">
        <v>8.0027436438184205E-2</v>
      </c>
      <c r="O837" s="17">
        <v>0.19009721551494499</v>
      </c>
      <c r="P837" s="17">
        <v>0.13513048738701999</v>
      </c>
      <c r="Q837" s="17">
        <v>0.25255492552269398</v>
      </c>
      <c r="R837" s="17"/>
      <c r="S837" s="17">
        <v>0.109134018066183</v>
      </c>
      <c r="T837" s="17">
        <v>0.15459960969335301</v>
      </c>
      <c r="U837" s="17">
        <v>0.18654992751310101</v>
      </c>
      <c r="V837" s="17">
        <v>0.26429162505272302</v>
      </c>
      <c r="W837" s="17">
        <v>0.22684149446208299</v>
      </c>
      <c r="X837" s="17">
        <v>0.12856851871942299</v>
      </c>
      <c r="Y837" s="17">
        <v>0.120133679989905</v>
      </c>
      <c r="Z837" s="17">
        <v>0.15342327312237899</v>
      </c>
      <c r="AA837" s="17">
        <v>0.13888524826402401</v>
      </c>
      <c r="AB837" s="17">
        <v>9.0735128513749E-2</v>
      </c>
      <c r="AC837" s="17">
        <v>0.14943475452862301</v>
      </c>
      <c r="AD837" s="17">
        <v>9.3049892408514204E-2</v>
      </c>
      <c r="AE837" s="17"/>
      <c r="AF837" s="17">
        <v>0.17131225979650899</v>
      </c>
      <c r="AG837" s="17">
        <v>0.18555670572435801</v>
      </c>
      <c r="AH837" s="17">
        <v>0.12099412347185499</v>
      </c>
      <c r="AI837" s="17">
        <v>9.7467879579722999E-2</v>
      </c>
      <c r="AJ837" s="17">
        <v>9.8710878768617893E-2</v>
      </c>
      <c r="AK837" s="17"/>
      <c r="AL837" s="17">
        <v>4.61888641598307E-2</v>
      </c>
      <c r="AM837" s="17">
        <v>0.26544446963004398</v>
      </c>
      <c r="AN837" s="17">
        <v>9.9079617367101303E-2</v>
      </c>
      <c r="AO837" s="17">
        <v>0.17029389508635501</v>
      </c>
      <c r="AP837" s="17">
        <v>0.21164062955613999</v>
      </c>
      <c r="AQ837" s="17">
        <v>5.2190369762870899E-2</v>
      </c>
      <c r="AR837" s="17"/>
      <c r="AS837" s="17">
        <v>0.14459856441039801</v>
      </c>
      <c r="AT837" s="17">
        <v>0.166327561848269</v>
      </c>
      <c r="AU837" s="17"/>
      <c r="AV837" s="17">
        <v>0.14689008632393399</v>
      </c>
      <c r="AW837" s="17">
        <v>0.13810653391482999</v>
      </c>
    </row>
    <row r="838" spans="2:49" x14ac:dyDescent="0.3">
      <c r="B838" t="s">
        <v>296</v>
      </c>
      <c r="C838" s="17">
        <v>0.48679434710700098</v>
      </c>
      <c r="D838" s="17">
        <v>0.506924265006228</v>
      </c>
      <c r="E838" s="17">
        <v>0.441624487664944</v>
      </c>
      <c r="F838" s="17"/>
      <c r="G838" s="17">
        <v>0.473978399270507</v>
      </c>
      <c r="H838" s="17">
        <v>0.22515872929209299</v>
      </c>
      <c r="I838" s="17">
        <v>0.51545753920510795</v>
      </c>
      <c r="J838" s="17">
        <v>0.55464467084827596</v>
      </c>
      <c r="K838" s="17">
        <v>0.639684013900082</v>
      </c>
      <c r="L838" s="17">
        <v>0.51467949074279495</v>
      </c>
      <c r="M838" s="17"/>
      <c r="N838" s="17">
        <v>0.46507318133131098</v>
      </c>
      <c r="O838" s="17">
        <v>0.50460960861262905</v>
      </c>
      <c r="P838" s="17">
        <v>0.52447067375644796</v>
      </c>
      <c r="Q838" s="17">
        <v>0.46310514326451901</v>
      </c>
      <c r="R838" s="17"/>
      <c r="S838" s="17">
        <v>0.38610781037075798</v>
      </c>
      <c r="T838" s="17">
        <v>0.60593293341917698</v>
      </c>
      <c r="U838" s="17">
        <v>0.41276490957327</v>
      </c>
      <c r="V838" s="17">
        <v>0.32933572207201001</v>
      </c>
      <c r="W838" s="17">
        <v>0.40709683200579799</v>
      </c>
      <c r="X838" s="17">
        <v>0.484612914600346</v>
      </c>
      <c r="Y838" s="17">
        <v>0.51449991337842504</v>
      </c>
      <c r="Z838" s="17">
        <v>0.63954740701332802</v>
      </c>
      <c r="AA838" s="17">
        <v>0.47296337663927901</v>
      </c>
      <c r="AB838" s="17">
        <v>0.53083014156345099</v>
      </c>
      <c r="AC838" s="17">
        <v>0.662319297987781</v>
      </c>
      <c r="AD838" s="17">
        <v>0.56856415103638602</v>
      </c>
      <c r="AE838" s="17"/>
      <c r="AF838" s="17">
        <v>0.51115070772291604</v>
      </c>
      <c r="AG838" s="17">
        <v>0.53254818442868501</v>
      </c>
      <c r="AH838" s="17">
        <v>0.50694843132747103</v>
      </c>
      <c r="AI838" s="17">
        <v>0.271014681183394</v>
      </c>
      <c r="AJ838" s="17">
        <v>0.13603010577100999</v>
      </c>
      <c r="AK838" s="17"/>
      <c r="AL838" s="17">
        <v>0.41220295391302503</v>
      </c>
      <c r="AM838" s="17">
        <v>0.43827877801500698</v>
      </c>
      <c r="AN838" s="17">
        <v>0.52714279551992604</v>
      </c>
      <c r="AO838" s="17">
        <v>0.56367225968377599</v>
      </c>
      <c r="AP838" s="17">
        <v>0.55253201129986496</v>
      </c>
      <c r="AQ838" s="17">
        <v>0.64969412966772799</v>
      </c>
      <c r="AR838" s="17"/>
      <c r="AS838" s="17">
        <v>0.45739172419920399</v>
      </c>
      <c r="AT838" s="17">
        <v>0.52243405365583095</v>
      </c>
      <c r="AU838" s="17"/>
      <c r="AV838" s="17">
        <v>0.44060939786387598</v>
      </c>
      <c r="AW838" s="17">
        <v>0.50493714530642997</v>
      </c>
    </row>
    <row r="839" spans="2:49" x14ac:dyDescent="0.3">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row>
    <row r="840" spans="2:49" x14ac:dyDescent="0.3">
      <c r="B840" s="6" t="s">
        <v>314</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row>
    <row r="841" spans="2:49" x14ac:dyDescent="0.3">
      <c r="B841" s="23" t="s">
        <v>276</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row>
    <row r="842" spans="2:49" x14ac:dyDescent="0.3">
      <c r="B842" t="s">
        <v>266</v>
      </c>
      <c r="C842" s="17">
        <v>1.29791106044569E-2</v>
      </c>
      <c r="D842" s="17">
        <v>1.6285360721218299E-2</v>
      </c>
      <c r="E842" s="17">
        <v>6.1767202248772801E-3</v>
      </c>
      <c r="F842" s="17"/>
      <c r="G842" s="17">
        <v>2.36116642959542E-2</v>
      </c>
      <c r="H842" s="17">
        <v>1.9032464856854302E-2</v>
      </c>
      <c r="I842" s="17">
        <v>2.2109070996924302E-2</v>
      </c>
      <c r="J842" s="17">
        <v>0</v>
      </c>
      <c r="K842" s="17">
        <v>0</v>
      </c>
      <c r="L842" s="17">
        <v>0</v>
      </c>
      <c r="M842" s="17"/>
      <c r="N842" s="17">
        <v>6.8894830671812901E-3</v>
      </c>
      <c r="O842" s="17">
        <v>1.13780910967183E-2</v>
      </c>
      <c r="P842" s="17">
        <v>3.4799044266141603E-2</v>
      </c>
      <c r="Q842" s="17">
        <v>0</v>
      </c>
      <c r="R842" s="17"/>
      <c r="S842" s="17">
        <v>4.8229863758335302E-2</v>
      </c>
      <c r="T842" s="17">
        <v>0</v>
      </c>
      <c r="U842" s="17">
        <v>0</v>
      </c>
      <c r="V842" s="17">
        <v>0</v>
      </c>
      <c r="W842" s="17">
        <v>0</v>
      </c>
      <c r="X842" s="17">
        <v>0</v>
      </c>
      <c r="Y842" s="17">
        <v>0</v>
      </c>
      <c r="Z842" s="17">
        <v>0</v>
      </c>
      <c r="AA842" s="17">
        <v>2.2030256623158599E-2</v>
      </c>
      <c r="AB842" s="17">
        <v>0</v>
      </c>
      <c r="AC842" s="17">
        <v>0</v>
      </c>
      <c r="AD842" s="17">
        <v>5.0275288753460302E-2</v>
      </c>
      <c r="AE842" s="17"/>
      <c r="AF842" s="17">
        <v>0</v>
      </c>
      <c r="AG842" s="17">
        <v>9.6922236162286703E-3</v>
      </c>
      <c r="AH842" s="17">
        <v>4.6590199383137E-2</v>
      </c>
      <c r="AI842" s="17">
        <v>0</v>
      </c>
      <c r="AJ842" s="17">
        <v>0</v>
      </c>
      <c r="AK842" s="17"/>
      <c r="AL842" s="17">
        <v>2.34895397518609E-2</v>
      </c>
      <c r="AM842" s="17">
        <v>0</v>
      </c>
      <c r="AN842" s="17">
        <v>2.3324364739712701E-2</v>
      </c>
      <c r="AO842" s="17">
        <v>0</v>
      </c>
      <c r="AP842" s="17">
        <v>0</v>
      </c>
      <c r="AQ842" s="17">
        <v>4.0943023118852499E-2</v>
      </c>
      <c r="AR842" s="17"/>
      <c r="AS842" s="17">
        <v>4.4984133097853004E-3</v>
      </c>
      <c r="AT842" s="17">
        <v>2.3362714811669998E-2</v>
      </c>
      <c r="AU842" s="17"/>
      <c r="AV842" s="17">
        <v>0</v>
      </c>
      <c r="AW842" s="17">
        <v>1.5850990099290901E-2</v>
      </c>
    </row>
    <row r="843" spans="2:49" x14ac:dyDescent="0.3">
      <c r="B843" t="s">
        <v>267</v>
      </c>
      <c r="C843" s="17">
        <v>5.5006183711048998E-2</v>
      </c>
      <c r="D843" s="17">
        <v>5.8804844428617803E-2</v>
      </c>
      <c r="E843" s="17">
        <v>4.7190691171788798E-2</v>
      </c>
      <c r="F843" s="17"/>
      <c r="G843" s="17">
        <v>3.4000529411119799E-2</v>
      </c>
      <c r="H843" s="17">
        <v>0.100794897120626</v>
      </c>
      <c r="I843" s="17">
        <v>0.141513069170456</v>
      </c>
      <c r="J843" s="17">
        <v>1.39025604884522E-2</v>
      </c>
      <c r="K843" s="17">
        <v>0</v>
      </c>
      <c r="L843" s="17">
        <v>0</v>
      </c>
      <c r="M843" s="17"/>
      <c r="N843" s="17">
        <v>7.8675105178322602E-2</v>
      </c>
      <c r="O843" s="17">
        <v>5.8488893997190997E-2</v>
      </c>
      <c r="P843" s="17">
        <v>6.0451692351558201E-2</v>
      </c>
      <c r="Q843" s="17">
        <v>1.86734333209734E-2</v>
      </c>
      <c r="R843" s="17"/>
      <c r="S843" s="17">
        <v>0.116100979399794</v>
      </c>
      <c r="T843" s="17">
        <v>1.8631979967811199E-2</v>
      </c>
      <c r="U843" s="17">
        <v>5.0779219024642497E-2</v>
      </c>
      <c r="V843" s="17">
        <v>7.0955325881427306E-2</v>
      </c>
      <c r="W843" s="17">
        <v>3.1273077987751502E-2</v>
      </c>
      <c r="X843" s="17">
        <v>3.3879976325121602E-2</v>
      </c>
      <c r="Y843" s="17">
        <v>8.5116954710698106E-2</v>
      </c>
      <c r="Z843" s="17">
        <v>0.12456190876522399</v>
      </c>
      <c r="AA843" s="17">
        <v>4.2755668795992498E-2</v>
      </c>
      <c r="AB843" s="17">
        <v>4.0340691858479397E-2</v>
      </c>
      <c r="AC843" s="17">
        <v>0</v>
      </c>
      <c r="AD843" s="17">
        <v>0</v>
      </c>
      <c r="AE843" s="17"/>
      <c r="AF843" s="17">
        <v>4.8289777018501699E-2</v>
      </c>
      <c r="AG843" s="17">
        <v>1.3058036371673199E-2</v>
      </c>
      <c r="AH843" s="17">
        <v>7.6133973564101703E-2</v>
      </c>
      <c r="AI843" s="17">
        <v>0.12766733279157999</v>
      </c>
      <c r="AJ843" s="17">
        <v>0.20219761704103401</v>
      </c>
      <c r="AK843" s="17"/>
      <c r="AL843" s="17">
        <v>0.129907624015973</v>
      </c>
      <c r="AM843" s="17">
        <v>8.79239870745681E-3</v>
      </c>
      <c r="AN843" s="17">
        <v>3.1566067237966101E-2</v>
      </c>
      <c r="AO843" s="17">
        <v>1.61535432962654E-2</v>
      </c>
      <c r="AP843" s="17">
        <v>0</v>
      </c>
      <c r="AQ843" s="17">
        <v>0</v>
      </c>
      <c r="AR843" s="17"/>
      <c r="AS843" s="17">
        <v>8.0676008883453498E-2</v>
      </c>
      <c r="AT843" s="17">
        <v>2.35765387895077E-2</v>
      </c>
      <c r="AU843" s="17"/>
      <c r="AV843" s="17">
        <v>8.5331876999947806E-2</v>
      </c>
      <c r="AW843" s="17">
        <v>6.8926065809228901E-2</v>
      </c>
    </row>
    <row r="844" spans="2:49" x14ac:dyDescent="0.3">
      <c r="B844" t="s">
        <v>268</v>
      </c>
      <c r="C844" s="17">
        <v>7.1802349509689806E-2</v>
      </c>
      <c r="D844" s="17">
        <v>6.1254653526255698E-2</v>
      </c>
      <c r="E844" s="17">
        <v>9.3503534583589301E-2</v>
      </c>
      <c r="F844" s="17"/>
      <c r="G844" s="17">
        <v>6.2074921896752303E-2</v>
      </c>
      <c r="H844" s="17">
        <v>0.14309107033666699</v>
      </c>
      <c r="I844" s="17">
        <v>7.0600828650819999E-2</v>
      </c>
      <c r="J844" s="17">
        <v>4.1176219919458898E-2</v>
      </c>
      <c r="K844" s="17">
        <v>5.6181732141478202E-2</v>
      </c>
      <c r="L844" s="17">
        <v>0</v>
      </c>
      <c r="M844" s="17"/>
      <c r="N844" s="17">
        <v>0.10913606897431501</v>
      </c>
      <c r="O844" s="17">
        <v>5.4248925738159801E-2</v>
      </c>
      <c r="P844" s="17">
        <v>7.7741085014227204E-2</v>
      </c>
      <c r="Q844" s="17">
        <v>3.7240948034243097E-2</v>
      </c>
      <c r="R844" s="17"/>
      <c r="S844" s="17">
        <v>5.1530044732622099E-2</v>
      </c>
      <c r="T844" s="17">
        <v>0.110331817640347</v>
      </c>
      <c r="U844" s="17">
        <v>2.98701117019812E-2</v>
      </c>
      <c r="V844" s="17">
        <v>0.11081531057157799</v>
      </c>
      <c r="W844" s="17">
        <v>3.5264885248261699E-2</v>
      </c>
      <c r="X844" s="17">
        <v>7.2810583662914499E-2</v>
      </c>
      <c r="Y844" s="17">
        <v>0.108845231696058</v>
      </c>
      <c r="Z844" s="17">
        <v>0.136076676305139</v>
      </c>
      <c r="AA844" s="17">
        <v>0.10007065384130499</v>
      </c>
      <c r="AB844" s="17">
        <v>0</v>
      </c>
      <c r="AC844" s="17">
        <v>9.4936327686341193E-2</v>
      </c>
      <c r="AD844" s="17">
        <v>0</v>
      </c>
      <c r="AE844" s="17"/>
      <c r="AF844" s="17">
        <v>6.2756103402181102E-2</v>
      </c>
      <c r="AG844" s="17">
        <v>3.6356349364371397E-2</v>
      </c>
      <c r="AH844" s="17">
        <v>0.103376499201757</v>
      </c>
      <c r="AI844" s="17">
        <v>0.16772647687772199</v>
      </c>
      <c r="AJ844" s="17">
        <v>0</v>
      </c>
      <c r="AK844" s="17"/>
      <c r="AL844" s="17">
        <v>0.12110090744857301</v>
      </c>
      <c r="AM844" s="17">
        <v>4.3513319009220702E-2</v>
      </c>
      <c r="AN844" s="17">
        <v>4.4949163637160998E-2</v>
      </c>
      <c r="AO844" s="17">
        <v>3.2682727488799197E-2</v>
      </c>
      <c r="AP844" s="17">
        <v>3.3497441060023697E-2</v>
      </c>
      <c r="AQ844" s="17">
        <v>9.0474221110750694E-2</v>
      </c>
      <c r="AR844" s="17"/>
      <c r="AS844" s="17">
        <v>8.0081395567520502E-2</v>
      </c>
      <c r="AT844" s="17">
        <v>6.1665643235334799E-2</v>
      </c>
      <c r="AU844" s="17"/>
      <c r="AV844" s="17">
        <v>8.9947358107574496E-2</v>
      </c>
      <c r="AW844" s="17">
        <v>5.5182816974329002E-2</v>
      </c>
    </row>
    <row r="845" spans="2:49" x14ac:dyDescent="0.3">
      <c r="B845" t="s">
        <v>269</v>
      </c>
      <c r="C845" s="17">
        <v>0.118023879465632</v>
      </c>
      <c r="D845" s="17">
        <v>0.111234123374434</v>
      </c>
      <c r="E845" s="17">
        <v>0.131993352398217</v>
      </c>
      <c r="F845" s="17"/>
      <c r="G845" s="17">
        <v>0.12084973783453699</v>
      </c>
      <c r="H845" s="17">
        <v>0.18462291328679101</v>
      </c>
      <c r="I845" s="17">
        <v>7.2386435540605906E-2</v>
      </c>
      <c r="J845" s="17">
        <v>0.11734934630371199</v>
      </c>
      <c r="K845" s="17">
        <v>5.5904124481035898E-2</v>
      </c>
      <c r="L845" s="17">
        <v>9.9837997334997403E-2</v>
      </c>
      <c r="M845" s="17"/>
      <c r="N845" s="17">
        <v>0.119079918446577</v>
      </c>
      <c r="O845" s="17">
        <v>8.8995506410333894E-2</v>
      </c>
      <c r="P845" s="17">
        <v>0.13104143556224301</v>
      </c>
      <c r="Q845" s="17">
        <v>0.130341444296111</v>
      </c>
      <c r="R845" s="17"/>
      <c r="S845" s="17">
        <v>0.18980176498979801</v>
      </c>
      <c r="T845" s="17">
        <v>0.12233239489089499</v>
      </c>
      <c r="U845" s="17">
        <v>7.52899909176101E-2</v>
      </c>
      <c r="V845" s="17">
        <v>0.15819298468158199</v>
      </c>
      <c r="W845" s="17">
        <v>0.141304433361084</v>
      </c>
      <c r="X845" s="17">
        <v>0.124394020786254</v>
      </c>
      <c r="Y845" s="17">
        <v>0.109751452439348</v>
      </c>
      <c r="Z845" s="17">
        <v>0</v>
      </c>
      <c r="AA845" s="17">
        <v>9.9816824565869794E-2</v>
      </c>
      <c r="AB845" s="17">
        <v>8.4102870699862803E-2</v>
      </c>
      <c r="AC845" s="17">
        <v>8.8463372856679504E-2</v>
      </c>
      <c r="AD845" s="17">
        <v>0</v>
      </c>
      <c r="AE845" s="17"/>
      <c r="AF845" s="17">
        <v>0.13800023532153</v>
      </c>
      <c r="AG845" s="17">
        <v>5.7224387636274403E-2</v>
      </c>
      <c r="AH845" s="17">
        <v>0.16230946489928999</v>
      </c>
      <c r="AI845" s="17">
        <v>0.112625699883406</v>
      </c>
      <c r="AJ845" s="17">
        <v>0.37833840874760899</v>
      </c>
      <c r="AK845" s="17"/>
      <c r="AL845" s="17">
        <v>0.155427421604629</v>
      </c>
      <c r="AM845" s="17">
        <v>0.10840921471644301</v>
      </c>
      <c r="AN845" s="17">
        <v>0.161143124105501</v>
      </c>
      <c r="AO845" s="17">
        <v>6.5784651603898903E-2</v>
      </c>
      <c r="AP845" s="17">
        <v>5.74918705910374E-2</v>
      </c>
      <c r="AQ845" s="17">
        <v>4.67641618598948E-2</v>
      </c>
      <c r="AR845" s="17"/>
      <c r="AS845" s="17">
        <v>0.14471846673022901</v>
      </c>
      <c r="AT845" s="17">
        <v>8.5339535360502303E-2</v>
      </c>
      <c r="AU845" s="17"/>
      <c r="AV845" s="17">
        <v>0.131767461879085</v>
      </c>
      <c r="AW845" s="17">
        <v>0.17740271936527499</v>
      </c>
    </row>
    <row r="846" spans="2:49" x14ac:dyDescent="0.3">
      <c r="B846" t="s">
        <v>270</v>
      </c>
      <c r="C846" s="17">
        <v>6.5504761001819498E-2</v>
      </c>
      <c r="D846" s="17">
        <v>5.3583127535552402E-2</v>
      </c>
      <c r="E846" s="17">
        <v>9.00327313415967E-2</v>
      </c>
      <c r="F846" s="17"/>
      <c r="G846" s="17">
        <v>6.5367964007730206E-2</v>
      </c>
      <c r="H846" s="17">
        <v>0.100814496189195</v>
      </c>
      <c r="I846" s="17">
        <v>7.2325225408009897E-2</v>
      </c>
      <c r="J846" s="17">
        <v>6.8586973300417506E-2</v>
      </c>
      <c r="K846" s="17">
        <v>0</v>
      </c>
      <c r="L846" s="17">
        <v>4.5980573656586698E-2</v>
      </c>
      <c r="M846" s="17"/>
      <c r="N846" s="17">
        <v>0.11469054644830599</v>
      </c>
      <c r="O846" s="17">
        <v>5.7462147708092499E-2</v>
      </c>
      <c r="P846" s="17">
        <v>2.9024971126335199E-2</v>
      </c>
      <c r="Q846" s="17">
        <v>5.0715875122136302E-2</v>
      </c>
      <c r="R846" s="17"/>
      <c r="S846" s="17">
        <v>7.6576283875325502E-2</v>
      </c>
      <c r="T846" s="17">
        <v>0.10527735747532101</v>
      </c>
      <c r="U846" s="17">
        <v>7.3854155576683594E-2</v>
      </c>
      <c r="V846" s="17">
        <v>5.3247343126218601E-2</v>
      </c>
      <c r="W846" s="17">
        <v>3.5208710397060999E-2</v>
      </c>
      <c r="X846" s="17">
        <v>0.11970363518556799</v>
      </c>
      <c r="Y846" s="17">
        <v>0</v>
      </c>
      <c r="Z846" s="17">
        <v>0</v>
      </c>
      <c r="AA846" s="17">
        <v>3.5847140545629201E-2</v>
      </c>
      <c r="AB846" s="17">
        <v>2.81164351412399E-2</v>
      </c>
      <c r="AC846" s="17">
        <v>9.2292891857610707E-2</v>
      </c>
      <c r="AD846" s="17">
        <v>0.111235870347577</v>
      </c>
      <c r="AE846" s="17"/>
      <c r="AF846" s="17">
        <v>2.0882432271795402E-2</v>
      </c>
      <c r="AG846" s="17">
        <v>5.8767748756678902E-2</v>
      </c>
      <c r="AH846" s="17">
        <v>8.5425575049374897E-2</v>
      </c>
      <c r="AI846" s="17">
        <v>0.17826583088070599</v>
      </c>
      <c r="AJ846" s="17">
        <v>0</v>
      </c>
      <c r="AK846" s="17"/>
      <c r="AL846" s="17">
        <v>9.0400133300025207E-2</v>
      </c>
      <c r="AM846" s="17">
        <v>6.0207148066548401E-2</v>
      </c>
      <c r="AN846" s="17">
        <v>6.2175717512912301E-2</v>
      </c>
      <c r="AO846" s="17">
        <v>1.6795528858354201E-2</v>
      </c>
      <c r="AP846" s="17">
        <v>6.4342441110513696E-2</v>
      </c>
      <c r="AQ846" s="17">
        <v>5.9530511221542001E-2</v>
      </c>
      <c r="AR846" s="17"/>
      <c r="AS846" s="17">
        <v>8.0683590849811401E-2</v>
      </c>
      <c r="AT846" s="17">
        <v>4.6920090898194003E-2</v>
      </c>
      <c r="AU846" s="17"/>
      <c r="AV846" s="17">
        <v>7.4741870343922698E-2</v>
      </c>
      <c r="AW846" s="17">
        <v>9.5678619909980597E-2</v>
      </c>
    </row>
    <row r="847" spans="2:49" x14ac:dyDescent="0.3">
      <c r="B847" t="s">
        <v>271</v>
      </c>
      <c r="C847" s="17">
        <v>0.18681092235773</v>
      </c>
      <c r="D847" s="17">
        <v>0.19973611160326499</v>
      </c>
      <c r="E847" s="17">
        <v>0.160218202547351</v>
      </c>
      <c r="F847" s="17"/>
      <c r="G847" s="17">
        <v>0.13253776826545099</v>
      </c>
      <c r="H847" s="17">
        <v>0.168310219042904</v>
      </c>
      <c r="I847" s="17">
        <v>0.27026782750543199</v>
      </c>
      <c r="J847" s="17">
        <v>0.155402060887292</v>
      </c>
      <c r="K847" s="17">
        <v>0.23708381648360499</v>
      </c>
      <c r="L847" s="17">
        <v>0.21508130084184299</v>
      </c>
      <c r="M847" s="17"/>
      <c r="N847" s="17">
        <v>0.185532971303354</v>
      </c>
      <c r="O847" s="17">
        <v>0.25468881572124202</v>
      </c>
      <c r="P847" s="17">
        <v>0.17117664167065</v>
      </c>
      <c r="Q847" s="17">
        <v>0.14608866649007701</v>
      </c>
      <c r="R847" s="17"/>
      <c r="S847" s="17">
        <v>9.6408174941885402E-2</v>
      </c>
      <c r="T847" s="17">
        <v>0.13262510579739101</v>
      </c>
      <c r="U847" s="17">
        <v>0.26126200802133698</v>
      </c>
      <c r="V847" s="17">
        <v>0.17619372322429799</v>
      </c>
      <c r="W847" s="17">
        <v>0.242202433518309</v>
      </c>
      <c r="X847" s="17">
        <v>0.218728422581007</v>
      </c>
      <c r="Y847" s="17">
        <v>0.109289883830408</v>
      </c>
      <c r="Z847" s="17">
        <v>6.6074868892137206E-2</v>
      </c>
      <c r="AA847" s="17">
        <v>0.24038993037147499</v>
      </c>
      <c r="AB847" s="17">
        <v>0.144974762780089</v>
      </c>
      <c r="AC847" s="17">
        <v>0.39679117629049698</v>
      </c>
      <c r="AD847" s="17">
        <v>0.36461582571691498</v>
      </c>
      <c r="AE847" s="17"/>
      <c r="AF847" s="17">
        <v>0.16004012887740199</v>
      </c>
      <c r="AG847" s="17">
        <v>0.27262449274113398</v>
      </c>
      <c r="AH847" s="17">
        <v>0.115310787753403</v>
      </c>
      <c r="AI847" s="17">
        <v>0.16849422924393201</v>
      </c>
      <c r="AJ847" s="17">
        <v>0.221359098285038</v>
      </c>
      <c r="AK847" s="17"/>
      <c r="AL847" s="17">
        <v>0.153230968856198</v>
      </c>
      <c r="AM847" s="17">
        <v>0.18357359327776099</v>
      </c>
      <c r="AN847" s="17">
        <v>0.224318288227144</v>
      </c>
      <c r="AO847" s="17">
        <v>0.24068090013090801</v>
      </c>
      <c r="AP847" s="17">
        <v>0.17738284830510101</v>
      </c>
      <c r="AQ847" s="17">
        <v>0.231494043729774</v>
      </c>
      <c r="AR847" s="17"/>
      <c r="AS847" s="17">
        <v>0.191915006532178</v>
      </c>
      <c r="AT847" s="17">
        <v>0.18056157892920599</v>
      </c>
      <c r="AU847" s="17"/>
      <c r="AV847" s="17">
        <v>0.19972206792208</v>
      </c>
      <c r="AW847" s="17">
        <v>0.17221244524541299</v>
      </c>
    </row>
    <row r="848" spans="2:49" x14ac:dyDescent="0.3">
      <c r="B848" t="s">
        <v>272</v>
      </c>
      <c r="C848" s="17">
        <v>5.55786886754484E-2</v>
      </c>
      <c r="D848" s="17">
        <v>4.3828456236247502E-2</v>
      </c>
      <c r="E848" s="17">
        <v>7.9754012767546401E-2</v>
      </c>
      <c r="F848" s="17"/>
      <c r="G848" s="17">
        <v>6.6367446996214899E-2</v>
      </c>
      <c r="H848" s="17">
        <v>3.7779854303449503E-2</v>
      </c>
      <c r="I848" s="17">
        <v>8.7501962889658599E-2</v>
      </c>
      <c r="J848" s="17">
        <v>7.1062423459891097E-2</v>
      </c>
      <c r="K848" s="17">
        <v>3.7323358117201597E-2</v>
      </c>
      <c r="L848" s="17">
        <v>2.2241456014470001E-2</v>
      </c>
      <c r="M848" s="17"/>
      <c r="N848" s="17">
        <v>5.0974504580522197E-2</v>
      </c>
      <c r="O848" s="17">
        <v>4.2629477980262502E-2</v>
      </c>
      <c r="P848" s="17">
        <v>4.9316350863606501E-2</v>
      </c>
      <c r="Q848" s="17">
        <v>7.9235931428805195E-2</v>
      </c>
      <c r="R848" s="17"/>
      <c r="S848" s="17">
        <v>1.4149403571754499E-2</v>
      </c>
      <c r="T848" s="17">
        <v>3.7253523074014E-2</v>
      </c>
      <c r="U848" s="17">
        <v>0.11227490819154801</v>
      </c>
      <c r="V848" s="17">
        <v>2.6776800919344802E-2</v>
      </c>
      <c r="W848" s="17">
        <v>3.7272849201567003E-2</v>
      </c>
      <c r="X848" s="17">
        <v>7.86214689495221E-2</v>
      </c>
      <c r="Y848" s="17">
        <v>7.1952163879117903E-2</v>
      </c>
      <c r="Z848" s="17">
        <v>6.7621561358588406E-2</v>
      </c>
      <c r="AA848" s="17">
        <v>6.41952368453588E-2</v>
      </c>
      <c r="AB848" s="17">
        <v>8.5473193453435306E-2</v>
      </c>
      <c r="AC848" s="17">
        <v>0</v>
      </c>
      <c r="AD848" s="17">
        <v>0.176026769898634</v>
      </c>
      <c r="AE848" s="17"/>
      <c r="AF848" s="17">
        <v>4.21422867153518E-2</v>
      </c>
      <c r="AG848" s="17">
        <v>5.8260745702212097E-2</v>
      </c>
      <c r="AH848" s="17">
        <v>5.31967259565891E-2</v>
      </c>
      <c r="AI848" s="17">
        <v>8.4074507053361697E-2</v>
      </c>
      <c r="AJ848" s="17">
        <v>0</v>
      </c>
      <c r="AK848" s="17"/>
      <c r="AL848" s="17">
        <v>4.5444316073061299E-2</v>
      </c>
      <c r="AM848" s="17">
        <v>7.44197598061654E-2</v>
      </c>
      <c r="AN848" s="17">
        <v>2.50223447237444E-2</v>
      </c>
      <c r="AO848" s="17">
        <v>8.3659580715344795E-2</v>
      </c>
      <c r="AP848" s="17">
        <v>3.2299768765686701E-2</v>
      </c>
      <c r="AQ848" s="17">
        <v>4.9181369671554197E-2</v>
      </c>
      <c r="AR848" s="17"/>
      <c r="AS848" s="17">
        <v>5.2509114869347902E-2</v>
      </c>
      <c r="AT848" s="17">
        <v>5.9337016367135099E-2</v>
      </c>
      <c r="AU848" s="17"/>
      <c r="AV848" s="17">
        <v>4.4291944633072497E-2</v>
      </c>
      <c r="AW848" s="17">
        <v>7.3246661572055893E-2</v>
      </c>
    </row>
    <row r="849" spans="2:49" x14ac:dyDescent="0.3">
      <c r="B849" t="s">
        <v>273</v>
      </c>
      <c r="C849" s="17">
        <v>0.15520365930033</v>
      </c>
      <c r="D849" s="17">
        <v>0.15327779015213899</v>
      </c>
      <c r="E849" s="17">
        <v>0.15916600736939199</v>
      </c>
      <c r="F849" s="17"/>
      <c r="G849" s="17">
        <v>0.19735152741687301</v>
      </c>
      <c r="H849" s="17">
        <v>9.7207800513914602E-2</v>
      </c>
      <c r="I849" s="17">
        <v>0.10955337164670401</v>
      </c>
      <c r="J849" s="17">
        <v>0.15448980486502401</v>
      </c>
      <c r="K849" s="17">
        <v>0.12942547059447801</v>
      </c>
      <c r="L849" s="17">
        <v>0.29714701680248201</v>
      </c>
      <c r="M849" s="17"/>
      <c r="N849" s="17">
        <v>9.4442220556335901E-2</v>
      </c>
      <c r="O849" s="17">
        <v>0.14369366739182901</v>
      </c>
      <c r="P849" s="17">
        <v>0.149118900205639</v>
      </c>
      <c r="Q849" s="17">
        <v>0.24559686795117999</v>
      </c>
      <c r="R849" s="17"/>
      <c r="S849" s="17">
        <v>0.19132345807743201</v>
      </c>
      <c r="T849" s="17">
        <v>0.168951291116335</v>
      </c>
      <c r="U849" s="17">
        <v>0.15911387806145</v>
      </c>
      <c r="V849" s="17">
        <v>0.141420178540095</v>
      </c>
      <c r="W849" s="17">
        <v>0.13487615407009201</v>
      </c>
      <c r="X849" s="17">
        <v>7.62374563701297E-2</v>
      </c>
      <c r="Y849" s="17">
        <v>0.137201503396708</v>
      </c>
      <c r="Z849" s="17">
        <v>0.276876573103358</v>
      </c>
      <c r="AA849" s="17">
        <v>0.138425672057611</v>
      </c>
      <c r="AB849" s="17">
        <v>0.229136588573566</v>
      </c>
      <c r="AC849" s="17">
        <v>9.2178863924428797E-2</v>
      </c>
      <c r="AD849" s="17">
        <v>0.113022908251321</v>
      </c>
      <c r="AE849" s="17"/>
      <c r="AF849" s="17">
        <v>0.20173204862333999</v>
      </c>
      <c r="AG849" s="17">
        <v>0.14789357703363201</v>
      </c>
      <c r="AH849" s="17">
        <v>0.14335067798334999</v>
      </c>
      <c r="AI849" s="17">
        <v>1.9254194328698598E-2</v>
      </c>
      <c r="AJ849" s="17">
        <v>8.9584940868361995E-2</v>
      </c>
      <c r="AK849" s="17"/>
      <c r="AL849" s="17">
        <v>0.123228768769661</v>
      </c>
      <c r="AM849" s="17">
        <v>0.155828539541288</v>
      </c>
      <c r="AN849" s="17">
        <v>0.14084525889091501</v>
      </c>
      <c r="AO849" s="17">
        <v>0.251350200449237</v>
      </c>
      <c r="AP849" s="17">
        <v>0.18698459543395099</v>
      </c>
      <c r="AQ849" s="17">
        <v>9.2675156463955299E-2</v>
      </c>
      <c r="AR849" s="17"/>
      <c r="AS849" s="17">
        <v>0.120762743848082</v>
      </c>
      <c r="AT849" s="17">
        <v>0.19737246006803699</v>
      </c>
      <c r="AU849" s="17"/>
      <c r="AV849" s="17">
        <v>0.139125511206318</v>
      </c>
      <c r="AW849" s="17">
        <v>7.4420909039633096E-2</v>
      </c>
    </row>
    <row r="850" spans="2:49" x14ac:dyDescent="0.3">
      <c r="B850" t="s">
        <v>296</v>
      </c>
      <c r="C850" s="17">
        <v>0.27909044537384398</v>
      </c>
      <c r="D850" s="17">
        <v>0.30199553242227001</v>
      </c>
      <c r="E850" s="17">
        <v>0.23196474759564101</v>
      </c>
      <c r="F850" s="17"/>
      <c r="G850" s="17">
        <v>0.29783843987536701</v>
      </c>
      <c r="H850" s="17">
        <v>0.14834628434960001</v>
      </c>
      <c r="I850" s="17">
        <v>0.15374220819139001</v>
      </c>
      <c r="J850" s="17">
        <v>0.37803061077575301</v>
      </c>
      <c r="K850" s="17">
        <v>0.48408149818220098</v>
      </c>
      <c r="L850" s="17">
        <v>0.31971165534962098</v>
      </c>
      <c r="M850" s="17"/>
      <c r="N850" s="17">
        <v>0.240579181445086</v>
      </c>
      <c r="O850" s="17">
        <v>0.28841447395617098</v>
      </c>
      <c r="P850" s="17">
        <v>0.2973298789396</v>
      </c>
      <c r="Q850" s="17">
        <v>0.29210683335647403</v>
      </c>
      <c r="R850" s="17"/>
      <c r="S850" s="17">
        <v>0.215880026653054</v>
      </c>
      <c r="T850" s="17">
        <v>0.304596530037885</v>
      </c>
      <c r="U850" s="17">
        <v>0.23755572850474699</v>
      </c>
      <c r="V850" s="17">
        <v>0.26239833305545601</v>
      </c>
      <c r="W850" s="17">
        <v>0.34259745621587301</v>
      </c>
      <c r="X850" s="17">
        <v>0.27562443613948201</v>
      </c>
      <c r="Y850" s="17">
        <v>0.37784281004766201</v>
      </c>
      <c r="Z850" s="17">
        <v>0.328788411575553</v>
      </c>
      <c r="AA850" s="17">
        <v>0.25646861635360102</v>
      </c>
      <c r="AB850" s="17">
        <v>0.387855457493328</v>
      </c>
      <c r="AC850" s="17">
        <v>0.235337367384442</v>
      </c>
      <c r="AD850" s="17">
        <v>0.184823337032093</v>
      </c>
      <c r="AE850" s="17"/>
      <c r="AF850" s="17">
        <v>0.32615698776989799</v>
      </c>
      <c r="AG850" s="17">
        <v>0.34612243877779603</v>
      </c>
      <c r="AH850" s="17">
        <v>0.21430609620899599</v>
      </c>
      <c r="AI850" s="17">
        <v>0.14189172894059501</v>
      </c>
      <c r="AJ850" s="17">
        <v>0.108519935057958</v>
      </c>
      <c r="AK850" s="17"/>
      <c r="AL850" s="17">
        <v>0.15777032018001799</v>
      </c>
      <c r="AM850" s="17">
        <v>0.36525602687511699</v>
      </c>
      <c r="AN850" s="17">
        <v>0.28665567092494298</v>
      </c>
      <c r="AO850" s="17">
        <v>0.29289286745719301</v>
      </c>
      <c r="AP850" s="17">
        <v>0.44800103473368702</v>
      </c>
      <c r="AQ850" s="17">
        <v>0.388937512823676</v>
      </c>
      <c r="AR850" s="17"/>
      <c r="AS850" s="17">
        <v>0.24415525940959201</v>
      </c>
      <c r="AT850" s="17">
        <v>0.321864421540413</v>
      </c>
      <c r="AU850" s="17"/>
      <c r="AV850" s="17">
        <v>0.235071908908</v>
      </c>
      <c r="AW850" s="17">
        <v>0.26707877198479402</v>
      </c>
    </row>
    <row r="851" spans="2:49" x14ac:dyDescent="0.3">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row>
    <row r="852" spans="2:49" x14ac:dyDescent="0.3">
      <c r="B852" s="6" t="s">
        <v>315</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row>
    <row r="853" spans="2:49" x14ac:dyDescent="0.3">
      <c r="B853" s="23" t="s">
        <v>80</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row>
    <row r="854" spans="2:49" x14ac:dyDescent="0.3">
      <c r="B854" t="s">
        <v>54</v>
      </c>
      <c r="C854" s="17">
        <v>0.35526114464367498</v>
      </c>
      <c r="D854" s="17">
        <v>0.45339154588101499</v>
      </c>
      <c r="E854" s="17">
        <v>0.26111986133002502</v>
      </c>
      <c r="F854" s="17"/>
      <c r="G854" s="17">
        <v>0.49146779125010498</v>
      </c>
      <c r="H854" s="17">
        <v>0.56769427568449005</v>
      </c>
      <c r="I854" s="17">
        <v>0.39128446408276801</v>
      </c>
      <c r="J854" s="17">
        <v>0.312808291615854</v>
      </c>
      <c r="K854" s="17">
        <v>0.22626273898868399</v>
      </c>
      <c r="L854" s="17">
        <v>0.18319952323840799</v>
      </c>
      <c r="M854" s="17"/>
      <c r="N854" s="17">
        <v>0.45409708320327402</v>
      </c>
      <c r="O854" s="17">
        <v>0.32013607536727201</v>
      </c>
      <c r="P854" s="17">
        <v>0.34302145265444001</v>
      </c>
      <c r="Q854" s="17">
        <v>0.29423532825231802</v>
      </c>
      <c r="R854" s="17"/>
      <c r="S854" s="17">
        <v>0.432878985721312</v>
      </c>
      <c r="T854" s="17">
        <v>0.36002480377895602</v>
      </c>
      <c r="U854" s="17">
        <v>0.31040018900292399</v>
      </c>
      <c r="V854" s="17">
        <v>0.29634222843728403</v>
      </c>
      <c r="W854" s="17">
        <v>0.31084790789579198</v>
      </c>
      <c r="X854" s="17">
        <v>0.332664130725777</v>
      </c>
      <c r="Y854" s="17">
        <v>0.30556576737603303</v>
      </c>
      <c r="Z854" s="17">
        <v>0.46312708693549898</v>
      </c>
      <c r="AA854" s="17">
        <v>0.36515988445240699</v>
      </c>
      <c r="AB854" s="17">
        <v>0.35575334181748303</v>
      </c>
      <c r="AC854" s="17">
        <v>0.33203439413585401</v>
      </c>
      <c r="AD854" s="17">
        <v>0.42901895294706599</v>
      </c>
      <c r="AE854" s="17"/>
      <c r="AF854" s="17">
        <v>0.25537659348587999</v>
      </c>
      <c r="AG854" s="17">
        <v>0.33447249264829698</v>
      </c>
      <c r="AH854" s="17">
        <v>0.41941935001598901</v>
      </c>
      <c r="AI854" s="17">
        <v>0.51661867245802995</v>
      </c>
      <c r="AJ854" s="17">
        <v>0.58866159112403404</v>
      </c>
      <c r="AK854" s="17"/>
      <c r="AL854" s="17">
        <v>0.49115110696363701</v>
      </c>
      <c r="AM854" s="17">
        <v>0.31089533371887501</v>
      </c>
      <c r="AN854" s="17">
        <v>0.361148253762893</v>
      </c>
      <c r="AO854" s="17">
        <v>0.26981320972725797</v>
      </c>
      <c r="AP854" s="17">
        <v>0.27401881517524701</v>
      </c>
      <c r="AQ854" s="17">
        <v>0.34776517021686698</v>
      </c>
      <c r="AR854" s="17"/>
      <c r="AS854" s="17">
        <v>0.36184693937858697</v>
      </c>
      <c r="AT854" s="17">
        <v>0.347418435613081</v>
      </c>
      <c r="AU854" s="17"/>
      <c r="AV854" s="17">
        <v>0.371868276829183</v>
      </c>
      <c r="AW854" s="17">
        <v>0.33850890196015598</v>
      </c>
    </row>
    <row r="855" spans="2:49" x14ac:dyDescent="0.3">
      <c r="B855" t="s">
        <v>55</v>
      </c>
      <c r="C855" s="17">
        <v>0.57582732064187103</v>
      </c>
      <c r="D855" s="17">
        <v>0.47649353365777902</v>
      </c>
      <c r="E855" s="17">
        <v>0.67157909752997802</v>
      </c>
      <c r="F855" s="17"/>
      <c r="G855" s="17">
        <v>0.40656077284006398</v>
      </c>
      <c r="H855" s="17">
        <v>0.36267412658398901</v>
      </c>
      <c r="I855" s="17">
        <v>0.53758318461036503</v>
      </c>
      <c r="J855" s="17">
        <v>0.63265545707811599</v>
      </c>
      <c r="K855" s="17">
        <v>0.69285091518181596</v>
      </c>
      <c r="L855" s="17">
        <v>0.76877622172522797</v>
      </c>
      <c r="M855" s="17"/>
      <c r="N855" s="17">
        <v>0.48986691030819401</v>
      </c>
      <c r="O855" s="17">
        <v>0.60021208500307499</v>
      </c>
      <c r="P855" s="17">
        <v>0.59482930264353495</v>
      </c>
      <c r="Q855" s="17">
        <v>0.62741392133981899</v>
      </c>
      <c r="R855" s="17"/>
      <c r="S855" s="17">
        <v>0.49419822616463399</v>
      </c>
      <c r="T855" s="17">
        <v>0.59356410259260095</v>
      </c>
      <c r="U855" s="17">
        <v>0.631241894525161</v>
      </c>
      <c r="V855" s="17">
        <v>0.58432057528202297</v>
      </c>
      <c r="W855" s="17">
        <v>0.64150025240088804</v>
      </c>
      <c r="X855" s="17">
        <v>0.61108114377582401</v>
      </c>
      <c r="Y855" s="17">
        <v>0.65524189868474203</v>
      </c>
      <c r="Z855" s="17">
        <v>0.46061165179182101</v>
      </c>
      <c r="AA855" s="17">
        <v>0.552412429939381</v>
      </c>
      <c r="AB855" s="17">
        <v>0.57844918604540196</v>
      </c>
      <c r="AC855" s="17">
        <v>0.58460570557771396</v>
      </c>
      <c r="AD855" s="17">
        <v>0.45332426926105401</v>
      </c>
      <c r="AE855" s="17"/>
      <c r="AF855" s="17">
        <v>0.67920926203684895</v>
      </c>
      <c r="AG855" s="17">
        <v>0.59310338161225495</v>
      </c>
      <c r="AH855" s="17">
        <v>0.51698926015491398</v>
      </c>
      <c r="AI855" s="17">
        <v>0.42319873454934898</v>
      </c>
      <c r="AJ855" s="17">
        <v>0.32510774476273502</v>
      </c>
      <c r="AK855" s="17"/>
      <c r="AL855" s="17">
        <v>0.44223269560407802</v>
      </c>
      <c r="AM855" s="17">
        <v>0.61643101666007805</v>
      </c>
      <c r="AN855" s="17">
        <v>0.56081851267639204</v>
      </c>
      <c r="AO855" s="17">
        <v>0.66425188798858004</v>
      </c>
      <c r="AP855" s="17">
        <v>0.65896029409708401</v>
      </c>
      <c r="AQ855" s="17">
        <v>0.59889852772273799</v>
      </c>
      <c r="AR855" s="17"/>
      <c r="AS855" s="17">
        <v>0.57335544184960896</v>
      </c>
      <c r="AT855" s="17">
        <v>0.57877096327073096</v>
      </c>
      <c r="AU855" s="17"/>
      <c r="AV855" s="17">
        <v>0.56866005352709903</v>
      </c>
      <c r="AW855" s="17">
        <v>0.58429022464731695</v>
      </c>
    </row>
    <row r="856" spans="2:49" x14ac:dyDescent="0.3">
      <c r="B856" t="s">
        <v>142</v>
      </c>
      <c r="C856" s="17">
        <v>6.8911534714453604E-2</v>
      </c>
      <c r="D856" s="17">
        <v>7.0114920461206195E-2</v>
      </c>
      <c r="E856" s="17">
        <v>6.7301041139997395E-2</v>
      </c>
      <c r="F856" s="17"/>
      <c r="G856" s="17">
        <v>0.101971435909831</v>
      </c>
      <c r="H856" s="17">
        <v>6.9631597731520306E-2</v>
      </c>
      <c r="I856" s="17">
        <v>7.1132351306867E-2</v>
      </c>
      <c r="J856" s="17">
        <v>5.4536251306030098E-2</v>
      </c>
      <c r="K856" s="17">
        <v>8.0886345829499204E-2</v>
      </c>
      <c r="L856" s="17">
        <v>4.8024255036363199E-2</v>
      </c>
      <c r="M856" s="17"/>
      <c r="N856" s="17">
        <v>5.6036006488532498E-2</v>
      </c>
      <c r="O856" s="17">
        <v>7.9651839629653595E-2</v>
      </c>
      <c r="P856" s="17">
        <v>6.2149244702025402E-2</v>
      </c>
      <c r="Q856" s="17">
        <v>7.8350750407862796E-2</v>
      </c>
      <c r="R856" s="17"/>
      <c r="S856" s="17">
        <v>7.2922788114054393E-2</v>
      </c>
      <c r="T856" s="17">
        <v>4.6411093628443902E-2</v>
      </c>
      <c r="U856" s="17">
        <v>5.8357916471915003E-2</v>
      </c>
      <c r="V856" s="17">
        <v>0.119337196280693</v>
      </c>
      <c r="W856" s="17">
        <v>4.7651839703320903E-2</v>
      </c>
      <c r="X856" s="17">
        <v>5.62547254983988E-2</v>
      </c>
      <c r="Y856" s="17">
        <v>3.9192333939225499E-2</v>
      </c>
      <c r="Z856" s="17">
        <v>7.6261261272680805E-2</v>
      </c>
      <c r="AA856" s="17">
        <v>8.2427685608211704E-2</v>
      </c>
      <c r="AB856" s="17">
        <v>6.5797472137115107E-2</v>
      </c>
      <c r="AC856" s="17">
        <v>8.3359900286432295E-2</v>
      </c>
      <c r="AD856" s="17">
        <v>0.117656777791879</v>
      </c>
      <c r="AE856" s="17"/>
      <c r="AF856" s="17">
        <v>6.5414144477271299E-2</v>
      </c>
      <c r="AG856" s="17">
        <v>7.2424125739448605E-2</v>
      </c>
      <c r="AH856" s="17">
        <v>6.35913898290974E-2</v>
      </c>
      <c r="AI856" s="17">
        <v>6.0182592992620701E-2</v>
      </c>
      <c r="AJ856" s="17">
        <v>8.6230664113231201E-2</v>
      </c>
      <c r="AK856" s="17"/>
      <c r="AL856" s="17">
        <v>6.6616197432285404E-2</v>
      </c>
      <c r="AM856" s="17">
        <v>7.2673649621046693E-2</v>
      </c>
      <c r="AN856" s="17">
        <v>7.8033233560715204E-2</v>
      </c>
      <c r="AO856" s="17">
        <v>6.5934902284161906E-2</v>
      </c>
      <c r="AP856" s="17">
        <v>6.7020890727668703E-2</v>
      </c>
      <c r="AQ856" s="17">
        <v>5.3336302060395198E-2</v>
      </c>
      <c r="AR856" s="17"/>
      <c r="AS856" s="17">
        <v>6.47976187718034E-2</v>
      </c>
      <c r="AT856" s="17">
        <v>7.3810601116188104E-2</v>
      </c>
      <c r="AU856" s="17"/>
      <c r="AV856" s="17">
        <v>5.94716696437173E-2</v>
      </c>
      <c r="AW856" s="17">
        <v>7.7200873392527097E-2</v>
      </c>
    </row>
    <row r="857" spans="2:49" x14ac:dyDescent="0.3">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row>
    <row r="858" spans="2:49" x14ac:dyDescent="0.3">
      <c r="B858" s="6" t="s">
        <v>318</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row>
    <row r="859" spans="2:49" x14ac:dyDescent="0.3">
      <c r="B859" s="23" t="s">
        <v>80</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row>
    <row r="860" spans="2:49" x14ac:dyDescent="0.3">
      <c r="B860" t="s">
        <v>316</v>
      </c>
      <c r="C860" s="17">
        <v>0.21534575794560801</v>
      </c>
      <c r="D860" s="17">
        <v>0.22307499010368001</v>
      </c>
      <c r="E860" s="17">
        <v>0.20762750585437501</v>
      </c>
      <c r="F860" s="17"/>
      <c r="G860" s="17">
        <v>0.29039836630834098</v>
      </c>
      <c r="H860" s="17">
        <v>0.34078607275665301</v>
      </c>
      <c r="I860" s="17">
        <v>0.24184365626332499</v>
      </c>
      <c r="J860" s="17">
        <v>0.188653677392497</v>
      </c>
      <c r="K860" s="17">
        <v>0.159070445473384</v>
      </c>
      <c r="L860" s="17">
        <v>0.1010307423004</v>
      </c>
      <c r="M860" s="17"/>
      <c r="N860" s="17">
        <v>0.256353499960909</v>
      </c>
      <c r="O860" s="17">
        <v>0.21365449470206399</v>
      </c>
      <c r="P860" s="17">
        <v>0.213557416165711</v>
      </c>
      <c r="Q860" s="17">
        <v>0.16951234536503601</v>
      </c>
      <c r="R860" s="17"/>
      <c r="S860" s="17">
        <v>0.30663124143321602</v>
      </c>
      <c r="T860" s="17">
        <v>0.184533904605264</v>
      </c>
      <c r="U860" s="17">
        <v>0.20412697872111199</v>
      </c>
      <c r="V860" s="17">
        <v>0.19027474750284401</v>
      </c>
      <c r="W860" s="17">
        <v>0.18675383389758399</v>
      </c>
      <c r="X860" s="17">
        <v>0.19208084552181701</v>
      </c>
      <c r="Y860" s="17">
        <v>0.213117355278654</v>
      </c>
      <c r="Z860" s="17">
        <v>0.28753478940077298</v>
      </c>
      <c r="AA860" s="17">
        <v>0.22072791367769501</v>
      </c>
      <c r="AB860" s="17">
        <v>0.19918293803113199</v>
      </c>
      <c r="AC860" s="17">
        <v>0.18005189299597599</v>
      </c>
      <c r="AD860" s="17">
        <v>0.16118995997765601</v>
      </c>
      <c r="AE860" s="17"/>
      <c r="AF860" s="17">
        <v>0.15759887793765201</v>
      </c>
      <c r="AG860" s="17">
        <v>0.18020462299909201</v>
      </c>
      <c r="AH860" s="17">
        <v>0.27223749274312797</v>
      </c>
      <c r="AI860" s="17">
        <v>0.298357059776585</v>
      </c>
      <c r="AJ860" s="17">
        <v>0.42481147257208202</v>
      </c>
      <c r="AK860" s="17"/>
      <c r="AL860" s="17">
        <v>0.30026025400474199</v>
      </c>
      <c r="AM860" s="17">
        <v>0.193887861085344</v>
      </c>
      <c r="AN860" s="17">
        <v>0.207859883281695</v>
      </c>
      <c r="AO860" s="17">
        <v>0.17650165315036101</v>
      </c>
      <c r="AP860" s="17">
        <v>0.13232848420444701</v>
      </c>
      <c r="AQ860" s="17">
        <v>0.21247660716494901</v>
      </c>
      <c r="AR860" s="17"/>
      <c r="AS860" s="17">
        <v>0.206765686741336</v>
      </c>
      <c r="AT860" s="17">
        <v>0.225563355764162</v>
      </c>
      <c r="AU860" s="17"/>
      <c r="AV860" s="17">
        <v>0.207928675537599</v>
      </c>
      <c r="AW860" s="17">
        <v>0.20405727819026001</v>
      </c>
    </row>
    <row r="861" spans="2:49" x14ac:dyDescent="0.3">
      <c r="B861" t="s">
        <v>317</v>
      </c>
      <c r="C861" s="17">
        <v>0.41887261878132298</v>
      </c>
      <c r="D861" s="17">
        <v>0.40406617835852099</v>
      </c>
      <c r="E861" s="17">
        <v>0.43276309850031602</v>
      </c>
      <c r="F861" s="17"/>
      <c r="G861" s="17">
        <v>0.37352738260935497</v>
      </c>
      <c r="H861" s="17">
        <v>0.31253516528647102</v>
      </c>
      <c r="I861" s="17">
        <v>0.38608974958683301</v>
      </c>
      <c r="J861" s="17">
        <v>0.48467351306113798</v>
      </c>
      <c r="K861" s="17">
        <v>0.450302630693245</v>
      </c>
      <c r="L861" s="17">
        <v>0.48781639861600501</v>
      </c>
      <c r="M861" s="17"/>
      <c r="N861" s="17">
        <v>0.35610349148287701</v>
      </c>
      <c r="O861" s="17">
        <v>0.44294303307205402</v>
      </c>
      <c r="P861" s="17">
        <v>0.43140975488467298</v>
      </c>
      <c r="Q861" s="17">
        <v>0.45337977060385498</v>
      </c>
      <c r="R861" s="17"/>
      <c r="S861" s="17">
        <v>0.356302336766747</v>
      </c>
      <c r="T861" s="17">
        <v>0.40811510599010198</v>
      </c>
      <c r="U861" s="17">
        <v>0.43086461307617102</v>
      </c>
      <c r="V861" s="17">
        <v>0.45153049890632702</v>
      </c>
      <c r="W861" s="17">
        <v>0.482335138752436</v>
      </c>
      <c r="X861" s="17">
        <v>0.41333035259238399</v>
      </c>
      <c r="Y861" s="17">
        <v>0.419592634079549</v>
      </c>
      <c r="Z861" s="17">
        <v>0.446953557190925</v>
      </c>
      <c r="AA861" s="17">
        <v>0.368701028751452</v>
      </c>
      <c r="AB861" s="17">
        <v>0.425214437981902</v>
      </c>
      <c r="AC861" s="17">
        <v>0.48857241844758098</v>
      </c>
      <c r="AD861" s="17">
        <v>0.50631027774612103</v>
      </c>
      <c r="AE861" s="17"/>
      <c r="AF861" s="17">
        <v>0.47816997383288801</v>
      </c>
      <c r="AG861" s="17">
        <v>0.45220766528468398</v>
      </c>
      <c r="AH861" s="17">
        <v>0.37900512259311803</v>
      </c>
      <c r="AI861" s="17">
        <v>0.330980058803169</v>
      </c>
      <c r="AJ861" s="17">
        <v>0.24184916117396099</v>
      </c>
      <c r="AK861" s="17"/>
      <c r="AL861" s="17">
        <v>0.33851178057734099</v>
      </c>
      <c r="AM861" s="17">
        <v>0.463078255250508</v>
      </c>
      <c r="AN861" s="17">
        <v>0.38519691384828603</v>
      </c>
      <c r="AO861" s="17">
        <v>0.46503317729483701</v>
      </c>
      <c r="AP861" s="17">
        <v>0.415240033121547</v>
      </c>
      <c r="AQ861" s="17">
        <v>0.50897820012184303</v>
      </c>
      <c r="AR861" s="17"/>
      <c r="AS861" s="17">
        <v>0.40578132415421803</v>
      </c>
      <c r="AT861" s="17">
        <v>0.43446241754165998</v>
      </c>
      <c r="AU861" s="17"/>
      <c r="AV861" s="17">
        <v>0.391280057104472</v>
      </c>
      <c r="AW861" s="17">
        <v>0.43955237663998098</v>
      </c>
    </row>
    <row r="862" spans="2:49" x14ac:dyDescent="0.3">
      <c r="B862" t="s">
        <v>54</v>
      </c>
      <c r="C862" s="17">
        <v>0.294579521531385</v>
      </c>
      <c r="D862" s="17">
        <v>0.32022164507644701</v>
      </c>
      <c r="E862" s="17">
        <v>0.26978635638353599</v>
      </c>
      <c r="F862" s="17"/>
      <c r="G862" s="17">
        <v>0.29745050304979398</v>
      </c>
      <c r="H862" s="17">
        <v>0.29090903097500598</v>
      </c>
      <c r="I862" s="17">
        <v>0.296324899388695</v>
      </c>
      <c r="J862" s="17">
        <v>0.26902895118174602</v>
      </c>
      <c r="K862" s="17">
        <v>0.30044910849982298</v>
      </c>
      <c r="L862" s="17">
        <v>0.31103917185645003</v>
      </c>
      <c r="M862" s="17"/>
      <c r="N862" s="17">
        <v>0.32419448801621897</v>
      </c>
      <c r="O862" s="17">
        <v>0.264689031370126</v>
      </c>
      <c r="P862" s="17">
        <v>0.30664461682365901</v>
      </c>
      <c r="Q862" s="17">
        <v>0.28438570885898401</v>
      </c>
      <c r="R862" s="17"/>
      <c r="S862" s="17">
        <v>0.27794159870928198</v>
      </c>
      <c r="T862" s="17">
        <v>0.30594044185407498</v>
      </c>
      <c r="U862" s="17">
        <v>0.26462256558459502</v>
      </c>
      <c r="V862" s="17">
        <v>0.311932977236067</v>
      </c>
      <c r="W862" s="17">
        <v>0.31353413316099499</v>
      </c>
      <c r="X862" s="17">
        <v>0.32524931528064899</v>
      </c>
      <c r="Y862" s="17">
        <v>0.27386944146935199</v>
      </c>
      <c r="Z862" s="17">
        <v>0.210784133798325</v>
      </c>
      <c r="AA862" s="17">
        <v>0.32446310826319502</v>
      </c>
      <c r="AB862" s="17">
        <v>0.30376838412766799</v>
      </c>
      <c r="AC862" s="17">
        <v>0.25987295222258699</v>
      </c>
      <c r="AD862" s="17">
        <v>0.302354727408843</v>
      </c>
      <c r="AE862" s="17"/>
      <c r="AF862" s="17">
        <v>0.29234632388832699</v>
      </c>
      <c r="AG862" s="17">
        <v>0.28721031212909198</v>
      </c>
      <c r="AH862" s="17">
        <v>0.28531118265935701</v>
      </c>
      <c r="AI862" s="17">
        <v>0.31082287178301399</v>
      </c>
      <c r="AJ862" s="17">
        <v>0.30138972088288402</v>
      </c>
      <c r="AK862" s="17"/>
      <c r="AL862" s="17">
        <v>0.297994683703588</v>
      </c>
      <c r="AM862" s="17">
        <v>0.27272649310442998</v>
      </c>
      <c r="AN862" s="17">
        <v>0.31937605859936702</v>
      </c>
      <c r="AO862" s="17">
        <v>0.29307457051469099</v>
      </c>
      <c r="AP862" s="17">
        <v>0.34493042427894099</v>
      </c>
      <c r="AQ862" s="17">
        <v>0.25071477174462398</v>
      </c>
      <c r="AR862" s="17"/>
      <c r="AS862" s="17">
        <v>0.320532129891892</v>
      </c>
      <c r="AT862" s="17">
        <v>0.26367379729473001</v>
      </c>
      <c r="AU862" s="17"/>
      <c r="AV862" s="17">
        <v>0.328651910011374</v>
      </c>
      <c r="AW862" s="17">
        <v>0.30162250498482301</v>
      </c>
    </row>
    <row r="863" spans="2:49" x14ac:dyDescent="0.3">
      <c r="B863" t="s">
        <v>142</v>
      </c>
      <c r="C863" s="17">
        <v>7.1202101741683801E-2</v>
      </c>
      <c r="D863" s="17">
        <v>5.26371864613518E-2</v>
      </c>
      <c r="E863" s="17">
        <v>8.9823039261772597E-2</v>
      </c>
      <c r="F863" s="17"/>
      <c r="G863" s="17">
        <v>3.8623748032509501E-2</v>
      </c>
      <c r="H863" s="17">
        <v>5.57697309818702E-2</v>
      </c>
      <c r="I863" s="17">
        <v>7.5741694761147199E-2</v>
      </c>
      <c r="J863" s="17">
        <v>5.7643858364619202E-2</v>
      </c>
      <c r="K863" s="17">
        <v>9.0177815333547504E-2</v>
      </c>
      <c r="L863" s="17">
        <v>0.100113687227146</v>
      </c>
      <c r="M863" s="17"/>
      <c r="N863" s="17">
        <v>6.3348520539994901E-2</v>
      </c>
      <c r="O863" s="17">
        <v>7.87134408557571E-2</v>
      </c>
      <c r="P863" s="17">
        <v>4.8388212125957002E-2</v>
      </c>
      <c r="Q863" s="17">
        <v>9.2722175172124402E-2</v>
      </c>
      <c r="R863" s="17"/>
      <c r="S863" s="17">
        <v>5.9124823090755299E-2</v>
      </c>
      <c r="T863" s="17">
        <v>0.10141054755055801</v>
      </c>
      <c r="U863" s="17">
        <v>0.100385842618122</v>
      </c>
      <c r="V863" s="17">
        <v>4.6261776354761898E-2</v>
      </c>
      <c r="W863" s="17">
        <v>1.7376894188985199E-2</v>
      </c>
      <c r="X863" s="17">
        <v>6.9339486605149797E-2</v>
      </c>
      <c r="Y863" s="17">
        <v>9.3420569172444706E-2</v>
      </c>
      <c r="Z863" s="17">
        <v>5.4727519609977099E-2</v>
      </c>
      <c r="AA863" s="17">
        <v>8.6107949307658305E-2</v>
      </c>
      <c r="AB863" s="17">
        <v>7.1834239859297794E-2</v>
      </c>
      <c r="AC863" s="17">
        <v>7.1502736333855996E-2</v>
      </c>
      <c r="AD863" s="17">
        <v>3.01450348673797E-2</v>
      </c>
      <c r="AE863" s="17"/>
      <c r="AF863" s="17">
        <v>7.1884824341132303E-2</v>
      </c>
      <c r="AG863" s="17">
        <v>8.0377399587132706E-2</v>
      </c>
      <c r="AH863" s="17">
        <v>6.3446202004397295E-2</v>
      </c>
      <c r="AI863" s="17">
        <v>5.9840009637232003E-2</v>
      </c>
      <c r="AJ863" s="17">
        <v>3.19496453710734E-2</v>
      </c>
      <c r="AK863" s="17"/>
      <c r="AL863" s="17">
        <v>6.3233281714328404E-2</v>
      </c>
      <c r="AM863" s="17">
        <v>7.0307390559718894E-2</v>
      </c>
      <c r="AN863" s="17">
        <v>8.7567144270652E-2</v>
      </c>
      <c r="AO863" s="17">
        <v>6.5390599040110894E-2</v>
      </c>
      <c r="AP863" s="17">
        <v>0.10750105839506501</v>
      </c>
      <c r="AQ863" s="17">
        <v>2.7830420968583701E-2</v>
      </c>
      <c r="AR863" s="17"/>
      <c r="AS863" s="17">
        <v>6.6920859212554903E-2</v>
      </c>
      <c r="AT863" s="17">
        <v>7.6300429399448394E-2</v>
      </c>
      <c r="AU863" s="17"/>
      <c r="AV863" s="17">
        <v>7.2139357346553898E-2</v>
      </c>
      <c r="AW863" s="17">
        <v>5.4767840184935801E-2</v>
      </c>
    </row>
    <row r="864" spans="2:49" x14ac:dyDescent="0.3">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row>
    <row r="865" spans="2:49" x14ac:dyDescent="0.3">
      <c r="B865" s="6" t="s">
        <v>325</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row>
    <row r="866" spans="2:49" x14ac:dyDescent="0.3">
      <c r="B866" s="23" t="s">
        <v>80</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row>
    <row r="867" spans="2:49" x14ac:dyDescent="0.3">
      <c r="B867" t="s">
        <v>319</v>
      </c>
      <c r="C867" s="17">
        <v>0.46560970172544602</v>
      </c>
      <c r="D867" s="17">
        <v>0.47280249903503901</v>
      </c>
      <c r="E867" s="17">
        <v>0.45926559655078197</v>
      </c>
      <c r="F867" s="17"/>
      <c r="G867" s="17">
        <v>0.61975365239408498</v>
      </c>
      <c r="H867" s="17">
        <v>0.63888856255743498</v>
      </c>
      <c r="I867" s="17">
        <v>0.54270028119050095</v>
      </c>
      <c r="J867" s="17">
        <v>0.47153697252204302</v>
      </c>
      <c r="K867" s="17">
        <v>0.35317724666390299</v>
      </c>
      <c r="L867" s="17">
        <v>0.22931842496961</v>
      </c>
      <c r="M867" s="17"/>
      <c r="N867" s="17">
        <v>0.607959092068452</v>
      </c>
      <c r="O867" s="17">
        <v>0.50193029891157004</v>
      </c>
      <c r="P867" s="17">
        <v>0.39519062969343099</v>
      </c>
      <c r="Q867" s="17">
        <v>0.33377484162606702</v>
      </c>
      <c r="R867" s="17"/>
      <c r="S867" s="17">
        <v>0.56328864485071295</v>
      </c>
      <c r="T867" s="17">
        <v>0.44968908626363302</v>
      </c>
      <c r="U867" s="17">
        <v>0.49017443658029403</v>
      </c>
      <c r="V867" s="17">
        <v>0.39217801600754898</v>
      </c>
      <c r="W867" s="17">
        <v>0.35274066779947399</v>
      </c>
      <c r="X867" s="17">
        <v>0.46654062076646002</v>
      </c>
      <c r="Y867" s="17">
        <v>0.42593971951883602</v>
      </c>
      <c r="Z867" s="17">
        <v>0.43733592492096701</v>
      </c>
      <c r="AA867" s="17">
        <v>0.469595482900386</v>
      </c>
      <c r="AB867" s="17">
        <v>0.484759484104547</v>
      </c>
      <c r="AC867" s="17">
        <v>0.48708995899906499</v>
      </c>
      <c r="AD867" s="17">
        <v>0.52895099478955498</v>
      </c>
      <c r="AE867" s="17"/>
      <c r="AF867" s="17">
        <v>0.30721735722806998</v>
      </c>
      <c r="AG867" s="17">
        <v>0.48008688644520497</v>
      </c>
      <c r="AH867" s="17">
        <v>0.57801600503869099</v>
      </c>
      <c r="AI867" s="17">
        <v>0.62053578457661296</v>
      </c>
      <c r="AJ867" s="17">
        <v>0.54074719123603199</v>
      </c>
      <c r="AK867" s="17"/>
      <c r="AL867" s="17">
        <v>0.573264660973548</v>
      </c>
      <c r="AM867" s="17">
        <v>0.436953882086698</v>
      </c>
      <c r="AN867" s="17">
        <v>0.44606919609469697</v>
      </c>
      <c r="AO867" s="17">
        <v>0.44750749218633301</v>
      </c>
      <c r="AP867" s="17">
        <v>0.33935534157556602</v>
      </c>
      <c r="AQ867" s="17">
        <v>0.42286979699202498</v>
      </c>
      <c r="AR867" s="17"/>
      <c r="AS867" s="17">
        <v>0.42146942798055997</v>
      </c>
      <c r="AT867" s="17">
        <v>0.51817424973310999</v>
      </c>
      <c r="AU867" s="17"/>
      <c r="AV867" s="17">
        <v>0.41769285870478601</v>
      </c>
      <c r="AW867" s="17">
        <v>0.43026443318877799</v>
      </c>
    </row>
    <row r="868" spans="2:49" x14ac:dyDescent="0.3">
      <c r="B868" t="s">
        <v>320</v>
      </c>
      <c r="C868" s="17">
        <v>0.16811651121952101</v>
      </c>
      <c r="D868" s="17">
        <v>0.100129027475109</v>
      </c>
      <c r="E868" s="17">
        <v>0.234784004783954</v>
      </c>
      <c r="F868" s="17"/>
      <c r="G868" s="17">
        <v>0.184534480044935</v>
      </c>
      <c r="H868" s="17">
        <v>0.28938645205454699</v>
      </c>
      <c r="I868" s="17">
        <v>0.185152939563796</v>
      </c>
      <c r="J868" s="17">
        <v>0.13061410294047501</v>
      </c>
      <c r="K868" s="17">
        <v>9.9302820979450604E-2</v>
      </c>
      <c r="L868" s="17">
        <v>0.121381701704812</v>
      </c>
      <c r="M868" s="17"/>
      <c r="N868" s="17">
        <v>0.230857286358743</v>
      </c>
      <c r="O868" s="17">
        <v>0.16120095627522801</v>
      </c>
      <c r="P868" s="17">
        <v>0.160480831051521</v>
      </c>
      <c r="Q868" s="17">
        <v>0.11609508099018601</v>
      </c>
      <c r="R868" s="17"/>
      <c r="S868" s="17">
        <v>0.24167670195520599</v>
      </c>
      <c r="T868" s="17">
        <v>0.162143111113486</v>
      </c>
      <c r="U868" s="17">
        <v>0.163808912176864</v>
      </c>
      <c r="V868" s="17">
        <v>0.19811007202143399</v>
      </c>
      <c r="W868" s="17">
        <v>0.12182015170789499</v>
      </c>
      <c r="X868" s="17">
        <v>0.123148141529862</v>
      </c>
      <c r="Y868" s="17">
        <v>0.13982385065882699</v>
      </c>
      <c r="Z868" s="17">
        <v>0.18345704847634201</v>
      </c>
      <c r="AA868" s="17">
        <v>0.190549222099091</v>
      </c>
      <c r="AB868" s="17">
        <v>0.12400096873287</v>
      </c>
      <c r="AC868" s="17">
        <v>0.10523120210773799</v>
      </c>
      <c r="AD868" s="17">
        <v>0.224393916813976</v>
      </c>
      <c r="AE868" s="17"/>
      <c r="AF868" s="17">
        <v>8.6013668969354196E-2</v>
      </c>
      <c r="AG868" s="17">
        <v>0.15226598140079201</v>
      </c>
      <c r="AH868" s="17">
        <v>0.220418871602898</v>
      </c>
      <c r="AI868" s="17">
        <v>0.27981656458234</v>
      </c>
      <c r="AJ868" s="17">
        <v>0.39890429412324602</v>
      </c>
      <c r="AK868" s="17"/>
      <c r="AL868" s="17">
        <v>0.23101652994051</v>
      </c>
      <c r="AM868" s="17">
        <v>0.15816555962647399</v>
      </c>
      <c r="AN868" s="17">
        <v>0.142282727742153</v>
      </c>
      <c r="AO868" s="17">
        <v>0.14152297646697701</v>
      </c>
      <c r="AP868" s="17">
        <v>0.114650516839145</v>
      </c>
      <c r="AQ868" s="17">
        <v>0.15228121755363899</v>
      </c>
      <c r="AR868" s="17"/>
      <c r="AS868" s="17">
        <v>0.18032972524097299</v>
      </c>
      <c r="AT868" s="17">
        <v>0.153572376797771</v>
      </c>
      <c r="AU868" s="17"/>
      <c r="AV868" s="17">
        <v>0.19561567283251899</v>
      </c>
      <c r="AW868" s="17">
        <v>0.144731281557545</v>
      </c>
    </row>
    <row r="869" spans="2:49" x14ac:dyDescent="0.3">
      <c r="B869" t="s">
        <v>321</v>
      </c>
      <c r="C869" s="17">
        <v>0.16605239041968101</v>
      </c>
      <c r="D869" s="17">
        <v>0.23881739910407801</v>
      </c>
      <c r="E869" s="17">
        <v>9.43696763255263E-2</v>
      </c>
      <c r="F869" s="17"/>
      <c r="G869" s="17">
        <v>0.26625100501193799</v>
      </c>
      <c r="H869" s="17">
        <v>0.32419572176294897</v>
      </c>
      <c r="I869" s="17">
        <v>0.174626243002939</v>
      </c>
      <c r="J869" s="17">
        <v>0.15133284291612301</v>
      </c>
      <c r="K869" s="17">
        <v>7.2293214812875803E-2</v>
      </c>
      <c r="L869" s="17">
        <v>3.8432339383492997E-2</v>
      </c>
      <c r="M869" s="17"/>
      <c r="N869" s="17">
        <v>0.239357911282361</v>
      </c>
      <c r="O869" s="17">
        <v>0.134488641100834</v>
      </c>
      <c r="P869" s="17">
        <v>0.17429583441247601</v>
      </c>
      <c r="Q869" s="17">
        <v>0.11250493860786399</v>
      </c>
      <c r="R869" s="17"/>
      <c r="S869" s="17">
        <v>0.248109022291326</v>
      </c>
      <c r="T869" s="17">
        <v>0.17184285319549</v>
      </c>
      <c r="U869" s="17">
        <v>0.115543886747651</v>
      </c>
      <c r="V869" s="17">
        <v>0.15311781483220399</v>
      </c>
      <c r="W869" s="17">
        <v>0.123302338479191</v>
      </c>
      <c r="X869" s="17">
        <v>0.17300900677727399</v>
      </c>
      <c r="Y869" s="17">
        <v>0.10898173962303</v>
      </c>
      <c r="Z869" s="17">
        <v>0.193975150934592</v>
      </c>
      <c r="AA869" s="17">
        <v>0.14154803082797399</v>
      </c>
      <c r="AB869" s="17">
        <v>0.19055482497384199</v>
      </c>
      <c r="AC869" s="17">
        <v>0.135788384863783</v>
      </c>
      <c r="AD869" s="17">
        <v>0.19125666322141799</v>
      </c>
      <c r="AE869" s="17"/>
      <c r="AF869" s="17">
        <v>9.4566566763262305E-2</v>
      </c>
      <c r="AG869" s="17">
        <v>0.149428828465137</v>
      </c>
      <c r="AH869" s="17">
        <v>0.22133286251362499</v>
      </c>
      <c r="AI869" s="17">
        <v>0.25992484958297102</v>
      </c>
      <c r="AJ869" s="17">
        <v>0.31318718607943802</v>
      </c>
      <c r="AK869" s="17"/>
      <c r="AL869" s="17">
        <v>0.265165620484622</v>
      </c>
      <c r="AM869" s="17">
        <v>0.13731717459639201</v>
      </c>
      <c r="AN869" s="17">
        <v>0.15544188414416699</v>
      </c>
      <c r="AO869" s="17">
        <v>9.59196959216643E-2</v>
      </c>
      <c r="AP869" s="17">
        <v>0.12048458372359799</v>
      </c>
      <c r="AQ869" s="17">
        <v>0.17326623713240299</v>
      </c>
      <c r="AR869" s="17"/>
      <c r="AS869" s="17">
        <v>0.15980308822729999</v>
      </c>
      <c r="AT869" s="17">
        <v>0.17349438652066501</v>
      </c>
      <c r="AU869" s="17"/>
      <c r="AV869" s="17">
        <v>0.16045732435851601</v>
      </c>
      <c r="AW869" s="17">
        <v>0.15827948048670901</v>
      </c>
    </row>
    <row r="870" spans="2:49" x14ac:dyDescent="0.3">
      <c r="B870" t="s">
        <v>322</v>
      </c>
      <c r="C870" s="17">
        <v>0.124716001372429</v>
      </c>
      <c r="D870" s="17">
        <v>0.15144486056855</v>
      </c>
      <c r="E870" s="17">
        <v>9.8563281493777799E-2</v>
      </c>
      <c r="F870" s="17"/>
      <c r="G870" s="17">
        <v>0.15631033165615499</v>
      </c>
      <c r="H870" s="17">
        <v>0.226436956272939</v>
      </c>
      <c r="I870" s="17">
        <v>0.17124433854334301</v>
      </c>
      <c r="J870" s="17">
        <v>9.9290177005676494E-2</v>
      </c>
      <c r="K870" s="17">
        <v>5.7581454316302301E-2</v>
      </c>
      <c r="L870" s="17">
        <v>4.86436830215927E-2</v>
      </c>
      <c r="M870" s="17"/>
      <c r="N870" s="17">
        <v>0.19685985972358799</v>
      </c>
      <c r="O870" s="17">
        <v>9.0055525085240604E-2</v>
      </c>
      <c r="P870" s="17">
        <v>0.13494649582099399</v>
      </c>
      <c r="Q870" s="17">
        <v>7.3303537129410998E-2</v>
      </c>
      <c r="R870" s="17"/>
      <c r="S870" s="17">
        <v>0.16120473249908099</v>
      </c>
      <c r="T870" s="17">
        <v>0.103863726364778</v>
      </c>
      <c r="U870" s="17">
        <v>0.12420830260211201</v>
      </c>
      <c r="V870" s="17">
        <v>0.10365049300953</v>
      </c>
      <c r="W870" s="17">
        <v>9.2600368631584898E-2</v>
      </c>
      <c r="X870" s="17">
        <v>0.14559198325102299</v>
      </c>
      <c r="Y870" s="17">
        <v>8.28125655098466E-2</v>
      </c>
      <c r="Z870" s="17">
        <v>0.13555456994927301</v>
      </c>
      <c r="AA870" s="17">
        <v>0.15912126687750799</v>
      </c>
      <c r="AB870" s="17">
        <v>0.153841953717338</v>
      </c>
      <c r="AC870" s="17">
        <v>6.5321531773045602E-2</v>
      </c>
      <c r="AD870" s="17">
        <v>0.104366865987958</v>
      </c>
      <c r="AE870" s="17"/>
      <c r="AF870" s="17">
        <v>6.23694797736438E-2</v>
      </c>
      <c r="AG870" s="17">
        <v>0.10470854501825699</v>
      </c>
      <c r="AH870" s="17">
        <v>0.15686817584785301</v>
      </c>
      <c r="AI870" s="17">
        <v>0.220920182117983</v>
      </c>
      <c r="AJ870" s="17">
        <v>0.28165322910080698</v>
      </c>
      <c r="AK870" s="17"/>
      <c r="AL870" s="17">
        <v>0.18305464646173999</v>
      </c>
      <c r="AM870" s="17">
        <v>0.105295315099104</v>
      </c>
      <c r="AN870" s="17">
        <v>0.10797198109146799</v>
      </c>
      <c r="AO870" s="17">
        <v>9.6843649471643506E-2</v>
      </c>
      <c r="AP870" s="17">
        <v>7.2628671343010098E-2</v>
      </c>
      <c r="AQ870" s="17">
        <v>0.17267312421009701</v>
      </c>
      <c r="AR870" s="17"/>
      <c r="AS870" s="17">
        <v>0.13272498234480101</v>
      </c>
      <c r="AT870" s="17">
        <v>0.115178487689395</v>
      </c>
      <c r="AU870" s="17"/>
      <c r="AV870" s="17">
        <v>0.13423735849667301</v>
      </c>
      <c r="AW870" s="17">
        <v>0.12920290843030099</v>
      </c>
    </row>
    <row r="871" spans="2:49" x14ac:dyDescent="0.3">
      <c r="B871" t="s">
        <v>323</v>
      </c>
      <c r="C871" s="17">
        <v>8.8659673399964098E-2</v>
      </c>
      <c r="D871" s="17">
        <v>0.138823483882478</v>
      </c>
      <c r="E871" s="17">
        <v>3.8574261558417498E-2</v>
      </c>
      <c r="F871" s="17"/>
      <c r="G871" s="17">
        <v>0.16671479060184999</v>
      </c>
      <c r="H871" s="17">
        <v>0.18301373427275</v>
      </c>
      <c r="I871" s="17">
        <v>0.111441156916895</v>
      </c>
      <c r="J871" s="17">
        <v>4.4557398549524001E-2</v>
      </c>
      <c r="K871" s="17">
        <v>3.37336622856634E-2</v>
      </c>
      <c r="L871" s="17">
        <v>1.3868783070643299E-2</v>
      </c>
      <c r="M871" s="17"/>
      <c r="N871" s="17">
        <v>0.122612975774188</v>
      </c>
      <c r="O871" s="17">
        <v>7.4229749534624398E-2</v>
      </c>
      <c r="P871" s="17">
        <v>0.110936159559681</v>
      </c>
      <c r="Q871" s="17">
        <v>4.6606093283884403E-2</v>
      </c>
      <c r="R871" s="17"/>
      <c r="S871" s="17">
        <v>0.136241921675372</v>
      </c>
      <c r="T871" s="17">
        <v>7.6889741000343195E-2</v>
      </c>
      <c r="U871" s="17">
        <v>6.6888719856586107E-2</v>
      </c>
      <c r="V871" s="17">
        <v>9.3974751629699899E-2</v>
      </c>
      <c r="W871" s="17">
        <v>0.105313566880083</v>
      </c>
      <c r="X871" s="17">
        <v>5.97777462445645E-2</v>
      </c>
      <c r="Y871" s="17">
        <v>7.9157079509622599E-2</v>
      </c>
      <c r="Z871" s="17">
        <v>8.3690972270445099E-2</v>
      </c>
      <c r="AA871" s="17">
        <v>0.105935753024615</v>
      </c>
      <c r="AB871" s="17">
        <v>6.4224449474567596E-2</v>
      </c>
      <c r="AC871" s="17">
        <v>9.33816926468648E-2</v>
      </c>
      <c r="AD871" s="17">
        <v>4.1217080546596299E-2</v>
      </c>
      <c r="AE871" s="17"/>
      <c r="AF871" s="17">
        <v>4.1608152520886198E-2</v>
      </c>
      <c r="AG871" s="17">
        <v>7.6095169874814295E-2</v>
      </c>
      <c r="AH871" s="17">
        <v>0.12190178553571999</v>
      </c>
      <c r="AI871" s="17">
        <v>0.158266406390771</v>
      </c>
      <c r="AJ871" s="17">
        <v>0.26051725695345801</v>
      </c>
      <c r="AK871" s="17"/>
      <c r="AL871" s="17">
        <v>0.15922304513556099</v>
      </c>
      <c r="AM871" s="17">
        <v>6.5471892750581198E-2</v>
      </c>
      <c r="AN871" s="17">
        <v>7.2860111190604607E-2</v>
      </c>
      <c r="AO871" s="17">
        <v>6.1440869709747499E-2</v>
      </c>
      <c r="AP871" s="17">
        <v>4.1587459526981903E-2</v>
      </c>
      <c r="AQ871" s="17">
        <v>7.4457601558923406E-2</v>
      </c>
      <c r="AR871" s="17"/>
      <c r="AS871" s="17">
        <v>9.2456507378433805E-2</v>
      </c>
      <c r="AT871" s="17">
        <v>8.4138204795308605E-2</v>
      </c>
      <c r="AU871" s="17"/>
      <c r="AV871" s="17">
        <v>9.2959527122206301E-2</v>
      </c>
      <c r="AW871" s="17">
        <v>9.12850575933878E-2</v>
      </c>
    </row>
    <row r="872" spans="2:49" x14ac:dyDescent="0.3">
      <c r="B872" t="s">
        <v>324</v>
      </c>
      <c r="C872" s="17">
        <v>7.0505947017518097E-2</v>
      </c>
      <c r="D872" s="17">
        <v>8.9050214916409701E-2</v>
      </c>
      <c r="E872" s="17">
        <v>5.1946732684407401E-2</v>
      </c>
      <c r="F872" s="17"/>
      <c r="G872" s="17">
        <v>0.11663531127625899</v>
      </c>
      <c r="H872" s="17">
        <v>0.11966236939064</v>
      </c>
      <c r="I872" s="17">
        <v>0.10673481598187599</v>
      </c>
      <c r="J872" s="17">
        <v>4.6661260242189001E-2</v>
      </c>
      <c r="K872" s="17">
        <v>3.44906342048776E-2</v>
      </c>
      <c r="L872" s="17">
        <v>1.36406193377216E-2</v>
      </c>
      <c r="M872" s="17"/>
      <c r="N872" s="17">
        <v>0.111690780353327</v>
      </c>
      <c r="O872" s="17">
        <v>6.2370366589296997E-2</v>
      </c>
      <c r="P872" s="17">
        <v>7.2612958327809896E-2</v>
      </c>
      <c r="Q872" s="17">
        <v>3.1500346760454302E-2</v>
      </c>
      <c r="R872" s="17"/>
      <c r="S872" s="17">
        <v>9.7882718492427107E-2</v>
      </c>
      <c r="T872" s="17">
        <v>5.1864930399907701E-2</v>
      </c>
      <c r="U872" s="17">
        <v>5.9019373783074001E-2</v>
      </c>
      <c r="V872" s="17">
        <v>7.2369876166797006E-2</v>
      </c>
      <c r="W872" s="17">
        <v>7.8926734196586898E-2</v>
      </c>
      <c r="X872" s="17">
        <v>8.1121321613509698E-2</v>
      </c>
      <c r="Y872" s="17">
        <v>3.5988955022489902E-2</v>
      </c>
      <c r="Z872" s="17">
        <v>3.5086246316069498E-2</v>
      </c>
      <c r="AA872" s="17">
        <v>9.0272242758328403E-2</v>
      </c>
      <c r="AB872" s="17">
        <v>5.48557590775594E-2</v>
      </c>
      <c r="AC872" s="17">
        <v>7.7082705763635503E-2</v>
      </c>
      <c r="AD872" s="17">
        <v>9.9898992855821003E-2</v>
      </c>
      <c r="AE872" s="17"/>
      <c r="AF872" s="17">
        <v>2.61325200728416E-2</v>
      </c>
      <c r="AG872" s="17">
        <v>5.1841409125797003E-2</v>
      </c>
      <c r="AH872" s="17">
        <v>0.10115143131759601</v>
      </c>
      <c r="AI872" s="17">
        <v>0.12936884039083599</v>
      </c>
      <c r="AJ872" s="17">
        <v>0.30769653801497998</v>
      </c>
      <c r="AK872" s="17"/>
      <c r="AL872" s="17">
        <v>0.127346629111384</v>
      </c>
      <c r="AM872" s="17">
        <v>4.9280725784012699E-2</v>
      </c>
      <c r="AN872" s="17">
        <v>4.8334353340722301E-2</v>
      </c>
      <c r="AO872" s="17">
        <v>6.0388126923218099E-2</v>
      </c>
      <c r="AP872" s="17">
        <v>2.78245309667178E-2</v>
      </c>
      <c r="AQ872" s="17">
        <v>6.2230330770320801E-2</v>
      </c>
      <c r="AR872" s="17"/>
      <c r="AS872" s="17">
        <v>7.7426939222132202E-2</v>
      </c>
      <c r="AT872" s="17">
        <v>6.2264067297815397E-2</v>
      </c>
      <c r="AU872" s="17"/>
      <c r="AV872" s="17">
        <v>8.27988954086427E-2</v>
      </c>
      <c r="AW872" s="17">
        <v>6.4916541771789502E-2</v>
      </c>
    </row>
    <row r="873" spans="2:49" x14ac:dyDescent="0.3">
      <c r="B873" t="s">
        <v>78</v>
      </c>
      <c r="C873" s="17">
        <v>0.36726449627341601</v>
      </c>
      <c r="D873" s="17">
        <v>0.33298397882620401</v>
      </c>
      <c r="E873" s="17">
        <v>0.40154292009882803</v>
      </c>
      <c r="F873" s="17"/>
      <c r="G873" s="17">
        <v>0.16931603336985099</v>
      </c>
      <c r="H873" s="17">
        <v>0.12804344534534601</v>
      </c>
      <c r="I873" s="17">
        <v>0.27556384411618001</v>
      </c>
      <c r="J873" s="17">
        <v>0.389769919416316</v>
      </c>
      <c r="K873" s="17">
        <v>0.51551742348943796</v>
      </c>
      <c r="L873" s="17">
        <v>0.65122465071150604</v>
      </c>
      <c r="M873" s="17"/>
      <c r="N873" s="17">
        <v>0.22549672097936199</v>
      </c>
      <c r="O873" s="17">
        <v>0.37810927603856698</v>
      </c>
      <c r="P873" s="17">
        <v>0.37165597769916398</v>
      </c>
      <c r="Q873" s="17">
        <v>0.50567903485660604</v>
      </c>
      <c r="R873" s="17"/>
      <c r="S873" s="17">
        <v>0.23143177175173099</v>
      </c>
      <c r="T873" s="17">
        <v>0.41945430292614899</v>
      </c>
      <c r="U873" s="17">
        <v>0.38048796961904202</v>
      </c>
      <c r="V873" s="17">
        <v>0.41043850039031798</v>
      </c>
      <c r="W873" s="17">
        <v>0.48801559394884397</v>
      </c>
      <c r="X873" s="17">
        <v>0.36768867902063701</v>
      </c>
      <c r="Y873" s="17">
        <v>0.41661240619934398</v>
      </c>
      <c r="Z873" s="17">
        <v>0.38645680774174201</v>
      </c>
      <c r="AA873" s="17">
        <v>0.34832458909756397</v>
      </c>
      <c r="AB873" s="17">
        <v>0.32801065545464098</v>
      </c>
      <c r="AC873" s="17">
        <v>0.382041059403321</v>
      </c>
      <c r="AD873" s="17">
        <v>0.333203528728578</v>
      </c>
      <c r="AE873" s="17"/>
      <c r="AF873" s="17">
        <v>0.53217116614189397</v>
      </c>
      <c r="AG873" s="17">
        <v>0.376319515357047</v>
      </c>
      <c r="AH873" s="17">
        <v>0.25254416956182801</v>
      </c>
      <c r="AI873" s="17">
        <v>0.16077057645155801</v>
      </c>
      <c r="AJ873" s="17">
        <v>8.7950620444127894E-2</v>
      </c>
      <c r="AK873" s="17"/>
      <c r="AL873" s="17">
        <v>0.22402299028405001</v>
      </c>
      <c r="AM873" s="17">
        <v>0.402808203800683</v>
      </c>
      <c r="AN873" s="17">
        <v>0.403561906497375</v>
      </c>
      <c r="AO873" s="17">
        <v>0.40961818101674402</v>
      </c>
      <c r="AP873" s="17">
        <v>0.50632155388909905</v>
      </c>
      <c r="AQ873" s="17">
        <v>0.40773665712198198</v>
      </c>
      <c r="AR873" s="17"/>
      <c r="AS873" s="17">
        <v>0.40162010784019903</v>
      </c>
      <c r="AT873" s="17">
        <v>0.32635203605687602</v>
      </c>
      <c r="AU873" s="17"/>
      <c r="AV873" s="17">
        <v>0.41907375330109198</v>
      </c>
      <c r="AW873" s="17">
        <v>0.360973454350833</v>
      </c>
    </row>
    <row r="874" spans="2:49" x14ac:dyDescent="0.3">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row>
    <row r="875" spans="2:49" x14ac:dyDescent="0.3">
      <c r="B875" s="6" t="s">
        <v>333</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row>
    <row r="876" spans="2:49" x14ac:dyDescent="0.3">
      <c r="B876" s="23" t="s">
        <v>80</v>
      </c>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row>
    <row r="877" spans="2:49" x14ac:dyDescent="0.3">
      <c r="B877" t="s">
        <v>326</v>
      </c>
      <c r="C877" s="17">
        <v>0.15910429203309701</v>
      </c>
      <c r="D877" s="17">
        <v>0.199783083808417</v>
      </c>
      <c r="E877" s="17">
        <v>0.119591801711932</v>
      </c>
      <c r="F877" s="17"/>
      <c r="G877" s="17">
        <v>0.15587130571538599</v>
      </c>
      <c r="H877" s="17">
        <v>0.13741687756134999</v>
      </c>
      <c r="I877" s="17">
        <v>0.15104138738047601</v>
      </c>
      <c r="J877" s="17">
        <v>0.15375005216764401</v>
      </c>
      <c r="K877" s="17">
        <v>0.16969486905671199</v>
      </c>
      <c r="L877" s="17">
        <v>0.18271779994895501</v>
      </c>
      <c r="M877" s="17"/>
      <c r="N877" s="17">
        <v>0.166507500951458</v>
      </c>
      <c r="O877" s="17">
        <v>0.15481453829946901</v>
      </c>
      <c r="P877" s="17">
        <v>0.17650730144705001</v>
      </c>
      <c r="Q877" s="17">
        <v>0.14021674372788601</v>
      </c>
      <c r="R877" s="17"/>
      <c r="S877" s="17">
        <v>0.14875958770552</v>
      </c>
      <c r="T877" s="17">
        <v>0.163252292829665</v>
      </c>
      <c r="U877" s="17">
        <v>0.17107082278697999</v>
      </c>
      <c r="V877" s="17">
        <v>0.14363606338969301</v>
      </c>
      <c r="W877" s="17">
        <v>0.157018480374645</v>
      </c>
      <c r="X877" s="17">
        <v>0.21606656325906901</v>
      </c>
      <c r="Y877" s="17">
        <v>0.12878336390209999</v>
      </c>
      <c r="Z877" s="17">
        <v>0.175871804616785</v>
      </c>
      <c r="AA877" s="17">
        <v>0.17502539818751101</v>
      </c>
      <c r="AB877" s="17">
        <v>0.12753365518572801</v>
      </c>
      <c r="AC877" s="17">
        <v>0.18388732240560801</v>
      </c>
      <c r="AD877" s="17">
        <v>9.1470493795566807E-2</v>
      </c>
      <c r="AE877" s="17"/>
      <c r="AF877" s="17">
        <v>0.177275054553238</v>
      </c>
      <c r="AG877" s="17">
        <v>0.15595616509330901</v>
      </c>
      <c r="AH877" s="17">
        <v>0.15524075573875001</v>
      </c>
      <c r="AI877" s="17">
        <v>0.15122178978894901</v>
      </c>
      <c r="AJ877" s="17">
        <v>0.17928514328485801</v>
      </c>
      <c r="AK877" s="17"/>
      <c r="AL877" s="17">
        <v>0.15350609126349099</v>
      </c>
      <c r="AM877" s="17">
        <v>0.157223991021814</v>
      </c>
      <c r="AN877" s="17">
        <v>0.17136746730843999</v>
      </c>
      <c r="AO877" s="17">
        <v>0.17098728864547799</v>
      </c>
      <c r="AP877" s="17">
        <v>0.15032713990347299</v>
      </c>
      <c r="AQ877" s="17">
        <v>0.14831885008495899</v>
      </c>
      <c r="AR877" s="17"/>
      <c r="AS877" s="17">
        <v>0.16701088568630201</v>
      </c>
      <c r="AT877" s="17">
        <v>0.14968870652805399</v>
      </c>
      <c r="AU877" s="17"/>
      <c r="AV877" s="17">
        <v>0.17329346715163299</v>
      </c>
      <c r="AW877" s="17">
        <v>0.15237979257671599</v>
      </c>
    </row>
    <row r="878" spans="2:49" x14ac:dyDescent="0.3">
      <c r="B878" t="s">
        <v>327</v>
      </c>
      <c r="C878" s="17">
        <v>0.17412783915875699</v>
      </c>
      <c r="D878" s="17">
        <v>0.21226684812157001</v>
      </c>
      <c r="E878" s="17">
        <v>0.13817861990659</v>
      </c>
      <c r="F878" s="17"/>
      <c r="G878" s="17">
        <v>0.197136288747189</v>
      </c>
      <c r="H878" s="17">
        <v>0.234643021119849</v>
      </c>
      <c r="I878" s="17">
        <v>0.13844661981506601</v>
      </c>
      <c r="J878" s="17">
        <v>0.170435894993231</v>
      </c>
      <c r="K878" s="17">
        <v>0.151670372416154</v>
      </c>
      <c r="L878" s="17">
        <v>0.15682520496921701</v>
      </c>
      <c r="M878" s="17"/>
      <c r="N878" s="17">
        <v>0.236272599928321</v>
      </c>
      <c r="O878" s="17">
        <v>0.15941702866198401</v>
      </c>
      <c r="P878" s="17">
        <v>0.155945543137539</v>
      </c>
      <c r="Q878" s="17">
        <v>0.14020223928718301</v>
      </c>
      <c r="R878" s="17"/>
      <c r="S878" s="17">
        <v>0.19269789141077001</v>
      </c>
      <c r="T878" s="17">
        <v>0.20289120706837999</v>
      </c>
      <c r="U878" s="17">
        <v>0.111413623317568</v>
      </c>
      <c r="V878" s="17">
        <v>0.10258990404750699</v>
      </c>
      <c r="W878" s="17">
        <v>0.174003317197304</v>
      </c>
      <c r="X878" s="17">
        <v>0.165690198259766</v>
      </c>
      <c r="Y878" s="17">
        <v>0.165439379509594</v>
      </c>
      <c r="Z878" s="17">
        <v>0.14530085763039399</v>
      </c>
      <c r="AA878" s="17">
        <v>0.177026415595371</v>
      </c>
      <c r="AB878" s="17">
        <v>0.18301826200212901</v>
      </c>
      <c r="AC878" s="17">
        <v>0.24403450878843999</v>
      </c>
      <c r="AD878" s="17">
        <v>0.277553043660134</v>
      </c>
      <c r="AE878" s="17"/>
      <c r="AF878" s="17">
        <v>0.15577237396023999</v>
      </c>
      <c r="AG878" s="17">
        <v>0.13543780007517001</v>
      </c>
      <c r="AH878" s="17">
        <v>0.195659532237934</v>
      </c>
      <c r="AI878" s="17">
        <v>0.22612758474195499</v>
      </c>
      <c r="AJ878" s="17">
        <v>0.30910967299520198</v>
      </c>
      <c r="AK878" s="17"/>
      <c r="AL878" s="17">
        <v>0.182285347373148</v>
      </c>
      <c r="AM878" s="17">
        <v>0.18235302255948199</v>
      </c>
      <c r="AN878" s="17">
        <v>0.186056356672122</v>
      </c>
      <c r="AO878" s="17">
        <v>0.152828954727698</v>
      </c>
      <c r="AP878" s="17">
        <v>0.16619942420567799</v>
      </c>
      <c r="AQ878" s="17">
        <v>0.149376272556487</v>
      </c>
      <c r="AR878" s="17"/>
      <c r="AS878" s="17">
        <v>0.18088858363943899</v>
      </c>
      <c r="AT878" s="17">
        <v>0.16607679081509799</v>
      </c>
      <c r="AU878" s="17"/>
      <c r="AV878" s="17">
        <v>0.18570726823285499</v>
      </c>
      <c r="AW878" s="17">
        <v>0.16966666421968399</v>
      </c>
    </row>
    <row r="879" spans="2:49" x14ac:dyDescent="0.3">
      <c r="B879" t="s">
        <v>328</v>
      </c>
      <c r="C879" s="17">
        <v>0.122789765537098</v>
      </c>
      <c r="D879" s="17">
        <v>0.14384157766921399</v>
      </c>
      <c r="E879" s="17">
        <v>0.102324344313936</v>
      </c>
      <c r="F879" s="17"/>
      <c r="G879" s="17">
        <v>0.123475409065724</v>
      </c>
      <c r="H879" s="17">
        <v>0.14609473925404001</v>
      </c>
      <c r="I879" s="17">
        <v>0.14690994306104399</v>
      </c>
      <c r="J879" s="17">
        <v>0.10462009023848</v>
      </c>
      <c r="K879" s="17">
        <v>0.11190048779811999</v>
      </c>
      <c r="L879" s="17">
        <v>0.105760380713596</v>
      </c>
      <c r="M879" s="17"/>
      <c r="N879" s="17">
        <v>0.13533937958440001</v>
      </c>
      <c r="O879" s="17">
        <v>0.10101041620962201</v>
      </c>
      <c r="P879" s="17">
        <v>0.14217280657898901</v>
      </c>
      <c r="Q879" s="17">
        <v>0.11617558904516299</v>
      </c>
      <c r="R879" s="17"/>
      <c r="S879" s="17">
        <v>0.16657397799711601</v>
      </c>
      <c r="T879" s="17">
        <v>9.5189764721217499E-2</v>
      </c>
      <c r="U879" s="17">
        <v>7.7072788056231897E-2</v>
      </c>
      <c r="V879" s="17">
        <v>0.148584317911022</v>
      </c>
      <c r="W879" s="17">
        <v>9.6350395434071395E-2</v>
      </c>
      <c r="X879" s="17">
        <v>0.12971445605325799</v>
      </c>
      <c r="Y879" s="17">
        <v>0.11790677702275899</v>
      </c>
      <c r="Z879" s="17">
        <v>0.183538845543542</v>
      </c>
      <c r="AA879" s="17">
        <v>0.11330182435557699</v>
      </c>
      <c r="AB879" s="17">
        <v>0.13461217978054499</v>
      </c>
      <c r="AC879" s="17">
        <v>7.5010499938453296E-2</v>
      </c>
      <c r="AD879" s="17">
        <v>0.13447400794537401</v>
      </c>
      <c r="AE879" s="17"/>
      <c r="AF879" s="17">
        <v>0.112549039841188</v>
      </c>
      <c r="AG879" s="17">
        <v>0.105604351309092</v>
      </c>
      <c r="AH879" s="17">
        <v>0.14162452681645399</v>
      </c>
      <c r="AI879" s="17">
        <v>0.14352713276208501</v>
      </c>
      <c r="AJ879" s="17">
        <v>0.14933553518177201</v>
      </c>
      <c r="AK879" s="17"/>
      <c r="AL879" s="17">
        <v>0.15395710596430701</v>
      </c>
      <c r="AM879" s="17">
        <v>0.111618848964298</v>
      </c>
      <c r="AN879" s="17">
        <v>0.12994682915493599</v>
      </c>
      <c r="AO879" s="17">
        <v>0.104425982660978</v>
      </c>
      <c r="AP879" s="17">
        <v>6.4876358741255094E-2</v>
      </c>
      <c r="AQ879" s="17">
        <v>0.19358841299715501</v>
      </c>
      <c r="AR879" s="17"/>
      <c r="AS879" s="17">
        <v>0.137452726577039</v>
      </c>
      <c r="AT879" s="17">
        <v>0.105328344160938</v>
      </c>
      <c r="AU879" s="17"/>
      <c r="AV879" s="17">
        <v>0.14478713467930901</v>
      </c>
      <c r="AW879" s="17">
        <v>0.12037210319950301</v>
      </c>
    </row>
    <row r="880" spans="2:49" x14ac:dyDescent="0.3">
      <c r="B880" t="s">
        <v>329</v>
      </c>
      <c r="C880" s="17">
        <v>8.8524426043695495E-2</v>
      </c>
      <c r="D880" s="17">
        <v>9.6676945529787894E-2</v>
      </c>
      <c r="E880" s="17">
        <v>8.0286627208509195E-2</v>
      </c>
      <c r="F880" s="17"/>
      <c r="G880" s="17">
        <v>0.11417903756871001</v>
      </c>
      <c r="H880" s="17">
        <v>0.11904810203173199</v>
      </c>
      <c r="I880" s="17">
        <v>0.13060328221676301</v>
      </c>
      <c r="J880" s="17">
        <v>4.6768956976480501E-2</v>
      </c>
      <c r="K880" s="17">
        <v>7.1258069408559999E-2</v>
      </c>
      <c r="L880" s="17">
        <v>5.76865105975643E-2</v>
      </c>
      <c r="M880" s="17"/>
      <c r="N880" s="17">
        <v>7.9499477589983297E-2</v>
      </c>
      <c r="O880" s="17">
        <v>9.6949821298511096E-2</v>
      </c>
      <c r="P880" s="17">
        <v>0.104941107645705</v>
      </c>
      <c r="Q880" s="17">
        <v>7.4135626532404894E-2</v>
      </c>
      <c r="R880" s="17"/>
      <c r="S880" s="17">
        <v>7.6707065220446E-2</v>
      </c>
      <c r="T880" s="17">
        <v>6.9604517839811197E-2</v>
      </c>
      <c r="U880" s="17">
        <v>8.6080538110200305E-2</v>
      </c>
      <c r="V880" s="17">
        <v>9.3889179036028905E-2</v>
      </c>
      <c r="W880" s="17">
        <v>6.4224813717918799E-2</v>
      </c>
      <c r="X880" s="17">
        <v>6.7737413141694902E-2</v>
      </c>
      <c r="Y880" s="17">
        <v>9.6243709854878498E-2</v>
      </c>
      <c r="Z880" s="17">
        <v>0.13450788612699699</v>
      </c>
      <c r="AA880" s="17">
        <v>9.9874631349996495E-2</v>
      </c>
      <c r="AB880" s="17">
        <v>0.16749984039673099</v>
      </c>
      <c r="AC880" s="17">
        <v>3.4523470173784002E-2</v>
      </c>
      <c r="AD880" s="17">
        <v>6.5098467161926604E-2</v>
      </c>
      <c r="AE880" s="17"/>
      <c r="AF880" s="17">
        <v>5.8634566301944198E-2</v>
      </c>
      <c r="AG880" s="17">
        <v>9.8442424959705205E-2</v>
      </c>
      <c r="AH880" s="17">
        <v>9.3284595443346399E-2</v>
      </c>
      <c r="AI880" s="17">
        <v>0.12503303400396501</v>
      </c>
      <c r="AJ880" s="17">
        <v>5.2245429814873401E-2</v>
      </c>
      <c r="AK880" s="17"/>
      <c r="AL880" s="17">
        <v>0.113984899687149</v>
      </c>
      <c r="AM880" s="17">
        <v>7.7856679414724295E-2</v>
      </c>
      <c r="AN880" s="17">
        <v>7.9008622108209595E-2</v>
      </c>
      <c r="AO880" s="17">
        <v>7.6351914188646994E-2</v>
      </c>
      <c r="AP880" s="17">
        <v>9.0966831118012695E-2</v>
      </c>
      <c r="AQ880" s="17">
        <v>7.4368543752287103E-2</v>
      </c>
      <c r="AR880" s="17"/>
      <c r="AS880" s="17">
        <v>8.8717556060981098E-2</v>
      </c>
      <c r="AT880" s="17">
        <v>8.8294436711866695E-2</v>
      </c>
      <c r="AU880" s="17"/>
      <c r="AV880" s="17">
        <v>8.8228285376180701E-2</v>
      </c>
      <c r="AW880" s="17">
        <v>8.9856986561740598E-2</v>
      </c>
    </row>
    <row r="881" spans="2:49" x14ac:dyDescent="0.3">
      <c r="B881" t="s">
        <v>330</v>
      </c>
      <c r="C881" s="17">
        <v>6.5677543756230403E-2</v>
      </c>
      <c r="D881" s="17">
        <v>6.1820485591926502E-2</v>
      </c>
      <c r="E881" s="17">
        <v>6.9912289287608995E-2</v>
      </c>
      <c r="F881" s="17"/>
      <c r="G881" s="17">
        <v>9.4128148132925304E-2</v>
      </c>
      <c r="H881" s="17">
        <v>7.8473725490459806E-2</v>
      </c>
      <c r="I881" s="17">
        <v>4.5227859136265397E-2</v>
      </c>
      <c r="J881" s="17">
        <v>8.5789246228360094E-2</v>
      </c>
      <c r="K881" s="17">
        <v>5.47730531231366E-2</v>
      </c>
      <c r="L881" s="17">
        <v>4.3932699563480698E-2</v>
      </c>
      <c r="M881" s="17"/>
      <c r="N881" s="17">
        <v>8.2331734452364996E-2</v>
      </c>
      <c r="O881" s="17">
        <v>6.3581544990489403E-2</v>
      </c>
      <c r="P881" s="17">
        <v>4.5317980766728598E-2</v>
      </c>
      <c r="Q881" s="17">
        <v>6.8498335011052097E-2</v>
      </c>
      <c r="R881" s="17"/>
      <c r="S881" s="17">
        <v>7.1155531377145698E-2</v>
      </c>
      <c r="T881" s="17">
        <v>5.6597976027835603E-2</v>
      </c>
      <c r="U881" s="17">
        <v>9.6810108247511004E-2</v>
      </c>
      <c r="V881" s="17">
        <v>7.7205497521139199E-2</v>
      </c>
      <c r="W881" s="17">
        <v>6.9018735732504596E-2</v>
      </c>
      <c r="X881" s="17">
        <v>6.1854568001945297E-2</v>
      </c>
      <c r="Y881" s="17">
        <v>5.4232835103259297E-2</v>
      </c>
      <c r="Z881" s="17">
        <v>3.4027778231069998E-2</v>
      </c>
      <c r="AA881" s="17">
        <v>7.8660781445012304E-2</v>
      </c>
      <c r="AB881" s="17">
        <v>5.7629150187973398E-2</v>
      </c>
      <c r="AC881" s="17">
        <v>4.3618037539160499E-2</v>
      </c>
      <c r="AD881" s="17">
        <v>5.1605461184290803E-2</v>
      </c>
      <c r="AE881" s="17"/>
      <c r="AF881" s="17">
        <v>3.8730243309387E-2</v>
      </c>
      <c r="AG881" s="17">
        <v>7.4194235282117105E-2</v>
      </c>
      <c r="AH881" s="17">
        <v>7.3338244363595206E-2</v>
      </c>
      <c r="AI881" s="17">
        <v>8.7805350645839095E-2</v>
      </c>
      <c r="AJ881" s="17">
        <v>0.13670726216198001</v>
      </c>
      <c r="AK881" s="17"/>
      <c r="AL881" s="17">
        <v>9.0758086478283997E-2</v>
      </c>
      <c r="AM881" s="17">
        <v>5.5773477013676298E-2</v>
      </c>
      <c r="AN881" s="17">
        <v>3.1627471547584197E-2</v>
      </c>
      <c r="AO881" s="17">
        <v>6.6038409726529496E-2</v>
      </c>
      <c r="AP881" s="17">
        <v>7.8823011960070397E-2</v>
      </c>
      <c r="AQ881" s="17">
        <v>3.6151878861602101E-2</v>
      </c>
      <c r="AR881" s="17"/>
      <c r="AS881" s="17">
        <v>5.5724277911969503E-2</v>
      </c>
      <c r="AT881" s="17">
        <v>7.7530413616701294E-2</v>
      </c>
      <c r="AU881" s="17"/>
      <c r="AV881" s="17">
        <v>4.5960974697324498E-2</v>
      </c>
      <c r="AW881" s="17">
        <v>7.8461396273085196E-2</v>
      </c>
    </row>
    <row r="882" spans="2:49" x14ac:dyDescent="0.3">
      <c r="B882" t="s">
        <v>331</v>
      </c>
      <c r="C882" s="17">
        <v>9.21359504182864E-2</v>
      </c>
      <c r="D882" s="17">
        <v>7.5386815952775299E-2</v>
      </c>
      <c r="E882" s="17">
        <v>0.106385157236771</v>
      </c>
      <c r="F882" s="17"/>
      <c r="G882" s="17">
        <v>0.12773716378243599</v>
      </c>
      <c r="H882" s="17">
        <v>8.0758972085218803E-2</v>
      </c>
      <c r="I882" s="17">
        <v>7.8615233923013797E-2</v>
      </c>
      <c r="J882" s="17">
        <v>0.129645811972043</v>
      </c>
      <c r="K882" s="17">
        <v>6.7335150900765695E-2</v>
      </c>
      <c r="L882" s="17">
        <v>7.4762469323154196E-2</v>
      </c>
      <c r="M882" s="17"/>
      <c r="N882" s="17">
        <v>7.4233772757253597E-2</v>
      </c>
      <c r="O882" s="17">
        <v>0.107485124958959</v>
      </c>
      <c r="P882" s="17">
        <v>9.2137902162689703E-2</v>
      </c>
      <c r="Q882" s="17">
        <v>9.2950555554683206E-2</v>
      </c>
      <c r="R882" s="17"/>
      <c r="S882" s="17">
        <v>0.102028532845193</v>
      </c>
      <c r="T882" s="17">
        <v>6.2880995590751804E-2</v>
      </c>
      <c r="U882" s="17">
        <v>9.4497299187317196E-2</v>
      </c>
      <c r="V882" s="17">
        <v>9.4197317918915696E-2</v>
      </c>
      <c r="W882" s="17">
        <v>0.12979249734654599</v>
      </c>
      <c r="X882" s="17">
        <v>9.4679949036841404E-2</v>
      </c>
      <c r="Y882" s="17">
        <v>0.13059060026069799</v>
      </c>
      <c r="Z882" s="17">
        <v>0.122077009200426</v>
      </c>
      <c r="AA882" s="17">
        <v>6.8471173638872201E-2</v>
      </c>
      <c r="AB882" s="17">
        <v>9.5452318112511397E-2</v>
      </c>
      <c r="AC882" s="17">
        <v>4.68376706383851E-2</v>
      </c>
      <c r="AD882" s="17">
        <v>7.4866700805985301E-2</v>
      </c>
      <c r="AE882" s="17"/>
      <c r="AF882" s="17">
        <v>7.9785917444227999E-2</v>
      </c>
      <c r="AG882" s="17">
        <v>0.11117022754915799</v>
      </c>
      <c r="AH882" s="17">
        <v>9.4747548941940499E-2</v>
      </c>
      <c r="AI882" s="17">
        <v>8.2629591951501796E-2</v>
      </c>
      <c r="AJ882" s="17">
        <v>2.8811243422484801E-2</v>
      </c>
      <c r="AK882" s="17"/>
      <c r="AL882" s="17">
        <v>8.88070602817225E-2</v>
      </c>
      <c r="AM882" s="17">
        <v>8.2607222108667305E-2</v>
      </c>
      <c r="AN882" s="17">
        <v>0.11509330062874</v>
      </c>
      <c r="AO882" s="17">
        <v>0.10137521469414899</v>
      </c>
      <c r="AP882" s="17">
        <v>8.5662692452296296E-2</v>
      </c>
      <c r="AQ882" s="17">
        <v>9.4394314621636694E-2</v>
      </c>
      <c r="AR882" s="17"/>
      <c r="AS882" s="17">
        <v>7.7740456093971205E-2</v>
      </c>
      <c r="AT882" s="17">
        <v>0.109278858431905</v>
      </c>
      <c r="AU882" s="17"/>
      <c r="AV882" s="17">
        <v>8.12330449931465E-2</v>
      </c>
      <c r="AW882" s="17">
        <v>6.9606794213210699E-2</v>
      </c>
    </row>
    <row r="883" spans="2:49" x14ac:dyDescent="0.3">
      <c r="B883" t="s">
        <v>332</v>
      </c>
      <c r="C883" s="17">
        <v>0.22688265090496801</v>
      </c>
      <c r="D883" s="17">
        <v>0.157820983993084</v>
      </c>
      <c r="E883" s="17">
        <v>0.294151355244399</v>
      </c>
      <c r="F883" s="17"/>
      <c r="G883" s="17">
        <v>0.14344941981300299</v>
      </c>
      <c r="H883" s="17">
        <v>0.15587351178974501</v>
      </c>
      <c r="I883" s="17">
        <v>0.206504612581076</v>
      </c>
      <c r="J883" s="17">
        <v>0.21005589562714599</v>
      </c>
      <c r="K883" s="17">
        <v>0.30961176154690701</v>
      </c>
      <c r="L883" s="17">
        <v>0.31520372035578398</v>
      </c>
      <c r="M883" s="17"/>
      <c r="N883" s="17">
        <v>0.181828124575629</v>
      </c>
      <c r="O883" s="17">
        <v>0.24618886368798101</v>
      </c>
      <c r="P883" s="17">
        <v>0.215259484364935</v>
      </c>
      <c r="Q883" s="17">
        <v>0.26628306532622698</v>
      </c>
      <c r="R883" s="17"/>
      <c r="S883" s="17">
        <v>0.17572164845662799</v>
      </c>
      <c r="T883" s="17">
        <v>0.28903588475703101</v>
      </c>
      <c r="U883" s="17">
        <v>0.25228416517533397</v>
      </c>
      <c r="V883" s="17">
        <v>0.267991213855513</v>
      </c>
      <c r="W883" s="17">
        <v>0.24431205915944201</v>
      </c>
      <c r="X883" s="17">
        <v>0.18091554516515301</v>
      </c>
      <c r="Y883" s="17">
        <v>0.24633752848079399</v>
      </c>
      <c r="Z883" s="17">
        <v>0.15104751411817599</v>
      </c>
      <c r="AA883" s="17">
        <v>0.21330434112656499</v>
      </c>
      <c r="AB883" s="17">
        <v>0.17299953671975499</v>
      </c>
      <c r="AC883" s="17">
        <v>0.28967640985957899</v>
      </c>
      <c r="AD883" s="17">
        <v>0.25809591049112002</v>
      </c>
      <c r="AE883" s="17"/>
      <c r="AF883" s="17">
        <v>0.303215493685764</v>
      </c>
      <c r="AG883" s="17">
        <v>0.23631865597283599</v>
      </c>
      <c r="AH883" s="17">
        <v>0.19920173990246501</v>
      </c>
      <c r="AI883" s="17">
        <v>0.11698888703264899</v>
      </c>
      <c r="AJ883" s="17">
        <v>0.14450571313883001</v>
      </c>
      <c r="AK883" s="17"/>
      <c r="AL883" s="17">
        <v>0.165361227054971</v>
      </c>
      <c r="AM883" s="17">
        <v>0.24998881731842201</v>
      </c>
      <c r="AN883" s="17">
        <v>0.210251292535312</v>
      </c>
      <c r="AO883" s="17">
        <v>0.26706127088546799</v>
      </c>
      <c r="AP883" s="17">
        <v>0.269537262697359</v>
      </c>
      <c r="AQ883" s="17">
        <v>0.220238043659327</v>
      </c>
      <c r="AR883" s="17"/>
      <c r="AS883" s="17">
        <v>0.22067599142428501</v>
      </c>
      <c r="AT883" s="17">
        <v>0.234273865833204</v>
      </c>
      <c r="AU883" s="17"/>
      <c r="AV883" s="17">
        <v>0.209470596510412</v>
      </c>
      <c r="AW883" s="17">
        <v>0.24677150283456301</v>
      </c>
    </row>
    <row r="884" spans="2:49" x14ac:dyDescent="0.3">
      <c r="B884" t="s">
        <v>78</v>
      </c>
      <c r="C884" s="17">
        <v>0</v>
      </c>
      <c r="D884" s="17">
        <v>0</v>
      </c>
      <c r="E884" s="17">
        <v>0</v>
      </c>
      <c r="F884" s="17"/>
      <c r="G884" s="17">
        <v>0</v>
      </c>
      <c r="H884" s="17">
        <v>0</v>
      </c>
      <c r="I884" s="17">
        <v>0</v>
      </c>
      <c r="J884" s="17">
        <v>0</v>
      </c>
      <c r="K884" s="17">
        <v>0</v>
      </c>
      <c r="L884" s="17">
        <v>0</v>
      </c>
      <c r="M884" s="17"/>
      <c r="N884" s="17">
        <v>0</v>
      </c>
      <c r="O884" s="17">
        <v>0</v>
      </c>
      <c r="P884" s="17">
        <v>0</v>
      </c>
      <c r="Q884" s="17">
        <v>0</v>
      </c>
      <c r="R884" s="17"/>
      <c r="S884" s="17">
        <v>0</v>
      </c>
      <c r="T884" s="17">
        <v>0</v>
      </c>
      <c r="U884" s="17">
        <v>0</v>
      </c>
      <c r="V884" s="17">
        <v>0</v>
      </c>
      <c r="W884" s="17">
        <v>0</v>
      </c>
      <c r="X884" s="17">
        <v>0</v>
      </c>
      <c r="Y884" s="17">
        <v>0</v>
      </c>
      <c r="Z884" s="17">
        <v>0</v>
      </c>
      <c r="AA884" s="17">
        <v>0</v>
      </c>
      <c r="AB884" s="17">
        <v>0</v>
      </c>
      <c r="AC884" s="17">
        <v>0</v>
      </c>
      <c r="AD884" s="17">
        <v>0</v>
      </c>
      <c r="AE884" s="17"/>
      <c r="AF884" s="17">
        <v>0</v>
      </c>
      <c r="AG884" s="17">
        <v>0</v>
      </c>
      <c r="AH884" s="17">
        <v>0</v>
      </c>
      <c r="AI884" s="17">
        <v>0</v>
      </c>
      <c r="AJ884" s="17">
        <v>0</v>
      </c>
      <c r="AK884" s="17"/>
      <c r="AL884" s="17">
        <v>0</v>
      </c>
      <c r="AM884" s="17">
        <v>0</v>
      </c>
      <c r="AN884" s="17">
        <v>0</v>
      </c>
      <c r="AO884" s="17">
        <v>0</v>
      </c>
      <c r="AP884" s="17">
        <v>0</v>
      </c>
      <c r="AQ884" s="17">
        <v>0</v>
      </c>
      <c r="AR884" s="17"/>
      <c r="AS884" s="17">
        <v>0</v>
      </c>
      <c r="AT884" s="17">
        <v>0</v>
      </c>
      <c r="AU884" s="17"/>
      <c r="AV884" s="17">
        <v>0</v>
      </c>
      <c r="AW884" s="17">
        <v>0</v>
      </c>
    </row>
    <row r="885" spans="2:49" x14ac:dyDescent="0.3">
      <c r="B885" t="s">
        <v>142</v>
      </c>
      <c r="C885" s="17">
        <v>7.0757532147867702E-2</v>
      </c>
      <c r="D885" s="17">
        <v>5.2403259333225802E-2</v>
      </c>
      <c r="E885" s="17">
        <v>8.9169805090252796E-2</v>
      </c>
      <c r="F885" s="17"/>
      <c r="G885" s="17">
        <v>4.4023227174627297E-2</v>
      </c>
      <c r="H885" s="17">
        <v>4.7691050667604401E-2</v>
      </c>
      <c r="I885" s="17">
        <v>0.102651061886296</v>
      </c>
      <c r="J885" s="17">
        <v>9.8934051796615796E-2</v>
      </c>
      <c r="K885" s="17">
        <v>6.3756235749644397E-2</v>
      </c>
      <c r="L885" s="17">
        <v>6.3111214528249596E-2</v>
      </c>
      <c r="M885" s="17"/>
      <c r="N885" s="17">
        <v>4.3987410160590101E-2</v>
      </c>
      <c r="O885" s="17">
        <v>7.0552661892984397E-2</v>
      </c>
      <c r="P885" s="17">
        <v>6.7717873896363898E-2</v>
      </c>
      <c r="Q885" s="17">
        <v>0.1015378455154</v>
      </c>
      <c r="R885" s="17"/>
      <c r="S885" s="17">
        <v>6.6355764987180904E-2</v>
      </c>
      <c r="T885" s="17">
        <v>6.0547361165308601E-2</v>
      </c>
      <c r="U885" s="17">
        <v>0.110770655118857</v>
      </c>
      <c r="V885" s="17">
        <v>7.1906506320180794E-2</v>
      </c>
      <c r="W885" s="17">
        <v>6.5279701037568597E-2</v>
      </c>
      <c r="X885" s="17">
        <v>8.3341307082273802E-2</v>
      </c>
      <c r="Y885" s="17">
        <v>6.0465805865917203E-2</v>
      </c>
      <c r="Z885" s="17">
        <v>5.3628304532610901E-2</v>
      </c>
      <c r="AA885" s="17">
        <v>7.4335434301094197E-2</v>
      </c>
      <c r="AB885" s="17">
        <v>6.1255057614627101E-2</v>
      </c>
      <c r="AC885" s="17">
        <v>8.2412080656590003E-2</v>
      </c>
      <c r="AD885" s="17">
        <v>4.6835914955601902E-2</v>
      </c>
      <c r="AE885" s="17"/>
      <c r="AF885" s="17">
        <v>7.4037310904011E-2</v>
      </c>
      <c r="AG885" s="17">
        <v>8.2876139758612605E-2</v>
      </c>
      <c r="AH885" s="17">
        <v>4.6903056555515403E-2</v>
      </c>
      <c r="AI885" s="17">
        <v>6.6666629073055497E-2</v>
      </c>
      <c r="AJ885" s="17">
        <v>0</v>
      </c>
      <c r="AK885" s="17"/>
      <c r="AL885" s="17">
        <v>5.1340181896927101E-2</v>
      </c>
      <c r="AM885" s="17">
        <v>8.2577941598914906E-2</v>
      </c>
      <c r="AN885" s="17">
        <v>7.6648660044657202E-2</v>
      </c>
      <c r="AO885" s="17">
        <v>6.0930964471052701E-2</v>
      </c>
      <c r="AP885" s="17">
        <v>9.3607278921855497E-2</v>
      </c>
      <c r="AQ885" s="17">
        <v>8.3563683466546301E-2</v>
      </c>
      <c r="AR885" s="17"/>
      <c r="AS885" s="17">
        <v>7.1789522606012707E-2</v>
      </c>
      <c r="AT885" s="17">
        <v>6.9528583902233002E-2</v>
      </c>
      <c r="AU885" s="17"/>
      <c r="AV885" s="17">
        <v>7.1319228359138204E-2</v>
      </c>
      <c r="AW885" s="17">
        <v>7.2884760121498096E-2</v>
      </c>
    </row>
    <row r="886" spans="2:49" x14ac:dyDescent="0.3">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row>
    <row r="887" spans="2:49" x14ac:dyDescent="0.3">
      <c r="B887" s="6" t="s">
        <v>339</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row>
    <row r="888" spans="2:49" x14ac:dyDescent="0.3">
      <c r="B888" s="23" t="s">
        <v>80</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row>
    <row r="889" spans="2:49" x14ac:dyDescent="0.3">
      <c r="B889" t="s">
        <v>93</v>
      </c>
      <c r="C889" s="17">
        <v>1.82272065081822E-2</v>
      </c>
      <c r="D889" s="17">
        <v>2.2466009409958201E-2</v>
      </c>
      <c r="E889" s="17">
        <v>1.4223682144421599E-2</v>
      </c>
      <c r="F889" s="17"/>
      <c r="G889" s="17">
        <v>1.6234122590622201E-2</v>
      </c>
      <c r="H889" s="17">
        <v>2.4994677943182501E-2</v>
      </c>
      <c r="I889" s="17">
        <v>1.9421572212511201E-2</v>
      </c>
      <c r="J889" s="17">
        <v>1.9490861418181599E-2</v>
      </c>
      <c r="K889" s="17">
        <v>1.8407485387285701E-2</v>
      </c>
      <c r="L889" s="17">
        <v>1.1939803848144E-2</v>
      </c>
      <c r="M889" s="17"/>
      <c r="N889" s="17">
        <v>1.5890071463003499E-2</v>
      </c>
      <c r="O889" s="17">
        <v>1.24588887998828E-2</v>
      </c>
      <c r="P889" s="17">
        <v>2.4658029924893701E-2</v>
      </c>
      <c r="Q889" s="17">
        <v>2.12926090983593E-2</v>
      </c>
      <c r="R889" s="17"/>
      <c r="S889" s="17">
        <v>2.4635215134956E-2</v>
      </c>
      <c r="T889" s="17">
        <v>6.3655131292606098E-3</v>
      </c>
      <c r="U889" s="17">
        <v>1.3403219336181301E-2</v>
      </c>
      <c r="V889" s="17">
        <v>3.3058880460178401E-2</v>
      </c>
      <c r="W889" s="17">
        <v>2.4686016611521099E-2</v>
      </c>
      <c r="X889" s="17">
        <v>1.19581246959798E-2</v>
      </c>
      <c r="Y889" s="17">
        <v>1.6079291514831201E-2</v>
      </c>
      <c r="Z889" s="17">
        <v>2.1491177490150299E-2</v>
      </c>
      <c r="AA889" s="17">
        <v>1.38793899054689E-2</v>
      </c>
      <c r="AB889" s="17">
        <v>2.5989455405495299E-2</v>
      </c>
      <c r="AC889" s="17">
        <v>2.18026199796627E-2</v>
      </c>
      <c r="AD889" s="17">
        <v>0</v>
      </c>
      <c r="AE889" s="17"/>
      <c r="AF889" s="17">
        <v>1.8458369696653699E-2</v>
      </c>
      <c r="AG889" s="17">
        <v>5.3729670569689497E-3</v>
      </c>
      <c r="AH889" s="17">
        <v>1.4935874285712801E-2</v>
      </c>
      <c r="AI889" s="17">
        <v>2.0430889125121698E-2</v>
      </c>
      <c r="AJ889" s="17">
        <v>2.5469775319673101E-2</v>
      </c>
      <c r="AK889" s="17"/>
      <c r="AL889" s="17">
        <v>2.3868286247273999E-2</v>
      </c>
      <c r="AM889" s="17">
        <v>1.556489477865E-2</v>
      </c>
      <c r="AN889" s="17">
        <v>2.55619812239378E-2</v>
      </c>
      <c r="AO889" s="17">
        <v>1.7207963870389999E-2</v>
      </c>
      <c r="AP889" s="17">
        <v>1.3205004341288899E-2</v>
      </c>
      <c r="AQ889" s="17">
        <v>0</v>
      </c>
      <c r="AR889" s="17"/>
      <c r="AS889" s="17">
        <v>1.67649303642609E-2</v>
      </c>
      <c r="AT889" s="17">
        <v>1.99685614669632E-2</v>
      </c>
      <c r="AU889" s="17"/>
      <c r="AV889" s="17">
        <v>1.5846950436405698E-2</v>
      </c>
      <c r="AW889" s="17">
        <v>1.89027537846648E-2</v>
      </c>
    </row>
    <row r="890" spans="2:49" x14ac:dyDescent="0.3">
      <c r="B890" t="s">
        <v>94</v>
      </c>
      <c r="C890" s="17">
        <v>3.4021598895961798E-2</v>
      </c>
      <c r="D890" s="17">
        <v>5.4393233542129597E-2</v>
      </c>
      <c r="E890" s="17">
        <v>1.4395285055095E-2</v>
      </c>
      <c r="F890" s="17"/>
      <c r="G890" s="17">
        <v>2.7030409323768E-2</v>
      </c>
      <c r="H890" s="17">
        <v>5.4260379256836702E-2</v>
      </c>
      <c r="I890" s="17">
        <v>4.2513526696242497E-2</v>
      </c>
      <c r="J890" s="17">
        <v>3.04016220187566E-2</v>
      </c>
      <c r="K890" s="17">
        <v>2.11878692812019E-2</v>
      </c>
      <c r="L890" s="17">
        <v>2.68788904349185E-2</v>
      </c>
      <c r="M890" s="17"/>
      <c r="N890" s="17">
        <v>2.2536294107101399E-2</v>
      </c>
      <c r="O890" s="17">
        <v>3.3243797359389003E-2</v>
      </c>
      <c r="P890" s="17">
        <v>5.4392253354753901E-2</v>
      </c>
      <c r="Q890" s="17">
        <v>2.9686469400436202E-2</v>
      </c>
      <c r="R890" s="17"/>
      <c r="S890" s="17">
        <v>3.4777640834920798E-2</v>
      </c>
      <c r="T890" s="17">
        <v>4.4167287193546602E-2</v>
      </c>
      <c r="U890" s="17">
        <v>3.0232940237046899E-2</v>
      </c>
      <c r="V890" s="17">
        <v>3.0480260845587699E-2</v>
      </c>
      <c r="W890" s="17">
        <v>2.4821994037159199E-2</v>
      </c>
      <c r="X890" s="17">
        <v>4.98104793744358E-2</v>
      </c>
      <c r="Y890" s="17">
        <v>1.5735785236220701E-2</v>
      </c>
      <c r="Z890" s="17">
        <v>3.1209655762042099E-2</v>
      </c>
      <c r="AA890" s="17">
        <v>3.4931464500129898E-2</v>
      </c>
      <c r="AB890" s="17">
        <v>1.48840994468331E-2</v>
      </c>
      <c r="AC890" s="17">
        <v>5.5534939698688501E-2</v>
      </c>
      <c r="AD890" s="17">
        <v>5.1966178435240498E-2</v>
      </c>
      <c r="AE890" s="17"/>
      <c r="AF890" s="17">
        <v>2.63553527572216E-2</v>
      </c>
      <c r="AG890" s="17">
        <v>2.8274991800473701E-2</v>
      </c>
      <c r="AH890" s="17">
        <v>3.5010154300454101E-2</v>
      </c>
      <c r="AI890" s="17">
        <v>3.4140085009881298E-2</v>
      </c>
      <c r="AJ890" s="17">
        <v>9.7148005938349394E-2</v>
      </c>
      <c r="AK890" s="17"/>
      <c r="AL890" s="17">
        <v>5.7920984903569901E-2</v>
      </c>
      <c r="AM890" s="17">
        <v>2.3582644897431299E-2</v>
      </c>
      <c r="AN890" s="17">
        <v>2.2437722875720899E-2</v>
      </c>
      <c r="AO890" s="17">
        <v>3.0635783786145999E-2</v>
      </c>
      <c r="AP890" s="17">
        <v>1.46287310821978E-2</v>
      </c>
      <c r="AQ890" s="17">
        <v>4.5046514866794098E-2</v>
      </c>
      <c r="AR890" s="17"/>
      <c r="AS890" s="17">
        <v>3.1486376477146097E-2</v>
      </c>
      <c r="AT890" s="17">
        <v>3.7040674430340002E-2</v>
      </c>
      <c r="AU890" s="17"/>
      <c r="AV890" s="17">
        <v>2.87476054878558E-2</v>
      </c>
      <c r="AW890" s="17">
        <v>3.7864521125370802E-2</v>
      </c>
    </row>
    <row r="891" spans="2:49" x14ac:dyDescent="0.3">
      <c r="B891" t="s">
        <v>95</v>
      </c>
      <c r="C891" s="17">
        <v>6.2602065897922499E-2</v>
      </c>
      <c r="D891" s="17">
        <v>7.7946585252454695E-2</v>
      </c>
      <c r="E891" s="17">
        <v>4.8084938413403402E-2</v>
      </c>
      <c r="F891" s="17"/>
      <c r="G891" s="17">
        <v>8.7519694726521699E-2</v>
      </c>
      <c r="H891" s="17">
        <v>0.111168954068335</v>
      </c>
      <c r="I891" s="17">
        <v>4.9808228476820898E-2</v>
      </c>
      <c r="J891" s="17">
        <v>5.5277924749420899E-2</v>
      </c>
      <c r="K891" s="17">
        <v>4.5931352147009399E-2</v>
      </c>
      <c r="L891" s="17">
        <v>3.4080159911899999E-2</v>
      </c>
      <c r="M891" s="17"/>
      <c r="N891" s="17">
        <v>7.5869582755235102E-2</v>
      </c>
      <c r="O891" s="17">
        <v>5.4097673601882799E-2</v>
      </c>
      <c r="P891" s="17">
        <v>6.8799658893074295E-2</v>
      </c>
      <c r="Q891" s="17">
        <v>5.04496277679405E-2</v>
      </c>
      <c r="R891" s="17"/>
      <c r="S891" s="17">
        <v>6.7873783165262602E-2</v>
      </c>
      <c r="T891" s="17">
        <v>6.3832615902607207E-2</v>
      </c>
      <c r="U891" s="17">
        <v>7.1156283954698404E-2</v>
      </c>
      <c r="V891" s="17">
        <v>8.31016028039573E-2</v>
      </c>
      <c r="W891" s="17">
        <v>5.3539270199867303E-2</v>
      </c>
      <c r="X891" s="17">
        <v>6.0412030973500001E-2</v>
      </c>
      <c r="Y891" s="17">
        <v>3.7979888207537497E-2</v>
      </c>
      <c r="Z891" s="17">
        <v>7.4029572953967296E-2</v>
      </c>
      <c r="AA891" s="17">
        <v>7.1364041407001602E-2</v>
      </c>
      <c r="AB891" s="17">
        <v>5.2335258873492899E-2</v>
      </c>
      <c r="AC891" s="17">
        <v>4.2197657769667198E-2</v>
      </c>
      <c r="AD891" s="17">
        <v>5.9120847689772597E-2</v>
      </c>
      <c r="AE891" s="17"/>
      <c r="AF891" s="17">
        <v>5.2022344066930702E-2</v>
      </c>
      <c r="AG891" s="17">
        <v>4.5696997226490899E-2</v>
      </c>
      <c r="AH891" s="17">
        <v>7.8785305652892407E-2</v>
      </c>
      <c r="AI891" s="17">
        <v>0.10034417119689</v>
      </c>
      <c r="AJ891" s="17">
        <v>0.137098611690078</v>
      </c>
      <c r="AK891" s="17"/>
      <c r="AL891" s="17">
        <v>8.3069930059763597E-2</v>
      </c>
      <c r="AM891" s="17">
        <v>4.9082027478593797E-2</v>
      </c>
      <c r="AN891" s="17">
        <v>4.6983978652419801E-2</v>
      </c>
      <c r="AO891" s="17">
        <v>7.8858205744031795E-2</v>
      </c>
      <c r="AP891" s="17">
        <v>3.9921111972532501E-2</v>
      </c>
      <c r="AQ891" s="17">
        <v>5.3834210579184603E-2</v>
      </c>
      <c r="AR891" s="17"/>
      <c r="AS891" s="17">
        <v>6.0241103624154899E-2</v>
      </c>
      <c r="AT891" s="17">
        <v>6.5413623331865997E-2</v>
      </c>
      <c r="AU891" s="17"/>
      <c r="AV891" s="17">
        <v>5.8003983879975199E-2</v>
      </c>
      <c r="AW891" s="17">
        <v>6.54509854943712E-2</v>
      </c>
    </row>
    <row r="892" spans="2:49" x14ac:dyDescent="0.3">
      <c r="B892" t="s">
        <v>96</v>
      </c>
      <c r="C892" s="17">
        <v>0.110910197125034</v>
      </c>
      <c r="D892" s="17">
        <v>0.143938016709457</v>
      </c>
      <c r="E892" s="17">
        <v>7.9491804440997002E-2</v>
      </c>
      <c r="F892" s="17"/>
      <c r="G892" s="17">
        <v>0.118416325698357</v>
      </c>
      <c r="H892" s="17">
        <v>0.14723840182535</v>
      </c>
      <c r="I892" s="17">
        <v>0.14226887929000401</v>
      </c>
      <c r="J892" s="17">
        <v>9.4235324803770296E-2</v>
      </c>
      <c r="K892" s="17">
        <v>9.1441532870648295E-2</v>
      </c>
      <c r="L892" s="17">
        <v>7.7363994092515098E-2</v>
      </c>
      <c r="M892" s="17"/>
      <c r="N892" s="17">
        <v>0.139370403862485</v>
      </c>
      <c r="O892" s="17">
        <v>9.6429365102669501E-2</v>
      </c>
      <c r="P892" s="17">
        <v>0.105426718491327</v>
      </c>
      <c r="Q892" s="17">
        <v>0.10126654293977499</v>
      </c>
      <c r="R892" s="17"/>
      <c r="S892" s="17">
        <v>0.148572125894018</v>
      </c>
      <c r="T892" s="17">
        <v>0.10690386293541</v>
      </c>
      <c r="U892" s="17">
        <v>8.3069330742208305E-2</v>
      </c>
      <c r="V892" s="17">
        <v>0.11351768819128701</v>
      </c>
      <c r="W892" s="17">
        <v>9.7006637201691601E-2</v>
      </c>
      <c r="X892" s="17">
        <v>0.107679322691765</v>
      </c>
      <c r="Y892" s="17">
        <v>6.1881175999861197E-2</v>
      </c>
      <c r="Z892" s="17">
        <v>0.102405301265001</v>
      </c>
      <c r="AA892" s="17">
        <v>0.115658654323501</v>
      </c>
      <c r="AB892" s="17">
        <v>0.120783535109977</v>
      </c>
      <c r="AC892" s="17">
        <v>0.151199868401553</v>
      </c>
      <c r="AD892" s="17">
        <v>8.8682229319596795E-2</v>
      </c>
      <c r="AE892" s="17"/>
      <c r="AF892" s="17">
        <v>0.10344028094251501</v>
      </c>
      <c r="AG892" s="17">
        <v>9.7348321485273004E-2</v>
      </c>
      <c r="AH892" s="17">
        <v>0.118116378463601</v>
      </c>
      <c r="AI892" s="17">
        <v>0.14424844343569401</v>
      </c>
      <c r="AJ892" s="17">
        <v>0.111022521939527</v>
      </c>
      <c r="AK892" s="17"/>
      <c r="AL892" s="17">
        <v>0.14855513478977</v>
      </c>
      <c r="AM892" s="17">
        <v>0.107091256798381</v>
      </c>
      <c r="AN892" s="17">
        <v>0.112356981935822</v>
      </c>
      <c r="AO892" s="17">
        <v>9.6055542472001001E-2</v>
      </c>
      <c r="AP892" s="17">
        <v>6.0720272775162003E-2</v>
      </c>
      <c r="AQ892" s="17">
        <v>8.3302518455420096E-2</v>
      </c>
      <c r="AR892" s="17"/>
      <c r="AS892" s="17">
        <v>0.12090046087525901</v>
      </c>
      <c r="AT892" s="17">
        <v>9.9013268221896197E-2</v>
      </c>
      <c r="AU892" s="17"/>
      <c r="AV892" s="17">
        <v>0.119957212517976</v>
      </c>
      <c r="AW892" s="17">
        <v>0.123097130288466</v>
      </c>
    </row>
    <row r="893" spans="2:49" x14ac:dyDescent="0.3">
      <c r="B893" t="s">
        <v>97</v>
      </c>
      <c r="C893" s="17">
        <v>0.17140646836509399</v>
      </c>
      <c r="D893" s="17">
        <v>0.195990102571934</v>
      </c>
      <c r="E893" s="17">
        <v>0.146865536217401</v>
      </c>
      <c r="F893" s="17"/>
      <c r="G893" s="17">
        <v>0.23491935391940599</v>
      </c>
      <c r="H893" s="17">
        <v>0.20272960856446501</v>
      </c>
      <c r="I893" s="17">
        <v>0.150069114591111</v>
      </c>
      <c r="J893" s="17">
        <v>0.16073719073908899</v>
      </c>
      <c r="K893" s="17">
        <v>0.16125783870167401</v>
      </c>
      <c r="L893" s="17">
        <v>0.136379595179489</v>
      </c>
      <c r="M893" s="17"/>
      <c r="N893" s="17">
        <v>0.18278075184148199</v>
      </c>
      <c r="O893" s="17">
        <v>0.173622768399113</v>
      </c>
      <c r="P893" s="17">
        <v>0.172977642478053</v>
      </c>
      <c r="Q893" s="17">
        <v>0.15730647618423699</v>
      </c>
      <c r="R893" s="17"/>
      <c r="S893" s="17">
        <v>0.17785168462152001</v>
      </c>
      <c r="T893" s="17">
        <v>0.16034833636620699</v>
      </c>
      <c r="U893" s="17">
        <v>0.17944166100441999</v>
      </c>
      <c r="V893" s="17">
        <v>0.149472039820127</v>
      </c>
      <c r="W893" s="17">
        <v>0.12918406463049101</v>
      </c>
      <c r="X893" s="17">
        <v>0.15137555438509401</v>
      </c>
      <c r="Y893" s="17">
        <v>0.19230560150394899</v>
      </c>
      <c r="Z893" s="17">
        <v>0.18133842408968801</v>
      </c>
      <c r="AA893" s="17">
        <v>0.19934338595319601</v>
      </c>
      <c r="AB893" s="17">
        <v>0.20720254511449199</v>
      </c>
      <c r="AC893" s="17">
        <v>0.14528082880218701</v>
      </c>
      <c r="AD893" s="17">
        <v>0.15705569040032499</v>
      </c>
      <c r="AE893" s="17"/>
      <c r="AF893" s="17">
        <v>0.14165059272143299</v>
      </c>
      <c r="AG893" s="17">
        <v>0.17789393352212199</v>
      </c>
      <c r="AH893" s="17">
        <v>0.17421110437033099</v>
      </c>
      <c r="AI893" s="17">
        <v>0.23276604975144899</v>
      </c>
      <c r="AJ893" s="17">
        <v>0.115940251128844</v>
      </c>
      <c r="AK893" s="17"/>
      <c r="AL893" s="17">
        <v>0.20247390643502899</v>
      </c>
      <c r="AM893" s="17">
        <v>0.150066598953944</v>
      </c>
      <c r="AN893" s="17">
        <v>0.20975597382849701</v>
      </c>
      <c r="AO893" s="17">
        <v>0.135373713199816</v>
      </c>
      <c r="AP893" s="17">
        <v>0.15974857349916499</v>
      </c>
      <c r="AQ893" s="17">
        <v>0.199485572701004</v>
      </c>
      <c r="AR893" s="17"/>
      <c r="AS893" s="17">
        <v>0.17141502825697699</v>
      </c>
      <c r="AT893" s="17">
        <v>0.17139627479786901</v>
      </c>
      <c r="AU893" s="17"/>
      <c r="AV893" s="17">
        <v>0.16950429866720099</v>
      </c>
      <c r="AW893" s="17">
        <v>0.175864801441696</v>
      </c>
    </row>
    <row r="894" spans="2:49" x14ac:dyDescent="0.3">
      <c r="B894" t="s">
        <v>334</v>
      </c>
      <c r="C894" s="17">
        <v>0.16672379522502301</v>
      </c>
      <c r="D894" s="17">
        <v>0.168761857822918</v>
      </c>
      <c r="E894" s="17">
        <v>0.164143136640723</v>
      </c>
      <c r="F894" s="17"/>
      <c r="G894" s="17">
        <v>0.21797328610449401</v>
      </c>
      <c r="H894" s="17">
        <v>0.14223770794403301</v>
      </c>
      <c r="I894" s="17">
        <v>0.15872816200564099</v>
      </c>
      <c r="J894" s="17">
        <v>0.183015297163898</v>
      </c>
      <c r="K894" s="17">
        <v>0.16731079707662</v>
      </c>
      <c r="L894" s="17">
        <v>0.1452062208289</v>
      </c>
      <c r="M894" s="17"/>
      <c r="N894" s="17">
        <v>0.183079014296191</v>
      </c>
      <c r="O894" s="17">
        <v>0.15901763943111</v>
      </c>
      <c r="P894" s="17">
        <v>0.17156235555869001</v>
      </c>
      <c r="Q894" s="17">
        <v>0.15274737216148401</v>
      </c>
      <c r="R894" s="17"/>
      <c r="S894" s="17">
        <v>0.1688948856885</v>
      </c>
      <c r="T894" s="17">
        <v>0.15033247120203</v>
      </c>
      <c r="U894" s="17">
        <v>0.13313912934728001</v>
      </c>
      <c r="V894" s="17">
        <v>0.118166088703444</v>
      </c>
      <c r="W894" s="17">
        <v>0.16032054753320699</v>
      </c>
      <c r="X894" s="17">
        <v>0.18197001960043799</v>
      </c>
      <c r="Y894" s="17">
        <v>0.18944559588275001</v>
      </c>
      <c r="Z894" s="17">
        <v>0.20214350884145199</v>
      </c>
      <c r="AA894" s="17">
        <v>0.18409872704642599</v>
      </c>
      <c r="AB894" s="17">
        <v>0.213660643332578</v>
      </c>
      <c r="AC894" s="17">
        <v>0.136108246949113</v>
      </c>
      <c r="AD894" s="17">
        <v>0.17098614712066901</v>
      </c>
      <c r="AE894" s="17"/>
      <c r="AF894" s="17">
        <v>0.17097416947983499</v>
      </c>
      <c r="AG894" s="17">
        <v>0.171676977146</v>
      </c>
      <c r="AH894" s="17">
        <v>0.17570278643599699</v>
      </c>
      <c r="AI894" s="17">
        <v>0.15051521963970099</v>
      </c>
      <c r="AJ894" s="17">
        <v>0.15758131249948801</v>
      </c>
      <c r="AK894" s="17"/>
      <c r="AL894" s="17">
        <v>0.166773918391034</v>
      </c>
      <c r="AM894" s="17">
        <v>0.175563197655592</v>
      </c>
      <c r="AN894" s="17">
        <v>0.155615758205148</v>
      </c>
      <c r="AO894" s="17">
        <v>0.15769188976359999</v>
      </c>
      <c r="AP894" s="17">
        <v>0.16473373109540199</v>
      </c>
      <c r="AQ894" s="17">
        <v>0.17922290845813199</v>
      </c>
      <c r="AR894" s="17"/>
      <c r="AS894" s="17">
        <v>0.17016949447850499</v>
      </c>
      <c r="AT894" s="17">
        <v>0.162620476227129</v>
      </c>
      <c r="AU894" s="17"/>
      <c r="AV894" s="17">
        <v>0.18080258535219901</v>
      </c>
      <c r="AW894" s="17">
        <v>0.14540678452015501</v>
      </c>
    </row>
    <row r="895" spans="2:49" x14ac:dyDescent="0.3">
      <c r="B895" t="s">
        <v>335</v>
      </c>
      <c r="C895" s="17">
        <v>0.117771006927216</v>
      </c>
      <c r="D895" s="17">
        <v>0.10416433385507599</v>
      </c>
      <c r="E895" s="17">
        <v>0.13189054076930901</v>
      </c>
      <c r="F895" s="17"/>
      <c r="G895" s="17">
        <v>0.105016327205363</v>
      </c>
      <c r="H895" s="17">
        <v>0.124161055311602</v>
      </c>
      <c r="I895" s="17">
        <v>0.109743365248175</v>
      </c>
      <c r="J895" s="17">
        <v>0.12170377895255199</v>
      </c>
      <c r="K895" s="17">
        <v>0.10243731161606601</v>
      </c>
      <c r="L895" s="17">
        <v>0.13478136893352299</v>
      </c>
      <c r="M895" s="17"/>
      <c r="N895" s="17">
        <v>0.117640534451773</v>
      </c>
      <c r="O895" s="17">
        <v>0.119739285218577</v>
      </c>
      <c r="P895" s="17">
        <v>0.108670691627675</v>
      </c>
      <c r="Q895" s="17">
        <v>0.12337752584648599</v>
      </c>
      <c r="R895" s="17"/>
      <c r="S895" s="17">
        <v>8.9412402511198599E-2</v>
      </c>
      <c r="T895" s="17">
        <v>0.128524107977526</v>
      </c>
      <c r="U895" s="17">
        <v>0.13339077557067899</v>
      </c>
      <c r="V895" s="17">
        <v>9.8051980575239506E-2</v>
      </c>
      <c r="W895" s="17">
        <v>0.13315111457244599</v>
      </c>
      <c r="X895" s="17">
        <v>0.15442358489572899</v>
      </c>
      <c r="Y895" s="17">
        <v>0.13921093968262299</v>
      </c>
      <c r="Z895" s="17">
        <v>0.15209120402872101</v>
      </c>
      <c r="AA895" s="17">
        <v>8.7217314869264997E-2</v>
      </c>
      <c r="AB895" s="17">
        <v>0.102665254929279</v>
      </c>
      <c r="AC895" s="17">
        <v>0.110744531069621</v>
      </c>
      <c r="AD895" s="17">
        <v>0.141412302399543</v>
      </c>
      <c r="AE895" s="17"/>
      <c r="AF895" s="17">
        <v>0.10813610698425299</v>
      </c>
      <c r="AG895" s="17">
        <v>0.14420886092468499</v>
      </c>
      <c r="AH895" s="17">
        <v>0.121771404572536</v>
      </c>
      <c r="AI895" s="17">
        <v>9.3870889032996896E-2</v>
      </c>
      <c r="AJ895" s="17">
        <v>0.14689077636938899</v>
      </c>
      <c r="AK895" s="17"/>
      <c r="AL895" s="17">
        <v>9.6134587348636696E-2</v>
      </c>
      <c r="AM895" s="17">
        <v>0.12986268995697001</v>
      </c>
      <c r="AN895" s="17">
        <v>0.101168062207478</v>
      </c>
      <c r="AO895" s="17">
        <v>0.140610148063221</v>
      </c>
      <c r="AP895" s="17">
        <v>0.13365090805244301</v>
      </c>
      <c r="AQ895" s="17">
        <v>8.5565466238619201E-2</v>
      </c>
      <c r="AR895" s="17"/>
      <c r="AS895" s="17">
        <v>0.12090881377010899</v>
      </c>
      <c r="AT895" s="17">
        <v>0.11403434232506</v>
      </c>
      <c r="AU895" s="17"/>
      <c r="AV895" s="17">
        <v>0.121414458278995</v>
      </c>
      <c r="AW895" s="17">
        <v>0.119731251341242</v>
      </c>
    </row>
    <row r="896" spans="2:49" x14ac:dyDescent="0.3">
      <c r="B896" t="s">
        <v>336</v>
      </c>
      <c r="C896" s="17">
        <v>4.6943679859329797E-2</v>
      </c>
      <c r="D896" s="17">
        <v>3.65938868655067E-2</v>
      </c>
      <c r="E896" s="17">
        <v>5.64444457259064E-2</v>
      </c>
      <c r="F896" s="17"/>
      <c r="G896" s="17">
        <v>4.1471425491717298E-2</v>
      </c>
      <c r="H896" s="17">
        <v>3.4021839841098099E-2</v>
      </c>
      <c r="I896" s="17">
        <v>5.8528840943261301E-2</v>
      </c>
      <c r="J896" s="17">
        <v>3.6265587815187697E-2</v>
      </c>
      <c r="K896" s="17">
        <v>5.2065587296143703E-2</v>
      </c>
      <c r="L896" s="17">
        <v>5.6870907764331603E-2</v>
      </c>
      <c r="M896" s="17"/>
      <c r="N896" s="17">
        <v>4.1389196915527102E-2</v>
      </c>
      <c r="O896" s="17">
        <v>4.14919933249926E-2</v>
      </c>
      <c r="P896" s="17">
        <v>6.9240678352484694E-2</v>
      </c>
      <c r="Q896" s="17">
        <v>3.9510042707679098E-2</v>
      </c>
      <c r="R896" s="17"/>
      <c r="S896" s="17">
        <v>6.9818769127461197E-2</v>
      </c>
      <c r="T896" s="17">
        <v>3.9852041863271903E-2</v>
      </c>
      <c r="U896" s="17">
        <v>4.5989729802158201E-2</v>
      </c>
      <c r="V896" s="17">
        <v>3.63813370290825E-2</v>
      </c>
      <c r="W896" s="17">
        <v>5.9123432823585197E-2</v>
      </c>
      <c r="X896" s="17">
        <v>4.6568892783924502E-2</v>
      </c>
      <c r="Y896" s="17">
        <v>4.31894954795113E-2</v>
      </c>
      <c r="Z896" s="17">
        <v>4.46720116047419E-2</v>
      </c>
      <c r="AA896" s="17">
        <v>3.7952158066848103E-2</v>
      </c>
      <c r="AB896" s="17">
        <v>3.97876397554697E-2</v>
      </c>
      <c r="AC896" s="17">
        <v>5.1085834269093203E-2</v>
      </c>
      <c r="AD896" s="17">
        <v>3.8271745574542798E-2</v>
      </c>
      <c r="AE896" s="17"/>
      <c r="AF896" s="17">
        <v>4.1245362918577402E-2</v>
      </c>
      <c r="AG896" s="17">
        <v>4.3946545096355302E-2</v>
      </c>
      <c r="AH896" s="17">
        <v>4.4301165016508798E-2</v>
      </c>
      <c r="AI896" s="17">
        <v>6.1999342019258503E-2</v>
      </c>
      <c r="AJ896" s="17">
        <v>6.1001563873010603E-2</v>
      </c>
      <c r="AK896" s="17"/>
      <c r="AL896" s="17">
        <v>3.9542863440966997E-2</v>
      </c>
      <c r="AM896" s="17">
        <v>5.3638356705361601E-2</v>
      </c>
      <c r="AN896" s="17">
        <v>5.5568483752524801E-2</v>
      </c>
      <c r="AO896" s="17">
        <v>4.9563982324730201E-2</v>
      </c>
      <c r="AP896" s="17">
        <v>1.2541320832511599E-2</v>
      </c>
      <c r="AQ896" s="17">
        <v>9.1849137352266796E-2</v>
      </c>
      <c r="AR896" s="17"/>
      <c r="AS896" s="17">
        <v>4.5473589276662202E-2</v>
      </c>
      <c r="AT896" s="17">
        <v>4.8694340660730001E-2</v>
      </c>
      <c r="AU896" s="17"/>
      <c r="AV896" s="17">
        <v>4.0835855445038198E-2</v>
      </c>
      <c r="AW896" s="17">
        <v>5.6274104301004699E-2</v>
      </c>
    </row>
    <row r="897" spans="2:49" x14ac:dyDescent="0.3">
      <c r="B897" t="s">
        <v>337</v>
      </c>
      <c r="C897" s="17">
        <v>3.2248599842268598E-2</v>
      </c>
      <c r="D897" s="17">
        <v>2.0245896280266198E-2</v>
      </c>
      <c r="E897" s="17">
        <v>4.32416007887928E-2</v>
      </c>
      <c r="F897" s="17"/>
      <c r="G897" s="17">
        <v>2.52266425358539E-2</v>
      </c>
      <c r="H897" s="17">
        <v>1.5483371915504401E-2</v>
      </c>
      <c r="I897" s="17">
        <v>3.58053446802045E-2</v>
      </c>
      <c r="J897" s="17">
        <v>3.00611757084485E-2</v>
      </c>
      <c r="K897" s="17">
        <v>3.0143116174736501E-2</v>
      </c>
      <c r="L897" s="17">
        <v>5.08504715814726E-2</v>
      </c>
      <c r="M897" s="17"/>
      <c r="N897" s="17">
        <v>2.5643528818893702E-2</v>
      </c>
      <c r="O897" s="17">
        <v>3.4133685627041999E-2</v>
      </c>
      <c r="P897" s="17">
        <v>2.1404395224231501E-2</v>
      </c>
      <c r="Q897" s="17">
        <v>4.7315385932106803E-2</v>
      </c>
      <c r="R897" s="17"/>
      <c r="S897" s="17">
        <v>2.2352662583689498E-2</v>
      </c>
      <c r="T897" s="17">
        <v>2.28521052593939E-2</v>
      </c>
      <c r="U897" s="17">
        <v>5.7199340787622503E-2</v>
      </c>
      <c r="V897" s="17">
        <v>3.9241820716836802E-2</v>
      </c>
      <c r="W897" s="17">
        <v>4.81173361533348E-2</v>
      </c>
      <c r="X897" s="17">
        <v>4.2938014714011499E-2</v>
      </c>
      <c r="Y897" s="17">
        <v>4.83858333119793E-2</v>
      </c>
      <c r="Z897" s="17">
        <v>2.1142746658669501E-2</v>
      </c>
      <c r="AA897" s="17">
        <v>1.67304681186153E-2</v>
      </c>
      <c r="AB897" s="17">
        <v>2.6621523544646399E-2</v>
      </c>
      <c r="AC897" s="17">
        <v>9.4690763039283997E-3</v>
      </c>
      <c r="AD897" s="17">
        <v>4.6266533112316197E-2</v>
      </c>
      <c r="AE897" s="17"/>
      <c r="AF897" s="17">
        <v>4.4862904732203099E-2</v>
      </c>
      <c r="AG897" s="17">
        <v>2.7068134549723899E-2</v>
      </c>
      <c r="AH897" s="17">
        <v>2.87473017239811E-2</v>
      </c>
      <c r="AI897" s="17">
        <v>2.4441149940279499E-2</v>
      </c>
      <c r="AJ897" s="17">
        <v>0</v>
      </c>
      <c r="AK897" s="17"/>
      <c r="AL897" s="17">
        <v>2.9230781456421301E-2</v>
      </c>
      <c r="AM897" s="17">
        <v>2.9430246220785401E-2</v>
      </c>
      <c r="AN897" s="17">
        <v>4.36974634768807E-2</v>
      </c>
      <c r="AO897" s="17">
        <v>2.3640957462613198E-2</v>
      </c>
      <c r="AP897" s="17">
        <v>6.1279767498675697E-2</v>
      </c>
      <c r="AQ897" s="17">
        <v>1.02069642072066E-2</v>
      </c>
      <c r="AR897" s="17"/>
      <c r="AS897" s="17">
        <v>3.1239841389085799E-2</v>
      </c>
      <c r="AT897" s="17">
        <v>3.3449882200573003E-2</v>
      </c>
      <c r="AU897" s="17"/>
      <c r="AV897" s="17">
        <v>3.0221931585976601E-2</v>
      </c>
      <c r="AW897" s="17">
        <v>3.3610384960806303E-2</v>
      </c>
    </row>
    <row r="898" spans="2:49" x14ac:dyDescent="0.3">
      <c r="B898" t="s">
        <v>338</v>
      </c>
      <c r="C898" s="17">
        <v>0.16419590546771401</v>
      </c>
      <c r="D898" s="17">
        <v>0.109780603118469</v>
      </c>
      <c r="E898" s="17">
        <v>0.21672719177682501</v>
      </c>
      <c r="F898" s="17"/>
      <c r="G898" s="17">
        <v>8.8599065691502304E-2</v>
      </c>
      <c r="H898" s="17">
        <v>0.101250747365388</v>
      </c>
      <c r="I898" s="17">
        <v>0.14816211462846601</v>
      </c>
      <c r="J898" s="17">
        <v>0.195514636593762</v>
      </c>
      <c r="K898" s="17">
        <v>0.216773361942104</v>
      </c>
      <c r="L898" s="17">
        <v>0.21827990738675199</v>
      </c>
      <c r="M898" s="17"/>
      <c r="N898" s="17">
        <v>0.136890542006743</v>
      </c>
      <c r="O898" s="17">
        <v>0.19922257158982501</v>
      </c>
      <c r="P898" s="17">
        <v>0.137003888237159</v>
      </c>
      <c r="Q898" s="17">
        <v>0.179413585707138</v>
      </c>
      <c r="R898" s="17"/>
      <c r="S898" s="17">
        <v>0.14887443350523999</v>
      </c>
      <c r="T898" s="17">
        <v>0.17773430536231799</v>
      </c>
      <c r="U898" s="17">
        <v>0.172794083036207</v>
      </c>
      <c r="V898" s="17">
        <v>0.20461882364637399</v>
      </c>
      <c r="W898" s="17">
        <v>0.206617038182595</v>
      </c>
      <c r="X898" s="17">
        <v>0.112827127549394</v>
      </c>
      <c r="Y898" s="17">
        <v>0.17820455030151</v>
      </c>
      <c r="Z898" s="17">
        <v>0.117263798944979</v>
      </c>
      <c r="AA898" s="17">
        <v>0.16732640588957301</v>
      </c>
      <c r="AB898" s="17">
        <v>0.135517866417283</v>
      </c>
      <c r="AC898" s="17">
        <v>0.16368408000076401</v>
      </c>
      <c r="AD898" s="17">
        <v>0.188527738580655</v>
      </c>
      <c r="AE898" s="17"/>
      <c r="AF898" s="17">
        <v>0.18429616194039899</v>
      </c>
      <c r="AG898" s="17">
        <v>0.18416991513981701</v>
      </c>
      <c r="AH898" s="17">
        <v>0.149257626872836</v>
      </c>
      <c r="AI898" s="17">
        <v>0.102632673741141</v>
      </c>
      <c r="AJ898" s="17">
        <v>0.119035937819157</v>
      </c>
      <c r="AK898" s="17"/>
      <c r="AL898" s="17">
        <v>0.11005245010831299</v>
      </c>
      <c r="AM898" s="17">
        <v>0.18480096312297001</v>
      </c>
      <c r="AN898" s="17">
        <v>0.14497718177715499</v>
      </c>
      <c r="AO898" s="17">
        <v>0.18306529591491399</v>
      </c>
      <c r="AP898" s="17">
        <v>0.212740326011223</v>
      </c>
      <c r="AQ898" s="17">
        <v>0.20536043561141801</v>
      </c>
      <c r="AR898" s="17"/>
      <c r="AS898" s="17">
        <v>0.15093352034927701</v>
      </c>
      <c r="AT898" s="17">
        <v>0.179989447738958</v>
      </c>
      <c r="AU898" s="17"/>
      <c r="AV898" s="17">
        <v>0.143729469526759</v>
      </c>
      <c r="AW898" s="17">
        <v>0.16771056318303801</v>
      </c>
    </row>
    <row r="899" spans="2:49" x14ac:dyDescent="0.3">
      <c r="B899" t="s">
        <v>77</v>
      </c>
      <c r="C899" s="17">
        <v>7.4949475886254099E-2</v>
      </c>
      <c r="D899" s="17">
        <v>6.5719474571831304E-2</v>
      </c>
      <c r="E899" s="17">
        <v>8.4491838027126398E-2</v>
      </c>
      <c r="F899" s="17"/>
      <c r="G899" s="17">
        <v>3.7593346712394698E-2</v>
      </c>
      <c r="H899" s="17">
        <v>4.2453255964205003E-2</v>
      </c>
      <c r="I899" s="17">
        <v>8.4950851227563295E-2</v>
      </c>
      <c r="J899" s="17">
        <v>7.3296600036933293E-2</v>
      </c>
      <c r="K899" s="17">
        <v>9.3043747506510996E-2</v>
      </c>
      <c r="L899" s="17">
        <v>0.107368680038055</v>
      </c>
      <c r="M899" s="17"/>
      <c r="N899" s="17">
        <v>5.8910079481564903E-2</v>
      </c>
      <c r="O899" s="17">
        <v>7.6542331545515693E-2</v>
      </c>
      <c r="P899" s="17">
        <v>6.5863687857657796E-2</v>
      </c>
      <c r="Q899" s="17">
        <v>9.7634362254358995E-2</v>
      </c>
      <c r="R899" s="17"/>
      <c r="S899" s="17">
        <v>4.6936396933233697E-2</v>
      </c>
      <c r="T899" s="17">
        <v>9.9087352808428994E-2</v>
      </c>
      <c r="U899" s="17">
        <v>8.0183506181498193E-2</v>
      </c>
      <c r="V899" s="17">
        <v>9.3909477207885506E-2</v>
      </c>
      <c r="W899" s="17">
        <v>6.3432548054102103E-2</v>
      </c>
      <c r="X899" s="17">
        <v>8.0036848335728994E-2</v>
      </c>
      <c r="Y899" s="17">
        <v>7.7581842879226801E-2</v>
      </c>
      <c r="Z899" s="17">
        <v>5.2212598360588003E-2</v>
      </c>
      <c r="AA899" s="17">
        <v>7.1497989919975205E-2</v>
      </c>
      <c r="AB899" s="17">
        <v>6.0552178070452101E-2</v>
      </c>
      <c r="AC899" s="17">
        <v>0.11289231675572101</v>
      </c>
      <c r="AD899" s="17">
        <v>5.7710587367338403E-2</v>
      </c>
      <c r="AE899" s="17"/>
      <c r="AF899" s="17">
        <v>0.10855835375997799</v>
      </c>
      <c r="AG899" s="17">
        <v>7.4342356052089595E-2</v>
      </c>
      <c r="AH899" s="17">
        <v>5.9160898305149499E-2</v>
      </c>
      <c r="AI899" s="17">
        <v>3.4611087107586598E-2</v>
      </c>
      <c r="AJ899" s="17">
        <v>2.8811243422484801E-2</v>
      </c>
      <c r="AK899" s="17"/>
      <c r="AL899" s="17">
        <v>4.2377156819219997E-2</v>
      </c>
      <c r="AM899" s="17">
        <v>8.1317123431320401E-2</v>
      </c>
      <c r="AN899" s="17">
        <v>8.1876412064417606E-2</v>
      </c>
      <c r="AO899" s="17">
        <v>8.7296517398537499E-2</v>
      </c>
      <c r="AP899" s="17">
        <v>0.126830252839398</v>
      </c>
      <c r="AQ899" s="17">
        <v>4.6126271529954598E-2</v>
      </c>
      <c r="AR899" s="17"/>
      <c r="AS899" s="17">
        <v>8.0466841138562603E-2</v>
      </c>
      <c r="AT899" s="17">
        <v>6.8379108598615998E-2</v>
      </c>
      <c r="AU899" s="17"/>
      <c r="AV899" s="17">
        <v>9.0935648821617296E-2</v>
      </c>
      <c r="AW899" s="17">
        <v>5.6086719559185497E-2</v>
      </c>
    </row>
    <row r="900" spans="2:49" x14ac:dyDescent="0.3">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row>
    <row r="901" spans="2:49" x14ac:dyDescent="0.3">
      <c r="B901" s="6" t="s">
        <v>340</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row>
    <row r="902" spans="2:49" x14ac:dyDescent="0.3">
      <c r="B902" s="23" t="s">
        <v>80</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row>
    <row r="903" spans="2:49" x14ac:dyDescent="0.3">
      <c r="B903" t="s">
        <v>93</v>
      </c>
      <c r="C903" s="17">
        <v>1.9470028842025599E-2</v>
      </c>
      <c r="D903" s="17">
        <v>1.7197317301249401E-2</v>
      </c>
      <c r="E903" s="17">
        <v>2.0880201687629101E-2</v>
      </c>
      <c r="F903" s="17"/>
      <c r="G903" s="17">
        <v>2.14297932505263E-2</v>
      </c>
      <c r="H903" s="17">
        <v>2.7712498229170102E-2</v>
      </c>
      <c r="I903" s="17">
        <v>2.5294441820785201E-2</v>
      </c>
      <c r="J903" s="17">
        <v>1.32805845400657E-2</v>
      </c>
      <c r="K903" s="17">
        <v>1.5625815923491899E-2</v>
      </c>
      <c r="L903" s="17">
        <v>1.43130921076275E-2</v>
      </c>
      <c r="M903" s="17"/>
      <c r="N903" s="17">
        <v>1.16454094903055E-2</v>
      </c>
      <c r="O903" s="17">
        <v>1.9210320248411999E-2</v>
      </c>
      <c r="P903" s="17">
        <v>2.7337770918162099E-2</v>
      </c>
      <c r="Q903" s="17">
        <v>2.1482767699587801E-2</v>
      </c>
      <c r="R903" s="17"/>
      <c r="S903" s="17">
        <v>1.87584004753725E-2</v>
      </c>
      <c r="T903" s="17">
        <v>9.6268688106195092E-3</v>
      </c>
      <c r="U903" s="17">
        <v>5.6511794166751603E-2</v>
      </c>
      <c r="V903" s="17">
        <v>2.33217157936111E-2</v>
      </c>
      <c r="W903" s="17">
        <v>1.12261565595583E-2</v>
      </c>
      <c r="X903" s="17">
        <v>2.0627984166760999E-2</v>
      </c>
      <c r="Y903" s="17">
        <v>1.6190103798240901E-2</v>
      </c>
      <c r="Z903" s="17">
        <v>1.0637619469808599E-2</v>
      </c>
      <c r="AA903" s="17">
        <v>1.69180649694585E-2</v>
      </c>
      <c r="AB903" s="17">
        <v>2.17657017932474E-2</v>
      </c>
      <c r="AC903" s="17">
        <v>1.5854971604400699E-2</v>
      </c>
      <c r="AD903" s="17">
        <v>0</v>
      </c>
      <c r="AE903" s="17"/>
      <c r="AF903" s="17">
        <v>1.7137241810207499E-2</v>
      </c>
      <c r="AG903" s="17">
        <v>1.4323940825829599E-2</v>
      </c>
      <c r="AH903" s="17">
        <v>1.3998665660207099E-2</v>
      </c>
      <c r="AI903" s="17">
        <v>3.1550560505042402E-2</v>
      </c>
      <c r="AJ903" s="17">
        <v>5.1674331200655697E-2</v>
      </c>
      <c r="AK903" s="17"/>
      <c r="AL903" s="17">
        <v>2.84402577367339E-2</v>
      </c>
      <c r="AM903" s="17">
        <v>1.3805066868722999E-2</v>
      </c>
      <c r="AN903" s="17">
        <v>2.36969565451699E-2</v>
      </c>
      <c r="AO903" s="17">
        <v>1.82157508021022E-2</v>
      </c>
      <c r="AP903" s="17">
        <v>1.4330155850936801E-2</v>
      </c>
      <c r="AQ903" s="17">
        <v>9.3276085081957696E-3</v>
      </c>
      <c r="AR903" s="17"/>
      <c r="AS903" s="17">
        <v>1.7900127218074099E-2</v>
      </c>
      <c r="AT903" s="17">
        <v>2.13395498548868E-2</v>
      </c>
      <c r="AU903" s="17"/>
      <c r="AV903" s="17">
        <v>1.7656904250828501E-2</v>
      </c>
      <c r="AW903" s="17">
        <v>1.8466553280321998E-2</v>
      </c>
    </row>
    <row r="904" spans="2:49" x14ac:dyDescent="0.3">
      <c r="B904" t="s">
        <v>94</v>
      </c>
      <c r="C904" s="17">
        <v>3.1965845214569598E-2</v>
      </c>
      <c r="D904" s="17">
        <v>4.1352399273842003E-2</v>
      </c>
      <c r="E904" s="17">
        <v>2.3039893852134501E-2</v>
      </c>
      <c r="F904" s="17"/>
      <c r="G904" s="17">
        <v>4.1672503321301901E-2</v>
      </c>
      <c r="H904" s="17">
        <v>4.9213627392492298E-2</v>
      </c>
      <c r="I904" s="17">
        <v>3.5955250108218199E-2</v>
      </c>
      <c r="J904" s="17">
        <v>2.23732843308195E-2</v>
      </c>
      <c r="K904" s="17">
        <v>2.1624405357765799E-2</v>
      </c>
      <c r="L904" s="17">
        <v>2.2937335055160098E-2</v>
      </c>
      <c r="M904" s="17"/>
      <c r="N904" s="17">
        <v>2.71874871562644E-2</v>
      </c>
      <c r="O904" s="17">
        <v>2.4655584521070799E-2</v>
      </c>
      <c r="P904" s="17">
        <v>4.7529464614419398E-2</v>
      </c>
      <c r="Q904" s="17">
        <v>3.1387142274173899E-2</v>
      </c>
      <c r="R904" s="17"/>
      <c r="S904" s="17">
        <v>4.6511334373898698E-2</v>
      </c>
      <c r="T904" s="17">
        <v>3.4747985981525301E-2</v>
      </c>
      <c r="U904" s="17">
        <v>5.6994129838220699E-3</v>
      </c>
      <c r="V904" s="17">
        <v>2.5450717512440098E-2</v>
      </c>
      <c r="W904" s="17">
        <v>2.5101521232103199E-2</v>
      </c>
      <c r="X904" s="17">
        <v>2.47794288338909E-2</v>
      </c>
      <c r="Y904" s="17">
        <v>4.3791364220480501E-2</v>
      </c>
      <c r="Z904" s="17">
        <v>5.5435275676685401E-2</v>
      </c>
      <c r="AA904" s="17">
        <v>4.34362018614141E-2</v>
      </c>
      <c r="AB904" s="17">
        <v>1.00992999213183E-2</v>
      </c>
      <c r="AC904" s="17">
        <v>2.6487954914024298E-2</v>
      </c>
      <c r="AD904" s="17">
        <v>4.8868344139982901E-2</v>
      </c>
      <c r="AE904" s="17"/>
      <c r="AF904" s="17">
        <v>2.1009756331609598E-2</v>
      </c>
      <c r="AG904" s="17">
        <v>2.7448838577385299E-2</v>
      </c>
      <c r="AH904" s="17">
        <v>2.9667710265193499E-2</v>
      </c>
      <c r="AI904" s="17">
        <v>5.7060796863451703E-2</v>
      </c>
      <c r="AJ904" s="17">
        <v>3.0368629377089298E-2</v>
      </c>
      <c r="AK904" s="17"/>
      <c r="AL904" s="17">
        <v>5.0499527234889603E-2</v>
      </c>
      <c r="AM904" s="17">
        <v>3.5167970494789799E-2</v>
      </c>
      <c r="AN904" s="17">
        <v>1.98204944551462E-2</v>
      </c>
      <c r="AO904" s="17">
        <v>2.0814745551808601E-2</v>
      </c>
      <c r="AP904" s="17">
        <v>8.9477232187891408E-3</v>
      </c>
      <c r="AQ904" s="17">
        <v>2.8594811382334901E-2</v>
      </c>
      <c r="AR904" s="17"/>
      <c r="AS904" s="17">
        <v>3.1309533492070302E-2</v>
      </c>
      <c r="AT904" s="17">
        <v>3.2747415561067597E-2</v>
      </c>
      <c r="AU904" s="17"/>
      <c r="AV904" s="17">
        <v>3.2789586353536002E-2</v>
      </c>
      <c r="AW904" s="17">
        <v>2.7862735174736999E-2</v>
      </c>
    </row>
    <row r="905" spans="2:49" x14ac:dyDescent="0.3">
      <c r="B905" t="s">
        <v>95</v>
      </c>
      <c r="C905" s="17">
        <v>5.88446822268043E-2</v>
      </c>
      <c r="D905" s="17">
        <v>7.5737207486869407E-2</v>
      </c>
      <c r="E905" s="17">
        <v>4.1868133262597799E-2</v>
      </c>
      <c r="F905" s="17"/>
      <c r="G905" s="17">
        <v>7.03713709128439E-2</v>
      </c>
      <c r="H905" s="17">
        <v>0.100223578741376</v>
      </c>
      <c r="I905" s="17">
        <v>5.6823531931578103E-2</v>
      </c>
      <c r="J905" s="17">
        <v>5.0743330565664699E-2</v>
      </c>
      <c r="K905" s="17">
        <v>4.3085998447722602E-2</v>
      </c>
      <c r="L905" s="17">
        <v>3.6336820020878999E-2</v>
      </c>
      <c r="M905" s="17"/>
      <c r="N905" s="17">
        <v>8.5393247537597194E-2</v>
      </c>
      <c r="O905" s="17">
        <v>4.8939901157156698E-2</v>
      </c>
      <c r="P905" s="17">
        <v>6.3904602643268998E-2</v>
      </c>
      <c r="Q905" s="17">
        <v>3.6661544328219699E-2</v>
      </c>
      <c r="R905" s="17"/>
      <c r="S905" s="17">
        <v>6.9725745605681996E-2</v>
      </c>
      <c r="T905" s="17">
        <v>6.5306245859643106E-2</v>
      </c>
      <c r="U905" s="17">
        <v>3.5235392315564398E-2</v>
      </c>
      <c r="V905" s="17">
        <v>5.4781177039404397E-2</v>
      </c>
      <c r="W905" s="17">
        <v>5.32681721279743E-2</v>
      </c>
      <c r="X905" s="17">
        <v>5.0329770172755701E-2</v>
      </c>
      <c r="Y905" s="17">
        <v>4.7464150329572997E-2</v>
      </c>
      <c r="Z905" s="17">
        <v>5.5964106977501302E-2</v>
      </c>
      <c r="AA905" s="17">
        <v>8.0955408430866002E-2</v>
      </c>
      <c r="AB905" s="17">
        <v>4.9967060239016398E-2</v>
      </c>
      <c r="AC905" s="17">
        <v>6.5525608590826095E-2</v>
      </c>
      <c r="AD905" s="17">
        <v>6.2218681985030097E-2</v>
      </c>
      <c r="AE905" s="17"/>
      <c r="AF905" s="17">
        <v>5.0124053131395799E-2</v>
      </c>
      <c r="AG905" s="17">
        <v>4.3482458989334997E-2</v>
      </c>
      <c r="AH905" s="17">
        <v>6.39019083034299E-2</v>
      </c>
      <c r="AI905" s="17">
        <v>0.10188592242745501</v>
      </c>
      <c r="AJ905" s="17">
        <v>0.131052199711645</v>
      </c>
      <c r="AK905" s="17"/>
      <c r="AL905" s="17">
        <v>9.1682056573211601E-2</v>
      </c>
      <c r="AM905" s="17">
        <v>2.7995330765224601E-2</v>
      </c>
      <c r="AN905" s="17">
        <v>7.7418432763026804E-2</v>
      </c>
      <c r="AO905" s="17">
        <v>6.2848296254750802E-2</v>
      </c>
      <c r="AP905" s="17">
        <v>3.6822762401683501E-2</v>
      </c>
      <c r="AQ905" s="17">
        <v>5.0242573379363602E-2</v>
      </c>
      <c r="AR905" s="17"/>
      <c r="AS905" s="17">
        <v>6.0598254319847798E-2</v>
      </c>
      <c r="AT905" s="17">
        <v>5.6756436807158202E-2</v>
      </c>
      <c r="AU905" s="17"/>
      <c r="AV905" s="17">
        <v>5.6271649864114301E-2</v>
      </c>
      <c r="AW905" s="17">
        <v>7.0674200487757396E-2</v>
      </c>
    </row>
    <row r="906" spans="2:49" x14ac:dyDescent="0.3">
      <c r="B906" t="s">
        <v>96</v>
      </c>
      <c r="C906" s="17">
        <v>9.9599972725261998E-2</v>
      </c>
      <c r="D906" s="17">
        <v>0.116450239654632</v>
      </c>
      <c r="E906" s="17">
        <v>8.3008250534644307E-2</v>
      </c>
      <c r="F906" s="17"/>
      <c r="G906" s="17">
        <v>0.11911307405018801</v>
      </c>
      <c r="H906" s="17">
        <v>0.142695989620824</v>
      </c>
      <c r="I906" s="17">
        <v>0.107285265922206</v>
      </c>
      <c r="J906" s="17">
        <v>8.5169236338404605E-2</v>
      </c>
      <c r="K906" s="17">
        <v>7.0798674627582506E-2</v>
      </c>
      <c r="L906" s="17">
        <v>7.6316867399498195E-2</v>
      </c>
      <c r="M906" s="17"/>
      <c r="N906" s="17">
        <v>9.4711410867606205E-2</v>
      </c>
      <c r="O906" s="17">
        <v>9.8628577004593002E-2</v>
      </c>
      <c r="P906" s="17">
        <v>0.100493587035247</v>
      </c>
      <c r="Q906" s="17">
        <v>0.106192993240236</v>
      </c>
      <c r="R906" s="17"/>
      <c r="S906" s="17">
        <v>0.120550413615107</v>
      </c>
      <c r="T906" s="17">
        <v>7.9972195067856494E-2</v>
      </c>
      <c r="U906" s="17">
        <v>0.114723352529932</v>
      </c>
      <c r="V906" s="17">
        <v>0.111003177045768</v>
      </c>
      <c r="W906" s="17">
        <v>7.2890439014630506E-2</v>
      </c>
      <c r="X906" s="17">
        <v>8.4911444948829601E-2</v>
      </c>
      <c r="Y906" s="17">
        <v>6.0420942607755199E-2</v>
      </c>
      <c r="Z906" s="17">
        <v>0.106396939486572</v>
      </c>
      <c r="AA906" s="17">
        <v>9.1320104162669405E-2</v>
      </c>
      <c r="AB906" s="17">
        <v>0.118283732896241</v>
      </c>
      <c r="AC906" s="17">
        <v>0.13856996892496701</v>
      </c>
      <c r="AD906" s="17">
        <v>0.123585806677546</v>
      </c>
      <c r="AE906" s="17"/>
      <c r="AF906" s="17">
        <v>8.9143862344081407E-2</v>
      </c>
      <c r="AG906" s="17">
        <v>0.107518630184849</v>
      </c>
      <c r="AH906" s="17">
        <v>0.10552621506474801</v>
      </c>
      <c r="AI906" s="17">
        <v>0.10354107295472501</v>
      </c>
      <c r="AJ906" s="17">
        <v>8.5619144873632605E-2</v>
      </c>
      <c r="AK906" s="17"/>
      <c r="AL906" s="17">
        <v>0.113663981242661</v>
      </c>
      <c r="AM906" s="17">
        <v>9.4591302318558501E-2</v>
      </c>
      <c r="AN906" s="17">
        <v>8.2231003780519604E-2</v>
      </c>
      <c r="AO906" s="17">
        <v>0.129475701464358</v>
      </c>
      <c r="AP906" s="17">
        <v>4.3476627731726003E-2</v>
      </c>
      <c r="AQ906" s="17">
        <v>9.9387020217408306E-2</v>
      </c>
      <c r="AR906" s="17"/>
      <c r="AS906" s="17">
        <v>9.7956498708406198E-2</v>
      </c>
      <c r="AT906" s="17">
        <v>0.101557107593923</v>
      </c>
      <c r="AU906" s="17"/>
      <c r="AV906" s="17">
        <v>9.6123742328070805E-2</v>
      </c>
      <c r="AW906" s="17">
        <v>0.102224685184912</v>
      </c>
    </row>
    <row r="907" spans="2:49" x14ac:dyDescent="0.3">
      <c r="B907" t="s">
        <v>97</v>
      </c>
      <c r="C907" s="17">
        <v>0.14839067388816499</v>
      </c>
      <c r="D907" s="17">
        <v>0.164785077224777</v>
      </c>
      <c r="E907" s="17">
        <v>0.13346659800737201</v>
      </c>
      <c r="F907" s="17"/>
      <c r="G907" s="17">
        <v>0.16134965783400801</v>
      </c>
      <c r="H907" s="17">
        <v>0.174661412196425</v>
      </c>
      <c r="I907" s="17">
        <v>0.14964852987348601</v>
      </c>
      <c r="J907" s="17">
        <v>0.17721238177686499</v>
      </c>
      <c r="K907" s="17">
        <v>0.14275530288074401</v>
      </c>
      <c r="L907" s="17">
        <v>9.7705355867107005E-2</v>
      </c>
      <c r="M907" s="17"/>
      <c r="N907" s="17">
        <v>0.17979618718166099</v>
      </c>
      <c r="O907" s="17">
        <v>0.132020202263197</v>
      </c>
      <c r="P907" s="17">
        <v>0.155253902671591</v>
      </c>
      <c r="Q907" s="17">
        <v>0.12707824120282099</v>
      </c>
      <c r="R907" s="17"/>
      <c r="S907" s="17">
        <v>0.14270965769154301</v>
      </c>
      <c r="T907" s="17">
        <v>0.15723059759886199</v>
      </c>
      <c r="U907" s="17">
        <v>0.12292734713608</v>
      </c>
      <c r="V907" s="17">
        <v>0.10532015753042</v>
      </c>
      <c r="W907" s="17">
        <v>0.137946698029241</v>
      </c>
      <c r="X907" s="17">
        <v>0.179081722893176</v>
      </c>
      <c r="Y907" s="17">
        <v>0.148379136182926</v>
      </c>
      <c r="Z907" s="17">
        <v>0.16698477725206201</v>
      </c>
      <c r="AA907" s="17">
        <v>0.137797692378792</v>
      </c>
      <c r="AB907" s="17">
        <v>0.18359907375250001</v>
      </c>
      <c r="AC907" s="17">
        <v>0.179745898453195</v>
      </c>
      <c r="AD907" s="17">
        <v>0.122146853464633</v>
      </c>
      <c r="AE907" s="17"/>
      <c r="AF907" s="17">
        <v>0.10580149203002399</v>
      </c>
      <c r="AG907" s="17">
        <v>0.12890647016689499</v>
      </c>
      <c r="AH907" s="17">
        <v>0.17087819198086299</v>
      </c>
      <c r="AI907" s="17">
        <v>0.194834048188813</v>
      </c>
      <c r="AJ907" s="17">
        <v>0.266611041963977</v>
      </c>
      <c r="AK907" s="17"/>
      <c r="AL907" s="17">
        <v>0.179576447470221</v>
      </c>
      <c r="AM907" s="17">
        <v>0.13483519471240701</v>
      </c>
      <c r="AN907" s="17">
        <v>0.161191870521527</v>
      </c>
      <c r="AO907" s="17">
        <v>0.12725476363935401</v>
      </c>
      <c r="AP907" s="17">
        <v>0.124272184238177</v>
      </c>
      <c r="AQ907" s="17">
        <v>0.15843478423065499</v>
      </c>
      <c r="AR907" s="17"/>
      <c r="AS907" s="17">
        <v>0.15328288955279301</v>
      </c>
      <c r="AT907" s="17">
        <v>0.14256476744604499</v>
      </c>
      <c r="AU907" s="17"/>
      <c r="AV907" s="17">
        <v>0.166164448628804</v>
      </c>
      <c r="AW907" s="17">
        <v>0.123283869042232</v>
      </c>
    </row>
    <row r="908" spans="2:49" x14ac:dyDescent="0.3">
      <c r="B908" t="s">
        <v>334</v>
      </c>
      <c r="C908" s="17">
        <v>0.16102061795938799</v>
      </c>
      <c r="D908" s="17">
        <v>0.159449173260058</v>
      </c>
      <c r="E908" s="17">
        <v>0.16191974552635099</v>
      </c>
      <c r="F908" s="17"/>
      <c r="G908" s="17">
        <v>0.21337758195572401</v>
      </c>
      <c r="H908" s="17">
        <v>0.172859754646216</v>
      </c>
      <c r="I908" s="17">
        <v>0.15612776386327001</v>
      </c>
      <c r="J908" s="17">
        <v>0.156963754913962</v>
      </c>
      <c r="K908" s="17">
        <v>0.14890642793258199</v>
      </c>
      <c r="L908" s="17">
        <v>0.131787292653084</v>
      </c>
      <c r="M908" s="17"/>
      <c r="N908" s="17">
        <v>0.173060811811479</v>
      </c>
      <c r="O908" s="17">
        <v>0.15706286825687801</v>
      </c>
      <c r="P908" s="17">
        <v>0.16160126723413501</v>
      </c>
      <c r="Q908" s="17">
        <v>0.15149013670748401</v>
      </c>
      <c r="R908" s="17"/>
      <c r="S908" s="17">
        <v>0.16085890730831701</v>
      </c>
      <c r="T908" s="17">
        <v>0.156371990878962</v>
      </c>
      <c r="U908" s="17">
        <v>0.13892367692417101</v>
      </c>
      <c r="V908" s="17">
        <v>0.158462332248335</v>
      </c>
      <c r="W908" s="17">
        <v>0.144136654910416</v>
      </c>
      <c r="X908" s="17">
        <v>0.140661531982433</v>
      </c>
      <c r="Y908" s="17">
        <v>0.218185701174191</v>
      </c>
      <c r="Z908" s="17">
        <v>0.18266657477397999</v>
      </c>
      <c r="AA908" s="17">
        <v>0.17665317177654999</v>
      </c>
      <c r="AB908" s="17">
        <v>0.18047703163732601</v>
      </c>
      <c r="AC908" s="17">
        <v>8.6690181782591497E-2</v>
      </c>
      <c r="AD908" s="17">
        <v>0.17594827585161599</v>
      </c>
      <c r="AE908" s="17"/>
      <c r="AF908" s="17">
        <v>0.15313453379407699</v>
      </c>
      <c r="AG908" s="17">
        <v>0.16972091877692599</v>
      </c>
      <c r="AH908" s="17">
        <v>0.16785812200582501</v>
      </c>
      <c r="AI908" s="17">
        <v>0.16811717889251199</v>
      </c>
      <c r="AJ908" s="17">
        <v>0.11123060844487501</v>
      </c>
      <c r="AK908" s="17"/>
      <c r="AL908" s="17">
        <v>0.18694095341928099</v>
      </c>
      <c r="AM908" s="17">
        <v>0.14991608917930099</v>
      </c>
      <c r="AN908" s="17">
        <v>0.13980486996547201</v>
      </c>
      <c r="AO908" s="17">
        <v>0.159027681335389</v>
      </c>
      <c r="AP908" s="17">
        <v>0.15698553995318501</v>
      </c>
      <c r="AQ908" s="17">
        <v>0.15052684247305301</v>
      </c>
      <c r="AR908" s="17"/>
      <c r="AS908" s="17">
        <v>0.168262378262586</v>
      </c>
      <c r="AT908" s="17">
        <v>0.15239675080084999</v>
      </c>
      <c r="AU908" s="17"/>
      <c r="AV908" s="17">
        <v>0.16260570389771001</v>
      </c>
      <c r="AW908" s="17">
        <v>0.18143583725867099</v>
      </c>
    </row>
    <row r="909" spans="2:49" x14ac:dyDescent="0.3">
      <c r="B909" t="s">
        <v>335</v>
      </c>
      <c r="C909" s="17">
        <v>0.124019866171625</v>
      </c>
      <c r="D909" s="17">
        <v>0.121717215912543</v>
      </c>
      <c r="E909" s="17">
        <v>0.12628877334458699</v>
      </c>
      <c r="F909" s="17"/>
      <c r="G909" s="17">
        <v>0.127548402656636</v>
      </c>
      <c r="H909" s="17">
        <v>0.13652106322438501</v>
      </c>
      <c r="I909" s="17">
        <v>0.107461368641859</v>
      </c>
      <c r="J909" s="17">
        <v>0.129260938426045</v>
      </c>
      <c r="K909" s="17">
        <v>0.110742472635858</v>
      </c>
      <c r="L909" s="17">
        <v>0.12969701210040899</v>
      </c>
      <c r="M909" s="17"/>
      <c r="N909" s="17">
        <v>0.12386688501951</v>
      </c>
      <c r="O909" s="17">
        <v>0.123274981629969</v>
      </c>
      <c r="P909" s="17">
        <v>0.124631248627474</v>
      </c>
      <c r="Q909" s="17">
        <v>0.12387894513447301</v>
      </c>
      <c r="R909" s="17"/>
      <c r="S909" s="17">
        <v>0.14076861307710101</v>
      </c>
      <c r="T909" s="17">
        <v>8.8639354680374302E-2</v>
      </c>
      <c r="U909" s="17">
        <v>0.147703152757034</v>
      </c>
      <c r="V909" s="17">
        <v>0.103862877196733</v>
      </c>
      <c r="W909" s="17">
        <v>0.153279128298003</v>
      </c>
      <c r="X909" s="17">
        <v>0.162380916407248</v>
      </c>
      <c r="Y909" s="17">
        <v>8.9697522091003096E-2</v>
      </c>
      <c r="Z909" s="17">
        <v>0.11924437657824399</v>
      </c>
      <c r="AA909" s="17">
        <v>0.107957371568877</v>
      </c>
      <c r="AB909" s="17">
        <v>0.131475058546622</v>
      </c>
      <c r="AC909" s="17">
        <v>0.16611638265345099</v>
      </c>
      <c r="AD909" s="17">
        <v>7.7703945416613199E-2</v>
      </c>
      <c r="AE909" s="17"/>
      <c r="AF909" s="17">
        <v>0.118548499149047</v>
      </c>
      <c r="AG909" s="17">
        <v>0.12440875574292699</v>
      </c>
      <c r="AH909" s="17">
        <v>0.14062174268793501</v>
      </c>
      <c r="AI909" s="17">
        <v>0.115976877617082</v>
      </c>
      <c r="AJ909" s="17">
        <v>0.14307441475509999</v>
      </c>
      <c r="AK909" s="17"/>
      <c r="AL909" s="17">
        <v>0.1194998219991</v>
      </c>
      <c r="AM909" s="17">
        <v>0.14107826365009399</v>
      </c>
      <c r="AN909" s="17">
        <v>0.107118376224404</v>
      </c>
      <c r="AO909" s="17">
        <v>9.9109556686247699E-2</v>
      </c>
      <c r="AP909" s="17">
        <v>0.14290567342987801</v>
      </c>
      <c r="AQ909" s="17">
        <v>0.14118964198655801</v>
      </c>
      <c r="AR909" s="17"/>
      <c r="AS909" s="17">
        <v>0.114869369691771</v>
      </c>
      <c r="AT909" s="17">
        <v>0.13491675626091701</v>
      </c>
      <c r="AU909" s="17"/>
      <c r="AV909" s="17">
        <v>0.106898421250921</v>
      </c>
      <c r="AW909" s="17">
        <v>0.13343239023568801</v>
      </c>
    </row>
    <row r="910" spans="2:49" x14ac:dyDescent="0.3">
      <c r="B910" t="s">
        <v>336</v>
      </c>
      <c r="C910" s="17">
        <v>5.9363702512389302E-2</v>
      </c>
      <c r="D910" s="17">
        <v>5.2759133690722999E-2</v>
      </c>
      <c r="E910" s="17">
        <v>6.6233025936002998E-2</v>
      </c>
      <c r="F910" s="17"/>
      <c r="G910" s="17">
        <v>8.2033395266202305E-2</v>
      </c>
      <c r="H910" s="17">
        <v>3.8830235760399102E-2</v>
      </c>
      <c r="I910" s="17">
        <v>7.9037574265372196E-2</v>
      </c>
      <c r="J910" s="17">
        <v>5.26513462909875E-2</v>
      </c>
      <c r="K910" s="17">
        <v>4.7330568206255703E-2</v>
      </c>
      <c r="L910" s="17">
        <v>5.8316169167346901E-2</v>
      </c>
      <c r="M910" s="17"/>
      <c r="N910" s="17">
        <v>6.4571128343013803E-2</v>
      </c>
      <c r="O910" s="17">
        <v>6.52540772989956E-2</v>
      </c>
      <c r="P910" s="17">
        <v>4.6506828612943099E-2</v>
      </c>
      <c r="Q910" s="17">
        <v>5.7791866573702597E-2</v>
      </c>
      <c r="R910" s="17"/>
      <c r="S910" s="17">
        <v>6.3722240142195505E-2</v>
      </c>
      <c r="T910" s="17">
        <v>3.9823572009036003E-2</v>
      </c>
      <c r="U910" s="17">
        <v>6.3316599297314799E-2</v>
      </c>
      <c r="V910" s="17">
        <v>4.9564827719914599E-2</v>
      </c>
      <c r="W910" s="17">
        <v>4.9963952460151603E-2</v>
      </c>
      <c r="X910" s="17">
        <v>9.1156250241468895E-2</v>
      </c>
      <c r="Y910" s="17">
        <v>4.3882518901882897E-2</v>
      </c>
      <c r="Z910" s="17">
        <v>5.3781856355213799E-2</v>
      </c>
      <c r="AA910" s="17">
        <v>5.8007362567452397E-2</v>
      </c>
      <c r="AB910" s="17">
        <v>7.1270485515370602E-2</v>
      </c>
      <c r="AC910" s="17">
        <v>4.2406344345843797E-2</v>
      </c>
      <c r="AD910" s="17">
        <v>0.11563605675034599</v>
      </c>
      <c r="AE910" s="17"/>
      <c r="AF910" s="17">
        <v>6.0586821966065102E-2</v>
      </c>
      <c r="AG910" s="17">
        <v>8.1460578982753204E-2</v>
      </c>
      <c r="AH910" s="17">
        <v>4.85359314782716E-2</v>
      </c>
      <c r="AI910" s="17">
        <v>5.1376272511648502E-2</v>
      </c>
      <c r="AJ910" s="17">
        <v>2.5469775319673101E-2</v>
      </c>
      <c r="AK910" s="17"/>
      <c r="AL910" s="17">
        <v>4.5873721024945899E-2</v>
      </c>
      <c r="AM910" s="17">
        <v>7.2230324755523004E-2</v>
      </c>
      <c r="AN910" s="17">
        <v>6.9003149728844304E-2</v>
      </c>
      <c r="AO910" s="17">
        <v>5.9566347234819898E-2</v>
      </c>
      <c r="AP910" s="17">
        <v>5.3056472068795497E-2</v>
      </c>
      <c r="AQ910" s="17">
        <v>4.7475601703188E-2</v>
      </c>
      <c r="AR910" s="17"/>
      <c r="AS910" s="17">
        <v>5.0806989221380099E-2</v>
      </c>
      <c r="AT910" s="17">
        <v>6.9553484505419705E-2</v>
      </c>
      <c r="AU910" s="17"/>
      <c r="AV910" s="17">
        <v>4.9348289957891797E-2</v>
      </c>
      <c r="AW910" s="17">
        <v>5.4204058540855603E-2</v>
      </c>
    </row>
    <row r="911" spans="2:49" x14ac:dyDescent="0.3">
      <c r="B911" t="s">
        <v>337</v>
      </c>
      <c r="C911" s="17">
        <v>5.7305976213245298E-2</v>
      </c>
      <c r="D911" s="17">
        <v>4.6243444385368003E-2</v>
      </c>
      <c r="E911" s="17">
        <v>6.7576510462403205E-2</v>
      </c>
      <c r="F911" s="17"/>
      <c r="G911" s="17">
        <v>5.1432531386943502E-2</v>
      </c>
      <c r="H911" s="17">
        <v>3.3610604530634601E-2</v>
      </c>
      <c r="I911" s="17">
        <v>3.29526212228596E-2</v>
      </c>
      <c r="J911" s="17">
        <v>5.7659787370950601E-2</v>
      </c>
      <c r="K911" s="17">
        <v>7.5902807291475E-2</v>
      </c>
      <c r="L911" s="17">
        <v>8.7622103133189994E-2</v>
      </c>
      <c r="M911" s="17"/>
      <c r="N911" s="17">
        <v>5.4504231390909201E-2</v>
      </c>
      <c r="O911" s="17">
        <v>7.0633539096512807E-2</v>
      </c>
      <c r="P911" s="17">
        <v>4.8799431899800599E-2</v>
      </c>
      <c r="Q911" s="17">
        <v>5.4580826912649497E-2</v>
      </c>
      <c r="R911" s="17"/>
      <c r="S911" s="17">
        <v>5.8556053129991702E-2</v>
      </c>
      <c r="T911" s="17">
        <v>6.9064591851639504E-2</v>
      </c>
      <c r="U911" s="17">
        <v>6.8086632157176794E-2</v>
      </c>
      <c r="V911" s="17">
        <v>6.05310141189968E-2</v>
      </c>
      <c r="W911" s="17">
        <v>6.5080843839790195E-2</v>
      </c>
      <c r="X911" s="17">
        <v>5.0075965967491698E-2</v>
      </c>
      <c r="Y911" s="17">
        <v>7.4681874438271706E-2</v>
      </c>
      <c r="Z911" s="17">
        <v>3.14892309392645E-2</v>
      </c>
      <c r="AA911" s="17">
        <v>5.4542111992442098E-2</v>
      </c>
      <c r="AB911" s="17">
        <v>3.3087548960732398E-2</v>
      </c>
      <c r="AC911" s="17">
        <v>5.1415526488127597E-2</v>
      </c>
      <c r="AD911" s="17">
        <v>4.6117200467937297E-2</v>
      </c>
      <c r="AE911" s="17"/>
      <c r="AF911" s="17">
        <v>6.4947694749496201E-2</v>
      </c>
      <c r="AG911" s="17">
        <v>5.7606039544918199E-2</v>
      </c>
      <c r="AH911" s="17">
        <v>6.1106397707150102E-2</v>
      </c>
      <c r="AI911" s="17">
        <v>5.4632320521553597E-2</v>
      </c>
      <c r="AJ911" s="17">
        <v>3.3257228992692997E-2</v>
      </c>
      <c r="AK911" s="17"/>
      <c r="AL911" s="17">
        <v>3.9379611540446599E-2</v>
      </c>
      <c r="AM911" s="17">
        <v>6.3536793413978998E-2</v>
      </c>
      <c r="AN911" s="17">
        <v>6.5112396853818297E-2</v>
      </c>
      <c r="AO911" s="17">
        <v>6.4053965680862093E-2</v>
      </c>
      <c r="AP911" s="17">
        <v>6.0199425908897201E-2</v>
      </c>
      <c r="AQ911" s="17">
        <v>7.0783205251295694E-2</v>
      </c>
      <c r="AR911" s="17"/>
      <c r="AS911" s="17">
        <v>5.3905548381704999E-2</v>
      </c>
      <c r="AT911" s="17">
        <v>6.1355383632661499E-2</v>
      </c>
      <c r="AU911" s="17"/>
      <c r="AV911" s="17">
        <v>5.6901942266173101E-2</v>
      </c>
      <c r="AW911" s="17">
        <v>4.6927442620790003E-2</v>
      </c>
    </row>
    <row r="912" spans="2:49" x14ac:dyDescent="0.3">
      <c r="B912" t="s">
        <v>338</v>
      </c>
      <c r="C912" s="17">
        <v>0.13133700769527701</v>
      </c>
      <c r="D912" s="17">
        <v>9.8445435848495105E-2</v>
      </c>
      <c r="E912" s="17">
        <v>0.16350639895782301</v>
      </c>
      <c r="F912" s="17"/>
      <c r="G912" s="17">
        <v>5.5914906264056603E-2</v>
      </c>
      <c r="H912" s="17">
        <v>7.5853335004612402E-2</v>
      </c>
      <c r="I912" s="17">
        <v>0.112680057913632</v>
      </c>
      <c r="J912" s="17">
        <v>0.15760034862839301</v>
      </c>
      <c r="K912" s="17">
        <v>0.17349539953950799</v>
      </c>
      <c r="L912" s="17">
        <v>0.19249305314748499</v>
      </c>
      <c r="M912" s="17"/>
      <c r="N912" s="17">
        <v>0.100606124369193</v>
      </c>
      <c r="O912" s="17">
        <v>0.16132618312091401</v>
      </c>
      <c r="P912" s="17">
        <v>0.120113388571828</v>
      </c>
      <c r="Q912" s="17">
        <v>0.14108629229778699</v>
      </c>
      <c r="R912" s="17"/>
      <c r="S912" s="17">
        <v>0.121156374652369</v>
      </c>
      <c r="T912" s="17">
        <v>0.13969858349654901</v>
      </c>
      <c r="U912" s="17">
        <v>0.121083901151947</v>
      </c>
      <c r="V912" s="17">
        <v>0.19864059292712599</v>
      </c>
      <c r="W912" s="17">
        <v>0.16325015853303301</v>
      </c>
      <c r="X912" s="17">
        <v>7.9082887269138896E-2</v>
      </c>
      <c r="Y912" s="17">
        <v>0.15718492654463301</v>
      </c>
      <c r="Z912" s="17">
        <v>0.130799349602296</v>
      </c>
      <c r="AA912" s="17">
        <v>0.126696486934334</v>
      </c>
      <c r="AB912" s="17">
        <v>9.5816651892235996E-2</v>
      </c>
      <c r="AC912" s="17">
        <v>9.2711588000599698E-2</v>
      </c>
      <c r="AD912" s="17">
        <v>0.17006424787895699</v>
      </c>
      <c r="AE912" s="17"/>
      <c r="AF912" s="17">
        <v>0.169376920601683</v>
      </c>
      <c r="AG912" s="17">
        <v>0.12643028511833601</v>
      </c>
      <c r="AH912" s="17">
        <v>0.113733993061345</v>
      </c>
      <c r="AI912" s="17">
        <v>7.5416424788773806E-2</v>
      </c>
      <c r="AJ912" s="17">
        <v>9.2831381938174098E-2</v>
      </c>
      <c r="AK912" s="17"/>
      <c r="AL912" s="17">
        <v>8.1921782527312095E-2</v>
      </c>
      <c r="AM912" s="17">
        <v>0.14936373611877199</v>
      </c>
      <c r="AN912" s="17">
        <v>0.134659767356787</v>
      </c>
      <c r="AO912" s="17">
        <v>0.137613345546546</v>
      </c>
      <c r="AP912" s="17">
        <v>0.16884497667227399</v>
      </c>
      <c r="AQ912" s="17">
        <v>0.17943725334421101</v>
      </c>
      <c r="AR912" s="17"/>
      <c r="AS912" s="17">
        <v>0.13568710527698999</v>
      </c>
      <c r="AT912" s="17">
        <v>0.126156683837443</v>
      </c>
      <c r="AU912" s="17"/>
      <c r="AV912" s="17">
        <v>0.133491614938439</v>
      </c>
      <c r="AW912" s="17">
        <v>0.14080003914689701</v>
      </c>
    </row>
    <row r="913" spans="2:49" x14ac:dyDescent="0.3">
      <c r="B913" t="s">
        <v>77</v>
      </c>
      <c r="C913" s="17">
        <v>0.108681626551248</v>
      </c>
      <c r="D913" s="17">
        <v>0.105863355961444</v>
      </c>
      <c r="E913" s="17">
        <v>0.112212468428455</v>
      </c>
      <c r="F913" s="17"/>
      <c r="G913" s="17">
        <v>5.5756783101568501E-2</v>
      </c>
      <c r="H913" s="17">
        <v>4.7817900653465299E-2</v>
      </c>
      <c r="I913" s="17">
        <v>0.136733594436734</v>
      </c>
      <c r="J913" s="17">
        <v>9.7085006817842906E-2</v>
      </c>
      <c r="K913" s="17">
        <v>0.149732127157015</v>
      </c>
      <c r="L913" s="17">
        <v>0.15247489934821301</v>
      </c>
      <c r="M913" s="17"/>
      <c r="N913" s="17">
        <v>8.4657076832459904E-2</v>
      </c>
      <c r="O913" s="17">
        <v>9.89937654023018E-2</v>
      </c>
      <c r="P913" s="17">
        <v>0.103828507171131</v>
      </c>
      <c r="Q913" s="17">
        <v>0.148369243628866</v>
      </c>
      <c r="R913" s="17"/>
      <c r="S913" s="17">
        <v>5.6682259928422601E-2</v>
      </c>
      <c r="T913" s="17">
        <v>0.15951801376493299</v>
      </c>
      <c r="U913" s="17">
        <v>0.125788738580207</v>
      </c>
      <c r="V913" s="17">
        <v>0.10906141086725001</v>
      </c>
      <c r="W913" s="17">
        <v>0.12385627499509801</v>
      </c>
      <c r="X913" s="17">
        <v>0.116912097116806</v>
      </c>
      <c r="Y913" s="17">
        <v>0.10012175971104301</v>
      </c>
      <c r="Z913" s="17">
        <v>8.6599892888371305E-2</v>
      </c>
      <c r="AA913" s="17">
        <v>0.105716023357145</v>
      </c>
      <c r="AB913" s="17">
        <v>0.10415835484539</v>
      </c>
      <c r="AC913" s="17">
        <v>0.13447557424197301</v>
      </c>
      <c r="AD913" s="17">
        <v>5.7710587367338403E-2</v>
      </c>
      <c r="AE913" s="17"/>
      <c r="AF913" s="17">
        <v>0.150189124092313</v>
      </c>
      <c r="AG913" s="17">
        <v>0.118693083089845</v>
      </c>
      <c r="AH913" s="17">
        <v>8.4171121785032194E-2</v>
      </c>
      <c r="AI913" s="17">
        <v>4.5608524728943799E-2</v>
      </c>
      <c r="AJ913" s="17">
        <v>2.8811243422484801E-2</v>
      </c>
      <c r="AK913" s="17"/>
      <c r="AL913" s="17">
        <v>6.2521839231197002E-2</v>
      </c>
      <c r="AM913" s="17">
        <v>0.117479927722629</v>
      </c>
      <c r="AN913" s="17">
        <v>0.119942681805285</v>
      </c>
      <c r="AO913" s="17">
        <v>0.122019845803761</v>
      </c>
      <c r="AP913" s="17">
        <v>0.19015845852565699</v>
      </c>
      <c r="AQ913" s="17">
        <v>6.4600657523736796E-2</v>
      </c>
      <c r="AR913" s="17"/>
      <c r="AS913" s="17">
        <v>0.115421305874376</v>
      </c>
      <c r="AT913" s="17">
        <v>0.100655663699628</v>
      </c>
      <c r="AU913" s="17"/>
      <c r="AV913" s="17">
        <v>0.12174769626351099</v>
      </c>
      <c r="AW913" s="17">
        <v>0.100688189027137</v>
      </c>
    </row>
    <row r="914" spans="2:49" x14ac:dyDescent="0.3">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row>
    <row r="915" spans="2:49" x14ac:dyDescent="0.3">
      <c r="B915" s="6" t="s">
        <v>347</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row>
    <row r="916" spans="2:49" x14ac:dyDescent="0.3">
      <c r="B916" s="23" t="s">
        <v>80</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row>
    <row r="917" spans="2:49" x14ac:dyDescent="0.3">
      <c r="B917" t="s">
        <v>341</v>
      </c>
      <c r="C917" s="17">
        <v>4.9280762078305999E-2</v>
      </c>
      <c r="D917" s="17">
        <v>6.9729093396734304E-2</v>
      </c>
      <c r="E917" s="17">
        <v>2.88751910538061E-2</v>
      </c>
      <c r="F917" s="17"/>
      <c r="G917" s="17">
        <v>9.4471476287930206E-2</v>
      </c>
      <c r="H917" s="17">
        <v>5.7134789826355899E-2</v>
      </c>
      <c r="I917" s="17">
        <v>4.6626940373121199E-2</v>
      </c>
      <c r="J917" s="17">
        <v>5.8441116095388997E-2</v>
      </c>
      <c r="K917" s="17">
        <v>3.0652856535142901E-2</v>
      </c>
      <c r="L917" s="17">
        <v>1.9881083272363001E-2</v>
      </c>
      <c r="M917" s="17"/>
      <c r="N917" s="17">
        <v>4.5000277527412501E-2</v>
      </c>
      <c r="O917" s="17">
        <v>4.8973546760923102E-2</v>
      </c>
      <c r="P917" s="17">
        <v>6.7944646108995005E-2</v>
      </c>
      <c r="Q917" s="17">
        <v>3.8342284611188597E-2</v>
      </c>
      <c r="R917" s="17"/>
      <c r="S917" s="17">
        <v>4.7308183518553003E-2</v>
      </c>
      <c r="T917" s="17">
        <v>3.9942211783430603E-2</v>
      </c>
      <c r="U917" s="17">
        <v>5.9183887144057298E-2</v>
      </c>
      <c r="V917" s="17">
        <v>3.4508893131674302E-2</v>
      </c>
      <c r="W917" s="17">
        <v>6.8331462758153896E-2</v>
      </c>
      <c r="X917" s="17">
        <v>4.4816287354481198E-2</v>
      </c>
      <c r="Y917" s="17">
        <v>4.8432539362183002E-2</v>
      </c>
      <c r="Z917" s="17">
        <v>3.6478454260028097E-2</v>
      </c>
      <c r="AA917" s="17">
        <v>4.4499890627517601E-2</v>
      </c>
      <c r="AB917" s="17">
        <v>6.2250891178135301E-2</v>
      </c>
      <c r="AC917" s="17">
        <v>8.9896651752133905E-2</v>
      </c>
      <c r="AD917" s="17">
        <v>1.6179540546291699E-2</v>
      </c>
      <c r="AE917" s="17"/>
      <c r="AF917" s="17">
        <v>4.01511464166091E-2</v>
      </c>
      <c r="AG917" s="17">
        <v>6.9177001762723803E-2</v>
      </c>
      <c r="AH917" s="17">
        <v>4.6822818186107999E-2</v>
      </c>
      <c r="AI917" s="17">
        <v>4.8405018614822902E-2</v>
      </c>
      <c r="AJ917" s="17">
        <v>3.5311594198893702E-2</v>
      </c>
      <c r="AK917" s="17"/>
      <c r="AL917" s="17">
        <v>5.49015108978676E-2</v>
      </c>
      <c r="AM917" s="17">
        <v>3.6446968509458902E-2</v>
      </c>
      <c r="AN917" s="17">
        <v>6.5833628089867494E-2</v>
      </c>
      <c r="AO917" s="17">
        <v>5.2528861546637301E-2</v>
      </c>
      <c r="AP917" s="17">
        <v>4.54072903322209E-2</v>
      </c>
      <c r="AQ917" s="17">
        <v>5.3144501314114398E-2</v>
      </c>
      <c r="AR917" s="17"/>
      <c r="AS917" s="17">
        <v>4.5685627111999597E-2</v>
      </c>
      <c r="AT917" s="17">
        <v>5.3562036943583399E-2</v>
      </c>
      <c r="AU917" s="17"/>
      <c r="AV917" s="17">
        <v>4.3808681680733999E-2</v>
      </c>
      <c r="AW917" s="17">
        <v>5.0056722579364298E-2</v>
      </c>
    </row>
    <row r="918" spans="2:49" x14ac:dyDescent="0.3">
      <c r="B918" t="s">
        <v>342</v>
      </c>
      <c r="C918" s="17">
        <v>9.1076092162971495E-2</v>
      </c>
      <c r="D918" s="17">
        <v>0.13348722513466901</v>
      </c>
      <c r="E918" s="17">
        <v>4.9384454001150699E-2</v>
      </c>
      <c r="F918" s="17"/>
      <c r="G918" s="17">
        <v>0.13470097008347101</v>
      </c>
      <c r="H918" s="17">
        <v>0.20731272624549699</v>
      </c>
      <c r="I918" s="17">
        <v>0.100929003723789</v>
      </c>
      <c r="J918" s="17">
        <v>6.2504242151229697E-2</v>
      </c>
      <c r="K918" s="17">
        <v>3.2316252296402503E-2</v>
      </c>
      <c r="L918" s="17">
        <v>2.20805938228524E-2</v>
      </c>
      <c r="M918" s="17"/>
      <c r="N918" s="17">
        <v>0.14013853012446001</v>
      </c>
      <c r="O918" s="17">
        <v>7.4654679483004402E-2</v>
      </c>
      <c r="P918" s="17">
        <v>8.5559143064757398E-2</v>
      </c>
      <c r="Q918" s="17">
        <v>5.9252294291086499E-2</v>
      </c>
      <c r="R918" s="17"/>
      <c r="S918" s="17">
        <v>0.147959272313161</v>
      </c>
      <c r="T918" s="17">
        <v>7.6417942148415199E-2</v>
      </c>
      <c r="U918" s="17">
        <v>6.0678151843542499E-2</v>
      </c>
      <c r="V918" s="17">
        <v>8.0971328314674004E-2</v>
      </c>
      <c r="W918" s="17">
        <v>0.104588060726324</v>
      </c>
      <c r="X918" s="17">
        <v>5.9774331492073299E-2</v>
      </c>
      <c r="Y918" s="17">
        <v>0.10523600307699001</v>
      </c>
      <c r="Z918" s="17">
        <v>0.150321307162189</v>
      </c>
      <c r="AA918" s="17">
        <v>0.108187272035787</v>
      </c>
      <c r="AB918" s="17">
        <v>6.8379838952752806E-2</v>
      </c>
      <c r="AC918" s="17">
        <v>3.5784597403862098E-2</v>
      </c>
      <c r="AD918" s="17">
        <v>4.3209155860624501E-2</v>
      </c>
      <c r="AE918" s="17"/>
      <c r="AF918" s="17">
        <v>3.60633586326796E-2</v>
      </c>
      <c r="AG918" s="17">
        <v>6.6425826035841407E-2</v>
      </c>
      <c r="AH918" s="17">
        <v>0.119167695390763</v>
      </c>
      <c r="AI918" s="17">
        <v>0.17268600257015501</v>
      </c>
      <c r="AJ918" s="17">
        <v>0.286677408040794</v>
      </c>
      <c r="AK918" s="17"/>
      <c r="AL918" s="17">
        <v>0.15258477832366599</v>
      </c>
      <c r="AM918" s="17">
        <v>7.9949094185986599E-2</v>
      </c>
      <c r="AN918" s="17">
        <v>9.8405228798527394E-2</v>
      </c>
      <c r="AO918" s="17">
        <v>5.5825260177356499E-2</v>
      </c>
      <c r="AP918" s="17">
        <v>3.5392716718379701E-2</v>
      </c>
      <c r="AQ918" s="17">
        <v>4.8537693189755697E-2</v>
      </c>
      <c r="AR918" s="17"/>
      <c r="AS918" s="17">
        <v>9.5982845424929394E-2</v>
      </c>
      <c r="AT918" s="17">
        <v>8.5232873589143804E-2</v>
      </c>
      <c r="AU918" s="17"/>
      <c r="AV918" s="17">
        <v>9.5152629502352898E-2</v>
      </c>
      <c r="AW918" s="17">
        <v>9.79162809929848E-2</v>
      </c>
    </row>
    <row r="919" spans="2:49" x14ac:dyDescent="0.3">
      <c r="B919" t="s">
        <v>343</v>
      </c>
      <c r="C919" s="17">
        <v>9.1928911074515507E-2</v>
      </c>
      <c r="D919" s="17">
        <v>0.11394477261614699</v>
      </c>
      <c r="E919" s="17">
        <v>7.1115340694673596E-2</v>
      </c>
      <c r="F919" s="17"/>
      <c r="G919" s="17">
        <v>0.13573283367695299</v>
      </c>
      <c r="H919" s="17">
        <v>0.18437657639403199</v>
      </c>
      <c r="I919" s="17">
        <v>0.102389108123893</v>
      </c>
      <c r="J919" s="17">
        <v>7.1979766404461895E-2</v>
      </c>
      <c r="K919" s="17">
        <v>5.69291776075092E-2</v>
      </c>
      <c r="L919" s="17">
        <v>1.8677560333822101E-2</v>
      </c>
      <c r="M919" s="17"/>
      <c r="N919" s="17">
        <v>0.13032309092733901</v>
      </c>
      <c r="O919" s="17">
        <v>7.37753999099547E-2</v>
      </c>
      <c r="P919" s="17">
        <v>8.8249138048264494E-2</v>
      </c>
      <c r="Q919" s="17">
        <v>7.3580659818352101E-2</v>
      </c>
      <c r="R919" s="17"/>
      <c r="S919" s="17">
        <v>0.12823669773860899</v>
      </c>
      <c r="T919" s="17">
        <v>7.6976467999002401E-2</v>
      </c>
      <c r="U919" s="17">
        <v>7.37657296180836E-2</v>
      </c>
      <c r="V919" s="17">
        <v>0.11646894393141299</v>
      </c>
      <c r="W919" s="17">
        <v>3.7517766779427399E-2</v>
      </c>
      <c r="X919" s="17">
        <v>0.12102177170872799</v>
      </c>
      <c r="Y919" s="17">
        <v>4.7321119474125303E-2</v>
      </c>
      <c r="Z919" s="17">
        <v>0.111062958536694</v>
      </c>
      <c r="AA919" s="17">
        <v>8.3396158875678403E-2</v>
      </c>
      <c r="AB919" s="17">
        <v>0.114044792950937</v>
      </c>
      <c r="AC919" s="17">
        <v>6.2304969126718499E-2</v>
      </c>
      <c r="AD919" s="17">
        <v>0.109448688694052</v>
      </c>
      <c r="AE919" s="17"/>
      <c r="AF919" s="17">
        <v>5.9773820617170098E-2</v>
      </c>
      <c r="AG919" s="17">
        <v>5.9469135949877502E-2</v>
      </c>
      <c r="AH919" s="17">
        <v>0.124662575850624</v>
      </c>
      <c r="AI919" s="17">
        <v>0.15056648580624299</v>
      </c>
      <c r="AJ919" s="17">
        <v>0.17166414129574001</v>
      </c>
      <c r="AK919" s="17"/>
      <c r="AL919" s="17">
        <v>0.15210176856160801</v>
      </c>
      <c r="AM919" s="17">
        <v>7.0920821468641398E-2</v>
      </c>
      <c r="AN919" s="17">
        <v>7.7430799787165494E-2</v>
      </c>
      <c r="AO919" s="17">
        <v>6.85128763904191E-2</v>
      </c>
      <c r="AP919" s="17">
        <v>5.6030076262693101E-2</v>
      </c>
      <c r="AQ919" s="17">
        <v>8.1655510325989694E-2</v>
      </c>
      <c r="AR919" s="17"/>
      <c r="AS919" s="17">
        <v>9.3000941266552895E-2</v>
      </c>
      <c r="AT919" s="17">
        <v>9.0652281418326694E-2</v>
      </c>
      <c r="AU919" s="17"/>
      <c r="AV919" s="17">
        <v>9.3180670004913604E-2</v>
      </c>
      <c r="AW919" s="17">
        <v>9.2582382761592003E-2</v>
      </c>
    </row>
    <row r="920" spans="2:49" x14ac:dyDescent="0.3">
      <c r="B920" t="s">
        <v>344</v>
      </c>
      <c r="C920" s="17">
        <v>0.126916948387919</v>
      </c>
      <c r="D920" s="17">
        <v>0.133395297733058</v>
      </c>
      <c r="E920" s="17">
        <v>0.119716366842801</v>
      </c>
      <c r="F920" s="17"/>
      <c r="G920" s="17">
        <v>0.167989047095771</v>
      </c>
      <c r="H920" s="17">
        <v>0.19349399590323599</v>
      </c>
      <c r="I920" s="17">
        <v>0.17721049262732899</v>
      </c>
      <c r="J920" s="17">
        <v>0.10729915724279999</v>
      </c>
      <c r="K920" s="17">
        <v>7.8523115199745294E-2</v>
      </c>
      <c r="L920" s="17">
        <v>5.2663144750642703E-2</v>
      </c>
      <c r="M920" s="17"/>
      <c r="N920" s="17">
        <v>0.16130547026040701</v>
      </c>
      <c r="O920" s="17">
        <v>0.114990366441999</v>
      </c>
      <c r="P920" s="17">
        <v>0.12525677496168</v>
      </c>
      <c r="Q920" s="17">
        <v>0.105024508089076</v>
      </c>
      <c r="R920" s="17"/>
      <c r="S920" s="17">
        <v>0.16718488280249699</v>
      </c>
      <c r="T920" s="17">
        <v>0.112465458366654</v>
      </c>
      <c r="U920" s="17">
        <v>0.122545614732346</v>
      </c>
      <c r="V920" s="17">
        <v>0.140239352227951</v>
      </c>
      <c r="W920" s="17">
        <v>0.122735981391578</v>
      </c>
      <c r="X920" s="17">
        <v>0.15246142485189501</v>
      </c>
      <c r="Y920" s="17">
        <v>9.7950066944409206E-2</v>
      </c>
      <c r="Z920" s="17">
        <v>0.10739401977336201</v>
      </c>
      <c r="AA920" s="17">
        <v>0.135695085789033</v>
      </c>
      <c r="AB920" s="17">
        <v>9.0580882487802494E-2</v>
      </c>
      <c r="AC920" s="17">
        <v>0.101979877529509</v>
      </c>
      <c r="AD920" s="17">
        <v>0.12791527812620099</v>
      </c>
      <c r="AE920" s="17"/>
      <c r="AF920" s="17">
        <v>8.7613846977979207E-2</v>
      </c>
      <c r="AG920" s="17">
        <v>0.12851445837984801</v>
      </c>
      <c r="AH920" s="17">
        <v>0.15425484154484201</v>
      </c>
      <c r="AI920" s="17">
        <v>0.18966455135222399</v>
      </c>
      <c r="AJ920" s="17">
        <v>0.21271077405111999</v>
      </c>
      <c r="AK920" s="17"/>
      <c r="AL920" s="17">
        <v>0.16305840893599799</v>
      </c>
      <c r="AM920" s="17">
        <v>0.12211422574436601</v>
      </c>
      <c r="AN920" s="17">
        <v>0.13473676895668399</v>
      </c>
      <c r="AO920" s="17">
        <v>0.103498602784514</v>
      </c>
      <c r="AP920" s="17">
        <v>5.8134796947628499E-2</v>
      </c>
      <c r="AQ920" s="17">
        <v>0.171633808380736</v>
      </c>
      <c r="AR920" s="17"/>
      <c r="AS920" s="17">
        <v>0.12534488352690101</v>
      </c>
      <c r="AT920" s="17">
        <v>0.12878904549669001</v>
      </c>
      <c r="AU920" s="17"/>
      <c r="AV920" s="17">
        <v>0.12464853242825499</v>
      </c>
      <c r="AW920" s="17">
        <v>0.12696657006092599</v>
      </c>
    </row>
    <row r="921" spans="2:49" x14ac:dyDescent="0.3">
      <c r="B921" t="s">
        <v>345</v>
      </c>
      <c r="C921" s="17">
        <v>0.10275491728632299</v>
      </c>
      <c r="D921" s="17">
        <v>9.9481131129306302E-2</v>
      </c>
      <c r="E921" s="17">
        <v>0.10574069238358801</v>
      </c>
      <c r="F921" s="17"/>
      <c r="G921" s="17">
        <v>0.12901699683099899</v>
      </c>
      <c r="H921" s="17">
        <v>8.3086330988210194E-2</v>
      </c>
      <c r="I921" s="17">
        <v>0.12914149909907499</v>
      </c>
      <c r="J921" s="17">
        <v>0.11746665350666299</v>
      </c>
      <c r="K921" s="17">
        <v>9.5104596253355905E-2</v>
      </c>
      <c r="L921" s="17">
        <v>7.2754697965648804E-2</v>
      </c>
      <c r="M921" s="17"/>
      <c r="N921" s="17">
        <v>9.7655549144254505E-2</v>
      </c>
      <c r="O921" s="17">
        <v>0.11901852403668201</v>
      </c>
      <c r="P921" s="17">
        <v>0.103727270641656</v>
      </c>
      <c r="Q921" s="17">
        <v>8.6030215802472706E-2</v>
      </c>
      <c r="R921" s="17"/>
      <c r="S921" s="17">
        <v>9.6078334125871204E-2</v>
      </c>
      <c r="T921" s="17">
        <v>0.116348314118007</v>
      </c>
      <c r="U921" s="17">
        <v>0.102403097588499</v>
      </c>
      <c r="V921" s="17">
        <v>9.0615985886249306E-2</v>
      </c>
      <c r="W921" s="17">
        <v>6.54484366388913E-2</v>
      </c>
      <c r="X921" s="17">
        <v>0.101591486357849</v>
      </c>
      <c r="Y921" s="17">
        <v>9.3789060189488002E-2</v>
      </c>
      <c r="Z921" s="17">
        <v>0.12839436583202099</v>
      </c>
      <c r="AA921" s="17">
        <v>9.5279157685876997E-2</v>
      </c>
      <c r="AB921" s="17">
        <v>0.11961937336265301</v>
      </c>
      <c r="AC921" s="17">
        <v>0.11461295762304</v>
      </c>
      <c r="AD921" s="17">
        <v>0.14958010909059599</v>
      </c>
      <c r="AE921" s="17"/>
      <c r="AF921" s="17">
        <v>8.6861325163400394E-2</v>
      </c>
      <c r="AG921" s="17">
        <v>0.10582993439609401</v>
      </c>
      <c r="AH921" s="17">
        <v>0.106364539162665</v>
      </c>
      <c r="AI921" s="17">
        <v>0.105854257166328</v>
      </c>
      <c r="AJ921" s="17">
        <v>0.148258086221909</v>
      </c>
      <c r="AK921" s="17"/>
      <c r="AL921" s="17">
        <v>0.108104469307339</v>
      </c>
      <c r="AM921" s="17">
        <v>9.5017031885409803E-2</v>
      </c>
      <c r="AN921" s="17">
        <v>9.0848501454863603E-2</v>
      </c>
      <c r="AO921" s="17">
        <v>0.12670093296764101</v>
      </c>
      <c r="AP921" s="17">
        <v>8.9486779963965798E-2</v>
      </c>
      <c r="AQ921" s="17">
        <v>8.6218044873893299E-2</v>
      </c>
      <c r="AR921" s="17"/>
      <c r="AS921" s="17">
        <v>8.8833129116188195E-2</v>
      </c>
      <c r="AT921" s="17">
        <v>0.119333711220657</v>
      </c>
      <c r="AU921" s="17"/>
      <c r="AV921" s="17">
        <v>8.5711865308262303E-2</v>
      </c>
      <c r="AW921" s="17">
        <v>9.6102036275665104E-2</v>
      </c>
    </row>
    <row r="922" spans="2:49" x14ac:dyDescent="0.3">
      <c r="B922" t="s">
        <v>346</v>
      </c>
      <c r="C922" s="17">
        <v>0.51807248553618002</v>
      </c>
      <c r="D922" s="17">
        <v>0.43381890756994801</v>
      </c>
      <c r="E922" s="17">
        <v>0.60132212475412805</v>
      </c>
      <c r="F922" s="17"/>
      <c r="G922" s="17">
        <v>0.31250269902366901</v>
      </c>
      <c r="H922" s="17">
        <v>0.266938281310448</v>
      </c>
      <c r="I922" s="17">
        <v>0.40272188615417698</v>
      </c>
      <c r="J922" s="17">
        <v>0.55703438618689904</v>
      </c>
      <c r="K922" s="17">
        <v>0.69146241660096697</v>
      </c>
      <c r="L922" s="17">
        <v>0.80589355737791002</v>
      </c>
      <c r="M922" s="17"/>
      <c r="N922" s="17">
        <v>0.417223672895353</v>
      </c>
      <c r="O922" s="17">
        <v>0.55210491058086797</v>
      </c>
      <c r="P922" s="17">
        <v>0.51661326753022696</v>
      </c>
      <c r="Q922" s="17">
        <v>0.59496725263141004</v>
      </c>
      <c r="R922" s="17"/>
      <c r="S922" s="17">
        <v>0.40081102504369998</v>
      </c>
      <c r="T922" s="17">
        <v>0.55757622216528102</v>
      </c>
      <c r="U922" s="17">
        <v>0.53334586545843798</v>
      </c>
      <c r="V922" s="17">
        <v>0.51132580924948301</v>
      </c>
      <c r="W922" s="17">
        <v>0.58095589640964695</v>
      </c>
      <c r="X922" s="17">
        <v>0.499668862537128</v>
      </c>
      <c r="Y922" s="17">
        <v>0.60159012606648099</v>
      </c>
      <c r="Z922" s="17">
        <v>0.44430700814451302</v>
      </c>
      <c r="AA922" s="17">
        <v>0.52393034101661795</v>
      </c>
      <c r="AB922" s="17">
        <v>0.51889737285913096</v>
      </c>
      <c r="AC922" s="17">
        <v>0.58394950572503301</v>
      </c>
      <c r="AD922" s="17">
        <v>0.52461585377133302</v>
      </c>
      <c r="AE922" s="17"/>
      <c r="AF922" s="17">
        <v>0.658219334468924</v>
      </c>
      <c r="AG922" s="17">
        <v>0.553385108916016</v>
      </c>
      <c r="AH922" s="17">
        <v>0.43258605458738197</v>
      </c>
      <c r="AI922" s="17">
        <v>0.314416019480936</v>
      </c>
      <c r="AJ922" s="17">
        <v>0.14537799619154401</v>
      </c>
      <c r="AK922" s="17"/>
      <c r="AL922" s="17">
        <v>0.355380372710424</v>
      </c>
      <c r="AM922" s="17">
        <v>0.57785738638070105</v>
      </c>
      <c r="AN922" s="17">
        <v>0.49364800957272098</v>
      </c>
      <c r="AO922" s="17">
        <v>0.56809205553947895</v>
      </c>
      <c r="AP922" s="17">
        <v>0.69343514706743103</v>
      </c>
      <c r="AQ922" s="17">
        <v>0.55881044191551099</v>
      </c>
      <c r="AR922" s="17"/>
      <c r="AS922" s="17">
        <v>0.53581890459117198</v>
      </c>
      <c r="AT922" s="17">
        <v>0.49693912098634302</v>
      </c>
      <c r="AU922" s="17"/>
      <c r="AV922" s="17">
        <v>0.54050649710058796</v>
      </c>
      <c r="AW922" s="17">
        <v>0.52490227695275304</v>
      </c>
    </row>
    <row r="923" spans="2:49" x14ac:dyDescent="0.3">
      <c r="B923" t="s">
        <v>142</v>
      </c>
      <c r="C923" s="17">
        <v>1.9969883473785501E-2</v>
      </c>
      <c r="D923" s="17">
        <v>1.61435724201375E-2</v>
      </c>
      <c r="E923" s="17">
        <v>2.38458302698525E-2</v>
      </c>
      <c r="F923" s="17"/>
      <c r="G923" s="17">
        <v>2.5585977001207998E-2</v>
      </c>
      <c r="H923" s="17">
        <v>7.6572993322212004E-3</v>
      </c>
      <c r="I923" s="17">
        <v>4.0981069898615899E-2</v>
      </c>
      <c r="J923" s="17">
        <v>2.5274678412557702E-2</v>
      </c>
      <c r="K923" s="17">
        <v>1.50115855068777E-2</v>
      </c>
      <c r="L923" s="17">
        <v>8.0493624767612095E-3</v>
      </c>
      <c r="M923" s="17"/>
      <c r="N923" s="17">
        <v>8.3534091207738501E-3</v>
      </c>
      <c r="O923" s="17">
        <v>1.6482572786568998E-2</v>
      </c>
      <c r="P923" s="17">
        <v>1.26497596444203E-2</v>
      </c>
      <c r="Q923" s="17">
        <v>4.2802784756413498E-2</v>
      </c>
      <c r="R923" s="17"/>
      <c r="S923" s="17">
        <v>1.2421604457608201E-2</v>
      </c>
      <c r="T923" s="17">
        <v>2.02733834192096E-2</v>
      </c>
      <c r="U923" s="17">
        <v>4.8077653615033099E-2</v>
      </c>
      <c r="V923" s="17">
        <v>2.5869687258555901E-2</v>
      </c>
      <c r="W923" s="17">
        <v>2.04223952959782E-2</v>
      </c>
      <c r="X923" s="17">
        <v>2.0665835697844501E-2</v>
      </c>
      <c r="Y923" s="17">
        <v>5.6810848863233102E-3</v>
      </c>
      <c r="Z923" s="17">
        <v>2.2041886291192799E-2</v>
      </c>
      <c r="AA923" s="17">
        <v>9.0120939694886097E-3</v>
      </c>
      <c r="AB923" s="17">
        <v>2.62268482085889E-2</v>
      </c>
      <c r="AC923" s="17">
        <v>1.14714408397023E-2</v>
      </c>
      <c r="AD923" s="17">
        <v>2.9051373910901099E-2</v>
      </c>
      <c r="AE923" s="17"/>
      <c r="AF923" s="17">
        <v>3.1317167723237498E-2</v>
      </c>
      <c r="AG923" s="17">
        <v>1.7198534559599198E-2</v>
      </c>
      <c r="AH923" s="17">
        <v>1.6141475277615398E-2</v>
      </c>
      <c r="AI923" s="17">
        <v>1.84076650092907E-2</v>
      </c>
      <c r="AJ923" s="17">
        <v>0</v>
      </c>
      <c r="AK923" s="17"/>
      <c r="AL923" s="17">
        <v>1.38686912630976E-2</v>
      </c>
      <c r="AM923" s="17">
        <v>1.76944718254364E-2</v>
      </c>
      <c r="AN923" s="17">
        <v>3.9097063340171399E-2</v>
      </c>
      <c r="AO923" s="17">
        <v>2.4841410593953499E-2</v>
      </c>
      <c r="AP923" s="17">
        <v>2.2113192707681199E-2</v>
      </c>
      <c r="AQ923" s="17">
        <v>0</v>
      </c>
      <c r="AR923" s="17"/>
      <c r="AS923" s="17">
        <v>1.53336689622571E-2</v>
      </c>
      <c r="AT923" s="17">
        <v>2.5490930345256301E-2</v>
      </c>
      <c r="AU923" s="17"/>
      <c r="AV923" s="17">
        <v>1.69911239748942E-2</v>
      </c>
      <c r="AW923" s="17">
        <v>1.14737303767151E-2</v>
      </c>
    </row>
    <row r="924" spans="2:49" x14ac:dyDescent="0.3">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row>
    <row r="925" spans="2:49" x14ac:dyDescent="0.3">
      <c r="B925" s="6" t="s">
        <v>349</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row>
    <row r="926" spans="2:49" x14ac:dyDescent="0.3">
      <c r="B926" s="23" t="s">
        <v>350</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row>
    <row r="927" spans="2:49" x14ac:dyDescent="0.3">
      <c r="B927" t="s">
        <v>230</v>
      </c>
      <c r="C927" s="17">
        <v>0.42934308265758597</v>
      </c>
      <c r="D927" s="17">
        <v>0.58446589448698205</v>
      </c>
      <c r="E927" s="17">
        <v>0.212498058342737</v>
      </c>
      <c r="F927" s="17"/>
      <c r="G927" s="17">
        <v>0.44104245055227997</v>
      </c>
      <c r="H927" s="17">
        <v>0.58692736879991103</v>
      </c>
      <c r="I927" s="17">
        <v>0.419710436641762</v>
      </c>
      <c r="J927" s="17">
        <v>0.42076035127187</v>
      </c>
      <c r="K927" s="17">
        <v>0.232288511851546</v>
      </c>
      <c r="L927" s="17">
        <v>0.150379933504941</v>
      </c>
      <c r="M927" s="17"/>
      <c r="N927" s="17">
        <v>0.47098429237811101</v>
      </c>
      <c r="O927" s="17">
        <v>0.386653677155121</v>
      </c>
      <c r="P927" s="17">
        <v>0.433204585995208</v>
      </c>
      <c r="Q927" s="17">
        <v>0.41518455485098299</v>
      </c>
      <c r="R927" s="17"/>
      <c r="S927" s="17">
        <v>0.495788834496873</v>
      </c>
      <c r="T927" s="17">
        <v>0.39945073518068702</v>
      </c>
      <c r="U927" s="17">
        <v>0.320916569594354</v>
      </c>
      <c r="V927" s="17">
        <v>0.37540180146765201</v>
      </c>
      <c r="W927" s="17">
        <v>0.50759455802117404</v>
      </c>
      <c r="X927" s="17">
        <v>0.39809007319161199</v>
      </c>
      <c r="Y927" s="17">
        <v>0.38941858187719802</v>
      </c>
      <c r="Z927" s="17">
        <v>0.458407117159708</v>
      </c>
      <c r="AA927" s="17">
        <v>0.492108761585689</v>
      </c>
      <c r="AB927" s="17">
        <v>0.45432495950354801</v>
      </c>
      <c r="AC927" s="17">
        <v>0.380288309166668</v>
      </c>
      <c r="AD927" s="17">
        <v>0.32463358128845299</v>
      </c>
      <c r="AE927" s="17"/>
      <c r="AF927" s="17">
        <v>0.368407363654362</v>
      </c>
      <c r="AG927" s="17">
        <v>0.39399106896689301</v>
      </c>
      <c r="AH927" s="17">
        <v>0.46227768620481102</v>
      </c>
      <c r="AI927" s="17">
        <v>0.47558902301324002</v>
      </c>
      <c r="AJ927" s="17">
        <v>0.66203193601010102</v>
      </c>
      <c r="AK927" s="17"/>
      <c r="AL927" s="17">
        <v>0.542574778504477</v>
      </c>
      <c r="AM927" s="17">
        <v>0.36201177867739598</v>
      </c>
      <c r="AN927" s="17">
        <v>0.45089720334869099</v>
      </c>
      <c r="AO927" s="17">
        <v>0.30100585128491703</v>
      </c>
      <c r="AP927" s="17">
        <v>0.31229223894378599</v>
      </c>
      <c r="AQ927" s="17">
        <v>0.45048001393325998</v>
      </c>
      <c r="AR927" s="17"/>
      <c r="AS927" s="17">
        <v>0.44604124907898002</v>
      </c>
      <c r="AT927" s="17">
        <v>0.41065398015815502</v>
      </c>
      <c r="AU927" s="17"/>
      <c r="AV927" s="17">
        <v>0.42484665533296101</v>
      </c>
      <c r="AW927" s="17">
        <v>0.493151286473614</v>
      </c>
    </row>
    <row r="928" spans="2:49" x14ac:dyDescent="0.3">
      <c r="B928" t="s">
        <v>239</v>
      </c>
      <c r="C928" s="17">
        <v>0.219470879270872</v>
      </c>
      <c r="D928" s="17">
        <v>0.128898061304378</v>
      </c>
      <c r="E928" s="17">
        <v>0.34691581406718902</v>
      </c>
      <c r="F928" s="17"/>
      <c r="G928" s="17">
        <v>0.150758118884813</v>
      </c>
      <c r="H928" s="17">
        <v>0.20894489525724</v>
      </c>
      <c r="I928" s="17">
        <v>0.22908315388598399</v>
      </c>
      <c r="J928" s="17">
        <v>0.24330345613764601</v>
      </c>
      <c r="K928" s="17">
        <v>0.32045294814650799</v>
      </c>
      <c r="L928" s="17">
        <v>0.24249146101508001</v>
      </c>
      <c r="M928" s="17"/>
      <c r="N928" s="17">
        <v>0.22071282304925499</v>
      </c>
      <c r="O928" s="17">
        <v>0.244317043675881</v>
      </c>
      <c r="P928" s="17">
        <v>0.16781811396838001</v>
      </c>
      <c r="Q928" s="17">
        <v>0.23989346159205899</v>
      </c>
      <c r="R928" s="17"/>
      <c r="S928" s="17">
        <v>0.23122113044134099</v>
      </c>
      <c r="T928" s="17">
        <v>0.187968165016697</v>
      </c>
      <c r="U928" s="17">
        <v>0.29818909106162</v>
      </c>
      <c r="V928" s="17">
        <v>0.23956488503003601</v>
      </c>
      <c r="W928" s="17">
        <v>0.19338685848502701</v>
      </c>
      <c r="X928" s="17">
        <v>0.22312798597898301</v>
      </c>
      <c r="Y928" s="17">
        <v>0.21023657777903701</v>
      </c>
      <c r="Z928" s="17">
        <v>0.15740167225205501</v>
      </c>
      <c r="AA928" s="17">
        <v>0.18265909528829999</v>
      </c>
      <c r="AB928" s="17">
        <v>0.162051766134995</v>
      </c>
      <c r="AC928" s="17">
        <v>0.24436972875423499</v>
      </c>
      <c r="AD928" s="17">
        <v>0.45979582925521501</v>
      </c>
      <c r="AE928" s="17"/>
      <c r="AF928" s="17">
        <v>0.27619362228963201</v>
      </c>
      <c r="AG928" s="17">
        <v>0.23200058123244399</v>
      </c>
      <c r="AH928" s="17">
        <v>0.19073449641423701</v>
      </c>
      <c r="AI928" s="17">
        <v>0.230126846261687</v>
      </c>
      <c r="AJ928" s="17">
        <v>0.19541632294587</v>
      </c>
      <c r="AK928" s="17"/>
      <c r="AL928" s="17">
        <v>0.187400882250186</v>
      </c>
      <c r="AM928" s="17">
        <v>0.246926495755348</v>
      </c>
      <c r="AN928" s="17">
        <v>0.22337246609488501</v>
      </c>
      <c r="AO928" s="17">
        <v>0.22848494312759099</v>
      </c>
      <c r="AP928" s="17">
        <v>0.214192529319295</v>
      </c>
      <c r="AQ928" s="17">
        <v>0.29090429693192998</v>
      </c>
      <c r="AR928" s="17"/>
      <c r="AS928" s="17">
        <v>0.259008152720128</v>
      </c>
      <c r="AT928" s="17">
        <v>0.175219544280316</v>
      </c>
      <c r="AU928" s="17"/>
      <c r="AV928" s="17">
        <v>0.28448883113819001</v>
      </c>
      <c r="AW928" s="17">
        <v>0.20237127033869501</v>
      </c>
    </row>
    <row r="929" spans="2:49" x14ac:dyDescent="0.3">
      <c r="B929" t="s">
        <v>231</v>
      </c>
      <c r="C929" s="17">
        <v>0.18224764085169701</v>
      </c>
      <c r="D929" s="17">
        <v>0.187471443908411</v>
      </c>
      <c r="E929" s="17">
        <v>0.17697456832960701</v>
      </c>
      <c r="F929" s="17"/>
      <c r="G929" s="17">
        <v>0.113914191844305</v>
      </c>
      <c r="H929" s="17">
        <v>0.213856508690072</v>
      </c>
      <c r="I929" s="17">
        <v>0.21148451091360199</v>
      </c>
      <c r="J929" s="17">
        <v>0.16989105377548699</v>
      </c>
      <c r="K929" s="17">
        <v>0.180006551454893</v>
      </c>
      <c r="L929" s="17">
        <v>0.19833335487112999</v>
      </c>
      <c r="M929" s="17"/>
      <c r="N929" s="17">
        <v>0.23408310233407201</v>
      </c>
      <c r="O929" s="17">
        <v>0.16677159201303399</v>
      </c>
      <c r="P929" s="17">
        <v>0.16607008881927801</v>
      </c>
      <c r="Q929" s="17">
        <v>0.13482007307552199</v>
      </c>
      <c r="R929" s="17"/>
      <c r="S929" s="17">
        <v>0.24451180761446201</v>
      </c>
      <c r="T929" s="17">
        <v>0.18681297326802401</v>
      </c>
      <c r="U929" s="17">
        <v>8.05657339563111E-2</v>
      </c>
      <c r="V929" s="17">
        <v>0.19062304976694899</v>
      </c>
      <c r="W929" s="17">
        <v>0.134332761264395</v>
      </c>
      <c r="X929" s="17">
        <v>0.144129235254981</v>
      </c>
      <c r="Y929" s="17">
        <v>0.15235195544153399</v>
      </c>
      <c r="Z929" s="17">
        <v>0.12077482476377401</v>
      </c>
      <c r="AA929" s="17">
        <v>0.24185206155182201</v>
      </c>
      <c r="AB929" s="17">
        <v>0.218097485578365</v>
      </c>
      <c r="AC929" s="17">
        <v>0.13298394988393</v>
      </c>
      <c r="AD929" s="17">
        <v>0.13598312611982699</v>
      </c>
      <c r="AE929" s="17"/>
      <c r="AF929" s="17">
        <v>0.14852113687173901</v>
      </c>
      <c r="AG929" s="17">
        <v>0.13872049625267899</v>
      </c>
      <c r="AH929" s="17">
        <v>0.19185810938446199</v>
      </c>
      <c r="AI929" s="17">
        <v>0.21942619433067101</v>
      </c>
      <c r="AJ929" s="17">
        <v>0.284880005422041</v>
      </c>
      <c r="AK929" s="17"/>
      <c r="AL929" s="17">
        <v>0.214601044018424</v>
      </c>
      <c r="AM929" s="17">
        <v>0.20395128067844401</v>
      </c>
      <c r="AN929" s="17">
        <v>0.14166480202208501</v>
      </c>
      <c r="AO929" s="17">
        <v>0.12980170982235301</v>
      </c>
      <c r="AP929" s="17">
        <v>0.18119553171452801</v>
      </c>
      <c r="AQ929" s="17">
        <v>8.6626182126335993E-2</v>
      </c>
      <c r="AR929" s="17"/>
      <c r="AS929" s="17">
        <v>0.219367829549381</v>
      </c>
      <c r="AT929" s="17">
        <v>0.14070158161010299</v>
      </c>
      <c r="AU929" s="17"/>
      <c r="AV929" s="17">
        <v>0.25603468645178001</v>
      </c>
      <c r="AW929" s="17">
        <v>0.137866998699995</v>
      </c>
    </row>
    <row r="930" spans="2:49" x14ac:dyDescent="0.3">
      <c r="B930" t="s">
        <v>240</v>
      </c>
      <c r="C930" s="17">
        <v>0.131324049115461</v>
      </c>
      <c r="D930" s="17">
        <v>0.13735526061407</v>
      </c>
      <c r="E930" s="17">
        <v>0.124279410431547</v>
      </c>
      <c r="F930" s="17"/>
      <c r="G930" s="17">
        <v>0.17674690947832999</v>
      </c>
      <c r="H930" s="17">
        <v>0.25208487935673002</v>
      </c>
      <c r="I930" s="17">
        <v>9.5624715176990602E-2</v>
      </c>
      <c r="J930" s="17">
        <v>5.2826020319694897E-2</v>
      </c>
      <c r="K930" s="17">
        <v>0</v>
      </c>
      <c r="L930" s="17">
        <v>1.03386384997886E-2</v>
      </c>
      <c r="M930" s="17"/>
      <c r="N930" s="17">
        <v>0.18797505477326801</v>
      </c>
      <c r="O930" s="17">
        <v>8.8032861974696994E-2</v>
      </c>
      <c r="P930" s="17">
        <v>0.135622868864063</v>
      </c>
      <c r="Q930" s="17">
        <v>8.5659703787522107E-2</v>
      </c>
      <c r="R930" s="17"/>
      <c r="S930" s="17">
        <v>0.24340097050067599</v>
      </c>
      <c r="T930" s="17">
        <v>0.159138468374107</v>
      </c>
      <c r="U930" s="17">
        <v>9.2160982350930495E-2</v>
      </c>
      <c r="V930" s="17">
        <v>7.3891057735382806E-2</v>
      </c>
      <c r="W930" s="17">
        <v>8.0544652887076407E-2</v>
      </c>
      <c r="X930" s="17">
        <v>0.132862352180073</v>
      </c>
      <c r="Y930" s="17">
        <v>7.4898016179170898E-2</v>
      </c>
      <c r="Z930" s="17">
        <v>0.120327681111442</v>
      </c>
      <c r="AA930" s="17">
        <v>0.13832923903181199</v>
      </c>
      <c r="AB930" s="17">
        <v>9.8356183116801998E-2</v>
      </c>
      <c r="AC930" s="17">
        <v>2.2085551283540301E-2</v>
      </c>
      <c r="AD930" s="17">
        <v>9.4125152516115806E-2</v>
      </c>
      <c r="AE930" s="17"/>
      <c r="AF930" s="17">
        <v>5.6718610401751302E-2</v>
      </c>
      <c r="AG930" s="17">
        <v>8.4454247188857898E-2</v>
      </c>
      <c r="AH930" s="17">
        <v>0.14655710407190101</v>
      </c>
      <c r="AI930" s="17">
        <v>0.22914562975658201</v>
      </c>
      <c r="AJ930" s="17">
        <v>0.34231635538791699</v>
      </c>
      <c r="AK930" s="17"/>
      <c r="AL930" s="17">
        <v>0.20387052563394101</v>
      </c>
      <c r="AM930" s="17">
        <v>0.118765655985032</v>
      </c>
      <c r="AN930" s="17">
        <v>9.0111941599413103E-2</v>
      </c>
      <c r="AO930" s="17">
        <v>7.68697806246431E-2</v>
      </c>
      <c r="AP930" s="17">
        <v>3.3073659033952402E-2</v>
      </c>
      <c r="AQ930" s="17">
        <v>4.5849839078212003E-2</v>
      </c>
      <c r="AR930" s="17"/>
      <c r="AS930" s="17">
        <v>0.13819817071584001</v>
      </c>
      <c r="AT930" s="17">
        <v>0.12363032035860599</v>
      </c>
      <c r="AU930" s="17"/>
      <c r="AV930" s="17">
        <v>0.15264771133352101</v>
      </c>
      <c r="AW930" s="17">
        <v>0.106080621920543</v>
      </c>
    </row>
    <row r="931" spans="2:49" x14ac:dyDescent="0.3">
      <c r="B931" t="s">
        <v>233</v>
      </c>
      <c r="C931" s="17">
        <v>0.129375005238132</v>
      </c>
      <c r="D931" s="17">
        <v>0.115569735537878</v>
      </c>
      <c r="E931" s="17">
        <v>0.15070005647375201</v>
      </c>
      <c r="F931" s="17"/>
      <c r="G931" s="17">
        <v>8.9930374389504394E-2</v>
      </c>
      <c r="H931" s="17">
        <v>0.161908604622202</v>
      </c>
      <c r="I931" s="17">
        <v>0.179742245409931</v>
      </c>
      <c r="J931" s="17">
        <v>0.13103956819325299</v>
      </c>
      <c r="K931" s="17">
        <v>5.1282546838690803E-2</v>
      </c>
      <c r="L931" s="17">
        <v>7.6838280555262095E-2</v>
      </c>
      <c r="M931" s="17"/>
      <c r="N931" s="17">
        <v>0.15298540859320001</v>
      </c>
      <c r="O931" s="17">
        <v>0.120276364002963</v>
      </c>
      <c r="P931" s="17">
        <v>0.13556514766490299</v>
      </c>
      <c r="Q931" s="17">
        <v>9.57488194838476E-2</v>
      </c>
      <c r="R931" s="17"/>
      <c r="S931" s="17">
        <v>0.142730410520679</v>
      </c>
      <c r="T931" s="17">
        <v>0.1081779874842</v>
      </c>
      <c r="U931" s="17">
        <v>0.11322965010588</v>
      </c>
      <c r="V931" s="17">
        <v>8.63189757099493E-2</v>
      </c>
      <c r="W931" s="17">
        <v>0.13122631385935901</v>
      </c>
      <c r="X931" s="17">
        <v>0.12340070786664201</v>
      </c>
      <c r="Y931" s="17">
        <v>0.14257076873549901</v>
      </c>
      <c r="Z931" s="17">
        <v>0.231181240771895</v>
      </c>
      <c r="AA931" s="17">
        <v>0.15056842479843099</v>
      </c>
      <c r="AB931" s="17">
        <v>0.107408128022977</v>
      </c>
      <c r="AC931" s="17">
        <v>0.139242374564263</v>
      </c>
      <c r="AD931" s="17">
        <v>0.101784911102452</v>
      </c>
      <c r="AE931" s="17"/>
      <c r="AF931" s="17">
        <v>7.5145666021229102E-2</v>
      </c>
      <c r="AG931" s="17">
        <v>8.4372508829151094E-2</v>
      </c>
      <c r="AH931" s="17">
        <v>0.164754994076934</v>
      </c>
      <c r="AI931" s="17">
        <v>0.195117720159871</v>
      </c>
      <c r="AJ931" s="17">
        <v>0.13270300844223401</v>
      </c>
      <c r="AK931" s="17"/>
      <c r="AL931" s="17">
        <v>0.16476592293853401</v>
      </c>
      <c r="AM931" s="17">
        <v>0.10637862243006101</v>
      </c>
      <c r="AN931" s="17">
        <v>9.3223356771168206E-2</v>
      </c>
      <c r="AO931" s="17">
        <v>8.8732800955604194E-2</v>
      </c>
      <c r="AP931" s="17">
        <v>0.166866855608026</v>
      </c>
      <c r="AQ931" s="17">
        <v>0.154105171916851</v>
      </c>
      <c r="AR931" s="17"/>
      <c r="AS931" s="17">
        <v>0.15034969324619199</v>
      </c>
      <c r="AT931" s="17">
        <v>0.105899487975711</v>
      </c>
      <c r="AU931" s="17"/>
      <c r="AV931" s="17">
        <v>0.17405028006694401</v>
      </c>
      <c r="AW931" s="17">
        <v>9.7669488813864197E-2</v>
      </c>
    </row>
    <row r="932" spans="2:49" x14ac:dyDescent="0.3">
      <c r="B932" t="s">
        <v>238</v>
      </c>
      <c r="C932" s="17">
        <v>0.11031909519156299</v>
      </c>
      <c r="D932" s="17">
        <v>0.13846764357689501</v>
      </c>
      <c r="E932" s="17">
        <v>6.8753728842217393E-2</v>
      </c>
      <c r="F932" s="17"/>
      <c r="G932" s="17">
        <v>4.9486469917241802E-2</v>
      </c>
      <c r="H932" s="17">
        <v>7.1990088438618594E-2</v>
      </c>
      <c r="I932" s="17">
        <v>7.1811479128574399E-2</v>
      </c>
      <c r="J932" s="17">
        <v>0.15104365658306201</v>
      </c>
      <c r="K932" s="17">
        <v>0.23902264597805301</v>
      </c>
      <c r="L932" s="17">
        <v>0.26006736500990102</v>
      </c>
      <c r="M932" s="17"/>
      <c r="N932" s="17">
        <v>0.129746112859984</v>
      </c>
      <c r="O932" s="17">
        <v>0.10760240328149299</v>
      </c>
      <c r="P932" s="17">
        <v>0.13991111131203299</v>
      </c>
      <c r="Q932" s="17">
        <v>4.8810995712351403E-2</v>
      </c>
      <c r="R932" s="17"/>
      <c r="S932" s="17">
        <v>4.6971891135921102E-2</v>
      </c>
      <c r="T932" s="17">
        <v>8.61488526775811E-2</v>
      </c>
      <c r="U932" s="17">
        <v>6.8555960022667103E-2</v>
      </c>
      <c r="V932" s="17">
        <v>0.187491286643755</v>
      </c>
      <c r="W932" s="17">
        <v>0.12504927675355401</v>
      </c>
      <c r="X932" s="17">
        <v>0.120931629406479</v>
      </c>
      <c r="Y932" s="17">
        <v>8.5574472439163801E-2</v>
      </c>
      <c r="Z932" s="17">
        <v>0.12635233745548599</v>
      </c>
      <c r="AA932" s="17">
        <v>9.59373044759598E-2</v>
      </c>
      <c r="AB932" s="17">
        <v>0.24024682753778601</v>
      </c>
      <c r="AC932" s="17">
        <v>0.12574505550017001</v>
      </c>
      <c r="AD932" s="17">
        <v>6.5929861726417405E-2</v>
      </c>
      <c r="AE932" s="17"/>
      <c r="AF932" s="17">
        <v>0.122339215961321</v>
      </c>
      <c r="AG932" s="17">
        <v>0.115945646294642</v>
      </c>
      <c r="AH932" s="17">
        <v>8.7492659464392997E-2</v>
      </c>
      <c r="AI932" s="17">
        <v>9.7444876283757698E-2</v>
      </c>
      <c r="AJ932" s="17">
        <v>0.16749065062245799</v>
      </c>
      <c r="AK932" s="17"/>
      <c r="AL932" s="17">
        <v>9.5108119974731606E-2</v>
      </c>
      <c r="AM932" s="17">
        <v>0.132000294922062</v>
      </c>
      <c r="AN932" s="17">
        <v>0.107842564917574</v>
      </c>
      <c r="AO932" s="17">
        <v>0.123438195089329</v>
      </c>
      <c r="AP932" s="17">
        <v>8.7701202757338101E-2</v>
      </c>
      <c r="AQ932" s="17">
        <v>0.103124710496775</v>
      </c>
      <c r="AR932" s="17"/>
      <c r="AS932" s="17">
        <v>0.146617936647266</v>
      </c>
      <c r="AT932" s="17">
        <v>6.9692313097269601E-2</v>
      </c>
      <c r="AU932" s="17"/>
      <c r="AV932" s="17">
        <v>0.14709061882097799</v>
      </c>
      <c r="AW932" s="17">
        <v>0.14556728782869399</v>
      </c>
    </row>
    <row r="933" spans="2:49" x14ac:dyDescent="0.3">
      <c r="B933" t="s">
        <v>237</v>
      </c>
      <c r="C933" s="17">
        <v>9.6127008980870995E-2</v>
      </c>
      <c r="D933" s="17">
        <v>0.12927447652448201</v>
      </c>
      <c r="E933" s="17">
        <v>4.7234721579314999E-2</v>
      </c>
      <c r="F933" s="17"/>
      <c r="G933" s="17">
        <v>7.7863810407158507E-2</v>
      </c>
      <c r="H933" s="17">
        <v>9.2817940146668901E-2</v>
      </c>
      <c r="I933" s="17">
        <v>0.13461363229572099</v>
      </c>
      <c r="J933" s="17">
        <v>8.3413998164164796E-2</v>
      </c>
      <c r="K933" s="17">
        <v>0.11191844998276899</v>
      </c>
      <c r="L933" s="17">
        <v>6.2486008995586803E-2</v>
      </c>
      <c r="M933" s="17"/>
      <c r="N933" s="17">
        <v>8.6680376946111803E-2</v>
      </c>
      <c r="O933" s="17">
        <v>7.2042863222050599E-2</v>
      </c>
      <c r="P933" s="17">
        <v>9.1608480424167096E-2</v>
      </c>
      <c r="Q933" s="17">
        <v>0.149256220319682</v>
      </c>
      <c r="R933" s="17"/>
      <c r="S933" s="17">
        <v>0.11553128083689</v>
      </c>
      <c r="T933" s="17">
        <v>0.120409088353873</v>
      </c>
      <c r="U933" s="17">
        <v>5.82684923136738E-2</v>
      </c>
      <c r="V933" s="17">
        <v>7.4772877413906494E-2</v>
      </c>
      <c r="W933" s="17">
        <v>0.123327105154764</v>
      </c>
      <c r="X933" s="17">
        <v>9.9363299076145495E-2</v>
      </c>
      <c r="Y933" s="17">
        <v>0.13943565136559499</v>
      </c>
      <c r="Z933" s="17">
        <v>0.159612863213799</v>
      </c>
      <c r="AA933" s="17">
        <v>9.0800688824677303E-2</v>
      </c>
      <c r="AB933" s="17">
        <v>3.2140625386912897E-2</v>
      </c>
      <c r="AC933" s="17">
        <v>4.0372536349554601E-2</v>
      </c>
      <c r="AD933" s="17">
        <v>6.8374505002859506E-2</v>
      </c>
      <c r="AE933" s="17"/>
      <c r="AF933" s="17">
        <v>0.10125678147737099</v>
      </c>
      <c r="AG933" s="17">
        <v>6.9930168459858E-2</v>
      </c>
      <c r="AH933" s="17">
        <v>0.102317695794165</v>
      </c>
      <c r="AI933" s="17">
        <v>0.122780185089573</v>
      </c>
      <c r="AJ933" s="17">
        <v>3.7384534014682502E-2</v>
      </c>
      <c r="AK933" s="17"/>
      <c r="AL933" s="17">
        <v>0.114527224197538</v>
      </c>
      <c r="AM933" s="17">
        <v>7.2154054396926307E-2</v>
      </c>
      <c r="AN933" s="17">
        <v>0.11553049992437001</v>
      </c>
      <c r="AO933" s="17">
        <v>8.4111791471514402E-2</v>
      </c>
      <c r="AP933" s="17">
        <v>8.8678818364531301E-2</v>
      </c>
      <c r="AQ933" s="17">
        <v>8.5511183385567097E-2</v>
      </c>
      <c r="AR933" s="17"/>
      <c r="AS933" s="17">
        <v>0.10743048160464901</v>
      </c>
      <c r="AT933" s="17">
        <v>8.3475814045202296E-2</v>
      </c>
      <c r="AU933" s="17"/>
      <c r="AV933" s="17">
        <v>8.5943233947640599E-2</v>
      </c>
      <c r="AW933" s="17">
        <v>0.15519101208519001</v>
      </c>
    </row>
    <row r="934" spans="2:49" x14ac:dyDescent="0.3">
      <c r="B934" t="s">
        <v>243</v>
      </c>
      <c r="C934" s="17">
        <v>9.0774492461607001E-2</v>
      </c>
      <c r="D934" s="17">
        <v>7.4236285854173301E-2</v>
      </c>
      <c r="E934" s="17">
        <v>0.112935848654411</v>
      </c>
      <c r="F934" s="17"/>
      <c r="G934" s="17">
        <v>0.106686329104174</v>
      </c>
      <c r="H934" s="17">
        <v>8.3574870810683405E-2</v>
      </c>
      <c r="I934" s="17">
        <v>0.112767326471908</v>
      </c>
      <c r="J934" s="17">
        <v>8.2516097476142594E-2</v>
      </c>
      <c r="K934" s="17">
        <v>8.3582455145566795E-2</v>
      </c>
      <c r="L934" s="17">
        <v>4.4603899956995201E-2</v>
      </c>
      <c r="M934" s="17"/>
      <c r="N934" s="17">
        <v>9.3266481402539306E-2</v>
      </c>
      <c r="O934" s="17">
        <v>8.4056072285071698E-2</v>
      </c>
      <c r="P934" s="17">
        <v>0.102027756305624</v>
      </c>
      <c r="Q934" s="17">
        <v>8.38021812090783E-2</v>
      </c>
      <c r="R934" s="17"/>
      <c r="S934" s="17">
        <v>0.117618018166778</v>
      </c>
      <c r="T934" s="17">
        <v>8.2630545973442507E-2</v>
      </c>
      <c r="U934" s="17">
        <v>9.7166475314867301E-2</v>
      </c>
      <c r="V934" s="17">
        <v>8.4378230437937005E-2</v>
      </c>
      <c r="W934" s="17">
        <v>9.3071661267337499E-2</v>
      </c>
      <c r="X934" s="17">
        <v>0.111086113855925</v>
      </c>
      <c r="Y934" s="17">
        <v>6.85550402746649E-2</v>
      </c>
      <c r="Z934" s="17">
        <v>0.120985344139088</v>
      </c>
      <c r="AA934" s="17">
        <v>5.98847190551383E-2</v>
      </c>
      <c r="AB934" s="17">
        <v>6.2878519878922803E-2</v>
      </c>
      <c r="AC934" s="17">
        <v>9.2194892696969497E-2</v>
      </c>
      <c r="AD934" s="17">
        <v>9.8462971325462195E-2</v>
      </c>
      <c r="AE934" s="17"/>
      <c r="AF934" s="17">
        <v>7.2758921875510807E-2</v>
      </c>
      <c r="AG934" s="17">
        <v>8.3790361435170796E-2</v>
      </c>
      <c r="AH934" s="17">
        <v>0.10177701598113</v>
      </c>
      <c r="AI934" s="17">
        <v>0.121480482539449</v>
      </c>
      <c r="AJ934" s="17">
        <v>7.2355276910603505E-2</v>
      </c>
      <c r="AK934" s="17"/>
      <c r="AL934" s="17">
        <v>0.105639837645155</v>
      </c>
      <c r="AM934" s="17">
        <v>9.6325558042969397E-2</v>
      </c>
      <c r="AN934" s="17">
        <v>0.102755227161199</v>
      </c>
      <c r="AO934" s="17">
        <v>4.8839601840469801E-2</v>
      </c>
      <c r="AP934" s="17">
        <v>6.1215305980033399E-2</v>
      </c>
      <c r="AQ934" s="17">
        <v>9.7814035711296696E-2</v>
      </c>
      <c r="AR934" s="17"/>
      <c r="AS934" s="17">
        <v>9.5816840343661794E-2</v>
      </c>
      <c r="AT934" s="17">
        <v>8.5130941305908203E-2</v>
      </c>
      <c r="AU934" s="17"/>
      <c r="AV934" s="17">
        <v>0.100302611112439</v>
      </c>
      <c r="AW934" s="17">
        <v>8.5846145401676704E-2</v>
      </c>
    </row>
    <row r="935" spans="2:49" x14ac:dyDescent="0.3">
      <c r="B935" t="s">
        <v>234</v>
      </c>
      <c r="C935" s="17">
        <v>7.3679888704750701E-2</v>
      </c>
      <c r="D935" s="17">
        <v>8.5727160587866599E-2</v>
      </c>
      <c r="E935" s="17">
        <v>5.48660186248097E-2</v>
      </c>
      <c r="F935" s="17"/>
      <c r="G935" s="17">
        <v>0.135427481903244</v>
      </c>
      <c r="H935" s="17">
        <v>0.105702314411236</v>
      </c>
      <c r="I935" s="17">
        <v>5.1795386924173903E-2</v>
      </c>
      <c r="J935" s="17">
        <v>2.68042578824743E-2</v>
      </c>
      <c r="K935" s="17">
        <v>1.9989140668413501E-2</v>
      </c>
      <c r="L935" s="17">
        <v>2.1126800149220401E-2</v>
      </c>
      <c r="M935" s="17"/>
      <c r="N935" s="17">
        <v>5.1985221373052601E-2</v>
      </c>
      <c r="O935" s="17">
        <v>6.9925776702428694E-2</v>
      </c>
      <c r="P935" s="17">
        <v>9.1283869637580201E-2</v>
      </c>
      <c r="Q935" s="17">
        <v>9.6857304496990398E-2</v>
      </c>
      <c r="R935" s="17"/>
      <c r="S935" s="17">
        <v>9.8458797443696205E-2</v>
      </c>
      <c r="T935" s="17">
        <v>9.21755089578188E-2</v>
      </c>
      <c r="U935" s="17">
        <v>8.4278272269774995E-2</v>
      </c>
      <c r="V935" s="17">
        <v>3.4140898393788803E-2</v>
      </c>
      <c r="W935" s="17">
        <v>6.81882297394098E-2</v>
      </c>
      <c r="X935" s="17">
        <v>6.9776631438235606E-2</v>
      </c>
      <c r="Y935" s="17">
        <v>0.11239717014539601</v>
      </c>
      <c r="Z935" s="17">
        <v>8.4569753998132602E-2</v>
      </c>
      <c r="AA935" s="17">
        <v>7.2431142730771905E-2</v>
      </c>
      <c r="AB935" s="17">
        <v>1.0700478356065799E-2</v>
      </c>
      <c r="AC935" s="17">
        <v>6.2536073636875494E-2</v>
      </c>
      <c r="AD935" s="17">
        <v>7.1679332890447506E-2</v>
      </c>
      <c r="AE935" s="17"/>
      <c r="AF935" s="17">
        <v>0.10095325656022799</v>
      </c>
      <c r="AG935" s="17">
        <v>7.1744920056065198E-2</v>
      </c>
      <c r="AH935" s="17">
        <v>7.8794498414155395E-2</v>
      </c>
      <c r="AI935" s="17">
        <v>6.8250721026916303E-2</v>
      </c>
      <c r="AJ935" s="17">
        <v>3.5534574632711799E-2</v>
      </c>
      <c r="AK935" s="17"/>
      <c r="AL935" s="17">
        <v>0.101255904633527</v>
      </c>
      <c r="AM935" s="17">
        <v>6.4741384541113001E-2</v>
      </c>
      <c r="AN935" s="17">
        <v>5.5669211989132897E-2</v>
      </c>
      <c r="AO935" s="17">
        <v>6.8370639753961598E-2</v>
      </c>
      <c r="AP935" s="17">
        <v>0</v>
      </c>
      <c r="AQ935" s="17">
        <v>6.6608695654792702E-2</v>
      </c>
      <c r="AR935" s="17"/>
      <c r="AS935" s="17">
        <v>4.9733655005687598E-2</v>
      </c>
      <c r="AT935" s="17">
        <v>0.100481251488135</v>
      </c>
      <c r="AU935" s="17"/>
      <c r="AV935" s="17">
        <v>4.6389506283901802E-2</v>
      </c>
      <c r="AW935" s="17">
        <v>5.7166822785378303E-2</v>
      </c>
    </row>
    <row r="936" spans="2:49" x14ac:dyDescent="0.3">
      <c r="B936" t="s">
        <v>348</v>
      </c>
      <c r="C936" s="17">
        <v>3.9235719505269301E-2</v>
      </c>
      <c r="D936" s="17">
        <v>2.6609757815532601E-2</v>
      </c>
      <c r="E936" s="17">
        <v>5.7782606115076601E-2</v>
      </c>
      <c r="F936" s="17"/>
      <c r="G936" s="17">
        <v>5.5408973401269102E-2</v>
      </c>
      <c r="H936" s="17">
        <v>3.89339297263991E-2</v>
      </c>
      <c r="I936" s="17">
        <v>3.2745817700050299E-2</v>
      </c>
      <c r="J936" s="17">
        <v>5.3280773939357602E-2</v>
      </c>
      <c r="K936" s="17">
        <v>2.2653159883647099E-2</v>
      </c>
      <c r="L936" s="17">
        <v>9.4762321665208503E-3</v>
      </c>
      <c r="M936" s="17"/>
      <c r="N936" s="17">
        <v>4.8695818957801201E-2</v>
      </c>
      <c r="O936" s="17">
        <v>1.9972370816878599E-2</v>
      </c>
      <c r="P936" s="17">
        <v>3.7500070911981397E-2</v>
      </c>
      <c r="Q936" s="17">
        <v>4.9673189032826498E-2</v>
      </c>
      <c r="R936" s="17"/>
      <c r="S936" s="17">
        <v>3.3276197486800801E-2</v>
      </c>
      <c r="T936" s="17">
        <v>2.7247756174547701E-2</v>
      </c>
      <c r="U936" s="17">
        <v>0</v>
      </c>
      <c r="V936" s="17">
        <v>1.15982106699916E-2</v>
      </c>
      <c r="W936" s="17">
        <v>2.8653058466708101E-2</v>
      </c>
      <c r="X936" s="17">
        <v>4.5275672442829699E-2</v>
      </c>
      <c r="Y936" s="17">
        <v>4.25134592835828E-2</v>
      </c>
      <c r="Z936" s="17">
        <v>1.9417945050650001E-2</v>
      </c>
      <c r="AA936" s="17">
        <v>8.5192695514972605E-2</v>
      </c>
      <c r="AB936" s="17">
        <v>4.4981372910509798E-2</v>
      </c>
      <c r="AC936" s="17">
        <v>6.7192277244057699E-2</v>
      </c>
      <c r="AD936" s="17">
        <v>9.9724241832351707E-2</v>
      </c>
      <c r="AE936" s="17"/>
      <c r="AF936" s="17">
        <v>2.9496352330260201E-2</v>
      </c>
      <c r="AG936" s="17">
        <v>2.70816721158561E-2</v>
      </c>
      <c r="AH936" s="17">
        <v>5.8561515771985803E-2</v>
      </c>
      <c r="AI936" s="17">
        <v>3.5371016124004402E-2</v>
      </c>
      <c r="AJ936" s="17">
        <v>3.7085735606880402E-2</v>
      </c>
      <c r="AK936" s="17"/>
      <c r="AL936" s="17">
        <v>5.3443978700011802E-2</v>
      </c>
      <c r="AM936" s="17">
        <v>3.6708649047727901E-2</v>
      </c>
      <c r="AN936" s="17">
        <v>2.03397927956111E-2</v>
      </c>
      <c r="AO936" s="17">
        <v>1.2964483324873001E-2</v>
      </c>
      <c r="AP936" s="17">
        <v>4.8379839569668202E-2</v>
      </c>
      <c r="AQ936" s="17">
        <v>6.5834819693999305E-2</v>
      </c>
      <c r="AR936" s="17"/>
      <c r="AS936" s="17">
        <v>3.2185162200273398E-2</v>
      </c>
      <c r="AT936" s="17">
        <v>4.7126920540513199E-2</v>
      </c>
      <c r="AU936" s="17"/>
      <c r="AV936" s="17">
        <v>3.3179862369468301E-2</v>
      </c>
      <c r="AW936" s="17">
        <v>2.9974203937578599E-2</v>
      </c>
    </row>
    <row r="937" spans="2:49" x14ac:dyDescent="0.3">
      <c r="B937" t="s">
        <v>242</v>
      </c>
      <c r="C937" s="17">
        <v>3.7839497673870903E-2</v>
      </c>
      <c r="D937" s="17">
        <v>4.2039457961659997E-2</v>
      </c>
      <c r="E937" s="17">
        <v>3.2285448399104598E-2</v>
      </c>
      <c r="F937" s="17"/>
      <c r="G937" s="17">
        <v>7.5951068591930807E-2</v>
      </c>
      <c r="H937" s="17">
        <v>2.3932617536999601E-2</v>
      </c>
      <c r="I937" s="17">
        <v>3.5606061105548703E-2</v>
      </c>
      <c r="J937" s="17">
        <v>4.0562208124874301E-2</v>
      </c>
      <c r="K937" s="17">
        <v>1.01910911872216E-2</v>
      </c>
      <c r="L937" s="17">
        <v>2.0895493210369601E-2</v>
      </c>
      <c r="M937" s="17"/>
      <c r="N937" s="17">
        <v>3.4615689278882797E-2</v>
      </c>
      <c r="O937" s="17">
        <v>2.8412879872788802E-2</v>
      </c>
      <c r="P937" s="17">
        <v>4.5950018886773199E-2</v>
      </c>
      <c r="Q937" s="17">
        <v>4.6532542953145101E-2</v>
      </c>
      <c r="R937" s="17"/>
      <c r="S937" s="17">
        <v>4.3861098496780701E-2</v>
      </c>
      <c r="T937" s="17">
        <v>4.6219650913959298E-2</v>
      </c>
      <c r="U937" s="17">
        <v>2.85380638393984E-2</v>
      </c>
      <c r="V937" s="17">
        <v>2.0440940187853501E-2</v>
      </c>
      <c r="W937" s="17">
        <v>3.2335203178216698E-2</v>
      </c>
      <c r="X937" s="17">
        <v>4.7498791866600103E-2</v>
      </c>
      <c r="Y937" s="17">
        <v>2.78187703931277E-2</v>
      </c>
      <c r="Z937" s="17">
        <v>2.2186696066986401E-2</v>
      </c>
      <c r="AA937" s="17">
        <v>6.9188562066211295E-2</v>
      </c>
      <c r="AB937" s="17">
        <v>2.9647338270803299E-2</v>
      </c>
      <c r="AC937" s="17">
        <v>2.282201457359E-2</v>
      </c>
      <c r="AD937" s="17">
        <v>0</v>
      </c>
      <c r="AE937" s="17"/>
      <c r="AF937" s="17">
        <v>2.7876812033934498E-2</v>
      </c>
      <c r="AG937" s="17">
        <v>6.2392817859102397E-2</v>
      </c>
      <c r="AH937" s="17">
        <v>2.37587306314982E-2</v>
      </c>
      <c r="AI937" s="17">
        <v>3.4977688547875398E-2</v>
      </c>
      <c r="AJ937" s="17">
        <v>6.8400676517495193E-2</v>
      </c>
      <c r="AK937" s="17"/>
      <c r="AL937" s="17">
        <v>4.9547410281438498E-2</v>
      </c>
      <c r="AM937" s="17">
        <v>3.6661220173495601E-2</v>
      </c>
      <c r="AN937" s="17">
        <v>8.6678594620751195E-3</v>
      </c>
      <c r="AO937" s="17">
        <v>4.7252194444934302E-2</v>
      </c>
      <c r="AP937" s="17">
        <v>0</v>
      </c>
      <c r="AQ937" s="17">
        <v>4.2281845056252799E-2</v>
      </c>
      <c r="AR937" s="17"/>
      <c r="AS937" s="17">
        <v>2.8694633808506301E-2</v>
      </c>
      <c r="AT937" s="17">
        <v>4.8074711158398599E-2</v>
      </c>
      <c r="AU937" s="17"/>
      <c r="AV937" s="17">
        <v>3.2263570125909503E-2</v>
      </c>
      <c r="AW937" s="17">
        <v>2.0761822008161599E-2</v>
      </c>
    </row>
    <row r="938" spans="2:49" x14ac:dyDescent="0.3">
      <c r="B938" t="s">
        <v>241</v>
      </c>
      <c r="C938" s="17">
        <v>3.5255504863965302E-2</v>
      </c>
      <c r="D938" s="17">
        <v>1.8265318480177199E-2</v>
      </c>
      <c r="E938" s="17">
        <v>6.0001056964519503E-2</v>
      </c>
      <c r="F938" s="17"/>
      <c r="G938" s="17">
        <v>5.8733778576257903E-2</v>
      </c>
      <c r="H938" s="17">
        <v>3.08624212883854E-2</v>
      </c>
      <c r="I938" s="17">
        <v>3.43176903335769E-2</v>
      </c>
      <c r="J938" s="17">
        <v>4.6949839303874197E-2</v>
      </c>
      <c r="K938" s="17">
        <v>0</v>
      </c>
      <c r="L938" s="17">
        <v>1.1551728163836599E-2</v>
      </c>
      <c r="M938" s="17"/>
      <c r="N938" s="17">
        <v>3.2823382346475298E-2</v>
      </c>
      <c r="O938" s="17">
        <v>4.5464923825691499E-2</v>
      </c>
      <c r="P938" s="17">
        <v>4.5474379789118398E-2</v>
      </c>
      <c r="Q938" s="17">
        <v>1.58060759493985E-2</v>
      </c>
      <c r="R938" s="17"/>
      <c r="S938" s="17">
        <v>1.4901229916952001E-2</v>
      </c>
      <c r="T938" s="17">
        <v>4.04882286454714E-2</v>
      </c>
      <c r="U938" s="17">
        <v>1.3772830803702001E-2</v>
      </c>
      <c r="V938" s="17">
        <v>7.6105115778142302E-2</v>
      </c>
      <c r="W938" s="17">
        <v>0</v>
      </c>
      <c r="X938" s="17">
        <v>7.2368668977361494E-2</v>
      </c>
      <c r="Y938" s="17">
        <v>0</v>
      </c>
      <c r="Z938" s="17">
        <v>4.8916369379908398E-2</v>
      </c>
      <c r="AA938" s="17">
        <v>5.0652078204472401E-2</v>
      </c>
      <c r="AB938" s="17">
        <v>2.5162148359198201E-2</v>
      </c>
      <c r="AC938" s="17">
        <v>4.58130461204872E-2</v>
      </c>
      <c r="AD938" s="17">
        <v>3.6249949700697198E-2</v>
      </c>
      <c r="AE938" s="17"/>
      <c r="AF938" s="17">
        <v>7.5594916019652699E-3</v>
      </c>
      <c r="AG938" s="17">
        <v>4.7935911889413797E-2</v>
      </c>
      <c r="AH938" s="17">
        <v>3.2170337046254799E-2</v>
      </c>
      <c r="AI938" s="17">
        <v>4.0416766928853202E-2</v>
      </c>
      <c r="AJ938" s="17">
        <v>9.9396302308850701E-2</v>
      </c>
      <c r="AK938" s="17"/>
      <c r="AL938" s="17">
        <v>4.7317564347117799E-2</v>
      </c>
      <c r="AM938" s="17">
        <v>3.18993010612314E-2</v>
      </c>
      <c r="AN938" s="17">
        <v>2.6616952195675801E-2</v>
      </c>
      <c r="AO938" s="17">
        <v>3.0120790984464799E-2</v>
      </c>
      <c r="AP938" s="17">
        <v>1.6546948945981101E-2</v>
      </c>
      <c r="AQ938" s="17">
        <v>2.2134872364833399E-2</v>
      </c>
      <c r="AR938" s="17"/>
      <c r="AS938" s="17">
        <v>3.0403341270365401E-2</v>
      </c>
      <c r="AT938" s="17">
        <v>4.06861959025102E-2</v>
      </c>
      <c r="AU938" s="17"/>
      <c r="AV938" s="17">
        <v>3.6112861963177E-2</v>
      </c>
      <c r="AW938" s="17">
        <v>1.7712570380061701E-2</v>
      </c>
    </row>
    <row r="939" spans="2:49" x14ac:dyDescent="0.3">
      <c r="B939" t="s">
        <v>246</v>
      </c>
      <c r="C939" s="17">
        <v>2.4153702187661299E-2</v>
      </c>
      <c r="D939" s="17">
        <v>1.11758065527115E-2</v>
      </c>
      <c r="E939" s="17">
        <v>4.3021933292302798E-2</v>
      </c>
      <c r="F939" s="17"/>
      <c r="G939" s="17">
        <v>9.0525249880057997E-3</v>
      </c>
      <c r="H939" s="17">
        <v>3.9548392280706599E-2</v>
      </c>
      <c r="I939" s="17">
        <v>3.2672529618916001E-2</v>
      </c>
      <c r="J939" s="17">
        <v>2.73218698369075E-2</v>
      </c>
      <c r="K939" s="17">
        <v>9.7648379151194405E-3</v>
      </c>
      <c r="L939" s="17">
        <v>0</v>
      </c>
      <c r="M939" s="17"/>
      <c r="N939" s="17">
        <v>2.1544988309536599E-2</v>
      </c>
      <c r="O939" s="17">
        <v>2.3939861749618301E-2</v>
      </c>
      <c r="P939" s="17">
        <v>1.9456269419486201E-2</v>
      </c>
      <c r="Q939" s="17">
        <v>3.4747330336367899E-2</v>
      </c>
      <c r="R939" s="17"/>
      <c r="S939" s="17">
        <v>1.5495079695906201E-2</v>
      </c>
      <c r="T939" s="17">
        <v>3.2491229257925199E-2</v>
      </c>
      <c r="U939" s="17">
        <v>4.65052553364095E-2</v>
      </c>
      <c r="V939" s="17">
        <v>1.1393187065059301E-2</v>
      </c>
      <c r="W939" s="17">
        <v>0</v>
      </c>
      <c r="X939" s="17">
        <v>1.0875010178486799E-2</v>
      </c>
      <c r="Y939" s="17">
        <v>5.4082569279548201E-2</v>
      </c>
      <c r="Z939" s="17">
        <v>2.2095381153619101E-2</v>
      </c>
      <c r="AA939" s="17">
        <v>2.2308927772836801E-2</v>
      </c>
      <c r="AB939" s="17">
        <v>3.1623477468557697E-2</v>
      </c>
      <c r="AC939" s="17">
        <v>0</v>
      </c>
      <c r="AD939" s="17">
        <v>7.38151261668369E-2</v>
      </c>
      <c r="AE939" s="17"/>
      <c r="AF939" s="17">
        <v>2.6586933374570101E-2</v>
      </c>
      <c r="AG939" s="17">
        <v>1.31581268447955E-2</v>
      </c>
      <c r="AH939" s="17">
        <v>2.6066278576781499E-2</v>
      </c>
      <c r="AI939" s="17">
        <v>3.6654411974890597E-2</v>
      </c>
      <c r="AJ939" s="17">
        <v>0</v>
      </c>
      <c r="AK939" s="17"/>
      <c r="AL939" s="17">
        <v>1.7037301185062199E-2</v>
      </c>
      <c r="AM939" s="17">
        <v>2.22239630095637E-2</v>
      </c>
      <c r="AN939" s="17">
        <v>4.5377754753228701E-2</v>
      </c>
      <c r="AO939" s="17">
        <v>2.5779376244973898E-2</v>
      </c>
      <c r="AP939" s="17">
        <v>3.09325575995773E-2</v>
      </c>
      <c r="AQ939" s="17">
        <v>2.4105733887198201E-2</v>
      </c>
      <c r="AR939" s="17"/>
      <c r="AS939" s="17">
        <v>3.2609483802821998E-2</v>
      </c>
      <c r="AT939" s="17">
        <v>1.46897307952055E-2</v>
      </c>
      <c r="AU939" s="17"/>
      <c r="AV939" s="17">
        <v>3.3705625331957603E-2</v>
      </c>
      <c r="AW939" s="17">
        <v>3.0173047934024401E-2</v>
      </c>
    </row>
    <row r="940" spans="2:49" x14ac:dyDescent="0.3">
      <c r="B940" t="s">
        <v>232</v>
      </c>
      <c r="C940" s="17">
        <v>2.4119153125781799E-2</v>
      </c>
      <c r="D940" s="17">
        <v>3.4957634167564103E-2</v>
      </c>
      <c r="E940" s="17">
        <v>8.8970183165604996E-3</v>
      </c>
      <c r="F940" s="17"/>
      <c r="G940" s="17">
        <v>3.3669036813871497E-2</v>
      </c>
      <c r="H940" s="17">
        <v>2.79904590759214E-2</v>
      </c>
      <c r="I940" s="17">
        <v>2.5389268450505698E-2</v>
      </c>
      <c r="J940" s="17">
        <v>1.91011074653284E-2</v>
      </c>
      <c r="K940" s="17">
        <v>1.95575116095884E-2</v>
      </c>
      <c r="L940" s="17">
        <v>0</v>
      </c>
      <c r="M940" s="17"/>
      <c r="N940" s="17">
        <v>2.3639280859046902E-2</v>
      </c>
      <c r="O940" s="17">
        <v>1.92430353542473E-2</v>
      </c>
      <c r="P940" s="17">
        <v>6.1804977213725703E-3</v>
      </c>
      <c r="Q940" s="17">
        <v>4.7127235430331101E-2</v>
      </c>
      <c r="R940" s="17"/>
      <c r="S940" s="17">
        <v>5.2189865949851004E-3</v>
      </c>
      <c r="T940" s="17">
        <v>3.5618594063550203E-2</v>
      </c>
      <c r="U940" s="17">
        <v>5.4592053309044701E-2</v>
      </c>
      <c r="V940" s="17">
        <v>1.9282259202897799E-2</v>
      </c>
      <c r="W940" s="17">
        <v>7.6150738688504596E-2</v>
      </c>
      <c r="X940" s="17">
        <v>1.1126351464486499E-2</v>
      </c>
      <c r="Y940" s="17">
        <v>2.7408834416172201E-2</v>
      </c>
      <c r="Z940" s="17">
        <v>0</v>
      </c>
      <c r="AA940" s="17">
        <v>9.1879794432900893E-3</v>
      </c>
      <c r="AB940" s="17">
        <v>2.2638403921686999E-2</v>
      </c>
      <c r="AC940" s="17">
        <v>6.2395915334707397E-2</v>
      </c>
      <c r="AD940" s="17">
        <v>0</v>
      </c>
      <c r="AE940" s="17"/>
      <c r="AF940" s="17">
        <v>1.7605559081004599E-2</v>
      </c>
      <c r="AG940" s="17">
        <v>3.2592174195990101E-2</v>
      </c>
      <c r="AH940" s="17">
        <v>3.0319105755357002E-2</v>
      </c>
      <c r="AI940" s="17">
        <v>1.0022345686260901E-2</v>
      </c>
      <c r="AJ940" s="17">
        <v>0</v>
      </c>
      <c r="AK940" s="17"/>
      <c r="AL940" s="17">
        <v>1.0209013925051E-2</v>
      </c>
      <c r="AM940" s="17">
        <v>2.4291205830326401E-2</v>
      </c>
      <c r="AN940" s="17">
        <v>1.6418598107115798E-2</v>
      </c>
      <c r="AO940" s="17">
        <v>5.8047021049654902E-2</v>
      </c>
      <c r="AP940" s="17">
        <v>3.4651699020667899E-2</v>
      </c>
      <c r="AQ940" s="17">
        <v>2.1028334001470299E-2</v>
      </c>
      <c r="AR940" s="17"/>
      <c r="AS940" s="17">
        <v>1.62048439484964E-2</v>
      </c>
      <c r="AT940" s="17">
        <v>3.2977091877486098E-2</v>
      </c>
      <c r="AU940" s="17"/>
      <c r="AV940" s="17">
        <v>1.50929670048359E-2</v>
      </c>
      <c r="AW940" s="17">
        <v>1.86762555274003E-2</v>
      </c>
    </row>
    <row r="941" spans="2:49" x14ac:dyDescent="0.3">
      <c r="B941" t="s">
        <v>247</v>
      </c>
      <c r="C941" s="17">
        <v>2.2129439407442199E-2</v>
      </c>
      <c r="D941" s="17">
        <v>2.8101909533100301E-2</v>
      </c>
      <c r="E941" s="17">
        <v>1.3848282841568599E-2</v>
      </c>
      <c r="F941" s="17"/>
      <c r="G941" s="17">
        <v>4.8022370403330798E-3</v>
      </c>
      <c r="H941" s="17">
        <v>2.84561419788311E-2</v>
      </c>
      <c r="I941" s="17">
        <v>2.4760139535871001E-2</v>
      </c>
      <c r="J941" s="17">
        <v>1.86138087383655E-2</v>
      </c>
      <c r="K941" s="17">
        <v>3.1269810985327898E-2</v>
      </c>
      <c r="L941" s="17">
        <v>3.3660912602176803E-2</v>
      </c>
      <c r="M941" s="17"/>
      <c r="N941" s="17">
        <v>1.49587235782112E-2</v>
      </c>
      <c r="O941" s="17">
        <v>3.7374520289342801E-2</v>
      </c>
      <c r="P941" s="17">
        <v>2.6162021563741499E-2</v>
      </c>
      <c r="Q941" s="17">
        <v>1.1365794012131799E-2</v>
      </c>
      <c r="R941" s="17"/>
      <c r="S941" s="17">
        <v>4.6089046049757601E-3</v>
      </c>
      <c r="T941" s="17">
        <v>5.0249658551854502E-2</v>
      </c>
      <c r="U941" s="17">
        <v>1.3302099758274E-2</v>
      </c>
      <c r="V941" s="17">
        <v>5.4028973196189302E-2</v>
      </c>
      <c r="W941" s="17">
        <v>1.5113408413570501E-2</v>
      </c>
      <c r="X941" s="17">
        <v>1.07673056239292E-2</v>
      </c>
      <c r="Y941" s="17">
        <v>0</v>
      </c>
      <c r="Z941" s="17">
        <v>3.9820358127318697E-2</v>
      </c>
      <c r="AA941" s="17">
        <v>0</v>
      </c>
      <c r="AB941" s="17">
        <v>3.6047416925110903E-2</v>
      </c>
      <c r="AC941" s="17">
        <v>5.81424193086E-2</v>
      </c>
      <c r="AD941" s="17">
        <v>0</v>
      </c>
      <c r="AE941" s="17"/>
      <c r="AF941" s="17">
        <v>2.81934650803509E-2</v>
      </c>
      <c r="AG941" s="17">
        <v>2.1984598357066499E-2</v>
      </c>
      <c r="AH941" s="17">
        <v>2.6760913192968E-2</v>
      </c>
      <c r="AI941" s="17">
        <v>1.05064244524079E-2</v>
      </c>
      <c r="AJ941" s="17">
        <v>0</v>
      </c>
      <c r="AK941" s="17"/>
      <c r="AL941" s="17">
        <v>1.7851933461603901E-2</v>
      </c>
      <c r="AM941" s="17">
        <v>2.3979503803261099E-2</v>
      </c>
      <c r="AN941" s="17">
        <v>2.4354738971329899E-2</v>
      </c>
      <c r="AO941" s="17">
        <v>2.4301819818113499E-2</v>
      </c>
      <c r="AP941" s="17">
        <v>1.5385974817387999E-2</v>
      </c>
      <c r="AQ941" s="17">
        <v>4.2502961767594397E-2</v>
      </c>
      <c r="AR941" s="17"/>
      <c r="AS941" s="17">
        <v>2.35364039374945E-2</v>
      </c>
      <c r="AT941" s="17">
        <v>2.0554721342498101E-2</v>
      </c>
      <c r="AU941" s="17"/>
      <c r="AV941" s="17">
        <v>2.8923344396631499E-2</v>
      </c>
      <c r="AW941" s="17">
        <v>1.1562644519705101E-2</v>
      </c>
    </row>
    <row r="942" spans="2:49" x14ac:dyDescent="0.3">
      <c r="B942" t="s">
        <v>245</v>
      </c>
      <c r="C942" s="17">
        <v>1.9898898229050499E-2</v>
      </c>
      <c r="D942" s="17">
        <v>1.30580250652892E-2</v>
      </c>
      <c r="E942" s="17">
        <v>2.9931347443876599E-2</v>
      </c>
      <c r="F942" s="17"/>
      <c r="G942" s="17">
        <v>9.8025767168023401E-3</v>
      </c>
      <c r="H942" s="17">
        <v>2.1345356376160501E-2</v>
      </c>
      <c r="I942" s="17">
        <v>2.6951504840337599E-2</v>
      </c>
      <c r="J942" s="17">
        <v>2.7141070994756999E-2</v>
      </c>
      <c r="K942" s="17">
        <v>1.97866696859758E-2</v>
      </c>
      <c r="L942" s="17">
        <v>9.0253143446288996E-3</v>
      </c>
      <c r="M942" s="17"/>
      <c r="N942" s="17">
        <v>2.4277423854899598E-2</v>
      </c>
      <c r="O942" s="17">
        <v>1.9977970730625998E-2</v>
      </c>
      <c r="P942" s="17">
        <v>1.39495910174983E-2</v>
      </c>
      <c r="Q942" s="17">
        <v>1.9506357595579501E-2</v>
      </c>
      <c r="R942" s="17"/>
      <c r="S942" s="17">
        <v>1.0138346681965799E-2</v>
      </c>
      <c r="T942" s="17">
        <v>3.0755796753123999E-2</v>
      </c>
      <c r="U942" s="17">
        <v>2.8803012487750499E-2</v>
      </c>
      <c r="V942" s="17">
        <v>8.4353458263119099E-3</v>
      </c>
      <c r="W942" s="17">
        <v>0</v>
      </c>
      <c r="X942" s="17">
        <v>1.0491710672929999E-2</v>
      </c>
      <c r="Y942" s="17">
        <v>0</v>
      </c>
      <c r="Z942" s="17">
        <v>0</v>
      </c>
      <c r="AA942" s="17">
        <v>3.1645715708250602E-2</v>
      </c>
      <c r="AB942" s="17">
        <v>2.14939755957252E-2</v>
      </c>
      <c r="AC942" s="17">
        <v>2.29910315468972E-2</v>
      </c>
      <c r="AD942" s="17">
        <v>0.14432335746598801</v>
      </c>
      <c r="AE942" s="17"/>
      <c r="AF942" s="17">
        <v>0</v>
      </c>
      <c r="AG942" s="17">
        <v>2.1275962894351599E-2</v>
      </c>
      <c r="AH942" s="17">
        <v>1.51037983713877E-2</v>
      </c>
      <c r="AI942" s="17">
        <v>3.3519116165454402E-2</v>
      </c>
      <c r="AJ942" s="17">
        <v>0</v>
      </c>
      <c r="AK942" s="17"/>
      <c r="AL942" s="17">
        <v>2.2205025044137901E-2</v>
      </c>
      <c r="AM942" s="17">
        <v>1.17176414960216E-2</v>
      </c>
      <c r="AN942" s="17">
        <v>0</v>
      </c>
      <c r="AO942" s="17">
        <v>3.1982566957004299E-2</v>
      </c>
      <c r="AP942" s="17">
        <v>5.9311642960173099E-2</v>
      </c>
      <c r="AQ942" s="17">
        <v>0</v>
      </c>
      <c r="AR942" s="17"/>
      <c r="AS942" s="17">
        <v>2.37884594891812E-2</v>
      </c>
      <c r="AT942" s="17">
        <v>1.5545581389708E-2</v>
      </c>
      <c r="AU942" s="17"/>
      <c r="AV942" s="17">
        <v>2.4274478167265901E-2</v>
      </c>
      <c r="AW942" s="17">
        <v>2.2708167110217201E-2</v>
      </c>
    </row>
    <row r="943" spans="2:49" x14ac:dyDescent="0.3">
      <c r="B943" t="s">
        <v>236</v>
      </c>
      <c r="C943" s="17">
        <v>1.8276565039829301E-2</v>
      </c>
      <c r="D943" s="17">
        <v>2.4373625505115699E-2</v>
      </c>
      <c r="E943" s="17">
        <v>9.77047750188389E-3</v>
      </c>
      <c r="F943" s="17"/>
      <c r="G943" s="17">
        <v>5.3645214213581101E-2</v>
      </c>
      <c r="H943" s="17">
        <v>0</v>
      </c>
      <c r="I943" s="17">
        <v>2.30843973872451E-2</v>
      </c>
      <c r="J943" s="17">
        <v>6.6311912657579502E-3</v>
      </c>
      <c r="K943" s="17">
        <v>0</v>
      </c>
      <c r="L943" s="17">
        <v>2.0780904777258601E-2</v>
      </c>
      <c r="M943" s="17"/>
      <c r="N943" s="17">
        <v>2.6668692542562201E-2</v>
      </c>
      <c r="O943" s="17">
        <v>1.3781963140529201E-2</v>
      </c>
      <c r="P943" s="17">
        <v>5.0243654458764003E-3</v>
      </c>
      <c r="Q943" s="17">
        <v>2.4991324965337399E-2</v>
      </c>
      <c r="R943" s="17"/>
      <c r="S943" s="17">
        <v>2.9022926025976E-2</v>
      </c>
      <c r="T943" s="17">
        <v>6.8897481340002703E-3</v>
      </c>
      <c r="U943" s="17">
        <v>1.3135437243636E-2</v>
      </c>
      <c r="V943" s="17">
        <v>4.5387641027675098E-2</v>
      </c>
      <c r="W943" s="17">
        <v>1.3217529180843899E-2</v>
      </c>
      <c r="X943" s="17">
        <v>0</v>
      </c>
      <c r="Y943" s="17">
        <v>1.34548060762248E-2</v>
      </c>
      <c r="Z943" s="17">
        <v>0</v>
      </c>
      <c r="AA943" s="17">
        <v>1.0107520594832E-2</v>
      </c>
      <c r="AB943" s="17">
        <v>2.58072480708837E-2</v>
      </c>
      <c r="AC943" s="17">
        <v>0</v>
      </c>
      <c r="AD943" s="17">
        <v>7.34214085356346E-2</v>
      </c>
      <c r="AE943" s="17"/>
      <c r="AF943" s="17">
        <v>1.8712800284046399E-2</v>
      </c>
      <c r="AG943" s="17">
        <v>3.01124099478784E-2</v>
      </c>
      <c r="AH943" s="17">
        <v>1.22261061568304E-2</v>
      </c>
      <c r="AI943" s="17">
        <v>1.5817708871992801E-2</v>
      </c>
      <c r="AJ943" s="17">
        <v>3.2463866781665303E-2</v>
      </c>
      <c r="AK943" s="17"/>
      <c r="AL943" s="17">
        <v>1.57577719562421E-2</v>
      </c>
      <c r="AM943" s="17">
        <v>7.6590072789182798E-3</v>
      </c>
      <c r="AN943" s="17">
        <v>2.6193578187056699E-2</v>
      </c>
      <c r="AO943" s="17">
        <v>1.8427696333756599E-2</v>
      </c>
      <c r="AP943" s="17">
        <v>4.46465649593107E-2</v>
      </c>
      <c r="AQ943" s="17">
        <v>4.1327725239055001E-2</v>
      </c>
      <c r="AR943" s="17"/>
      <c r="AS943" s="17">
        <v>6.9485308562824899E-3</v>
      </c>
      <c r="AT943" s="17">
        <v>3.0955250030183401E-2</v>
      </c>
      <c r="AU943" s="17"/>
      <c r="AV943" s="17">
        <v>1.0074643607943299E-2</v>
      </c>
      <c r="AW943" s="17">
        <v>0</v>
      </c>
    </row>
    <row r="944" spans="2:49" x14ac:dyDescent="0.3">
      <c r="B944" t="s">
        <v>244</v>
      </c>
      <c r="C944" s="17">
        <v>1.6063411920538201E-2</v>
      </c>
      <c r="D944" s="17">
        <v>8.0249702609523597E-3</v>
      </c>
      <c r="E944" s="17">
        <v>2.7763633450289898E-2</v>
      </c>
      <c r="F944" s="17"/>
      <c r="G944" s="17">
        <v>1.8944134992275999E-2</v>
      </c>
      <c r="H944" s="17">
        <v>2.4084514731643698E-2</v>
      </c>
      <c r="I944" s="17">
        <v>0</v>
      </c>
      <c r="J944" s="17">
        <v>2.0114327181975099E-2</v>
      </c>
      <c r="K944" s="17">
        <v>2.0756841606486401E-2</v>
      </c>
      <c r="L944" s="17">
        <v>1.07069193069381E-2</v>
      </c>
      <c r="M944" s="17"/>
      <c r="N944" s="17">
        <v>2.1615123239699E-2</v>
      </c>
      <c r="O944" s="17">
        <v>1.20724582617439E-2</v>
      </c>
      <c r="P944" s="17">
        <v>9.0430291013862806E-3</v>
      </c>
      <c r="Q944" s="17">
        <v>1.98497790282323E-2</v>
      </c>
      <c r="R944" s="17"/>
      <c r="S944" s="17">
        <v>1.52679264209118E-2</v>
      </c>
      <c r="T944" s="17">
        <v>1.54150057676537E-2</v>
      </c>
      <c r="U944" s="17">
        <v>4.1385585507309898E-2</v>
      </c>
      <c r="V944" s="17">
        <v>3.1530108994259697E-2</v>
      </c>
      <c r="W944" s="17">
        <v>0</v>
      </c>
      <c r="X944" s="17">
        <v>1.9373870194084999E-2</v>
      </c>
      <c r="Y944" s="17">
        <v>2.8963645392574899E-2</v>
      </c>
      <c r="Z944" s="17">
        <v>0</v>
      </c>
      <c r="AA944" s="17">
        <v>0</v>
      </c>
      <c r="AB944" s="17">
        <v>0</v>
      </c>
      <c r="AC944" s="17">
        <v>2.3958767789627699E-2</v>
      </c>
      <c r="AD944" s="17">
        <v>2.9115960272741399E-2</v>
      </c>
      <c r="AE944" s="17"/>
      <c r="AF944" s="17">
        <v>1.41566836275492E-2</v>
      </c>
      <c r="AG944" s="17">
        <v>1.6222904733089401E-2</v>
      </c>
      <c r="AH944" s="17">
        <v>1.5578491155843499E-2</v>
      </c>
      <c r="AI944" s="17">
        <v>2.9614587015087099E-2</v>
      </c>
      <c r="AJ944" s="17">
        <v>0</v>
      </c>
      <c r="AK944" s="17"/>
      <c r="AL944" s="17">
        <v>1.7362168611565702E-2</v>
      </c>
      <c r="AM944" s="17">
        <v>1.12663448123021E-2</v>
      </c>
      <c r="AN944" s="17">
        <v>1.66826457572012E-2</v>
      </c>
      <c r="AO944" s="17">
        <v>3.11456157360884E-2</v>
      </c>
      <c r="AP944" s="17">
        <v>0</v>
      </c>
      <c r="AQ944" s="17">
        <v>0</v>
      </c>
      <c r="AR944" s="17"/>
      <c r="AS944" s="17">
        <v>1.945816267771E-2</v>
      </c>
      <c r="AT944" s="17">
        <v>1.22639022462593E-2</v>
      </c>
      <c r="AU944" s="17"/>
      <c r="AV944" s="17">
        <v>1.3154549742800699E-2</v>
      </c>
      <c r="AW944" s="17">
        <v>3.3469445207749499E-2</v>
      </c>
    </row>
    <row r="945" spans="2:49" x14ac:dyDescent="0.3">
      <c r="B945" t="s">
        <v>214</v>
      </c>
      <c r="C945" s="17">
        <v>0.112011337367733</v>
      </c>
      <c r="D945" s="17">
        <v>0.103418731866394</v>
      </c>
      <c r="E945" s="17">
        <v>0.123492950346919</v>
      </c>
      <c r="F945" s="17"/>
      <c r="G945" s="17">
        <v>0.11547405257546201</v>
      </c>
      <c r="H945" s="17">
        <v>4.2812671980657302E-2</v>
      </c>
      <c r="I945" s="17">
        <v>0.12133220335815401</v>
      </c>
      <c r="J945" s="17">
        <v>0.112406373606633</v>
      </c>
      <c r="K945" s="17">
        <v>0.17732779323921799</v>
      </c>
      <c r="L945" s="17">
        <v>0.230211305434392</v>
      </c>
      <c r="M945" s="17"/>
      <c r="N945" s="17">
        <v>9.7736530719260098E-2</v>
      </c>
      <c r="O945" s="17">
        <v>0.13058795704551401</v>
      </c>
      <c r="P945" s="17">
        <v>0.103051463031574</v>
      </c>
      <c r="Q945" s="17">
        <v>0.12072501392574</v>
      </c>
      <c r="R945" s="17"/>
      <c r="S945" s="17">
        <v>7.3291507643804404E-2</v>
      </c>
      <c r="T945" s="17">
        <v>0.12890877612469201</v>
      </c>
      <c r="U945" s="17">
        <v>9.4008318072777694E-2</v>
      </c>
      <c r="V945" s="17">
        <v>0.17490699150676001</v>
      </c>
      <c r="W945" s="17">
        <v>0.209849142156108</v>
      </c>
      <c r="X945" s="17">
        <v>8.1037023319029594E-2</v>
      </c>
      <c r="Y945" s="17">
        <v>0.13556462583050799</v>
      </c>
      <c r="Z945" s="17">
        <v>6.3554384520476001E-2</v>
      </c>
      <c r="AA945" s="17">
        <v>0.113317347535961</v>
      </c>
      <c r="AB945" s="17">
        <v>0.11337630652832099</v>
      </c>
      <c r="AC945" s="17">
        <v>0.114497896718555</v>
      </c>
      <c r="AD945" s="17">
        <v>3.4974525485310902E-2</v>
      </c>
      <c r="AE945" s="17"/>
      <c r="AF945" s="17">
        <v>0.14421892869132799</v>
      </c>
      <c r="AG945" s="17">
        <v>0.124206600859896</v>
      </c>
      <c r="AH945" s="17">
        <v>0.108106853993444</v>
      </c>
      <c r="AI945" s="17">
        <v>6.2636907442595396E-2</v>
      </c>
      <c r="AJ945" s="17">
        <v>0.100838970534937</v>
      </c>
      <c r="AK945" s="17"/>
      <c r="AL945" s="17">
        <v>6.2639712250270402E-2</v>
      </c>
      <c r="AM945" s="17">
        <v>0.13895600510987599</v>
      </c>
      <c r="AN945" s="17">
        <v>0.101647214632373</v>
      </c>
      <c r="AO945" s="17">
        <v>0.169526535686612</v>
      </c>
      <c r="AP945" s="17">
        <v>0.18359096317460799</v>
      </c>
      <c r="AQ945" s="17">
        <v>8.4801697147623201E-2</v>
      </c>
      <c r="AR945" s="17"/>
      <c r="AS945" s="17">
        <v>8.6420977087602102E-2</v>
      </c>
      <c r="AT945" s="17">
        <v>0.140652857292937</v>
      </c>
      <c r="AU945" s="17"/>
      <c r="AV945" s="17">
        <v>8.1145826942278496E-2</v>
      </c>
      <c r="AW945" s="17">
        <v>9.81462558821148E-2</v>
      </c>
    </row>
    <row r="946" spans="2:49" x14ac:dyDescent="0.3">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row>
    <row r="947" spans="2:49" x14ac:dyDescent="0.3">
      <c r="B947" s="6" t="s">
        <v>357</v>
      </c>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row>
    <row r="948" spans="2:49" x14ac:dyDescent="0.3">
      <c r="B948" s="23" t="s">
        <v>276</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row>
    <row r="949" spans="2:49" x14ac:dyDescent="0.3">
      <c r="B949" t="s">
        <v>351</v>
      </c>
      <c r="C949" s="17">
        <v>0.16453467126617399</v>
      </c>
      <c r="D949" s="17">
        <v>0.137206031847107</v>
      </c>
      <c r="E949" s="17">
        <v>0.19319578881067201</v>
      </c>
      <c r="F949" s="17"/>
      <c r="G949" s="17">
        <v>0.218436769120608</v>
      </c>
      <c r="H949" s="17">
        <v>0.257261696862988</v>
      </c>
      <c r="I949" s="17">
        <v>0.14203262279348</v>
      </c>
      <c r="J949" s="17">
        <v>0.124210707129232</v>
      </c>
      <c r="K949" s="17">
        <v>0.25724191984594602</v>
      </c>
      <c r="L949" s="17">
        <v>9.5860132803921194E-2</v>
      </c>
      <c r="M949" s="17"/>
      <c r="N949" s="17">
        <v>0.15521802429489601</v>
      </c>
      <c r="O949" s="17">
        <v>0.19204344485986599</v>
      </c>
      <c r="P949" s="17">
        <v>0.24120302209799099</v>
      </c>
      <c r="Q949" s="17">
        <v>6.6109373250237302E-2</v>
      </c>
      <c r="R949" s="17"/>
      <c r="S949" s="17">
        <v>0.17694505841034799</v>
      </c>
      <c r="T949" s="17">
        <v>0.13682260949927699</v>
      </c>
      <c r="U949" s="17">
        <v>0</v>
      </c>
      <c r="V949" s="17">
        <v>0.194077085930036</v>
      </c>
      <c r="W949" s="17">
        <v>0</v>
      </c>
      <c r="X949" s="17">
        <v>0.104067168340918</v>
      </c>
      <c r="Y949" s="17">
        <v>0.19465009616307399</v>
      </c>
      <c r="Z949" s="17">
        <v>0.12340850492434501</v>
      </c>
      <c r="AA949" s="17">
        <v>0.240185753305968</v>
      </c>
      <c r="AB949" s="17">
        <v>0.23428620589129601</v>
      </c>
      <c r="AC949" s="17">
        <v>0.126246895413793</v>
      </c>
      <c r="AD949" s="17">
        <v>0.28828047795461897</v>
      </c>
      <c r="AE949" s="17"/>
      <c r="AF949" s="17">
        <v>0.10910047171972299</v>
      </c>
      <c r="AG949" s="17">
        <v>0.15134551130663801</v>
      </c>
      <c r="AH949" s="17">
        <v>0.21618613714548299</v>
      </c>
      <c r="AI949" s="17">
        <v>0.21124014760242399</v>
      </c>
      <c r="AJ949" s="17">
        <v>0</v>
      </c>
      <c r="AK949" s="17"/>
      <c r="AL949" s="17">
        <v>0.19257360563824999</v>
      </c>
      <c r="AM949" s="17">
        <v>0.16664504481482501</v>
      </c>
      <c r="AN949" s="17">
        <v>5.0069425669723E-2</v>
      </c>
      <c r="AO949" s="17">
        <v>0.19411897810585799</v>
      </c>
      <c r="AP949" s="17">
        <v>0.16003461758754101</v>
      </c>
      <c r="AQ949" s="17">
        <v>0.126591465526079</v>
      </c>
      <c r="AR949" s="17"/>
      <c r="AS949" s="17">
        <v>0.12057646197826</v>
      </c>
      <c r="AT949" s="17">
        <v>0.228494385920642</v>
      </c>
      <c r="AU949" s="17"/>
      <c r="AV949" s="17">
        <v>0.13367124560305399</v>
      </c>
      <c r="AW949" s="17">
        <v>8.5670762465468994E-2</v>
      </c>
    </row>
    <row r="950" spans="2:49" x14ac:dyDescent="0.3">
      <c r="B950" t="s">
        <v>352</v>
      </c>
      <c r="C950" s="17">
        <v>0.16229890788652601</v>
      </c>
      <c r="D950" s="17">
        <v>0.11266861473409399</v>
      </c>
      <c r="E950" s="17">
        <v>0.21295669436252401</v>
      </c>
      <c r="F950" s="17"/>
      <c r="G950" s="17">
        <v>0.40493685942791002</v>
      </c>
      <c r="H950" s="17">
        <v>0.285949720628076</v>
      </c>
      <c r="I950" s="17">
        <v>9.6259113254346301E-2</v>
      </c>
      <c r="J950" s="17">
        <v>0.19334776518985</v>
      </c>
      <c r="K950" s="17">
        <v>0.144896092485225</v>
      </c>
      <c r="L950" s="17">
        <v>9.4996981452759893E-2</v>
      </c>
      <c r="M950" s="17"/>
      <c r="N950" s="17">
        <v>0.15775303237757499</v>
      </c>
      <c r="O950" s="17">
        <v>0.12792838043632401</v>
      </c>
      <c r="P950" s="17">
        <v>0.16793300213974599</v>
      </c>
      <c r="Q950" s="17">
        <v>0.21851417391160299</v>
      </c>
      <c r="R950" s="17"/>
      <c r="S950" s="17">
        <v>0.16566093350212699</v>
      </c>
      <c r="T950" s="17">
        <v>0.14161182398837899</v>
      </c>
      <c r="U950" s="17">
        <v>0.66430725726060702</v>
      </c>
      <c r="V950" s="17">
        <v>0.121598158670775</v>
      </c>
      <c r="W950" s="17">
        <v>0</v>
      </c>
      <c r="X950" s="17">
        <v>0.115325044062989</v>
      </c>
      <c r="Y950" s="17">
        <v>6.9988642093866002E-2</v>
      </c>
      <c r="Z950" s="17">
        <v>0.11644477967499101</v>
      </c>
      <c r="AA950" s="17">
        <v>0.231770656085068</v>
      </c>
      <c r="AB950" s="17">
        <v>0</v>
      </c>
      <c r="AC950" s="17">
        <v>0.256695121979506</v>
      </c>
      <c r="AD950" s="17">
        <v>0.23978132961835699</v>
      </c>
      <c r="AE950" s="17"/>
      <c r="AF950" s="17">
        <v>0.16737506745119399</v>
      </c>
      <c r="AG950" s="17">
        <v>0.23064432978247401</v>
      </c>
      <c r="AH950" s="17">
        <v>0.18531576206973799</v>
      </c>
      <c r="AI950" s="17">
        <v>5.21080031252701E-2</v>
      </c>
      <c r="AJ950" s="17">
        <v>0</v>
      </c>
      <c r="AK950" s="17"/>
      <c r="AL950" s="17">
        <v>0.224492726527663</v>
      </c>
      <c r="AM950" s="17">
        <v>0.110490038333158</v>
      </c>
      <c r="AN950" s="17">
        <v>0.156164399803675</v>
      </c>
      <c r="AO950" s="17">
        <v>0.163872667952603</v>
      </c>
      <c r="AP950" s="17">
        <v>0.15197141608721401</v>
      </c>
      <c r="AQ950" s="17">
        <v>0.247791722894735</v>
      </c>
      <c r="AR950" s="17"/>
      <c r="AS950" s="17">
        <v>0.17763294576142</v>
      </c>
      <c r="AT950" s="17">
        <v>0.139987701336794</v>
      </c>
      <c r="AU950" s="17"/>
      <c r="AV950" s="17">
        <v>0.16679068499844599</v>
      </c>
      <c r="AW950" s="17">
        <v>0.206534278313039</v>
      </c>
    </row>
    <row r="951" spans="2:49" x14ac:dyDescent="0.3">
      <c r="B951" t="s">
        <v>353</v>
      </c>
      <c r="C951" s="17">
        <v>0.31881879224765602</v>
      </c>
      <c r="D951" s="17">
        <v>0.35178648987904698</v>
      </c>
      <c r="E951" s="17">
        <v>0.28952020187025801</v>
      </c>
      <c r="F951" s="17"/>
      <c r="G951" s="17">
        <v>0.37662637145148198</v>
      </c>
      <c r="H951" s="17">
        <v>0.196444572333943</v>
      </c>
      <c r="I951" s="17">
        <v>0.37122840313933297</v>
      </c>
      <c r="J951" s="17">
        <v>0.35497593477141398</v>
      </c>
      <c r="K951" s="17">
        <v>0.28899219833599199</v>
      </c>
      <c r="L951" s="17">
        <v>0.33208693965392899</v>
      </c>
      <c r="M951" s="17"/>
      <c r="N951" s="17">
        <v>0.34697045533930299</v>
      </c>
      <c r="O951" s="17">
        <v>0.27590334969851399</v>
      </c>
      <c r="P951" s="17">
        <v>0.33153031607352601</v>
      </c>
      <c r="Q951" s="17">
        <v>0.33554599994586198</v>
      </c>
      <c r="R951" s="17"/>
      <c r="S951" s="17">
        <v>0.33340600109840401</v>
      </c>
      <c r="T951" s="17">
        <v>0.37100434703645702</v>
      </c>
      <c r="U951" s="17">
        <v>0</v>
      </c>
      <c r="V951" s="17">
        <v>0.24870732002943399</v>
      </c>
      <c r="W951" s="17">
        <v>0</v>
      </c>
      <c r="X951" s="17">
        <v>0.32020000600499099</v>
      </c>
      <c r="Y951" s="17">
        <v>0.19389320229031501</v>
      </c>
      <c r="Z951" s="17">
        <v>0.53778315325822801</v>
      </c>
      <c r="AA951" s="17">
        <v>0.226575072487193</v>
      </c>
      <c r="AB951" s="17">
        <v>0.42166120317334999</v>
      </c>
      <c r="AC951" s="17">
        <v>0.26143030780557502</v>
      </c>
      <c r="AD951" s="17">
        <v>0.47193819242702401</v>
      </c>
      <c r="AE951" s="17"/>
      <c r="AF951" s="17">
        <v>0.237714836553095</v>
      </c>
      <c r="AG951" s="17">
        <v>0.30328747316427801</v>
      </c>
      <c r="AH951" s="17">
        <v>0.32168622282136</v>
      </c>
      <c r="AI951" s="17">
        <v>0.447762303789981</v>
      </c>
      <c r="AJ951" s="17">
        <v>0</v>
      </c>
      <c r="AK951" s="17"/>
      <c r="AL951" s="17">
        <v>0.33112377079942501</v>
      </c>
      <c r="AM951" s="17">
        <v>0.313694035545585</v>
      </c>
      <c r="AN951" s="17">
        <v>0.50284562334676697</v>
      </c>
      <c r="AO951" s="17">
        <v>0.27603342867203801</v>
      </c>
      <c r="AP951" s="17">
        <v>0.28443153487607098</v>
      </c>
      <c r="AQ951" s="17">
        <v>0.138936584864393</v>
      </c>
      <c r="AR951" s="17"/>
      <c r="AS951" s="17">
        <v>0.33700218495294798</v>
      </c>
      <c r="AT951" s="17">
        <v>0.29236174070437698</v>
      </c>
      <c r="AU951" s="17"/>
      <c r="AV951" s="17">
        <v>0.33597224322455499</v>
      </c>
      <c r="AW951" s="17">
        <v>0.33974761683766402</v>
      </c>
    </row>
    <row r="952" spans="2:49" x14ac:dyDescent="0.3">
      <c r="B952" t="s">
        <v>354</v>
      </c>
      <c r="C952" s="17">
        <v>0.17984145373888599</v>
      </c>
      <c r="D952" s="17">
        <v>0.26645248237851499</v>
      </c>
      <c r="E952" s="17">
        <v>9.6160696912521201E-2</v>
      </c>
      <c r="F952" s="17"/>
      <c r="G952" s="17">
        <v>0</v>
      </c>
      <c r="H952" s="17">
        <v>0.12785315625143401</v>
      </c>
      <c r="I952" s="17">
        <v>0.14340095927998001</v>
      </c>
      <c r="J952" s="17">
        <v>0.182295565287135</v>
      </c>
      <c r="K952" s="17">
        <v>0.112192506063873</v>
      </c>
      <c r="L952" s="17">
        <v>0.303519630801181</v>
      </c>
      <c r="M952" s="17"/>
      <c r="N952" s="17">
        <v>0.21411914182805</v>
      </c>
      <c r="O952" s="17">
        <v>0.227394065829301</v>
      </c>
      <c r="P952" s="17">
        <v>0.126248734933956</v>
      </c>
      <c r="Q952" s="17">
        <v>0.114878295454397</v>
      </c>
      <c r="R952" s="17"/>
      <c r="S952" s="17">
        <v>0.206162545080365</v>
      </c>
      <c r="T952" s="17">
        <v>0.13304751046701199</v>
      </c>
      <c r="U952" s="17">
        <v>0.105921469911312</v>
      </c>
      <c r="V952" s="17">
        <v>0.191647839371729</v>
      </c>
      <c r="W952" s="17">
        <v>1</v>
      </c>
      <c r="X952" s="17">
        <v>0.235724910027898</v>
      </c>
      <c r="Y952" s="17">
        <v>0.27315493310950001</v>
      </c>
      <c r="Z952" s="17">
        <v>0.16831298599609201</v>
      </c>
      <c r="AA952" s="17">
        <v>0.124346968691345</v>
      </c>
      <c r="AB952" s="17">
        <v>9.7215884705537894E-2</v>
      </c>
      <c r="AC952" s="17">
        <v>0.29350774826002601</v>
      </c>
      <c r="AD952" s="17">
        <v>0</v>
      </c>
      <c r="AE952" s="17"/>
      <c r="AF952" s="17">
        <v>0.22650164147964499</v>
      </c>
      <c r="AG952" s="17">
        <v>0.17202062684191899</v>
      </c>
      <c r="AH952" s="17">
        <v>0.17350212615272501</v>
      </c>
      <c r="AI952" s="17">
        <v>0.13874561649522299</v>
      </c>
      <c r="AJ952" s="17">
        <v>0</v>
      </c>
      <c r="AK952" s="17"/>
      <c r="AL952" s="17">
        <v>0.12994091394089199</v>
      </c>
      <c r="AM952" s="17">
        <v>0.20865843162814501</v>
      </c>
      <c r="AN952" s="17">
        <v>0.14389659630752899</v>
      </c>
      <c r="AO952" s="17">
        <v>0.137537828541553</v>
      </c>
      <c r="AP952" s="17">
        <v>0.19267289867217</v>
      </c>
      <c r="AQ952" s="17">
        <v>0.486680226714793</v>
      </c>
      <c r="AR952" s="17"/>
      <c r="AS952" s="17">
        <v>0.22685902513179099</v>
      </c>
      <c r="AT952" s="17">
        <v>0.111430331021402</v>
      </c>
      <c r="AU952" s="17"/>
      <c r="AV952" s="17">
        <v>0.22791392821839601</v>
      </c>
      <c r="AW952" s="17">
        <v>0.224047055784971</v>
      </c>
    </row>
    <row r="953" spans="2:49" x14ac:dyDescent="0.3">
      <c r="B953" t="s">
        <v>355</v>
      </c>
      <c r="C953" s="17">
        <v>9.9382068789604205E-2</v>
      </c>
      <c r="D953" s="17">
        <v>6.7566929170235296E-2</v>
      </c>
      <c r="E953" s="17">
        <v>0.121608297240521</v>
      </c>
      <c r="F953" s="17"/>
      <c r="G953" s="17">
        <v>0</v>
      </c>
      <c r="H953" s="17">
        <v>9.7951781908107494E-2</v>
      </c>
      <c r="I953" s="17">
        <v>7.8455499605204093E-2</v>
      </c>
      <c r="J953" s="17">
        <v>0.10196517597381199</v>
      </c>
      <c r="K953" s="17">
        <v>0.16751594673633199</v>
      </c>
      <c r="L953" s="17">
        <v>7.7170758805127193E-2</v>
      </c>
      <c r="M953" s="17"/>
      <c r="N953" s="17">
        <v>7.7821170183480198E-2</v>
      </c>
      <c r="O953" s="17">
        <v>0.10991336310372</v>
      </c>
      <c r="P953" s="17">
        <v>5.4249420261231501E-2</v>
      </c>
      <c r="Q953" s="17">
        <v>0.16279898024418399</v>
      </c>
      <c r="R953" s="17"/>
      <c r="S953" s="17">
        <v>7.3496921961390196E-2</v>
      </c>
      <c r="T953" s="17">
        <v>0.15556436435333301</v>
      </c>
      <c r="U953" s="17">
        <v>0.113593285281564</v>
      </c>
      <c r="V953" s="17">
        <v>0.13729854420545301</v>
      </c>
      <c r="W953" s="17">
        <v>0</v>
      </c>
      <c r="X953" s="17">
        <v>0.11217005638330101</v>
      </c>
      <c r="Y953" s="17">
        <v>6.5157764553706907E-2</v>
      </c>
      <c r="Z953" s="17">
        <v>5.4050576146343197E-2</v>
      </c>
      <c r="AA953" s="17">
        <v>0.123506383196197</v>
      </c>
      <c r="AB953" s="17">
        <v>0.14815512751788501</v>
      </c>
      <c r="AC953" s="17">
        <v>0</v>
      </c>
      <c r="AD953" s="17">
        <v>0</v>
      </c>
      <c r="AE953" s="17"/>
      <c r="AF953" s="17">
        <v>0.14618371128958901</v>
      </c>
      <c r="AG953" s="17">
        <v>0.100316353206617</v>
      </c>
      <c r="AH953" s="17">
        <v>6.5523179637464096E-2</v>
      </c>
      <c r="AI953" s="17">
        <v>0</v>
      </c>
      <c r="AJ953" s="17">
        <v>1</v>
      </c>
      <c r="AK953" s="17"/>
      <c r="AL953" s="17">
        <v>8.1114053480860898E-2</v>
      </c>
      <c r="AM953" s="17">
        <v>0.15567218013511799</v>
      </c>
      <c r="AN953" s="17">
        <v>4.3364324432648003E-2</v>
      </c>
      <c r="AO953" s="17">
        <v>0.13873339678971999</v>
      </c>
      <c r="AP953" s="17">
        <v>0</v>
      </c>
      <c r="AQ953" s="17">
        <v>0</v>
      </c>
      <c r="AR953" s="17"/>
      <c r="AS953" s="17">
        <v>7.0829440849033504E-2</v>
      </c>
      <c r="AT953" s="17">
        <v>0.14092648029537899</v>
      </c>
      <c r="AU953" s="17"/>
      <c r="AV953" s="17">
        <v>7.5875023255477597E-2</v>
      </c>
      <c r="AW953" s="17">
        <v>5.7379842261326697E-2</v>
      </c>
    </row>
    <row r="954" spans="2:49" x14ac:dyDescent="0.3">
      <c r="B954" t="s">
        <v>356</v>
      </c>
      <c r="C954" s="17">
        <v>7.5124106071154301E-2</v>
      </c>
      <c r="D954" s="17">
        <v>6.4319451991002197E-2</v>
      </c>
      <c r="E954" s="17">
        <v>8.6558320803503397E-2</v>
      </c>
      <c r="F954" s="17"/>
      <c r="G954" s="17">
        <v>0</v>
      </c>
      <c r="H954" s="17">
        <v>3.4539072015451797E-2</v>
      </c>
      <c r="I954" s="17">
        <v>0.16862340192765701</v>
      </c>
      <c r="J954" s="17">
        <v>4.3204851648556503E-2</v>
      </c>
      <c r="K954" s="17">
        <v>2.9161336532633201E-2</v>
      </c>
      <c r="L954" s="17">
        <v>9.6365556483081205E-2</v>
      </c>
      <c r="M954" s="17"/>
      <c r="N954" s="17">
        <v>4.8118175976695897E-2</v>
      </c>
      <c r="O954" s="17">
        <v>6.6817396072275007E-2</v>
      </c>
      <c r="P954" s="17">
        <v>7.8835504493549396E-2</v>
      </c>
      <c r="Q954" s="17">
        <v>0.102153177193716</v>
      </c>
      <c r="R954" s="17"/>
      <c r="S954" s="17">
        <v>4.4328539947365901E-2</v>
      </c>
      <c r="T954" s="17">
        <v>6.1949344655541597E-2</v>
      </c>
      <c r="U954" s="17">
        <v>0.11617798754651699</v>
      </c>
      <c r="V954" s="17">
        <v>0.106671051792574</v>
      </c>
      <c r="W954" s="17">
        <v>0</v>
      </c>
      <c r="X954" s="17">
        <v>0.112512815179904</v>
      </c>
      <c r="Y954" s="17">
        <v>0.203155361789538</v>
      </c>
      <c r="Z954" s="17">
        <v>0</v>
      </c>
      <c r="AA954" s="17">
        <v>5.3615166234228899E-2</v>
      </c>
      <c r="AB954" s="17">
        <v>9.8681578711930798E-2</v>
      </c>
      <c r="AC954" s="17">
        <v>6.2119926541100802E-2</v>
      </c>
      <c r="AD954" s="17">
        <v>0</v>
      </c>
      <c r="AE954" s="17"/>
      <c r="AF954" s="17">
        <v>0.113124271506755</v>
      </c>
      <c r="AG954" s="17">
        <v>4.2385705698074497E-2</v>
      </c>
      <c r="AH954" s="17">
        <v>3.77865721732294E-2</v>
      </c>
      <c r="AI954" s="17">
        <v>0.15014392898710199</v>
      </c>
      <c r="AJ954" s="17">
        <v>0</v>
      </c>
      <c r="AK954" s="17"/>
      <c r="AL954" s="17">
        <v>4.0754929612910197E-2</v>
      </c>
      <c r="AM954" s="17">
        <v>4.4840269543168602E-2</v>
      </c>
      <c r="AN954" s="17">
        <v>0.10365963043965799</v>
      </c>
      <c r="AO954" s="17">
        <v>8.9703699938228604E-2</v>
      </c>
      <c r="AP954" s="17">
        <v>0.21088953277700401</v>
      </c>
      <c r="AQ954" s="17">
        <v>0</v>
      </c>
      <c r="AR954" s="17"/>
      <c r="AS954" s="17">
        <v>6.7099941326548201E-2</v>
      </c>
      <c r="AT954" s="17">
        <v>8.6799360721405705E-2</v>
      </c>
      <c r="AU954" s="17"/>
      <c r="AV954" s="17">
        <v>5.9776874700071099E-2</v>
      </c>
      <c r="AW954" s="17">
        <v>8.6620444337530203E-2</v>
      </c>
    </row>
    <row r="955" spans="2:49" x14ac:dyDescent="0.3">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row>
    <row r="956" spans="2:49" x14ac:dyDescent="0.3">
      <c r="B956" s="6" t="s">
        <v>357</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row>
    <row r="957" spans="2:49" x14ac:dyDescent="0.3">
      <c r="B957" s="23" t="s">
        <v>276</v>
      </c>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row>
    <row r="958" spans="2:49" x14ac:dyDescent="0.3">
      <c r="B958" t="s">
        <v>351</v>
      </c>
      <c r="C958" s="17">
        <v>0.12202796316470201</v>
      </c>
      <c r="D958" s="17">
        <v>8.7659469279441696E-2</v>
      </c>
      <c r="E958" s="17">
        <v>0.156350324186177</v>
      </c>
      <c r="F958" s="17"/>
      <c r="G958" s="17">
        <v>0.183998796697732</v>
      </c>
      <c r="H958" s="17">
        <v>9.7948177799156697E-2</v>
      </c>
      <c r="I958" s="17">
        <v>0.11290366783809</v>
      </c>
      <c r="J958" s="17">
        <v>0.11908466723330501</v>
      </c>
      <c r="K958" s="17">
        <v>0.13309302134584999</v>
      </c>
      <c r="L958" s="17">
        <v>9.8814955313960298E-2</v>
      </c>
      <c r="M958" s="17"/>
      <c r="N958" s="17">
        <v>0.114380218698417</v>
      </c>
      <c r="O958" s="17">
        <v>0.108788125711336</v>
      </c>
      <c r="P958" s="17">
        <v>0.119802624819617</v>
      </c>
      <c r="Q958" s="17">
        <v>0.144538707618136</v>
      </c>
      <c r="R958" s="17"/>
      <c r="S958" s="17">
        <v>0.161133180671508</v>
      </c>
      <c r="T958" s="17">
        <v>0.11825093317532499</v>
      </c>
      <c r="U958" s="17">
        <v>0.117973269044782</v>
      </c>
      <c r="V958" s="17">
        <v>0.11196953472684899</v>
      </c>
      <c r="W958" s="17">
        <v>0.122517065074253</v>
      </c>
      <c r="X958" s="17">
        <v>0.10478786022987301</v>
      </c>
      <c r="Y958" s="17">
        <v>9.9270571617785103E-2</v>
      </c>
      <c r="Z958" s="17">
        <v>8.1266221837330094E-2</v>
      </c>
      <c r="AA958" s="17">
        <v>0.12888914396624401</v>
      </c>
      <c r="AB958" s="17">
        <v>0.106910581233447</v>
      </c>
      <c r="AC958" s="17">
        <v>0.18698005067468401</v>
      </c>
      <c r="AD958" s="17">
        <v>7.0309344236313798E-2</v>
      </c>
      <c r="AE958" s="17"/>
      <c r="AF958" s="17">
        <v>0.121076071637379</v>
      </c>
      <c r="AG958" s="17">
        <v>0.13758453959033801</v>
      </c>
      <c r="AH958" s="17">
        <v>0.10880344230988399</v>
      </c>
      <c r="AI958" s="17">
        <v>0.132647129987428</v>
      </c>
      <c r="AJ958" s="17">
        <v>8.7213831363631006E-2</v>
      </c>
      <c r="AK958" s="17"/>
      <c r="AL958" s="17">
        <v>0.14148233234478599</v>
      </c>
      <c r="AM958" s="17">
        <v>0.111809199626085</v>
      </c>
      <c r="AN958" s="17">
        <v>0.11730019503568601</v>
      </c>
      <c r="AO958" s="17">
        <v>0.104514108169124</v>
      </c>
      <c r="AP958" s="17">
        <v>0.111090295372125</v>
      </c>
      <c r="AQ958" s="17">
        <v>0.174726601403805</v>
      </c>
      <c r="AR958" s="17"/>
      <c r="AS958" s="17">
        <v>0.11559235568193001</v>
      </c>
      <c r="AT958" s="17">
        <v>0.129537027697262</v>
      </c>
      <c r="AU958" s="17"/>
      <c r="AV958" s="17">
        <v>0.11341631695575401</v>
      </c>
      <c r="AW958" s="17">
        <v>0.12058520340360999</v>
      </c>
    </row>
    <row r="959" spans="2:49" x14ac:dyDescent="0.3">
      <c r="B959" t="s">
        <v>358</v>
      </c>
      <c r="C959" s="17">
        <v>0.22692282932373001</v>
      </c>
      <c r="D959" s="17">
        <v>0.22409715600778499</v>
      </c>
      <c r="E959" s="17">
        <v>0.22830162987427299</v>
      </c>
      <c r="F959" s="17"/>
      <c r="G959" s="17">
        <v>0.26670999900106901</v>
      </c>
      <c r="H959" s="17">
        <v>0.221905907455374</v>
      </c>
      <c r="I959" s="17">
        <v>0.28353604849280201</v>
      </c>
      <c r="J959" s="17">
        <v>0.22101521626659801</v>
      </c>
      <c r="K959" s="17">
        <v>0.182997294935691</v>
      </c>
      <c r="L959" s="17">
        <v>0.18948266841173</v>
      </c>
      <c r="M959" s="17"/>
      <c r="N959" s="17">
        <v>0.20945367737357701</v>
      </c>
      <c r="O959" s="17">
        <v>0.22630563789661601</v>
      </c>
      <c r="P959" s="17">
        <v>0.25080484760652899</v>
      </c>
      <c r="Q959" s="17">
        <v>0.22520697713491</v>
      </c>
      <c r="R959" s="17"/>
      <c r="S959" s="17">
        <v>0.22126590321241801</v>
      </c>
      <c r="T959" s="17">
        <v>0.21794810456055499</v>
      </c>
      <c r="U959" s="17">
        <v>0.27021832514434901</v>
      </c>
      <c r="V959" s="17">
        <v>0.225770986455785</v>
      </c>
      <c r="W959" s="17">
        <v>0.23365298188445699</v>
      </c>
      <c r="X959" s="17">
        <v>0.29662552343020399</v>
      </c>
      <c r="Y959" s="17">
        <v>0.15860399863383301</v>
      </c>
      <c r="Z959" s="17">
        <v>0.29255190471338299</v>
      </c>
      <c r="AA959" s="17">
        <v>0.18552700362902899</v>
      </c>
      <c r="AB959" s="17">
        <v>0.23018225566119599</v>
      </c>
      <c r="AC959" s="17">
        <v>0.19025550918064599</v>
      </c>
      <c r="AD959" s="17">
        <v>0.25851396298067603</v>
      </c>
      <c r="AE959" s="17"/>
      <c r="AF959" s="17">
        <v>0.234223701722653</v>
      </c>
      <c r="AG959" s="17">
        <v>0.218448769854719</v>
      </c>
      <c r="AH959" s="17">
        <v>0.246629790964221</v>
      </c>
      <c r="AI959" s="17">
        <v>0.20905871003862</v>
      </c>
      <c r="AJ959" s="17">
        <v>0.192480784065823</v>
      </c>
      <c r="AK959" s="17"/>
      <c r="AL959" s="17">
        <v>0.20594244546989901</v>
      </c>
      <c r="AM959" s="17">
        <v>0.25527227829476601</v>
      </c>
      <c r="AN959" s="17">
        <v>0.190596700062512</v>
      </c>
      <c r="AO959" s="17">
        <v>0.24829103647800899</v>
      </c>
      <c r="AP959" s="17">
        <v>0.21517530940223401</v>
      </c>
      <c r="AQ959" s="17">
        <v>0.20924115449772401</v>
      </c>
      <c r="AR959" s="17"/>
      <c r="AS959" s="17">
        <v>0.22856167242445499</v>
      </c>
      <c r="AT959" s="17">
        <v>0.225010627773989</v>
      </c>
      <c r="AU959" s="17"/>
      <c r="AV959" s="17">
        <v>0.236468995329806</v>
      </c>
      <c r="AW959" s="17">
        <v>0.21041858577915001</v>
      </c>
    </row>
    <row r="960" spans="2:49" x14ac:dyDescent="0.3">
      <c r="B960" t="s">
        <v>353</v>
      </c>
      <c r="C960" s="17">
        <v>0.25474334196614001</v>
      </c>
      <c r="D960" s="17">
        <v>0.26015548348845602</v>
      </c>
      <c r="E960" s="17">
        <v>0.25019717264130098</v>
      </c>
      <c r="F960" s="17"/>
      <c r="G960" s="17">
        <v>0.19099230431354999</v>
      </c>
      <c r="H960" s="17">
        <v>0.22608975263820799</v>
      </c>
      <c r="I960" s="17">
        <v>0.212242090017845</v>
      </c>
      <c r="J960" s="17">
        <v>0.289361854574822</v>
      </c>
      <c r="K960" s="17">
        <v>0.28956271807886003</v>
      </c>
      <c r="L960" s="17">
        <v>0.30979129226329499</v>
      </c>
      <c r="M960" s="17"/>
      <c r="N960" s="17">
        <v>0.270084892458822</v>
      </c>
      <c r="O960" s="17">
        <v>0.26295196310030999</v>
      </c>
      <c r="P960" s="17">
        <v>0.227904018987448</v>
      </c>
      <c r="Q960" s="17">
        <v>0.25635363166399899</v>
      </c>
      <c r="R960" s="17"/>
      <c r="S960" s="17">
        <v>0.226982658830468</v>
      </c>
      <c r="T960" s="17">
        <v>0.30667165092597798</v>
      </c>
      <c r="U960" s="17">
        <v>0.26768863870459803</v>
      </c>
      <c r="V960" s="17">
        <v>0.23106782775860199</v>
      </c>
      <c r="W960" s="17">
        <v>0.25168281737315201</v>
      </c>
      <c r="X960" s="17">
        <v>0.219652383580619</v>
      </c>
      <c r="Y960" s="17">
        <v>0.31318442682716602</v>
      </c>
      <c r="Z960" s="17">
        <v>0.23066786017357099</v>
      </c>
      <c r="AA960" s="17">
        <v>0.268692160187678</v>
      </c>
      <c r="AB960" s="17">
        <v>0.25833860760663502</v>
      </c>
      <c r="AC960" s="17">
        <v>0.151401911810503</v>
      </c>
      <c r="AD960" s="17">
        <v>0.28824944839311001</v>
      </c>
      <c r="AE960" s="17"/>
      <c r="AF960" s="17">
        <v>0.26889816108647002</v>
      </c>
      <c r="AG960" s="17">
        <v>0.24758139988771</v>
      </c>
      <c r="AH960" s="17">
        <v>0.24994582402136301</v>
      </c>
      <c r="AI960" s="17">
        <v>0.255838274314511</v>
      </c>
      <c r="AJ960" s="17">
        <v>0.236429662702418</v>
      </c>
      <c r="AK960" s="17"/>
      <c r="AL960" s="17">
        <v>0.25026770412333099</v>
      </c>
      <c r="AM960" s="17">
        <v>0.23748173915132201</v>
      </c>
      <c r="AN960" s="17">
        <v>0.269863691980475</v>
      </c>
      <c r="AO960" s="17">
        <v>0.26510512423474603</v>
      </c>
      <c r="AP960" s="17">
        <v>0.30083299947822301</v>
      </c>
      <c r="AQ960" s="17">
        <v>0.21455320579136</v>
      </c>
      <c r="AR960" s="17"/>
      <c r="AS960" s="17">
        <v>0.26448932350917098</v>
      </c>
      <c r="AT960" s="17">
        <v>0.24337173415200999</v>
      </c>
      <c r="AU960" s="17"/>
      <c r="AV960" s="17">
        <v>0.26634620636573902</v>
      </c>
      <c r="AW960" s="17">
        <v>0.26022876820364299</v>
      </c>
    </row>
    <row r="961" spans="2:49" x14ac:dyDescent="0.3">
      <c r="B961" t="s">
        <v>354</v>
      </c>
      <c r="C961" s="17">
        <v>0.160396398293218</v>
      </c>
      <c r="D961" s="17">
        <v>0.219660876091782</v>
      </c>
      <c r="E961" s="17">
        <v>0.103764972004021</v>
      </c>
      <c r="F961" s="17"/>
      <c r="G961" s="17">
        <v>0.18194949302973701</v>
      </c>
      <c r="H961" s="17">
        <v>0.219699745545551</v>
      </c>
      <c r="I961" s="17">
        <v>0.14292437913265901</v>
      </c>
      <c r="J961" s="17">
        <v>0.134172109195833</v>
      </c>
      <c r="K961" s="17">
        <v>0.13230060399504301</v>
      </c>
      <c r="L961" s="17">
        <v>0.14887897540526401</v>
      </c>
      <c r="M961" s="17"/>
      <c r="N961" s="17">
        <v>0.18956450086021101</v>
      </c>
      <c r="O961" s="17">
        <v>0.155466879961565</v>
      </c>
      <c r="P961" s="17">
        <v>0.15971949331058199</v>
      </c>
      <c r="Q961" s="17">
        <v>0.13494915137203001</v>
      </c>
      <c r="R961" s="17"/>
      <c r="S961" s="17">
        <v>0.19195493818514001</v>
      </c>
      <c r="T961" s="17">
        <v>0.13279118939498499</v>
      </c>
      <c r="U961" s="17">
        <v>0.145754055412876</v>
      </c>
      <c r="V961" s="17">
        <v>0.13415326479151701</v>
      </c>
      <c r="W961" s="17">
        <v>0.17116733433017001</v>
      </c>
      <c r="X961" s="17">
        <v>0.139799565165557</v>
      </c>
      <c r="Y961" s="17">
        <v>0.114589345809439</v>
      </c>
      <c r="Z961" s="17">
        <v>0.18336061936149001</v>
      </c>
      <c r="AA961" s="17">
        <v>0.19934082905545999</v>
      </c>
      <c r="AB961" s="17">
        <v>0.19311310998266101</v>
      </c>
      <c r="AC961" s="17">
        <v>0.145690972638922</v>
      </c>
      <c r="AD961" s="17">
        <v>0.15820346732312399</v>
      </c>
      <c r="AE961" s="17"/>
      <c r="AF961" s="17">
        <v>0.12785663398827901</v>
      </c>
      <c r="AG961" s="17">
        <v>0.147206242465316</v>
      </c>
      <c r="AH961" s="17">
        <v>0.181655712154042</v>
      </c>
      <c r="AI961" s="17">
        <v>0.20046530172046201</v>
      </c>
      <c r="AJ961" s="17">
        <v>0.31918668708538001</v>
      </c>
      <c r="AK961" s="17"/>
      <c r="AL961" s="17">
        <v>0.20361521738075</v>
      </c>
      <c r="AM961" s="17">
        <v>0.15446039011918999</v>
      </c>
      <c r="AN961" s="17">
        <v>0.173933033753223</v>
      </c>
      <c r="AO961" s="17">
        <v>0.113441062954863</v>
      </c>
      <c r="AP961" s="17">
        <v>0.122756149982786</v>
      </c>
      <c r="AQ961" s="17">
        <v>0.17756950994963699</v>
      </c>
      <c r="AR961" s="17"/>
      <c r="AS961" s="17">
        <v>0.16606830208347501</v>
      </c>
      <c r="AT961" s="17">
        <v>0.15377842295871499</v>
      </c>
      <c r="AU961" s="17"/>
      <c r="AV961" s="17">
        <v>0.157756106118566</v>
      </c>
      <c r="AW961" s="17">
        <v>0.185140356356363</v>
      </c>
    </row>
    <row r="962" spans="2:49" x14ac:dyDescent="0.3">
      <c r="B962" t="s">
        <v>359</v>
      </c>
      <c r="C962" s="17">
        <v>5.9749323245181098E-2</v>
      </c>
      <c r="D962" s="17">
        <v>8.0062059072835395E-2</v>
      </c>
      <c r="E962" s="17">
        <v>3.9355129774643699E-2</v>
      </c>
      <c r="F962" s="17"/>
      <c r="G962" s="17">
        <v>7.9979733964855401E-2</v>
      </c>
      <c r="H962" s="17">
        <v>8.2596197045862504E-2</v>
      </c>
      <c r="I962" s="17">
        <v>3.73469694629779E-2</v>
      </c>
      <c r="J962" s="17">
        <v>4.0981068737970298E-2</v>
      </c>
      <c r="K962" s="17">
        <v>6.5082378608343094E-2</v>
      </c>
      <c r="L962" s="17">
        <v>5.5381483605665201E-2</v>
      </c>
      <c r="M962" s="17"/>
      <c r="N962" s="17">
        <v>6.9840795595768099E-2</v>
      </c>
      <c r="O962" s="17">
        <v>3.8372712574007997E-2</v>
      </c>
      <c r="P962" s="17">
        <v>8.0336577613814297E-2</v>
      </c>
      <c r="Q962" s="17">
        <v>5.1401280564751697E-2</v>
      </c>
      <c r="R962" s="17"/>
      <c r="S962" s="17">
        <v>5.8067104480232098E-2</v>
      </c>
      <c r="T962" s="17">
        <v>4.6968241347926702E-2</v>
      </c>
      <c r="U962" s="17">
        <v>4.6089008346452499E-2</v>
      </c>
      <c r="V962" s="17">
        <v>6.7722395489764206E-2</v>
      </c>
      <c r="W962" s="17">
        <v>5.0581243849144399E-2</v>
      </c>
      <c r="X962" s="17">
        <v>9.7060700494893404E-2</v>
      </c>
      <c r="Y962" s="17">
        <v>5.5599571187285403E-2</v>
      </c>
      <c r="Z962" s="17">
        <v>6.4998887911215594E-2</v>
      </c>
      <c r="AA962" s="17">
        <v>6.2157240847325698E-2</v>
      </c>
      <c r="AB962" s="17">
        <v>4.9777556033740997E-2</v>
      </c>
      <c r="AC962" s="17">
        <v>6.3799387030480298E-2</v>
      </c>
      <c r="AD962" s="17">
        <v>6.6169213955480602E-2</v>
      </c>
      <c r="AE962" s="17"/>
      <c r="AF962" s="17">
        <v>5.6692949971841003E-2</v>
      </c>
      <c r="AG962" s="17">
        <v>6.1919819263434803E-2</v>
      </c>
      <c r="AH962" s="17">
        <v>4.1091585453311499E-2</v>
      </c>
      <c r="AI962" s="17">
        <v>9.2793635963001303E-2</v>
      </c>
      <c r="AJ962" s="17">
        <v>6.9359587003128803E-2</v>
      </c>
      <c r="AK962" s="17"/>
      <c r="AL962" s="17">
        <v>7.8018946172352999E-2</v>
      </c>
      <c r="AM962" s="17">
        <v>6.4739450642096699E-2</v>
      </c>
      <c r="AN962" s="17">
        <v>4.9554246196058201E-2</v>
      </c>
      <c r="AO962" s="17">
        <v>5.5998187285223697E-2</v>
      </c>
      <c r="AP962" s="17">
        <v>9.1129241208896001E-3</v>
      </c>
      <c r="AQ962" s="17">
        <v>7.1644214961173402E-2</v>
      </c>
      <c r="AR962" s="17"/>
      <c r="AS962" s="17">
        <v>5.8413361502894501E-2</v>
      </c>
      <c r="AT962" s="17">
        <v>6.1308122933123203E-2</v>
      </c>
      <c r="AU962" s="17"/>
      <c r="AV962" s="17">
        <v>5.9522287457121098E-2</v>
      </c>
      <c r="AW962" s="17">
        <v>5.5868968171347802E-2</v>
      </c>
    </row>
    <row r="963" spans="2:49" x14ac:dyDescent="0.3">
      <c r="B963" t="s">
        <v>355</v>
      </c>
      <c r="C963" s="17">
        <v>0.105957666057216</v>
      </c>
      <c r="D963" s="17">
        <v>7.4876001649285706E-2</v>
      </c>
      <c r="E963" s="17">
        <v>0.135062422668386</v>
      </c>
      <c r="F963" s="17"/>
      <c r="G963" s="17">
        <v>6.7403718330451806E-2</v>
      </c>
      <c r="H963" s="17">
        <v>8.8137193736733399E-2</v>
      </c>
      <c r="I963" s="17">
        <v>0.12479702554099401</v>
      </c>
      <c r="J963" s="17">
        <v>0.113831157223112</v>
      </c>
      <c r="K963" s="17">
        <v>0.11630219686684801</v>
      </c>
      <c r="L963" s="17">
        <v>0.120669155905887</v>
      </c>
      <c r="M963" s="17"/>
      <c r="N963" s="17">
        <v>8.3764710195162698E-2</v>
      </c>
      <c r="O963" s="17">
        <v>0.13062525246068901</v>
      </c>
      <c r="P963" s="17">
        <v>0.103158417443105</v>
      </c>
      <c r="Q963" s="17">
        <v>0.105947515701612</v>
      </c>
      <c r="R963" s="17"/>
      <c r="S963" s="17">
        <v>8.5003907405281201E-2</v>
      </c>
      <c r="T963" s="17">
        <v>9.3041557335855701E-2</v>
      </c>
      <c r="U963" s="17">
        <v>8.4205033085443998E-2</v>
      </c>
      <c r="V963" s="17">
        <v>0.14545855728047899</v>
      </c>
      <c r="W963" s="17">
        <v>0.11962857239810901</v>
      </c>
      <c r="X963" s="17">
        <v>8.03980049450468E-2</v>
      </c>
      <c r="Y963" s="17">
        <v>0.164030914526612</v>
      </c>
      <c r="Z963" s="17">
        <v>8.1890629339553406E-2</v>
      </c>
      <c r="AA963" s="17">
        <v>0.11771328520292899</v>
      </c>
      <c r="AB963" s="17">
        <v>7.6114358686619699E-2</v>
      </c>
      <c r="AC963" s="17">
        <v>0.13876946465574899</v>
      </c>
      <c r="AD963" s="17">
        <v>0.10817824867260201</v>
      </c>
      <c r="AE963" s="17"/>
      <c r="AF963" s="17">
        <v>0.11114977785592201</v>
      </c>
      <c r="AG963" s="17">
        <v>0.110900396743253</v>
      </c>
      <c r="AH963" s="17">
        <v>0.103991347651709</v>
      </c>
      <c r="AI963" s="17">
        <v>6.03579869275521E-2</v>
      </c>
      <c r="AJ963" s="17">
        <v>9.5329447779618298E-2</v>
      </c>
      <c r="AK963" s="17"/>
      <c r="AL963" s="17">
        <v>7.1632298333139E-2</v>
      </c>
      <c r="AM963" s="17">
        <v>0.113768394904251</v>
      </c>
      <c r="AN963" s="17">
        <v>0.114057605759942</v>
      </c>
      <c r="AO963" s="17">
        <v>0.12762539338019099</v>
      </c>
      <c r="AP963" s="17">
        <v>0.120257779774606</v>
      </c>
      <c r="AQ963" s="17">
        <v>0.111763121395931</v>
      </c>
      <c r="AR963" s="17"/>
      <c r="AS963" s="17">
        <v>9.98297001020923E-2</v>
      </c>
      <c r="AT963" s="17">
        <v>0.113107774564229</v>
      </c>
      <c r="AU963" s="17"/>
      <c r="AV963" s="17">
        <v>9.8040214827955399E-2</v>
      </c>
      <c r="AW963" s="17">
        <v>0.10393561391992701</v>
      </c>
    </row>
    <row r="964" spans="2:49" x14ac:dyDescent="0.3">
      <c r="B964" t="s">
        <v>356</v>
      </c>
      <c r="C964" s="17">
        <v>7.0202477949813102E-2</v>
      </c>
      <c r="D964" s="17">
        <v>5.3488954410414999E-2</v>
      </c>
      <c r="E964" s="17">
        <v>8.6968348851199501E-2</v>
      </c>
      <c r="F964" s="17"/>
      <c r="G964" s="17">
        <v>2.89659546626055E-2</v>
      </c>
      <c r="H964" s="17">
        <v>6.3623025779114301E-2</v>
      </c>
      <c r="I964" s="17">
        <v>8.6249819514633203E-2</v>
      </c>
      <c r="J964" s="17">
        <v>8.1553926768359694E-2</v>
      </c>
      <c r="K964" s="17">
        <v>8.0661786169364896E-2</v>
      </c>
      <c r="L964" s="17">
        <v>7.6981469094198798E-2</v>
      </c>
      <c r="M964" s="17"/>
      <c r="N964" s="17">
        <v>6.2911204818043298E-2</v>
      </c>
      <c r="O964" s="17">
        <v>7.7489428295475601E-2</v>
      </c>
      <c r="P964" s="17">
        <v>5.8274020218904397E-2</v>
      </c>
      <c r="Q964" s="17">
        <v>8.1602735944559995E-2</v>
      </c>
      <c r="R964" s="17"/>
      <c r="S964" s="17">
        <v>5.5592307214952501E-2</v>
      </c>
      <c r="T964" s="17">
        <v>8.4328323259374505E-2</v>
      </c>
      <c r="U964" s="17">
        <v>6.8071670261498504E-2</v>
      </c>
      <c r="V964" s="17">
        <v>8.3857433497003198E-2</v>
      </c>
      <c r="W964" s="17">
        <v>5.0769985090714502E-2</v>
      </c>
      <c r="X964" s="17">
        <v>6.1675962153806302E-2</v>
      </c>
      <c r="Y964" s="17">
        <v>9.4721171397879902E-2</v>
      </c>
      <c r="Z964" s="17">
        <v>6.5263876663456497E-2</v>
      </c>
      <c r="AA964" s="17">
        <v>3.7680337111335102E-2</v>
      </c>
      <c r="AB964" s="17">
        <v>8.5563530795699796E-2</v>
      </c>
      <c r="AC964" s="17">
        <v>0.123102704009016</v>
      </c>
      <c r="AD964" s="17">
        <v>5.0376314438693698E-2</v>
      </c>
      <c r="AE964" s="17"/>
      <c r="AF964" s="17">
        <v>8.0102703737455094E-2</v>
      </c>
      <c r="AG964" s="17">
        <v>7.6358832195229001E-2</v>
      </c>
      <c r="AH964" s="17">
        <v>6.7882297445469295E-2</v>
      </c>
      <c r="AI964" s="17">
        <v>4.8838961048426E-2</v>
      </c>
      <c r="AJ964" s="17">
        <v>0</v>
      </c>
      <c r="AK964" s="17"/>
      <c r="AL964" s="17">
        <v>4.9041056175740998E-2</v>
      </c>
      <c r="AM964" s="17">
        <v>6.2468547262288697E-2</v>
      </c>
      <c r="AN964" s="17">
        <v>8.4694527212103202E-2</v>
      </c>
      <c r="AO964" s="17">
        <v>8.5025087497843002E-2</v>
      </c>
      <c r="AP964" s="17">
        <v>0.120774541869137</v>
      </c>
      <c r="AQ964" s="17">
        <v>4.0502192000369697E-2</v>
      </c>
      <c r="AR964" s="17"/>
      <c r="AS964" s="17">
        <v>6.7045284695982102E-2</v>
      </c>
      <c r="AT964" s="17">
        <v>7.3886289920672102E-2</v>
      </c>
      <c r="AU964" s="17"/>
      <c r="AV964" s="17">
        <v>6.8449872945058707E-2</v>
      </c>
      <c r="AW964" s="17">
        <v>6.3822504165958402E-2</v>
      </c>
    </row>
    <row r="965" spans="2:49" x14ac:dyDescent="0.3">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row>
    <row r="966" spans="2:49" x14ac:dyDescent="0.3">
      <c r="B966" s="6" t="s">
        <v>370</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row>
    <row r="967" spans="2:49" x14ac:dyDescent="0.3">
      <c r="B967" s="23" t="s">
        <v>369</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row>
    <row r="968" spans="2:49" x14ac:dyDescent="0.3">
      <c r="B968" t="s">
        <v>365</v>
      </c>
      <c r="C968" s="17">
        <v>0.26789864472875802</v>
      </c>
      <c r="D968" s="17">
        <v>0.232401584475945</v>
      </c>
      <c r="E968" s="17">
        <v>0.29935585814410798</v>
      </c>
      <c r="F968" s="17"/>
      <c r="G968" s="17">
        <v>7.7645603205524397E-2</v>
      </c>
      <c r="H968" s="17">
        <v>5.7058996729085598E-2</v>
      </c>
      <c r="I968" s="17">
        <v>0.16998985843938699</v>
      </c>
      <c r="J968" s="17">
        <v>0.33897019013788099</v>
      </c>
      <c r="K968" s="17">
        <v>0.35516828234623499</v>
      </c>
      <c r="L968" s="17">
        <v>0.38406404611603201</v>
      </c>
      <c r="M968" s="17"/>
      <c r="N968" s="17">
        <v>0.19783849132187001</v>
      </c>
      <c r="O968" s="17">
        <v>0.26924142199649698</v>
      </c>
      <c r="P968" s="17">
        <v>0.28880977246814199</v>
      </c>
      <c r="Q968" s="17">
        <v>0.32814630109790799</v>
      </c>
      <c r="R968" s="17"/>
      <c r="S968" s="17">
        <v>0.15921274599382201</v>
      </c>
      <c r="T968" s="17">
        <v>0.243727524174915</v>
      </c>
      <c r="U968" s="17">
        <v>0.33419556449735699</v>
      </c>
      <c r="V968" s="17">
        <v>0.272326356391068</v>
      </c>
      <c r="W968" s="17">
        <v>0.28858972306342601</v>
      </c>
      <c r="X968" s="17">
        <v>0.267881948875485</v>
      </c>
      <c r="Y968" s="17">
        <v>0.31505726107602899</v>
      </c>
      <c r="Z968" s="17">
        <v>0.22771996147361501</v>
      </c>
      <c r="AA968" s="17">
        <v>0.29033558549210498</v>
      </c>
      <c r="AB968" s="17">
        <v>0.263020238451038</v>
      </c>
      <c r="AC968" s="17">
        <v>0.31816866300988</v>
      </c>
      <c r="AD968" s="17">
        <v>0.34844493680440403</v>
      </c>
      <c r="AE968" s="17"/>
      <c r="AF968" s="17">
        <v>0.39804535167114602</v>
      </c>
      <c r="AG968" s="17">
        <v>0.302129448979855</v>
      </c>
      <c r="AH968" s="17">
        <v>0.17968594065872801</v>
      </c>
      <c r="AI968" s="17">
        <v>0.13227384902052</v>
      </c>
      <c r="AJ968" s="17">
        <v>0.118453340413741</v>
      </c>
      <c r="AK968" s="17"/>
      <c r="AL968" s="17">
        <v>0.124882304915095</v>
      </c>
      <c r="AM968" s="17">
        <v>0.311084010624126</v>
      </c>
      <c r="AN968" s="17">
        <v>0.317277053036229</v>
      </c>
      <c r="AO968" s="17">
        <v>0.318650853232751</v>
      </c>
      <c r="AP968" s="17">
        <v>0.29046314321295802</v>
      </c>
      <c r="AQ968" s="17">
        <v>0.35257072509822002</v>
      </c>
      <c r="AR968" s="17"/>
      <c r="AS968" s="17">
        <v>0.26811020458111401</v>
      </c>
      <c r="AT968" s="17">
        <v>0</v>
      </c>
      <c r="AU968" s="17"/>
      <c r="AV968" s="17">
        <v>0.28932061165740602</v>
      </c>
      <c r="AW968" s="17">
        <v>0.21871467464840699</v>
      </c>
    </row>
    <row r="969" spans="2:49" x14ac:dyDescent="0.3">
      <c r="B969" t="s">
        <v>366</v>
      </c>
      <c r="C969" s="17">
        <v>0.42954541943690999</v>
      </c>
      <c r="D969" s="17">
        <v>0.44955977295706501</v>
      </c>
      <c r="E969" s="17">
        <v>0.41360888846844501</v>
      </c>
      <c r="F969" s="17"/>
      <c r="G969" s="17">
        <v>0.61442809346195204</v>
      </c>
      <c r="H969" s="17">
        <v>0.48730866941953799</v>
      </c>
      <c r="I969" s="17">
        <v>0.48187537388596602</v>
      </c>
      <c r="J969" s="17">
        <v>0.46304788619140103</v>
      </c>
      <c r="K969" s="17">
        <v>0.372304850527655</v>
      </c>
      <c r="L969" s="17">
        <v>0.35618132028358301</v>
      </c>
      <c r="M969" s="17"/>
      <c r="N969" s="17">
        <v>0.43697671689404399</v>
      </c>
      <c r="O969" s="17">
        <v>0.46785304813506301</v>
      </c>
      <c r="P969" s="17">
        <v>0.42831040187554198</v>
      </c>
      <c r="Q969" s="17">
        <v>0.38667464858661499</v>
      </c>
      <c r="R969" s="17"/>
      <c r="S969" s="17">
        <v>0.50320053785275398</v>
      </c>
      <c r="T969" s="17">
        <v>0.446094673055626</v>
      </c>
      <c r="U969" s="17">
        <v>0.35318492763779102</v>
      </c>
      <c r="V969" s="17">
        <v>0.35291647547079902</v>
      </c>
      <c r="W969" s="17">
        <v>0.43417110662588099</v>
      </c>
      <c r="X969" s="17">
        <v>0.46898452696466197</v>
      </c>
      <c r="Y969" s="17">
        <v>0.45012154861536302</v>
      </c>
      <c r="Z969" s="17">
        <v>0.40744728774594302</v>
      </c>
      <c r="AA969" s="17">
        <v>0.382798322941797</v>
      </c>
      <c r="AB969" s="17">
        <v>0.46687438191869102</v>
      </c>
      <c r="AC969" s="17">
        <v>0.43490042569792597</v>
      </c>
      <c r="AD969" s="17">
        <v>0.40972023580743999</v>
      </c>
      <c r="AE969" s="17"/>
      <c r="AF969" s="17">
        <v>0.387218426034597</v>
      </c>
      <c r="AG969" s="17">
        <v>0.45683151361496599</v>
      </c>
      <c r="AH969" s="17">
        <v>0.48089686439990498</v>
      </c>
      <c r="AI969" s="17">
        <v>0.436517196051047</v>
      </c>
      <c r="AJ969" s="17">
        <v>0.42494740974338902</v>
      </c>
      <c r="AK969" s="17"/>
      <c r="AL969" s="17">
        <v>0.46649489972373398</v>
      </c>
      <c r="AM969" s="17">
        <v>0.430182788312927</v>
      </c>
      <c r="AN969" s="17">
        <v>0.39122492166018402</v>
      </c>
      <c r="AO969" s="17">
        <v>0.42349818769356501</v>
      </c>
      <c r="AP969" s="17">
        <v>0.37723306471468498</v>
      </c>
      <c r="AQ969" s="17">
        <v>0.47632027592443799</v>
      </c>
      <c r="AR969" s="17"/>
      <c r="AS969" s="17">
        <v>0.42909493083155797</v>
      </c>
      <c r="AT969" s="17">
        <v>1</v>
      </c>
      <c r="AU969" s="17"/>
      <c r="AV969" s="17">
        <v>0.400386131704771</v>
      </c>
      <c r="AW969" s="17">
        <v>0.49595297563468199</v>
      </c>
    </row>
    <row r="970" spans="2:49" x14ac:dyDescent="0.3">
      <c r="B970" t="s">
        <v>367</v>
      </c>
      <c r="C970" s="17">
        <v>0.19310922943319</v>
      </c>
      <c r="D970" s="17">
        <v>0.209315449176356</v>
      </c>
      <c r="E970" s="17">
        <v>0.178033620266148</v>
      </c>
      <c r="F970" s="17"/>
      <c r="G970" s="17">
        <v>0.23463192041234299</v>
      </c>
      <c r="H970" s="17">
        <v>0.39003163793096102</v>
      </c>
      <c r="I970" s="17">
        <v>0.279186453580056</v>
      </c>
      <c r="J970" s="17">
        <v>0.13676486184376699</v>
      </c>
      <c r="K970" s="17">
        <v>0.12900709103048499</v>
      </c>
      <c r="L970" s="17">
        <v>8.6768919015466697E-2</v>
      </c>
      <c r="M970" s="17"/>
      <c r="N970" s="17">
        <v>0.29492490458311499</v>
      </c>
      <c r="O970" s="17">
        <v>0.14775755060062601</v>
      </c>
      <c r="P970" s="17">
        <v>0.17592757363353201</v>
      </c>
      <c r="Q970" s="17">
        <v>0.131494217629545</v>
      </c>
      <c r="R970" s="17"/>
      <c r="S970" s="17">
        <v>0.25239275305188302</v>
      </c>
      <c r="T970" s="17">
        <v>0.182413941677148</v>
      </c>
      <c r="U970" s="17">
        <v>0.13945415599616701</v>
      </c>
      <c r="V970" s="17">
        <v>0.21058129845702001</v>
      </c>
      <c r="W970" s="17">
        <v>0.20462952285547301</v>
      </c>
      <c r="X970" s="17">
        <v>0.20123266797338801</v>
      </c>
      <c r="Y970" s="17">
        <v>0.143379885294487</v>
      </c>
      <c r="Z970" s="17">
        <v>0.24260119643715</v>
      </c>
      <c r="AA970" s="17">
        <v>0.215007504270502</v>
      </c>
      <c r="AB970" s="17">
        <v>0.19408535407928701</v>
      </c>
      <c r="AC970" s="17">
        <v>0.10227306617111</v>
      </c>
      <c r="AD970" s="17">
        <v>0.135185978202432</v>
      </c>
      <c r="AE970" s="17"/>
      <c r="AF970" s="17">
        <v>0.100843721175537</v>
      </c>
      <c r="AG970" s="17">
        <v>0.111353618333803</v>
      </c>
      <c r="AH970" s="17">
        <v>0.25268417144689798</v>
      </c>
      <c r="AI970" s="17">
        <v>0.34285506218733203</v>
      </c>
      <c r="AJ970" s="17">
        <v>0.45659924984286998</v>
      </c>
      <c r="AK970" s="17"/>
      <c r="AL970" s="17">
        <v>0.33475587709730598</v>
      </c>
      <c r="AM970" s="17">
        <v>0.13391709526371301</v>
      </c>
      <c r="AN970" s="17">
        <v>0.18730014336813</v>
      </c>
      <c r="AO970" s="17">
        <v>0.14077041011574401</v>
      </c>
      <c r="AP970" s="17">
        <v>0.15208905476769199</v>
      </c>
      <c r="AQ970" s="17">
        <v>0.14420215770005601</v>
      </c>
      <c r="AR970" s="17"/>
      <c r="AS970" s="17">
        <v>0.193261728002597</v>
      </c>
      <c r="AT970" s="17">
        <v>0</v>
      </c>
      <c r="AU970" s="17"/>
      <c r="AV970" s="17">
        <v>0.20233837317565001</v>
      </c>
      <c r="AW970" s="17">
        <v>0.17212372264883799</v>
      </c>
    </row>
    <row r="971" spans="2:49" x14ac:dyDescent="0.3">
      <c r="B971" t="s">
        <v>176</v>
      </c>
      <c r="C971" s="17">
        <v>0.109446706401142</v>
      </c>
      <c r="D971" s="17">
        <v>0.10872319339063399</v>
      </c>
      <c r="E971" s="17">
        <v>0.109001633121299</v>
      </c>
      <c r="F971" s="17"/>
      <c r="G971" s="17">
        <v>7.3294382920180201E-2</v>
      </c>
      <c r="H971" s="17">
        <v>6.5600695920415994E-2</v>
      </c>
      <c r="I971" s="17">
        <v>6.8948314094590707E-2</v>
      </c>
      <c r="J971" s="17">
        <v>6.12170618269504E-2</v>
      </c>
      <c r="K971" s="17">
        <v>0.143519776095625</v>
      </c>
      <c r="L971" s="17">
        <v>0.17298571458491799</v>
      </c>
      <c r="M971" s="17"/>
      <c r="N971" s="17">
        <v>7.02598872009704E-2</v>
      </c>
      <c r="O971" s="17">
        <v>0.115147979267814</v>
      </c>
      <c r="P971" s="17">
        <v>0.10695225202278399</v>
      </c>
      <c r="Q971" s="17">
        <v>0.153684832685932</v>
      </c>
      <c r="R971" s="17"/>
      <c r="S971" s="17">
        <v>8.5193963101540995E-2</v>
      </c>
      <c r="T971" s="17">
        <v>0.127763861092311</v>
      </c>
      <c r="U971" s="17">
        <v>0.17316535186868601</v>
      </c>
      <c r="V971" s="17">
        <v>0.164175869681114</v>
      </c>
      <c r="W971" s="17">
        <v>7.26096474552205E-2</v>
      </c>
      <c r="X971" s="17">
        <v>6.1900856186465902E-2</v>
      </c>
      <c r="Y971" s="17">
        <v>9.14413050141204E-2</v>
      </c>
      <c r="Z971" s="17">
        <v>0.122231554343292</v>
      </c>
      <c r="AA971" s="17">
        <v>0.111858587295596</v>
      </c>
      <c r="AB971" s="17">
        <v>7.6020025550983902E-2</v>
      </c>
      <c r="AC971" s="17">
        <v>0.14465784512108401</v>
      </c>
      <c r="AD971" s="17">
        <v>0.106648849185724</v>
      </c>
      <c r="AE971" s="17"/>
      <c r="AF971" s="17">
        <v>0.113892501118719</v>
      </c>
      <c r="AG971" s="17">
        <v>0.12968541907137601</v>
      </c>
      <c r="AH971" s="17">
        <v>8.6733023494468903E-2</v>
      </c>
      <c r="AI971" s="17">
        <v>8.8353892741100296E-2</v>
      </c>
      <c r="AJ971" s="17">
        <v>0</v>
      </c>
      <c r="AK971" s="17"/>
      <c r="AL971" s="17">
        <v>7.3866918263865294E-2</v>
      </c>
      <c r="AM971" s="17">
        <v>0.124816105799234</v>
      </c>
      <c r="AN971" s="17">
        <v>0.10419788193545799</v>
      </c>
      <c r="AO971" s="17">
        <v>0.11708054895794</v>
      </c>
      <c r="AP971" s="17">
        <v>0.180214737304665</v>
      </c>
      <c r="AQ971" s="17">
        <v>2.6906841277286899E-2</v>
      </c>
      <c r="AR971" s="17"/>
      <c r="AS971" s="17">
        <v>0.109533136584731</v>
      </c>
      <c r="AT971" s="17">
        <v>0</v>
      </c>
      <c r="AU971" s="17"/>
      <c r="AV971" s="17">
        <v>0.107954883462172</v>
      </c>
      <c r="AW971" s="17">
        <v>0.113208627068074</v>
      </c>
    </row>
    <row r="972" spans="2:49" x14ac:dyDescent="0.3">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row>
    <row r="973" spans="2:49" x14ac:dyDescent="0.3">
      <c r="B973" s="6" t="s">
        <v>371</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row>
    <row r="974" spans="2:49" x14ac:dyDescent="0.3">
      <c r="B974" s="23" t="s">
        <v>369</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row>
    <row r="975" spans="2:49" x14ac:dyDescent="0.3">
      <c r="B975" t="s">
        <v>365</v>
      </c>
      <c r="C975" s="17">
        <v>0.25572641987649403</v>
      </c>
      <c r="D975" s="17">
        <v>0.24202165337109699</v>
      </c>
      <c r="E975" s="17">
        <v>0.26750440445700802</v>
      </c>
      <c r="F975" s="17"/>
      <c r="G975" s="17">
        <v>9.3223122588775298E-2</v>
      </c>
      <c r="H975" s="17">
        <v>6.0897568051449399E-2</v>
      </c>
      <c r="I975" s="17">
        <v>0.109106140247962</v>
      </c>
      <c r="J975" s="17">
        <v>0.26461364651737002</v>
      </c>
      <c r="K975" s="17">
        <v>0.35713121213499699</v>
      </c>
      <c r="L975" s="17">
        <v>0.358905460611184</v>
      </c>
      <c r="M975" s="17"/>
      <c r="N975" s="17">
        <v>0.171097101764874</v>
      </c>
      <c r="O975" s="17">
        <v>0.23461972993574601</v>
      </c>
      <c r="P975" s="17">
        <v>0.32286361629745403</v>
      </c>
      <c r="Q975" s="17">
        <v>0.31452778055488401</v>
      </c>
      <c r="R975" s="17"/>
      <c r="S975" s="17">
        <v>0.17161764377358399</v>
      </c>
      <c r="T975" s="17">
        <v>0.27262710231383902</v>
      </c>
      <c r="U975" s="17">
        <v>0.286142663700578</v>
      </c>
      <c r="V975" s="17">
        <v>0.23971618565977701</v>
      </c>
      <c r="W975" s="17">
        <v>0.32283239227675098</v>
      </c>
      <c r="X975" s="17">
        <v>0.24925976043765199</v>
      </c>
      <c r="Y975" s="17">
        <v>0.31990917171022398</v>
      </c>
      <c r="Z975" s="17">
        <v>0.30185856899984598</v>
      </c>
      <c r="AA975" s="17">
        <v>0.20575565164154599</v>
      </c>
      <c r="AB975" s="17">
        <v>0.21849228190876299</v>
      </c>
      <c r="AC975" s="17">
        <v>0.247981533113633</v>
      </c>
      <c r="AD975" s="17">
        <v>0.37018893257108698</v>
      </c>
      <c r="AE975" s="17"/>
      <c r="AF975" s="17">
        <v>0.337707828124585</v>
      </c>
      <c r="AG975" s="17">
        <v>0.34009917559435898</v>
      </c>
      <c r="AH975" s="17">
        <v>0.16046173590982599</v>
      </c>
      <c r="AI975" s="17">
        <v>9.1624040908385704E-2</v>
      </c>
      <c r="AJ975" s="17">
        <v>0.104644453090479</v>
      </c>
      <c r="AK975" s="17"/>
      <c r="AL975" s="17">
        <v>9.4044472518227798E-2</v>
      </c>
      <c r="AM975" s="17">
        <v>0.275968207864419</v>
      </c>
      <c r="AN975" s="17">
        <v>0.315387367643923</v>
      </c>
      <c r="AO975" s="17">
        <v>0.307369909292319</v>
      </c>
      <c r="AP975" s="17">
        <v>0.326158536700902</v>
      </c>
      <c r="AQ975" s="17">
        <v>0.37492590199878401</v>
      </c>
      <c r="AR975" s="17"/>
      <c r="AS975" s="17">
        <v>0.25572641987649403</v>
      </c>
      <c r="AT975" s="17" t="s">
        <v>280</v>
      </c>
      <c r="AU975" s="17"/>
      <c r="AV975" s="17">
        <v>0.25760771269066401</v>
      </c>
      <c r="AW975" s="17">
        <v>0.24744101877879199</v>
      </c>
    </row>
    <row r="976" spans="2:49" x14ac:dyDescent="0.3">
      <c r="B976" t="s">
        <v>366</v>
      </c>
      <c r="C976" s="17">
        <v>0.45831855409392502</v>
      </c>
      <c r="D976" s="17">
        <v>0.44304841096238201</v>
      </c>
      <c r="E976" s="17">
        <v>0.47179716042805098</v>
      </c>
      <c r="F976" s="17"/>
      <c r="G976" s="17">
        <v>0.54731620358358002</v>
      </c>
      <c r="H976" s="17">
        <v>0.50005468421999499</v>
      </c>
      <c r="I976" s="17">
        <v>0.62316986074650105</v>
      </c>
      <c r="J976" s="17">
        <v>0.53167949431863604</v>
      </c>
      <c r="K976" s="17">
        <v>0.40180309036381401</v>
      </c>
      <c r="L976" s="17">
        <v>0.35580957132319402</v>
      </c>
      <c r="M976" s="17"/>
      <c r="N976" s="17">
        <v>0.50847051238482699</v>
      </c>
      <c r="O976" s="17">
        <v>0.47886039472868802</v>
      </c>
      <c r="P976" s="17">
        <v>0.46725115239952097</v>
      </c>
      <c r="Q976" s="17">
        <v>0.37019809438166001</v>
      </c>
      <c r="R976" s="17"/>
      <c r="S976" s="17">
        <v>0.44928642735700502</v>
      </c>
      <c r="T976" s="17">
        <v>0.50684159900741699</v>
      </c>
      <c r="U976" s="17">
        <v>0.49585193114332599</v>
      </c>
      <c r="V976" s="17">
        <v>0.43961844889083201</v>
      </c>
      <c r="W976" s="17">
        <v>0.34077554540528798</v>
      </c>
      <c r="X976" s="17">
        <v>0.53371414593075694</v>
      </c>
      <c r="Y976" s="17">
        <v>0.42923687039444602</v>
      </c>
      <c r="Z976" s="17">
        <v>0.40798629666198799</v>
      </c>
      <c r="AA976" s="17">
        <v>0.41944670298800002</v>
      </c>
      <c r="AB976" s="17">
        <v>0.55204888815514597</v>
      </c>
      <c r="AC976" s="17">
        <v>0.53810229124669495</v>
      </c>
      <c r="AD976" s="17">
        <v>0.24378661985722799</v>
      </c>
      <c r="AE976" s="17"/>
      <c r="AF976" s="17">
        <v>0.42601090486055398</v>
      </c>
      <c r="AG976" s="17">
        <v>0.44863403608736202</v>
      </c>
      <c r="AH976" s="17">
        <v>0.48958946774447198</v>
      </c>
      <c r="AI976" s="17">
        <v>0.50519766265362898</v>
      </c>
      <c r="AJ976" s="17">
        <v>0.38219704161224399</v>
      </c>
      <c r="AK976" s="17"/>
      <c r="AL976" s="17">
        <v>0.49988156476912099</v>
      </c>
      <c r="AM976" s="17">
        <v>0.468116135761519</v>
      </c>
      <c r="AN976" s="17">
        <v>0.42531694684841598</v>
      </c>
      <c r="AO976" s="17">
        <v>0.44832278547969001</v>
      </c>
      <c r="AP976" s="17">
        <v>0.37963992539931002</v>
      </c>
      <c r="AQ976" s="17">
        <v>0.48608076758377</v>
      </c>
      <c r="AR976" s="17"/>
      <c r="AS976" s="17">
        <v>0.45831855409392502</v>
      </c>
      <c r="AT976" s="17" t="s">
        <v>280</v>
      </c>
      <c r="AU976" s="17"/>
      <c r="AV976" s="17">
        <v>0.46194725908889001</v>
      </c>
      <c r="AW976" s="17">
        <v>0.44233737555432101</v>
      </c>
    </row>
    <row r="977" spans="2:49" x14ac:dyDescent="0.3">
      <c r="B977" t="s">
        <v>367</v>
      </c>
      <c r="C977" s="17">
        <v>0.185024805135826</v>
      </c>
      <c r="D977" s="17">
        <v>0.193671260403529</v>
      </c>
      <c r="E977" s="17">
        <v>0.17830380156320899</v>
      </c>
      <c r="F977" s="17"/>
      <c r="G977" s="17">
        <v>0.19225233434510799</v>
      </c>
      <c r="H977" s="17">
        <v>0.39879007407654798</v>
      </c>
      <c r="I977" s="17">
        <v>0.22560656903982201</v>
      </c>
      <c r="J977" s="17">
        <v>0.12532501654037601</v>
      </c>
      <c r="K977" s="17">
        <v>0.123663470797945</v>
      </c>
      <c r="L977" s="17">
        <v>0.130429050512577</v>
      </c>
      <c r="M977" s="17"/>
      <c r="N977" s="17">
        <v>0.27418560560105698</v>
      </c>
      <c r="O977" s="17">
        <v>0.17374244108291001</v>
      </c>
      <c r="P977" s="17">
        <v>0.110416301599396</v>
      </c>
      <c r="Q977" s="17">
        <v>0.15718576691844899</v>
      </c>
      <c r="R977" s="17"/>
      <c r="S977" s="17">
        <v>0.28683452260923797</v>
      </c>
      <c r="T977" s="17">
        <v>0.140122597337035</v>
      </c>
      <c r="U977" s="17">
        <v>8.3632137817079094E-2</v>
      </c>
      <c r="V977" s="17">
        <v>0.160647543221591</v>
      </c>
      <c r="W977" s="17">
        <v>0.23410315980473401</v>
      </c>
      <c r="X977" s="17">
        <v>0.145217427655327</v>
      </c>
      <c r="Y977" s="17">
        <v>0.147908501332949</v>
      </c>
      <c r="Z977" s="17">
        <v>0.20130164853075999</v>
      </c>
      <c r="AA977" s="17">
        <v>0.26747415474577502</v>
      </c>
      <c r="AB977" s="17">
        <v>0.16837843790828999</v>
      </c>
      <c r="AC977" s="17">
        <v>0.13926111841223801</v>
      </c>
      <c r="AD977" s="17">
        <v>0.23029199590760899</v>
      </c>
      <c r="AE977" s="17"/>
      <c r="AF977" s="17">
        <v>0.12255640828025501</v>
      </c>
      <c r="AG977" s="17">
        <v>0.12066382517860801</v>
      </c>
      <c r="AH977" s="17">
        <v>0.257536757276073</v>
      </c>
      <c r="AI977" s="17">
        <v>0.32433486491292601</v>
      </c>
      <c r="AJ977" s="17">
        <v>0.51315850529727702</v>
      </c>
      <c r="AK977" s="17"/>
      <c r="AL977" s="17">
        <v>0.334062422914431</v>
      </c>
      <c r="AM977" s="17">
        <v>0.11106516435472601</v>
      </c>
      <c r="AN977" s="17">
        <v>0.188513075657399</v>
      </c>
      <c r="AO977" s="17">
        <v>0.134027081025794</v>
      </c>
      <c r="AP977" s="17">
        <v>0.17115708655210399</v>
      </c>
      <c r="AQ977" s="17">
        <v>0.13899333041744599</v>
      </c>
      <c r="AR977" s="17"/>
      <c r="AS977" s="17">
        <v>0.185024805135826</v>
      </c>
      <c r="AT977" s="17" t="s">
        <v>280</v>
      </c>
      <c r="AU977" s="17"/>
      <c r="AV977" s="17">
        <v>0.186337181082944</v>
      </c>
      <c r="AW977" s="17">
        <v>0.179244970635345</v>
      </c>
    </row>
    <row r="978" spans="2:49" x14ac:dyDescent="0.3">
      <c r="B978" t="s">
        <v>176</v>
      </c>
      <c r="C978" s="17">
        <v>0.100930220893754</v>
      </c>
      <c r="D978" s="17">
        <v>0.121258675262992</v>
      </c>
      <c r="E978" s="17">
        <v>8.2394633551731905E-2</v>
      </c>
      <c r="F978" s="17"/>
      <c r="G978" s="17">
        <v>0.16720833948253699</v>
      </c>
      <c r="H978" s="17">
        <v>4.0257673652006998E-2</v>
      </c>
      <c r="I978" s="17">
        <v>4.2117429965715103E-2</v>
      </c>
      <c r="J978" s="17">
        <v>7.83818426236189E-2</v>
      </c>
      <c r="K978" s="17">
        <v>0.117402226703244</v>
      </c>
      <c r="L978" s="17">
        <v>0.15485591755304401</v>
      </c>
      <c r="M978" s="17"/>
      <c r="N978" s="17">
        <v>4.62467802492409E-2</v>
      </c>
      <c r="O978" s="17">
        <v>0.112777434252656</v>
      </c>
      <c r="P978" s="17">
        <v>9.9468929703629305E-2</v>
      </c>
      <c r="Q978" s="17">
        <v>0.15808835814500699</v>
      </c>
      <c r="R978" s="17"/>
      <c r="S978" s="17">
        <v>9.2261406260172901E-2</v>
      </c>
      <c r="T978" s="17">
        <v>8.0408701341707897E-2</v>
      </c>
      <c r="U978" s="17">
        <v>0.134373267339017</v>
      </c>
      <c r="V978" s="17">
        <v>0.16001782222780001</v>
      </c>
      <c r="W978" s="17">
        <v>0.102288902513227</v>
      </c>
      <c r="X978" s="17">
        <v>7.1808665976264396E-2</v>
      </c>
      <c r="Y978" s="17">
        <v>0.10294545656238099</v>
      </c>
      <c r="Z978" s="17">
        <v>8.88534858074055E-2</v>
      </c>
      <c r="AA978" s="17">
        <v>0.10732349062468</v>
      </c>
      <c r="AB978" s="17">
        <v>6.1080392027800703E-2</v>
      </c>
      <c r="AC978" s="17">
        <v>7.4655057227434402E-2</v>
      </c>
      <c r="AD978" s="17">
        <v>0.15573245166407601</v>
      </c>
      <c r="AE978" s="17"/>
      <c r="AF978" s="17">
        <v>0.113724858734606</v>
      </c>
      <c r="AG978" s="17">
        <v>9.0602963139671699E-2</v>
      </c>
      <c r="AH978" s="17">
        <v>9.2412039069628596E-2</v>
      </c>
      <c r="AI978" s="17">
        <v>7.8843431525058905E-2</v>
      </c>
      <c r="AJ978" s="17">
        <v>0</v>
      </c>
      <c r="AK978" s="17"/>
      <c r="AL978" s="17">
        <v>7.2011539798219906E-2</v>
      </c>
      <c r="AM978" s="17">
        <v>0.144850492019337</v>
      </c>
      <c r="AN978" s="17">
        <v>7.0782609850261802E-2</v>
      </c>
      <c r="AO978" s="17">
        <v>0.11028022420219701</v>
      </c>
      <c r="AP978" s="17">
        <v>0.123044451347685</v>
      </c>
      <c r="AQ978" s="17">
        <v>0</v>
      </c>
      <c r="AR978" s="17"/>
      <c r="AS978" s="17">
        <v>0.100930220893754</v>
      </c>
      <c r="AT978" s="17" t="s">
        <v>280</v>
      </c>
      <c r="AU978" s="17"/>
      <c r="AV978" s="17">
        <v>9.4107847137503406E-2</v>
      </c>
      <c r="AW978" s="17">
        <v>0.130976635031542</v>
      </c>
    </row>
    <row r="979" spans="2:49" x14ac:dyDescent="0.3">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row>
    <row r="980" spans="2:49" x14ac:dyDescent="0.3">
      <c r="B980" s="6" t="s">
        <v>372</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row>
    <row r="981" spans="2:49" x14ac:dyDescent="0.3">
      <c r="B981" s="23" t="s">
        <v>369</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row>
    <row r="982" spans="2:49" x14ac:dyDescent="0.3">
      <c r="B982" t="s">
        <v>365</v>
      </c>
      <c r="C982" s="17">
        <v>0.27428368860893398</v>
      </c>
      <c r="D982" s="17">
        <v>0.32876934582595901</v>
      </c>
      <c r="E982" s="17">
        <v>0.238897053057437</v>
      </c>
      <c r="F982" s="17"/>
      <c r="G982" s="17">
        <v>0</v>
      </c>
      <c r="H982" s="17">
        <v>4.01980213737144E-2</v>
      </c>
      <c r="I982" s="17">
        <v>0.22310436263991701</v>
      </c>
      <c r="J982" s="17">
        <v>0.36019766256097902</v>
      </c>
      <c r="K982" s="17">
        <v>0.34120802801590999</v>
      </c>
      <c r="L982" s="17">
        <v>0.29390284980075598</v>
      </c>
      <c r="M982" s="17"/>
      <c r="N982" s="17">
        <v>0.20523436612211801</v>
      </c>
      <c r="O982" s="17">
        <v>0.33365847720210401</v>
      </c>
      <c r="P982" s="17">
        <v>0.21620693250683801</v>
      </c>
      <c r="Q982" s="17">
        <v>0.341493523221505</v>
      </c>
      <c r="R982" s="17"/>
      <c r="S982" s="17">
        <v>0.14779009839087401</v>
      </c>
      <c r="T982" s="17">
        <v>0.240083898133128</v>
      </c>
      <c r="U982" s="17">
        <v>0.29643162095247699</v>
      </c>
      <c r="V982" s="17">
        <v>0.38214396000674</v>
      </c>
      <c r="W982" s="17">
        <v>0.14316697165964601</v>
      </c>
      <c r="X982" s="17">
        <v>0.35012079195398799</v>
      </c>
      <c r="Y982" s="17">
        <v>0.185894730087451</v>
      </c>
      <c r="Z982" s="17">
        <v>0</v>
      </c>
      <c r="AA982" s="17">
        <v>0.230192610726629</v>
      </c>
      <c r="AB982" s="17">
        <v>0.48180341874159599</v>
      </c>
      <c r="AC982" s="17">
        <v>0.25769059230820901</v>
      </c>
      <c r="AD982" s="17">
        <v>0.50892862438434505</v>
      </c>
      <c r="AE982" s="17"/>
      <c r="AF982" s="17">
        <v>0.40856320641188798</v>
      </c>
      <c r="AG982" s="17">
        <v>0.27365078818322303</v>
      </c>
      <c r="AH982" s="17">
        <v>0.134702012482698</v>
      </c>
      <c r="AI982" s="17">
        <v>0.202104805596304</v>
      </c>
      <c r="AJ982" s="17">
        <v>0.250854113760418</v>
      </c>
      <c r="AK982" s="17"/>
      <c r="AL982" s="17">
        <v>0.25623192027361902</v>
      </c>
      <c r="AM982" s="17">
        <v>0.32757738410637899</v>
      </c>
      <c r="AN982" s="17">
        <v>0.208621167549633</v>
      </c>
      <c r="AO982" s="17">
        <v>0.25027598028384201</v>
      </c>
      <c r="AP982" s="17">
        <v>0.32640770721575102</v>
      </c>
      <c r="AQ982" s="17">
        <v>0.17515935609585501</v>
      </c>
      <c r="AR982" s="17"/>
      <c r="AS982" s="17">
        <v>0.27428368860893398</v>
      </c>
      <c r="AT982" s="17" t="s">
        <v>280</v>
      </c>
      <c r="AU982" s="17"/>
      <c r="AV982" s="17">
        <v>0.28017482463446902</v>
      </c>
      <c r="AW982" s="17">
        <v>0.18932172060880001</v>
      </c>
    </row>
    <row r="983" spans="2:49" x14ac:dyDescent="0.3">
      <c r="B983" t="s">
        <v>366</v>
      </c>
      <c r="C983" s="17">
        <v>0.45136987324503602</v>
      </c>
      <c r="D983" s="17">
        <v>0.38307811436692801</v>
      </c>
      <c r="E983" s="17">
        <v>0.49572311602532498</v>
      </c>
      <c r="F983" s="17"/>
      <c r="G983" s="17">
        <v>0</v>
      </c>
      <c r="H983" s="17">
        <v>0.81686636921032596</v>
      </c>
      <c r="I983" s="17">
        <v>0.44732226620028198</v>
      </c>
      <c r="J983" s="17">
        <v>0.38253516263477999</v>
      </c>
      <c r="K983" s="17">
        <v>0.40067278806141698</v>
      </c>
      <c r="L983" s="17">
        <v>0.41868940863847598</v>
      </c>
      <c r="M983" s="17"/>
      <c r="N983" s="17">
        <v>0.45130734225555402</v>
      </c>
      <c r="O983" s="17">
        <v>0.38809693272025397</v>
      </c>
      <c r="P983" s="17">
        <v>0.56793394484458004</v>
      </c>
      <c r="Q983" s="17">
        <v>0.39292627451032802</v>
      </c>
      <c r="R983" s="17"/>
      <c r="S983" s="17">
        <v>0.56223441397704299</v>
      </c>
      <c r="T983" s="17">
        <v>0.51861079584216296</v>
      </c>
      <c r="U983" s="17">
        <v>0.64646034951568399</v>
      </c>
      <c r="V983" s="17">
        <v>0.29078180163145601</v>
      </c>
      <c r="W983" s="17">
        <v>0.35054824127623102</v>
      </c>
      <c r="X983" s="17">
        <v>0.45626721525431502</v>
      </c>
      <c r="Y983" s="17">
        <v>0.62436278205541296</v>
      </c>
      <c r="Z983" s="17">
        <v>0.57564511217238301</v>
      </c>
      <c r="AA983" s="17">
        <v>0.381866197532852</v>
      </c>
      <c r="AB983" s="17">
        <v>0.368985592789978</v>
      </c>
      <c r="AC983" s="17">
        <v>0.38072081141719499</v>
      </c>
      <c r="AD983" s="17">
        <v>0.12745456316633999</v>
      </c>
      <c r="AE983" s="17"/>
      <c r="AF983" s="17">
        <v>0.38339051801052998</v>
      </c>
      <c r="AG983" s="17">
        <v>0.41316971054365498</v>
      </c>
      <c r="AH983" s="17">
        <v>0.56591709483391195</v>
      </c>
      <c r="AI983" s="17">
        <v>0.39893267797684101</v>
      </c>
      <c r="AJ983" s="17">
        <v>0.26305976903803202</v>
      </c>
      <c r="AK983" s="17"/>
      <c r="AL983" s="17">
        <v>0.479468580136168</v>
      </c>
      <c r="AM983" s="17">
        <v>0.42373804865987102</v>
      </c>
      <c r="AN983" s="17">
        <v>0.54752315682281305</v>
      </c>
      <c r="AO983" s="17">
        <v>0.44800311190099701</v>
      </c>
      <c r="AP983" s="17">
        <v>0.31690147288784298</v>
      </c>
      <c r="AQ983" s="17">
        <v>0.54263479240593404</v>
      </c>
      <c r="AR983" s="17"/>
      <c r="AS983" s="17">
        <v>0.45136987324503602</v>
      </c>
      <c r="AT983" s="17" t="s">
        <v>280</v>
      </c>
      <c r="AU983" s="17"/>
      <c r="AV983" s="17">
        <v>0.45530923779341997</v>
      </c>
      <c r="AW983" s="17">
        <v>0.39455635489308499</v>
      </c>
    </row>
    <row r="984" spans="2:49" x14ac:dyDescent="0.3">
      <c r="B984" t="s">
        <v>367</v>
      </c>
      <c r="C984" s="17">
        <v>0.15875073987074201</v>
      </c>
      <c r="D984" s="17">
        <v>0.15059829849187201</v>
      </c>
      <c r="E984" s="17">
        <v>0.164045481398406</v>
      </c>
      <c r="F984" s="17"/>
      <c r="G984" s="17">
        <v>0.54862161241104301</v>
      </c>
      <c r="H984" s="17">
        <v>0.103002347247032</v>
      </c>
      <c r="I984" s="17">
        <v>0.32957337115980201</v>
      </c>
      <c r="J984" s="17">
        <v>0.16838928010534801</v>
      </c>
      <c r="K984" s="17">
        <v>7.9009691946108601E-2</v>
      </c>
      <c r="L984" s="17">
        <v>0.13454552488827901</v>
      </c>
      <c r="M984" s="17"/>
      <c r="N984" s="17">
        <v>0.27858081447965</v>
      </c>
      <c r="O984" s="17">
        <v>0.16458460898006499</v>
      </c>
      <c r="P984" s="17">
        <v>0.100276364893465</v>
      </c>
      <c r="Q984" s="17">
        <v>0.11019328214202299</v>
      </c>
      <c r="R984" s="17"/>
      <c r="S984" s="17">
        <v>0.28997548763208297</v>
      </c>
      <c r="T984" s="17">
        <v>0.15379543039079799</v>
      </c>
      <c r="U984" s="17">
        <v>0</v>
      </c>
      <c r="V984" s="17">
        <v>0.17146485125601199</v>
      </c>
      <c r="W984" s="17">
        <v>0.31133808622353698</v>
      </c>
      <c r="X984" s="17">
        <v>0.13037412624446901</v>
      </c>
      <c r="Y984" s="17">
        <v>0.15392131911634199</v>
      </c>
      <c r="Z984" s="17">
        <v>0.16303599074977099</v>
      </c>
      <c r="AA984" s="17">
        <v>0.210543412484895</v>
      </c>
      <c r="AB984" s="17">
        <v>6.3019766672541902E-2</v>
      </c>
      <c r="AC984" s="17">
        <v>0</v>
      </c>
      <c r="AD984" s="17">
        <v>0.239487706665577</v>
      </c>
      <c r="AE984" s="17"/>
      <c r="AF984" s="17">
        <v>0.108621414972769</v>
      </c>
      <c r="AG984" s="17">
        <v>0.15455952269440301</v>
      </c>
      <c r="AH984" s="17">
        <v>0.21810864835294699</v>
      </c>
      <c r="AI984" s="17">
        <v>0.31478480421771499</v>
      </c>
      <c r="AJ984" s="17">
        <v>0.48608611720154998</v>
      </c>
      <c r="AK984" s="17"/>
      <c r="AL984" s="17">
        <v>0.16653436155343701</v>
      </c>
      <c r="AM984" s="17">
        <v>0.13698741843255</v>
      </c>
      <c r="AN984" s="17">
        <v>0.14142340264275199</v>
      </c>
      <c r="AO984" s="17">
        <v>0.150465873535789</v>
      </c>
      <c r="AP984" s="17">
        <v>0.19790454455541601</v>
      </c>
      <c r="AQ984" s="17">
        <v>0.22847502894025201</v>
      </c>
      <c r="AR984" s="17"/>
      <c r="AS984" s="17">
        <v>0.15875073987074201</v>
      </c>
      <c r="AT984" s="17" t="s">
        <v>280</v>
      </c>
      <c r="AU984" s="17"/>
      <c r="AV984" s="17">
        <v>0.15618672263751299</v>
      </c>
      <c r="AW984" s="17">
        <v>0.19572899825370399</v>
      </c>
    </row>
    <row r="985" spans="2:49" x14ac:dyDescent="0.3">
      <c r="B985" t="s">
        <v>176</v>
      </c>
      <c r="C985" s="17">
        <v>0.115595698275287</v>
      </c>
      <c r="D985" s="17">
        <v>0.13755424131524199</v>
      </c>
      <c r="E985" s="17">
        <v>0.101334349518831</v>
      </c>
      <c r="F985" s="17"/>
      <c r="G985" s="17">
        <v>0.45137838758895699</v>
      </c>
      <c r="H985" s="17">
        <v>3.9933262168927001E-2</v>
      </c>
      <c r="I985" s="17">
        <v>0</v>
      </c>
      <c r="J985" s="17">
        <v>8.8877894698892707E-2</v>
      </c>
      <c r="K985" s="17">
        <v>0.17910949197656401</v>
      </c>
      <c r="L985" s="17">
        <v>0.152862216672488</v>
      </c>
      <c r="M985" s="17"/>
      <c r="N985" s="17">
        <v>6.4877477142677498E-2</v>
      </c>
      <c r="O985" s="17">
        <v>0.11365998109757799</v>
      </c>
      <c r="P985" s="17">
        <v>0.115582757755118</v>
      </c>
      <c r="Q985" s="17">
        <v>0.155386920126144</v>
      </c>
      <c r="R985" s="17"/>
      <c r="S985" s="17">
        <v>0</v>
      </c>
      <c r="T985" s="17">
        <v>8.75098756339103E-2</v>
      </c>
      <c r="U985" s="17">
        <v>5.7108029531839397E-2</v>
      </c>
      <c r="V985" s="17">
        <v>0.155609387105791</v>
      </c>
      <c r="W985" s="17">
        <v>0.19494670084058599</v>
      </c>
      <c r="X985" s="17">
        <v>6.3237866547228405E-2</v>
      </c>
      <c r="Y985" s="17">
        <v>3.58211687407941E-2</v>
      </c>
      <c r="Z985" s="17">
        <v>0.261318897077846</v>
      </c>
      <c r="AA985" s="17">
        <v>0.177397779255624</v>
      </c>
      <c r="AB985" s="17">
        <v>8.6191221795884093E-2</v>
      </c>
      <c r="AC985" s="17">
        <v>0.361588596274596</v>
      </c>
      <c r="AD985" s="17">
        <v>0.12412910578373899</v>
      </c>
      <c r="AE985" s="17"/>
      <c r="AF985" s="17">
        <v>9.9424860604812704E-2</v>
      </c>
      <c r="AG985" s="17">
        <v>0.15861997857871801</v>
      </c>
      <c r="AH985" s="17">
        <v>8.1272244330443597E-2</v>
      </c>
      <c r="AI985" s="17">
        <v>8.4177712209140096E-2</v>
      </c>
      <c r="AJ985" s="17">
        <v>0</v>
      </c>
      <c r="AK985" s="17"/>
      <c r="AL985" s="17">
        <v>9.7765138036775695E-2</v>
      </c>
      <c r="AM985" s="17">
        <v>0.111697148801201</v>
      </c>
      <c r="AN985" s="17">
        <v>0.10243227298480199</v>
      </c>
      <c r="AO985" s="17">
        <v>0.15125503427937201</v>
      </c>
      <c r="AP985" s="17">
        <v>0.15878627534098899</v>
      </c>
      <c r="AQ985" s="17">
        <v>5.3730822557958198E-2</v>
      </c>
      <c r="AR985" s="17"/>
      <c r="AS985" s="17">
        <v>0.115595698275287</v>
      </c>
      <c r="AT985" s="17" t="s">
        <v>280</v>
      </c>
      <c r="AU985" s="17"/>
      <c r="AV985" s="17">
        <v>0.108329214934598</v>
      </c>
      <c r="AW985" s="17">
        <v>0.22039292624441201</v>
      </c>
    </row>
    <row r="986" spans="2:49" x14ac:dyDescent="0.3">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row>
    <row r="987" spans="2:49" x14ac:dyDescent="0.3">
      <c r="B987" s="6" t="s">
        <v>373</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row>
    <row r="988" spans="2:49" x14ac:dyDescent="0.3">
      <c r="B988" s="23" t="s">
        <v>369</v>
      </c>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row>
    <row r="989" spans="2:49" x14ac:dyDescent="0.3">
      <c r="B989" t="s">
        <v>365</v>
      </c>
      <c r="C989" s="17">
        <v>0.310964957700478</v>
      </c>
      <c r="D989" s="17">
        <v>0.38184318356539798</v>
      </c>
      <c r="E989" s="17">
        <v>0.27371174487743999</v>
      </c>
      <c r="F989" s="17"/>
      <c r="G989" s="17" t="s">
        <v>280</v>
      </c>
      <c r="H989" s="17">
        <v>0</v>
      </c>
      <c r="I989" s="17">
        <v>0</v>
      </c>
      <c r="J989" s="17">
        <v>0.49469831995042202</v>
      </c>
      <c r="K989" s="17">
        <v>0.513427981068867</v>
      </c>
      <c r="L989" s="17">
        <v>0.22773697073879401</v>
      </c>
      <c r="M989" s="17"/>
      <c r="N989" s="17">
        <v>0.13750143390571601</v>
      </c>
      <c r="O989" s="17">
        <v>0.41990134766160098</v>
      </c>
      <c r="P989" s="17">
        <v>0.31325038260548599</v>
      </c>
      <c r="Q989" s="17">
        <v>0.34052425210849602</v>
      </c>
      <c r="R989" s="17"/>
      <c r="S989" s="17">
        <v>0.24733743950105699</v>
      </c>
      <c r="T989" s="17">
        <v>0.15267091115185899</v>
      </c>
      <c r="U989" s="17">
        <v>0.33552285445895003</v>
      </c>
      <c r="V989" s="17">
        <v>0.58137098149047195</v>
      </c>
      <c r="W989" s="17">
        <v>0.161704561261933</v>
      </c>
      <c r="X989" s="17">
        <v>0.49649532296083898</v>
      </c>
      <c r="Y989" s="17">
        <v>0.12204466035811</v>
      </c>
      <c r="Z989" s="17">
        <v>0</v>
      </c>
      <c r="AA989" s="17">
        <v>0.24830525849517199</v>
      </c>
      <c r="AB989" s="17">
        <v>0.48517765489273001</v>
      </c>
      <c r="AC989" s="17">
        <v>0.49736666698737803</v>
      </c>
      <c r="AD989" s="17" t="s">
        <v>280</v>
      </c>
      <c r="AE989" s="17"/>
      <c r="AF989" s="17">
        <v>0.535614880651756</v>
      </c>
      <c r="AG989" s="17">
        <v>0.20606610038768899</v>
      </c>
      <c r="AH989" s="17">
        <v>0.1171591620409</v>
      </c>
      <c r="AI989" s="17">
        <v>0.24103959225431701</v>
      </c>
      <c r="AJ989" s="17" t="s">
        <v>280</v>
      </c>
      <c r="AK989" s="17"/>
      <c r="AL989" s="17">
        <v>0.163113818454276</v>
      </c>
      <c r="AM989" s="17">
        <v>0.43515941387877199</v>
      </c>
      <c r="AN989" s="17">
        <v>0.46624207629242798</v>
      </c>
      <c r="AO989" s="17">
        <v>0.177508359799886</v>
      </c>
      <c r="AP989" s="17">
        <v>0</v>
      </c>
      <c r="AQ989" s="17">
        <v>0</v>
      </c>
      <c r="AR989" s="17"/>
      <c r="AS989" s="17">
        <v>0.310964957700478</v>
      </c>
      <c r="AT989" s="17" t="s">
        <v>280</v>
      </c>
      <c r="AU989" s="17"/>
      <c r="AV989" s="17">
        <v>0.29853567603800601</v>
      </c>
      <c r="AW989" s="17">
        <v>1</v>
      </c>
    </row>
    <row r="990" spans="2:49" x14ac:dyDescent="0.3">
      <c r="B990" t="s">
        <v>366</v>
      </c>
      <c r="C990" s="17">
        <v>0.47245419527052002</v>
      </c>
      <c r="D990" s="17">
        <v>0.38343661769494602</v>
      </c>
      <c r="E990" s="17">
        <v>0.519241353413192</v>
      </c>
      <c r="F990" s="17"/>
      <c r="G990" s="17" t="s">
        <v>280</v>
      </c>
      <c r="H990" s="17">
        <v>0.68976045030349298</v>
      </c>
      <c r="I990" s="17">
        <v>0.60871056444454397</v>
      </c>
      <c r="J990" s="17">
        <v>0.32963975045513699</v>
      </c>
      <c r="K990" s="17">
        <v>0.35211735282843698</v>
      </c>
      <c r="L990" s="17">
        <v>0.54562081398845597</v>
      </c>
      <c r="M990" s="17"/>
      <c r="N990" s="17">
        <v>0.60203684650578304</v>
      </c>
      <c r="O990" s="17">
        <v>0.58009865233839897</v>
      </c>
      <c r="P990" s="17">
        <v>0.43330754184700299</v>
      </c>
      <c r="Q990" s="17">
        <v>0.44321044742000498</v>
      </c>
      <c r="R990" s="17"/>
      <c r="S990" s="17">
        <v>0.49088826884210202</v>
      </c>
      <c r="T990" s="17">
        <v>0.50593067506023703</v>
      </c>
      <c r="U990" s="17">
        <v>0.66447714554104997</v>
      </c>
      <c r="V990" s="17">
        <v>0.289869582572649</v>
      </c>
      <c r="W990" s="17">
        <v>0.51046940776122596</v>
      </c>
      <c r="X990" s="17">
        <v>0.37321570621618</v>
      </c>
      <c r="Y990" s="17">
        <v>0.54467073493706197</v>
      </c>
      <c r="Z990" s="17">
        <v>0.67535024698729496</v>
      </c>
      <c r="AA990" s="17">
        <v>0.24185530717315301</v>
      </c>
      <c r="AB990" s="17">
        <v>0.51482234510726999</v>
      </c>
      <c r="AC990" s="17">
        <v>0.50263333301262203</v>
      </c>
      <c r="AD990" s="17" t="s">
        <v>280</v>
      </c>
      <c r="AE990" s="17"/>
      <c r="AF990" s="17">
        <v>0.464385119348244</v>
      </c>
      <c r="AG990" s="17">
        <v>0.40383374104046499</v>
      </c>
      <c r="AH990" s="17">
        <v>0.42840167857417</v>
      </c>
      <c r="AI990" s="17">
        <v>0.517066843008259</v>
      </c>
      <c r="AJ990" s="17" t="s">
        <v>280</v>
      </c>
      <c r="AK990" s="17"/>
      <c r="AL990" s="17">
        <v>0.42220478997250499</v>
      </c>
      <c r="AM990" s="17">
        <v>0.46920630401711499</v>
      </c>
      <c r="AN990" s="17">
        <v>0.36073219470497597</v>
      </c>
      <c r="AO990" s="17">
        <v>0.66174979988284599</v>
      </c>
      <c r="AP990" s="17">
        <v>0</v>
      </c>
      <c r="AQ990" s="17">
        <v>0.54455233228490696</v>
      </c>
      <c r="AR990" s="17"/>
      <c r="AS990" s="17">
        <v>0.47245419527052002</v>
      </c>
      <c r="AT990" s="17" t="s">
        <v>280</v>
      </c>
      <c r="AU990" s="17"/>
      <c r="AV990" s="17">
        <v>0.48097664464557</v>
      </c>
      <c r="AW990" s="17">
        <v>0</v>
      </c>
    </row>
    <row r="991" spans="2:49" x14ac:dyDescent="0.3">
      <c r="B991" t="s">
        <v>367</v>
      </c>
      <c r="C991" s="17">
        <v>0.149017361923903</v>
      </c>
      <c r="D991" s="17">
        <v>0.14062563799153799</v>
      </c>
      <c r="E991" s="17">
        <v>0.15342800671346599</v>
      </c>
      <c r="F991" s="17"/>
      <c r="G991" s="17" t="s">
        <v>280</v>
      </c>
      <c r="H991" s="17">
        <v>0.14581368531119299</v>
      </c>
      <c r="I991" s="17">
        <v>0.39128943555545598</v>
      </c>
      <c r="J991" s="17">
        <v>8.6115945002024893E-2</v>
      </c>
      <c r="K991" s="17">
        <v>6.7547326076740397E-2</v>
      </c>
      <c r="L991" s="17">
        <v>0.18315059243477</v>
      </c>
      <c r="M991" s="17"/>
      <c r="N991" s="17">
        <v>0.26046171958850101</v>
      </c>
      <c r="O991" s="17">
        <v>0</v>
      </c>
      <c r="P991" s="17">
        <v>0.144799939654807</v>
      </c>
      <c r="Q991" s="17">
        <v>0.146736243600019</v>
      </c>
      <c r="R991" s="17"/>
      <c r="S991" s="17">
        <v>0.26177429165684202</v>
      </c>
      <c r="T991" s="17">
        <v>0.34139841378790398</v>
      </c>
      <c r="U991" s="17">
        <v>0</v>
      </c>
      <c r="V991" s="17">
        <v>0</v>
      </c>
      <c r="W991" s="17">
        <v>0.15407939369573101</v>
      </c>
      <c r="X991" s="17">
        <v>0.13028897082298099</v>
      </c>
      <c r="Y991" s="17">
        <v>0.33328460470482801</v>
      </c>
      <c r="Z991" s="17">
        <v>0</v>
      </c>
      <c r="AA991" s="17">
        <v>0.229891569367079</v>
      </c>
      <c r="AB991" s="17">
        <v>0</v>
      </c>
      <c r="AC991" s="17">
        <v>0</v>
      </c>
      <c r="AD991" s="17" t="s">
        <v>280</v>
      </c>
      <c r="AE991" s="17"/>
      <c r="AF991" s="17">
        <v>0</v>
      </c>
      <c r="AG991" s="17">
        <v>0.39010015857184699</v>
      </c>
      <c r="AH991" s="17">
        <v>0.22192842608204899</v>
      </c>
      <c r="AI991" s="17">
        <v>0.24189356473742299</v>
      </c>
      <c r="AJ991" s="17" t="s">
        <v>280</v>
      </c>
      <c r="AK991" s="17"/>
      <c r="AL991" s="17">
        <v>0.23944540507881401</v>
      </c>
      <c r="AM991" s="17">
        <v>5.2151858334124203E-2</v>
      </c>
      <c r="AN991" s="17">
        <v>0.173025729002596</v>
      </c>
      <c r="AO991" s="17">
        <v>8.1387053759930397E-2</v>
      </c>
      <c r="AP991" s="17">
        <v>1</v>
      </c>
      <c r="AQ991" s="17">
        <v>0.45544766771509299</v>
      </c>
      <c r="AR991" s="17"/>
      <c r="AS991" s="17">
        <v>0.149017361923903</v>
      </c>
      <c r="AT991" s="17" t="s">
        <v>280</v>
      </c>
      <c r="AU991" s="17"/>
      <c r="AV991" s="17">
        <v>0.15170543821936899</v>
      </c>
      <c r="AW991" s="17">
        <v>0</v>
      </c>
    </row>
    <row r="992" spans="2:49" x14ac:dyDescent="0.3">
      <c r="B992" t="s">
        <v>176</v>
      </c>
      <c r="C992" s="17">
        <v>6.7563485105099602E-2</v>
      </c>
      <c r="D992" s="17">
        <v>9.4094560748117506E-2</v>
      </c>
      <c r="E992" s="17">
        <v>5.3618894995901702E-2</v>
      </c>
      <c r="F992" s="17"/>
      <c r="G992" s="17" t="s">
        <v>280</v>
      </c>
      <c r="H992" s="17">
        <v>0.16442586438531401</v>
      </c>
      <c r="I992" s="17">
        <v>0</v>
      </c>
      <c r="J992" s="17">
        <v>8.9545984592415695E-2</v>
      </c>
      <c r="K992" s="17">
        <v>6.6907340025955497E-2</v>
      </c>
      <c r="L992" s="17">
        <v>4.3491622837979901E-2</v>
      </c>
      <c r="M992" s="17"/>
      <c r="N992" s="17">
        <v>0</v>
      </c>
      <c r="O992" s="17">
        <v>0</v>
      </c>
      <c r="P992" s="17">
        <v>0.10864213589270399</v>
      </c>
      <c r="Q992" s="17">
        <v>6.9529056871479297E-2</v>
      </c>
      <c r="R992" s="17"/>
      <c r="S992" s="17">
        <v>0</v>
      </c>
      <c r="T992" s="17">
        <v>0</v>
      </c>
      <c r="U992" s="17">
        <v>0</v>
      </c>
      <c r="V992" s="17">
        <v>0.128759435936879</v>
      </c>
      <c r="W992" s="17">
        <v>0.17374663728111001</v>
      </c>
      <c r="X992" s="17">
        <v>0</v>
      </c>
      <c r="Y992" s="17">
        <v>0</v>
      </c>
      <c r="Z992" s="17">
        <v>0.32464975301270499</v>
      </c>
      <c r="AA992" s="17">
        <v>0.279947864964596</v>
      </c>
      <c r="AB992" s="17">
        <v>0</v>
      </c>
      <c r="AC992" s="17">
        <v>0</v>
      </c>
      <c r="AD992" s="17" t="s">
        <v>280</v>
      </c>
      <c r="AE992" s="17"/>
      <c r="AF992" s="17">
        <v>0</v>
      </c>
      <c r="AG992" s="17">
        <v>0</v>
      </c>
      <c r="AH992" s="17">
        <v>0.232510733302881</v>
      </c>
      <c r="AI992" s="17">
        <v>0</v>
      </c>
      <c r="AJ992" s="17" t="s">
        <v>280</v>
      </c>
      <c r="AK992" s="17"/>
      <c r="AL992" s="17">
        <v>0.175235986494404</v>
      </c>
      <c r="AM992" s="17">
        <v>4.3482423769988503E-2</v>
      </c>
      <c r="AN992" s="17">
        <v>0</v>
      </c>
      <c r="AO992" s="17">
        <v>7.9354786557338006E-2</v>
      </c>
      <c r="AP992" s="17">
        <v>0</v>
      </c>
      <c r="AQ992" s="17">
        <v>0</v>
      </c>
      <c r="AR992" s="17"/>
      <c r="AS992" s="17">
        <v>6.7563485105099602E-2</v>
      </c>
      <c r="AT992" s="17" t="s">
        <v>280</v>
      </c>
      <c r="AU992" s="17"/>
      <c r="AV992" s="17">
        <v>6.8782241097054594E-2</v>
      </c>
      <c r="AW992" s="17">
        <v>0</v>
      </c>
    </row>
    <row r="993" spans="2:49" x14ac:dyDescent="0.3">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row>
    <row r="994" spans="2:49" x14ac:dyDescent="0.3">
      <c r="B994" s="6" t="s">
        <v>374</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row>
    <row r="995" spans="2:49" x14ac:dyDescent="0.3">
      <c r="B995" s="23" t="s">
        <v>369</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row>
    <row r="996" spans="2:49" x14ac:dyDescent="0.3">
      <c r="B996" t="s">
        <v>365</v>
      </c>
      <c r="C996" s="17">
        <v>0.19879817301903099</v>
      </c>
      <c r="D996" s="17">
        <v>0.48979400293223002</v>
      </c>
      <c r="E996" s="17">
        <v>0</v>
      </c>
      <c r="F996" s="17"/>
      <c r="G996" s="17" t="s">
        <v>280</v>
      </c>
      <c r="H996" s="17">
        <v>0</v>
      </c>
      <c r="I996" s="17">
        <v>0</v>
      </c>
      <c r="J996" s="17">
        <v>0</v>
      </c>
      <c r="K996" s="17">
        <v>0.32300065051469101</v>
      </c>
      <c r="L996" s="17">
        <v>0.25879734653068398</v>
      </c>
      <c r="M996" s="17"/>
      <c r="N996" s="17" t="s">
        <v>280</v>
      </c>
      <c r="O996" s="17">
        <v>0</v>
      </c>
      <c r="P996" s="17">
        <v>0.32239467435153202</v>
      </c>
      <c r="Q996" s="17">
        <v>0.14606318192540901</v>
      </c>
      <c r="R996" s="17"/>
      <c r="S996" s="17" t="s">
        <v>280</v>
      </c>
      <c r="T996" s="17">
        <v>0</v>
      </c>
      <c r="U996" s="17">
        <v>0.51108485646338397</v>
      </c>
      <c r="V996" s="17">
        <v>0.48451527912819697</v>
      </c>
      <c r="W996" s="17">
        <v>0</v>
      </c>
      <c r="X996" s="17" t="s">
        <v>280</v>
      </c>
      <c r="Y996" s="17">
        <v>0</v>
      </c>
      <c r="Z996" s="17" t="s">
        <v>280</v>
      </c>
      <c r="AA996" s="17">
        <v>0</v>
      </c>
      <c r="AB996" s="17">
        <v>0</v>
      </c>
      <c r="AC996" s="17">
        <v>0.49736666698737803</v>
      </c>
      <c r="AD996" s="17" t="s">
        <v>280</v>
      </c>
      <c r="AE996" s="17"/>
      <c r="AF996" s="17">
        <v>0.16278270068516701</v>
      </c>
      <c r="AG996" s="17">
        <v>0</v>
      </c>
      <c r="AH996" s="17">
        <v>0</v>
      </c>
      <c r="AI996" s="17">
        <v>0.49911584815544102</v>
      </c>
      <c r="AJ996" s="17" t="s">
        <v>280</v>
      </c>
      <c r="AK996" s="17"/>
      <c r="AL996" s="17">
        <v>0</v>
      </c>
      <c r="AM996" s="17">
        <v>0.24049317379607801</v>
      </c>
      <c r="AN996" s="17">
        <v>1</v>
      </c>
      <c r="AO996" s="17">
        <v>0</v>
      </c>
      <c r="AP996" s="17" t="s">
        <v>280</v>
      </c>
      <c r="AQ996" s="17" t="s">
        <v>280</v>
      </c>
      <c r="AR996" s="17"/>
      <c r="AS996" s="17">
        <v>0.19879817301903099</v>
      </c>
      <c r="AT996" s="17" t="s">
        <v>280</v>
      </c>
      <c r="AU996" s="17"/>
      <c r="AV996" s="17">
        <v>0.19879817301903099</v>
      </c>
      <c r="AW996" s="17" t="s">
        <v>280</v>
      </c>
    </row>
    <row r="997" spans="2:49" x14ac:dyDescent="0.3">
      <c r="B997" t="s">
        <v>366</v>
      </c>
      <c r="C997" s="17">
        <v>0.40261306798288399</v>
      </c>
      <c r="D997" s="17">
        <v>0.345198410452626</v>
      </c>
      <c r="E997" s="17">
        <v>0.44183675385128002</v>
      </c>
      <c r="F997" s="17"/>
      <c r="G997" s="17" t="s">
        <v>280</v>
      </c>
      <c r="H997" s="17">
        <v>0.34752052637922498</v>
      </c>
      <c r="I997" s="17">
        <v>0</v>
      </c>
      <c r="J997" s="17">
        <v>1</v>
      </c>
      <c r="K997" s="17">
        <v>0.32552562389007</v>
      </c>
      <c r="L997" s="17">
        <v>0.49170937067071402</v>
      </c>
      <c r="M997" s="17"/>
      <c r="N997" s="17" t="s">
        <v>280</v>
      </c>
      <c r="O997" s="17">
        <v>0.48249358604081799</v>
      </c>
      <c r="P997" s="17">
        <v>0.340094314213923</v>
      </c>
      <c r="Q997" s="17">
        <v>0.43552714346170501</v>
      </c>
      <c r="R997" s="17"/>
      <c r="S997" s="17" t="s">
        <v>280</v>
      </c>
      <c r="T997" s="17">
        <v>1</v>
      </c>
      <c r="U997" s="17">
        <v>0.48891514353661603</v>
      </c>
      <c r="V997" s="17">
        <v>0</v>
      </c>
      <c r="W997" s="17">
        <v>0.34417281799163701</v>
      </c>
      <c r="X997" s="17" t="s">
        <v>280</v>
      </c>
      <c r="Y997" s="17">
        <v>0.51138635402024701</v>
      </c>
      <c r="Z997" s="17" t="s">
        <v>280</v>
      </c>
      <c r="AA997" s="17">
        <v>0</v>
      </c>
      <c r="AB997" s="17">
        <v>1</v>
      </c>
      <c r="AC997" s="17">
        <v>0.50263333301262203</v>
      </c>
      <c r="AD997" s="17" t="s">
        <v>280</v>
      </c>
      <c r="AE997" s="17"/>
      <c r="AF997" s="17">
        <v>0.485380940630183</v>
      </c>
      <c r="AG997" s="17">
        <v>0.50560364353908704</v>
      </c>
      <c r="AH997" s="17">
        <v>0</v>
      </c>
      <c r="AI997" s="17">
        <v>0</v>
      </c>
      <c r="AJ997" s="17" t="s">
        <v>280</v>
      </c>
      <c r="AK997" s="17"/>
      <c r="AL997" s="17">
        <v>0.52189852945992599</v>
      </c>
      <c r="AM997" s="17">
        <v>0.239708087143952</v>
      </c>
      <c r="AN997" s="17">
        <v>0</v>
      </c>
      <c r="AO997" s="17">
        <v>0.66339396974523901</v>
      </c>
      <c r="AP997" s="17" t="s">
        <v>280</v>
      </c>
      <c r="AQ997" s="17" t="s">
        <v>280</v>
      </c>
      <c r="AR997" s="17"/>
      <c r="AS997" s="17">
        <v>0.40261306798288399</v>
      </c>
      <c r="AT997" s="17" t="s">
        <v>280</v>
      </c>
      <c r="AU997" s="17"/>
      <c r="AV997" s="17">
        <v>0.40261306798288399</v>
      </c>
      <c r="AW997" s="17" t="s">
        <v>280</v>
      </c>
    </row>
    <row r="998" spans="2:49" x14ac:dyDescent="0.3">
      <c r="B998" t="s">
        <v>367</v>
      </c>
      <c r="C998" s="17">
        <v>0.26630881714509003</v>
      </c>
      <c r="D998" s="17">
        <v>0</v>
      </c>
      <c r="E998" s="17">
        <v>0.44824168650302898</v>
      </c>
      <c r="F998" s="17"/>
      <c r="G998" s="17" t="s">
        <v>280</v>
      </c>
      <c r="H998" s="17">
        <v>0.306667659657268</v>
      </c>
      <c r="I998" s="17">
        <v>1</v>
      </c>
      <c r="J998" s="17">
        <v>0</v>
      </c>
      <c r="K998" s="17">
        <v>0.35147372559523898</v>
      </c>
      <c r="L998" s="17">
        <v>0</v>
      </c>
      <c r="M998" s="17"/>
      <c r="N998" s="17" t="s">
        <v>280</v>
      </c>
      <c r="O998" s="17">
        <v>0.51750641395918195</v>
      </c>
      <c r="P998" s="17">
        <v>0.174943223429989</v>
      </c>
      <c r="Q998" s="17">
        <v>0.27383839992894299</v>
      </c>
      <c r="R998" s="17"/>
      <c r="S998" s="17" t="s">
        <v>280</v>
      </c>
      <c r="T998" s="17">
        <v>0</v>
      </c>
      <c r="U998" s="17">
        <v>0</v>
      </c>
      <c r="V998" s="17">
        <v>0.51548472087180297</v>
      </c>
      <c r="W998" s="17">
        <v>0.308241094436357</v>
      </c>
      <c r="X998" s="17" t="s">
        <v>280</v>
      </c>
      <c r="Y998" s="17">
        <v>0.48861364597975299</v>
      </c>
      <c r="Z998" s="17" t="s">
        <v>280</v>
      </c>
      <c r="AA998" s="17">
        <v>0.519253253111705</v>
      </c>
      <c r="AB998" s="17">
        <v>0</v>
      </c>
      <c r="AC998" s="17">
        <v>0</v>
      </c>
      <c r="AD998" s="17" t="s">
        <v>280</v>
      </c>
      <c r="AE998" s="17"/>
      <c r="AF998" s="17">
        <v>0.35183635868464902</v>
      </c>
      <c r="AG998" s="17">
        <v>0.49439635646091301</v>
      </c>
      <c r="AH998" s="17">
        <v>0</v>
      </c>
      <c r="AI998" s="17">
        <v>0</v>
      </c>
      <c r="AJ998" s="17" t="s">
        <v>280</v>
      </c>
      <c r="AK998" s="17"/>
      <c r="AL998" s="17">
        <v>0.31016949459086102</v>
      </c>
      <c r="AM998" s="17">
        <v>0.51979873905996998</v>
      </c>
      <c r="AN998" s="17">
        <v>0</v>
      </c>
      <c r="AO998" s="17">
        <v>0</v>
      </c>
      <c r="AP998" s="17" t="s">
        <v>280</v>
      </c>
      <c r="AQ998" s="17" t="s">
        <v>280</v>
      </c>
      <c r="AR998" s="17"/>
      <c r="AS998" s="17">
        <v>0.26630881714509003</v>
      </c>
      <c r="AT998" s="17" t="s">
        <v>280</v>
      </c>
      <c r="AU998" s="17"/>
      <c r="AV998" s="17">
        <v>0.26630881714509003</v>
      </c>
      <c r="AW998" s="17" t="s">
        <v>280</v>
      </c>
    </row>
    <row r="999" spans="2:49" x14ac:dyDescent="0.3">
      <c r="B999" t="s">
        <v>176</v>
      </c>
      <c r="C999" s="17">
        <v>0.13227994185299499</v>
      </c>
      <c r="D999" s="17">
        <v>0.165007586615144</v>
      </c>
      <c r="E999" s="17">
        <v>0.109921559645691</v>
      </c>
      <c r="F999" s="17"/>
      <c r="G999" s="17" t="s">
        <v>280</v>
      </c>
      <c r="H999" s="17">
        <v>0.34581181396350602</v>
      </c>
      <c r="I999" s="17">
        <v>0</v>
      </c>
      <c r="J999" s="17">
        <v>0</v>
      </c>
      <c r="K999" s="17">
        <v>0</v>
      </c>
      <c r="L999" s="17">
        <v>0.249493282798602</v>
      </c>
      <c r="M999" s="17"/>
      <c r="N999" s="17" t="s">
        <v>280</v>
      </c>
      <c r="O999" s="17">
        <v>0</v>
      </c>
      <c r="P999" s="17">
        <v>0.16256778800455499</v>
      </c>
      <c r="Q999" s="17">
        <v>0.14457127468394301</v>
      </c>
      <c r="R999" s="17"/>
      <c r="S999" s="17" t="s">
        <v>280</v>
      </c>
      <c r="T999" s="17">
        <v>0</v>
      </c>
      <c r="U999" s="17">
        <v>0</v>
      </c>
      <c r="V999" s="17">
        <v>0</v>
      </c>
      <c r="W999" s="17">
        <v>0.34758608757200599</v>
      </c>
      <c r="X999" s="17" t="s">
        <v>280</v>
      </c>
      <c r="Y999" s="17">
        <v>0</v>
      </c>
      <c r="Z999" s="17" t="s">
        <v>280</v>
      </c>
      <c r="AA999" s="17">
        <v>0.480746746888295</v>
      </c>
      <c r="AB999" s="17">
        <v>0</v>
      </c>
      <c r="AC999" s="17">
        <v>0</v>
      </c>
      <c r="AD999" s="17" t="s">
        <v>280</v>
      </c>
      <c r="AE999" s="17"/>
      <c r="AF999" s="17">
        <v>0</v>
      </c>
      <c r="AG999" s="17">
        <v>0</v>
      </c>
      <c r="AH999" s="17">
        <v>1</v>
      </c>
      <c r="AI999" s="17">
        <v>0.50088415184455903</v>
      </c>
      <c r="AJ999" s="17" t="s">
        <v>280</v>
      </c>
      <c r="AK999" s="17"/>
      <c r="AL999" s="17">
        <v>0.167931975949213</v>
      </c>
      <c r="AM999" s="17">
        <v>0</v>
      </c>
      <c r="AN999" s="17">
        <v>0</v>
      </c>
      <c r="AO999" s="17">
        <v>0.33660603025476099</v>
      </c>
      <c r="AP999" s="17" t="s">
        <v>280</v>
      </c>
      <c r="AQ999" s="17" t="s">
        <v>280</v>
      </c>
      <c r="AR999" s="17"/>
      <c r="AS999" s="17">
        <v>0.13227994185299499</v>
      </c>
      <c r="AT999" s="17" t="s">
        <v>280</v>
      </c>
      <c r="AU999" s="17"/>
      <c r="AV999" s="17">
        <v>0.13227994185299499</v>
      </c>
      <c r="AW999" s="17" t="s">
        <v>280</v>
      </c>
    </row>
    <row r="1000" spans="2:49" x14ac:dyDescent="0.3">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row>
    <row r="1001" spans="2:49" x14ac:dyDescent="0.3">
      <c r="B1001" s="6" t="s">
        <v>389</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row>
    <row r="1002" spans="2:49" x14ac:dyDescent="0.3">
      <c r="B1002" s="23" t="s">
        <v>390</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row>
    <row r="1003" spans="2:49" x14ac:dyDescent="0.3">
      <c r="B1003" t="s">
        <v>375</v>
      </c>
      <c r="C1003" s="17">
        <v>0.31279702881326099</v>
      </c>
      <c r="D1003" s="17">
        <v>0.329623614478465</v>
      </c>
      <c r="E1003" s="17">
        <v>0.30085953737871601</v>
      </c>
      <c r="F1003" s="17"/>
      <c r="G1003" s="17">
        <v>0.348580903025691</v>
      </c>
      <c r="H1003" s="17">
        <v>0.35181356112156897</v>
      </c>
      <c r="I1003" s="17">
        <v>0.338329366226502</v>
      </c>
      <c r="J1003" s="17">
        <v>0.30540678801007698</v>
      </c>
      <c r="K1003" s="17">
        <v>0.33692608129909002</v>
      </c>
      <c r="L1003" s="17">
        <v>0.292497872038256</v>
      </c>
      <c r="M1003" s="17"/>
      <c r="N1003" s="17">
        <v>0.36140636899308398</v>
      </c>
      <c r="O1003" s="17">
        <v>0.31840894740367098</v>
      </c>
      <c r="P1003" s="17">
        <v>0.273431933169547</v>
      </c>
      <c r="Q1003" s="17">
        <v>0.29912906690001301</v>
      </c>
      <c r="R1003" s="17"/>
      <c r="S1003" s="17">
        <v>0.220607105913738</v>
      </c>
      <c r="T1003" s="17">
        <v>0.265623389156323</v>
      </c>
      <c r="U1003" s="17">
        <v>0.30619441885367299</v>
      </c>
      <c r="V1003" s="17">
        <v>0.32649008219654602</v>
      </c>
      <c r="W1003" s="17">
        <v>0.28236926067354001</v>
      </c>
      <c r="X1003" s="17">
        <v>0.32636846779919698</v>
      </c>
      <c r="Y1003" s="17">
        <v>0.33315920140807398</v>
      </c>
      <c r="Z1003" s="17">
        <v>0.25645900372325398</v>
      </c>
      <c r="AA1003" s="17">
        <v>0.29316962348933201</v>
      </c>
      <c r="AB1003" s="17">
        <v>0.42136249266089398</v>
      </c>
      <c r="AC1003" s="17">
        <v>0.40530687981241798</v>
      </c>
      <c r="AD1003" s="17">
        <v>0.32893585550844401</v>
      </c>
      <c r="AE1003" s="17"/>
      <c r="AF1003" s="17">
        <v>0.33811882453087</v>
      </c>
      <c r="AG1003" s="17">
        <v>0.27883146746409598</v>
      </c>
      <c r="AH1003" s="17">
        <v>0.40440085376350099</v>
      </c>
      <c r="AI1003" s="17">
        <v>0.16573082534273001</v>
      </c>
      <c r="AJ1003" s="17">
        <v>0</v>
      </c>
      <c r="AK1003" s="17"/>
      <c r="AL1003" s="17">
        <v>0.29932249742525102</v>
      </c>
      <c r="AM1003" s="17">
        <v>0.31616052834706398</v>
      </c>
      <c r="AN1003" s="17">
        <v>0.304812630775946</v>
      </c>
      <c r="AO1003" s="17">
        <v>0.34858321733993702</v>
      </c>
      <c r="AP1003" s="17">
        <v>0.357670313020852</v>
      </c>
      <c r="AQ1003" s="17">
        <v>0.16599240917751801</v>
      </c>
      <c r="AR1003" s="17"/>
      <c r="AS1003" s="17">
        <v>0.31279702881326099</v>
      </c>
      <c r="AT1003" s="17" t="s">
        <v>280</v>
      </c>
      <c r="AU1003" s="17"/>
      <c r="AV1003" s="17">
        <v>0.357440350194696</v>
      </c>
      <c r="AW1003" s="17">
        <v>0.16863821747319899</v>
      </c>
    </row>
    <row r="1004" spans="2:49" x14ac:dyDescent="0.3">
      <c r="B1004" t="s">
        <v>376</v>
      </c>
      <c r="C1004" s="17">
        <v>0.21526656899442301</v>
      </c>
      <c r="D1004" s="17">
        <v>0.22496638735732899</v>
      </c>
      <c r="E1004" s="17">
        <v>0.20838510766128501</v>
      </c>
      <c r="F1004" s="17"/>
      <c r="G1004" s="17">
        <v>0</v>
      </c>
      <c r="H1004" s="17">
        <v>0.224330766228902</v>
      </c>
      <c r="I1004" s="17">
        <v>0.140443942493478</v>
      </c>
      <c r="J1004" s="17">
        <v>0.234744047892394</v>
      </c>
      <c r="K1004" s="17">
        <v>0.177002291482937</v>
      </c>
      <c r="L1004" s="17">
        <v>0.24841970554144599</v>
      </c>
      <c r="M1004" s="17"/>
      <c r="N1004" s="17">
        <v>0.240375557312347</v>
      </c>
      <c r="O1004" s="17">
        <v>0.22087887481559701</v>
      </c>
      <c r="P1004" s="17">
        <v>0.17942995301324</v>
      </c>
      <c r="Q1004" s="17">
        <v>0.21482581071257201</v>
      </c>
      <c r="R1004" s="17"/>
      <c r="S1004" s="17">
        <v>0.267207529595758</v>
      </c>
      <c r="T1004" s="17">
        <v>8.4272798244663702E-2</v>
      </c>
      <c r="U1004" s="17">
        <v>0.20927308339320699</v>
      </c>
      <c r="V1004" s="17">
        <v>0.21228216055933699</v>
      </c>
      <c r="W1004" s="17">
        <v>0.30792651339340399</v>
      </c>
      <c r="X1004" s="17">
        <v>0.23329598596744799</v>
      </c>
      <c r="Y1004" s="17">
        <v>0.267994372822626</v>
      </c>
      <c r="Z1004" s="17">
        <v>0.19190884463769201</v>
      </c>
      <c r="AA1004" s="17">
        <v>0.130562111709598</v>
      </c>
      <c r="AB1004" s="17">
        <v>0.25259505070295901</v>
      </c>
      <c r="AC1004" s="17">
        <v>0.246380830874877</v>
      </c>
      <c r="AD1004" s="17">
        <v>0.33565015359073902</v>
      </c>
      <c r="AE1004" s="17"/>
      <c r="AF1004" s="17">
        <v>0.21647272024612699</v>
      </c>
      <c r="AG1004" s="17">
        <v>0.28101566492080399</v>
      </c>
      <c r="AH1004" s="17">
        <v>0.22131941220281601</v>
      </c>
      <c r="AI1004" s="17">
        <v>0.206219076930207</v>
      </c>
      <c r="AJ1004" s="17">
        <v>0</v>
      </c>
      <c r="AK1004" s="17"/>
      <c r="AL1004" s="17">
        <v>0.261587522142327</v>
      </c>
      <c r="AM1004" s="17">
        <v>0.18310943243997399</v>
      </c>
      <c r="AN1004" s="17">
        <v>0.18319716317905901</v>
      </c>
      <c r="AO1004" s="17">
        <v>0.24669889445246701</v>
      </c>
      <c r="AP1004" s="17">
        <v>0.22241045282164701</v>
      </c>
      <c r="AQ1004" s="17">
        <v>0.23463735945035499</v>
      </c>
      <c r="AR1004" s="17"/>
      <c r="AS1004" s="17">
        <v>0.21526656899442301</v>
      </c>
      <c r="AT1004" s="17" t="s">
        <v>280</v>
      </c>
      <c r="AU1004" s="17"/>
      <c r="AV1004" s="17">
        <v>0.18841906043953399</v>
      </c>
      <c r="AW1004" s="17">
        <v>0.30196049769311201</v>
      </c>
    </row>
    <row r="1005" spans="2:49" x14ac:dyDescent="0.3">
      <c r="B1005" t="s">
        <v>377</v>
      </c>
      <c r="C1005" s="17">
        <v>0.18696408068068901</v>
      </c>
      <c r="D1005" s="17">
        <v>0.23041897463295699</v>
      </c>
      <c r="E1005" s="17">
        <v>0.15613534128782899</v>
      </c>
      <c r="F1005" s="17"/>
      <c r="G1005" s="17">
        <v>0</v>
      </c>
      <c r="H1005" s="17">
        <v>0</v>
      </c>
      <c r="I1005" s="17">
        <v>0.26699371161109398</v>
      </c>
      <c r="J1005" s="17">
        <v>0.16537580357644999</v>
      </c>
      <c r="K1005" s="17">
        <v>0.19086984660099399</v>
      </c>
      <c r="L1005" s="17">
        <v>0.19713640201173299</v>
      </c>
      <c r="M1005" s="17"/>
      <c r="N1005" s="17">
        <v>0.25185361659889499</v>
      </c>
      <c r="O1005" s="17">
        <v>0.19890513088926601</v>
      </c>
      <c r="P1005" s="17">
        <v>0.20359728868126201</v>
      </c>
      <c r="Q1005" s="17">
        <v>0.12003432744843701</v>
      </c>
      <c r="R1005" s="17"/>
      <c r="S1005" s="17">
        <v>0.19746832556192401</v>
      </c>
      <c r="T1005" s="17">
        <v>0.13695264110785199</v>
      </c>
      <c r="U1005" s="17">
        <v>6.3073277359310204E-2</v>
      </c>
      <c r="V1005" s="17">
        <v>5.4505985128857397E-2</v>
      </c>
      <c r="W1005" s="17">
        <v>0.28800104403069099</v>
      </c>
      <c r="X1005" s="17">
        <v>8.4466200893151794E-2</v>
      </c>
      <c r="Y1005" s="17">
        <v>0.190724670053664</v>
      </c>
      <c r="Z1005" s="17">
        <v>0.20036301199802101</v>
      </c>
      <c r="AA1005" s="17">
        <v>0.24159218668131099</v>
      </c>
      <c r="AB1005" s="17">
        <v>0.345193055544607</v>
      </c>
      <c r="AC1005" s="17">
        <v>0.30251707683929702</v>
      </c>
      <c r="AD1005" s="17">
        <v>0.24648686674613501</v>
      </c>
      <c r="AE1005" s="17"/>
      <c r="AF1005" s="17">
        <v>0.15071133310402399</v>
      </c>
      <c r="AG1005" s="17">
        <v>0.20725890499593699</v>
      </c>
      <c r="AH1005" s="17">
        <v>0.25122629264545399</v>
      </c>
      <c r="AI1005" s="17">
        <v>0.157085082602651</v>
      </c>
      <c r="AJ1005" s="17">
        <v>0.36122874468818</v>
      </c>
      <c r="AK1005" s="17"/>
      <c r="AL1005" s="17">
        <v>0.127614893305462</v>
      </c>
      <c r="AM1005" s="17">
        <v>0.23415025193284</v>
      </c>
      <c r="AN1005" s="17">
        <v>0.22643035071412301</v>
      </c>
      <c r="AO1005" s="17">
        <v>0.12493031228817</v>
      </c>
      <c r="AP1005" s="17">
        <v>0.210060607414148</v>
      </c>
      <c r="AQ1005" s="17">
        <v>0.17066443271521101</v>
      </c>
      <c r="AR1005" s="17"/>
      <c r="AS1005" s="17">
        <v>0.18696408068068901</v>
      </c>
      <c r="AT1005" s="17" t="s">
        <v>280</v>
      </c>
      <c r="AU1005" s="17"/>
      <c r="AV1005" s="17">
        <v>0.18917211331933501</v>
      </c>
      <c r="AW1005" s="17">
        <v>0.17983406994811699</v>
      </c>
    </row>
    <row r="1006" spans="2:49" x14ac:dyDescent="0.3">
      <c r="B1006" t="s">
        <v>378</v>
      </c>
      <c r="C1006" s="17">
        <v>0.17539524295831599</v>
      </c>
      <c r="D1006" s="17">
        <v>0.193122696065372</v>
      </c>
      <c r="E1006" s="17">
        <v>0.16281863806458699</v>
      </c>
      <c r="F1006" s="17"/>
      <c r="G1006" s="17">
        <v>0.348580903025691</v>
      </c>
      <c r="H1006" s="17">
        <v>0.30213715518460499</v>
      </c>
      <c r="I1006" s="17">
        <v>0.19754023567433199</v>
      </c>
      <c r="J1006" s="17">
        <v>0.233801331048727</v>
      </c>
      <c r="K1006" s="17">
        <v>0.268237602098228</v>
      </c>
      <c r="L1006" s="17">
        <v>7.7027326461506201E-2</v>
      </c>
      <c r="M1006" s="17"/>
      <c r="N1006" s="17">
        <v>0.21758666207567501</v>
      </c>
      <c r="O1006" s="17">
        <v>0.18452581372839699</v>
      </c>
      <c r="P1006" s="17">
        <v>0.124365116372678</v>
      </c>
      <c r="Q1006" s="17">
        <v>0.18042591214956799</v>
      </c>
      <c r="R1006" s="17"/>
      <c r="S1006" s="17">
        <v>0.19293384954767101</v>
      </c>
      <c r="T1006" s="17">
        <v>0.13016071448255401</v>
      </c>
      <c r="U1006" s="17">
        <v>0.12712149252666</v>
      </c>
      <c r="V1006" s="17">
        <v>0.12984676737253301</v>
      </c>
      <c r="W1006" s="17">
        <v>0.14311022447187999</v>
      </c>
      <c r="X1006" s="17">
        <v>0.120075026655728</v>
      </c>
      <c r="Y1006" s="17">
        <v>0.16734694231820199</v>
      </c>
      <c r="Z1006" s="17">
        <v>0.13200722032739701</v>
      </c>
      <c r="AA1006" s="17">
        <v>0.21455440767013001</v>
      </c>
      <c r="AB1006" s="17">
        <v>0.30834197921883</v>
      </c>
      <c r="AC1006" s="17">
        <v>0.124369084072481</v>
      </c>
      <c r="AD1006" s="17">
        <v>0.41728676081631599</v>
      </c>
      <c r="AE1006" s="17"/>
      <c r="AF1006" s="17">
        <v>0.20303707577351399</v>
      </c>
      <c r="AG1006" s="17">
        <v>0.150788819777395</v>
      </c>
      <c r="AH1006" s="17">
        <v>0.23524197406504399</v>
      </c>
      <c r="AI1006" s="17">
        <v>0.21723319453360199</v>
      </c>
      <c r="AJ1006" s="17">
        <v>0.30497872435328499</v>
      </c>
      <c r="AK1006" s="17"/>
      <c r="AL1006" s="17">
        <v>0.322088880382156</v>
      </c>
      <c r="AM1006" s="17">
        <v>0.185530651930048</v>
      </c>
      <c r="AN1006" s="17">
        <v>9.6135966066851902E-2</v>
      </c>
      <c r="AO1006" s="17">
        <v>0.17655627037000299</v>
      </c>
      <c r="AP1006" s="17">
        <v>0.123144691464719</v>
      </c>
      <c r="AQ1006" s="17">
        <v>0.137582091827855</v>
      </c>
      <c r="AR1006" s="17"/>
      <c r="AS1006" s="17">
        <v>0.17539524295831599</v>
      </c>
      <c r="AT1006" s="17" t="s">
        <v>280</v>
      </c>
      <c r="AU1006" s="17"/>
      <c r="AV1006" s="17">
        <v>0.191029484029691</v>
      </c>
      <c r="AW1006" s="17">
        <v>0.124910343105175</v>
      </c>
    </row>
    <row r="1007" spans="2:49" x14ac:dyDescent="0.3">
      <c r="B1007" t="s">
        <v>379</v>
      </c>
      <c r="C1007" s="17">
        <v>9.4336526689464004E-2</v>
      </c>
      <c r="D1007" s="17">
        <v>5.4402863125380702E-2</v>
      </c>
      <c r="E1007" s="17">
        <v>0.12266715633894699</v>
      </c>
      <c r="F1007" s="17"/>
      <c r="G1007" s="17">
        <v>0</v>
      </c>
      <c r="H1007" s="17">
        <v>0.16495575243261701</v>
      </c>
      <c r="I1007" s="17">
        <v>0.13200433515667701</v>
      </c>
      <c r="J1007" s="17">
        <v>0.150985071622108</v>
      </c>
      <c r="K1007" s="17">
        <v>9.9069304863545704E-2</v>
      </c>
      <c r="L1007" s="17">
        <v>4.91942575234003E-2</v>
      </c>
      <c r="M1007" s="17"/>
      <c r="N1007" s="17">
        <v>9.3948435964564203E-2</v>
      </c>
      <c r="O1007" s="17">
        <v>7.2722298691379597E-2</v>
      </c>
      <c r="P1007" s="17">
        <v>5.6522393083231703E-2</v>
      </c>
      <c r="Q1007" s="17">
        <v>0.141300965388517</v>
      </c>
      <c r="R1007" s="17"/>
      <c r="S1007" s="17">
        <v>7.1668695014102599E-2</v>
      </c>
      <c r="T1007" s="17">
        <v>8.61259901762189E-2</v>
      </c>
      <c r="U1007" s="17">
        <v>2.9582411567748199E-2</v>
      </c>
      <c r="V1007" s="17">
        <v>5.4443456663289098E-2</v>
      </c>
      <c r="W1007" s="17">
        <v>6.03959040232592E-2</v>
      </c>
      <c r="X1007" s="17">
        <v>0.17888187866315799</v>
      </c>
      <c r="Y1007" s="17">
        <v>9.7453195085245595E-2</v>
      </c>
      <c r="Z1007" s="17">
        <v>5.6470234170422802E-2</v>
      </c>
      <c r="AA1007" s="17">
        <v>7.05318506371828E-2</v>
      </c>
      <c r="AB1007" s="17">
        <v>0.16958453444180899</v>
      </c>
      <c r="AC1007" s="17">
        <v>6.1076547261592402E-2</v>
      </c>
      <c r="AD1007" s="17">
        <v>0.25312738310635502</v>
      </c>
      <c r="AE1007" s="17"/>
      <c r="AF1007" s="17">
        <v>9.0243208485214499E-2</v>
      </c>
      <c r="AG1007" s="17">
        <v>9.6877385727096296E-2</v>
      </c>
      <c r="AH1007" s="17">
        <v>0.15840023406079801</v>
      </c>
      <c r="AI1007" s="17">
        <v>9.5121512077241899E-2</v>
      </c>
      <c r="AJ1007" s="17">
        <v>0</v>
      </c>
      <c r="AK1007" s="17"/>
      <c r="AL1007" s="17">
        <v>0.17737256653157399</v>
      </c>
      <c r="AM1007" s="17">
        <v>7.7964410501087197E-2</v>
      </c>
      <c r="AN1007" s="17">
        <v>0.116239463090997</v>
      </c>
      <c r="AO1007" s="17">
        <v>6.9980386406198802E-2</v>
      </c>
      <c r="AP1007" s="17">
        <v>6.4907573996439205E-2</v>
      </c>
      <c r="AQ1007" s="17">
        <v>0.11225578780086</v>
      </c>
      <c r="AR1007" s="17"/>
      <c r="AS1007" s="17">
        <v>9.4336526689464004E-2</v>
      </c>
      <c r="AT1007" s="17" t="s">
        <v>280</v>
      </c>
      <c r="AU1007" s="17"/>
      <c r="AV1007" s="17">
        <v>0.10929156357193701</v>
      </c>
      <c r="AW1007" s="17">
        <v>4.60448612440564E-2</v>
      </c>
    </row>
    <row r="1008" spans="2:49" x14ac:dyDescent="0.3">
      <c r="B1008" t="s">
        <v>380</v>
      </c>
      <c r="C1008" s="17">
        <v>8.8991774181945899E-2</v>
      </c>
      <c r="D1008" s="17">
        <v>9.2976118509163902E-2</v>
      </c>
      <c r="E1008" s="17">
        <v>8.6165111826029303E-2</v>
      </c>
      <c r="F1008" s="17"/>
      <c r="G1008" s="17">
        <v>0</v>
      </c>
      <c r="H1008" s="17">
        <v>0.107759945141363</v>
      </c>
      <c r="I1008" s="17">
        <v>0.155603845989845</v>
      </c>
      <c r="J1008" s="17">
        <v>8.2727406179783303E-2</v>
      </c>
      <c r="K1008" s="17">
        <v>0.11829481445267399</v>
      </c>
      <c r="L1008" s="17">
        <v>5.9146199352363003E-2</v>
      </c>
      <c r="M1008" s="17"/>
      <c r="N1008" s="17">
        <v>9.5901139014060194E-2</v>
      </c>
      <c r="O1008" s="17">
        <v>8.3730573054510204E-2</v>
      </c>
      <c r="P1008" s="17">
        <v>6.6764007288344404E-2</v>
      </c>
      <c r="Q1008" s="17">
        <v>0.10630145614035701</v>
      </c>
      <c r="R1008" s="17"/>
      <c r="S1008" s="17">
        <v>0.119780311915794</v>
      </c>
      <c r="T1008" s="17">
        <v>0</v>
      </c>
      <c r="U1008" s="17">
        <v>8.5080166843661195E-2</v>
      </c>
      <c r="V1008" s="17">
        <v>5.2533894436783898E-2</v>
      </c>
      <c r="W1008" s="17">
        <v>0.17673964753001101</v>
      </c>
      <c r="X1008" s="17">
        <v>0.142410285412922</v>
      </c>
      <c r="Y1008" s="17">
        <v>0.195292744831603</v>
      </c>
      <c r="Z1008" s="17">
        <v>0.186319037231925</v>
      </c>
      <c r="AA1008" s="17">
        <v>2.07687133348031E-2</v>
      </c>
      <c r="AB1008" s="17">
        <v>8.9914564527653104E-2</v>
      </c>
      <c r="AC1008" s="17">
        <v>0</v>
      </c>
      <c r="AD1008" s="17">
        <v>0</v>
      </c>
      <c r="AE1008" s="17"/>
      <c r="AF1008" s="17">
        <v>0.10140690479262</v>
      </c>
      <c r="AG1008" s="17">
        <v>3.4369092766548398E-2</v>
      </c>
      <c r="AH1008" s="17">
        <v>0.13463920220228101</v>
      </c>
      <c r="AI1008" s="17">
        <v>0.108486579750565</v>
      </c>
      <c r="AJ1008" s="17">
        <v>0.36122874468818</v>
      </c>
      <c r="AK1008" s="17"/>
      <c r="AL1008" s="17">
        <v>8.0361451298670297E-2</v>
      </c>
      <c r="AM1008" s="17">
        <v>0.124781754843847</v>
      </c>
      <c r="AN1008" s="17">
        <v>0.108353045899371</v>
      </c>
      <c r="AO1008" s="17">
        <v>8.9789472567908202E-2</v>
      </c>
      <c r="AP1008" s="17">
        <v>0</v>
      </c>
      <c r="AQ1008" s="17">
        <v>6.8924670411346603E-2</v>
      </c>
      <c r="AR1008" s="17"/>
      <c r="AS1008" s="17">
        <v>8.8991774181945899E-2</v>
      </c>
      <c r="AT1008" s="17" t="s">
        <v>280</v>
      </c>
      <c r="AU1008" s="17"/>
      <c r="AV1008" s="17">
        <v>8.5890981131494598E-2</v>
      </c>
      <c r="AW1008" s="17">
        <v>9.9004618803100602E-2</v>
      </c>
    </row>
    <row r="1009" spans="2:49" x14ac:dyDescent="0.3">
      <c r="B1009" t="s">
        <v>381</v>
      </c>
      <c r="C1009" s="17">
        <v>5.4209126132232902E-2</v>
      </c>
      <c r="D1009" s="17">
        <v>7.0189926579530201E-2</v>
      </c>
      <c r="E1009" s="17">
        <v>4.2871670497887399E-2</v>
      </c>
      <c r="F1009" s="17"/>
      <c r="G1009" s="17">
        <v>0.27717115653184898</v>
      </c>
      <c r="H1009" s="17">
        <v>0.10227622754488901</v>
      </c>
      <c r="I1009" s="17">
        <v>0</v>
      </c>
      <c r="J1009" s="17">
        <v>3.9561127346119003E-2</v>
      </c>
      <c r="K1009" s="17">
        <v>5.6304518158528397E-2</v>
      </c>
      <c r="L1009" s="17">
        <v>6.5246527141567506E-2</v>
      </c>
      <c r="M1009" s="17"/>
      <c r="N1009" s="17">
        <v>0.119030315461318</v>
      </c>
      <c r="O1009" s="17">
        <v>5.64149157754604E-2</v>
      </c>
      <c r="P1009" s="17">
        <v>2.1453262873893399E-2</v>
      </c>
      <c r="Q1009" s="17">
        <v>3.2532735368441097E-2</v>
      </c>
      <c r="R1009" s="17"/>
      <c r="S1009" s="17">
        <v>6.3935616277323401E-2</v>
      </c>
      <c r="T1009" s="17">
        <v>0.118364994480889</v>
      </c>
      <c r="U1009" s="17">
        <v>2.9582411567748199E-2</v>
      </c>
      <c r="V1009" s="17">
        <v>0</v>
      </c>
      <c r="W1009" s="17">
        <v>5.28461034610287E-2</v>
      </c>
      <c r="X1009" s="17">
        <v>0</v>
      </c>
      <c r="Y1009" s="17">
        <v>5.0115070134485303E-2</v>
      </c>
      <c r="Z1009" s="17">
        <v>0.12413805451800999</v>
      </c>
      <c r="AA1009" s="17">
        <v>2.1849533486630102E-2</v>
      </c>
      <c r="AB1009" s="17">
        <v>0.10919177703126901</v>
      </c>
      <c r="AC1009" s="17">
        <v>0.108566011151462</v>
      </c>
      <c r="AD1009" s="17">
        <v>0</v>
      </c>
      <c r="AE1009" s="17"/>
      <c r="AF1009" s="17">
        <v>5.1571547637811098E-2</v>
      </c>
      <c r="AG1009" s="17">
        <v>4.38472420335278E-2</v>
      </c>
      <c r="AH1009" s="17">
        <v>5.76884739422594E-2</v>
      </c>
      <c r="AI1009" s="17">
        <v>0.18730494026226199</v>
      </c>
      <c r="AJ1009" s="17">
        <v>0</v>
      </c>
      <c r="AK1009" s="17"/>
      <c r="AL1009" s="17">
        <v>3.6414368454002199E-2</v>
      </c>
      <c r="AM1009" s="17">
        <v>3.9607773529441899E-2</v>
      </c>
      <c r="AN1009" s="17">
        <v>7.25992292114674E-2</v>
      </c>
      <c r="AO1009" s="17">
        <v>6.6763380205085196E-2</v>
      </c>
      <c r="AP1009" s="17">
        <v>4.1924815813077297E-2</v>
      </c>
      <c r="AQ1009" s="17">
        <v>9.2560713879035597E-2</v>
      </c>
      <c r="AR1009" s="17"/>
      <c r="AS1009" s="17">
        <v>5.4209126132232902E-2</v>
      </c>
      <c r="AT1009" s="17" t="s">
        <v>280</v>
      </c>
      <c r="AU1009" s="17"/>
      <c r="AV1009" s="17">
        <v>4.4859644381132803E-2</v>
      </c>
      <c r="AW1009" s="17">
        <v>8.4399760121321596E-2</v>
      </c>
    </row>
    <row r="1010" spans="2:49" x14ac:dyDescent="0.3">
      <c r="B1010" t="s">
        <v>142</v>
      </c>
      <c r="C1010" s="17">
        <v>5.2709286829400299E-2</v>
      </c>
      <c r="D1010" s="17">
        <v>5.5898241950047202E-2</v>
      </c>
      <c r="E1010" s="17">
        <v>5.04469072120909E-2</v>
      </c>
      <c r="F1010" s="17"/>
      <c r="G1010" s="17">
        <v>0</v>
      </c>
      <c r="H1010" s="17">
        <v>0</v>
      </c>
      <c r="I1010" s="17">
        <v>2.5202304072336201E-2</v>
      </c>
      <c r="J1010" s="17">
        <v>4.2606613431748701E-2</v>
      </c>
      <c r="K1010" s="17">
        <v>6.2396907224152302E-2</v>
      </c>
      <c r="L1010" s="17">
        <v>6.6190030315083206E-2</v>
      </c>
      <c r="M1010" s="17"/>
      <c r="N1010" s="17">
        <v>4.6729983953124603E-2</v>
      </c>
      <c r="O1010" s="17">
        <v>4.69428761670376E-2</v>
      </c>
      <c r="P1010" s="17">
        <v>4.56647844217399E-2</v>
      </c>
      <c r="Q1010" s="17">
        <v>6.7276717057187699E-2</v>
      </c>
      <c r="R1010" s="17"/>
      <c r="S1010" s="17">
        <v>4.3338224351909503E-2</v>
      </c>
      <c r="T1010" s="17">
        <v>0.105401919700818</v>
      </c>
      <c r="U1010" s="17">
        <v>6.1337850562705999E-2</v>
      </c>
      <c r="V1010" s="17">
        <v>8.5063185462594407E-2</v>
      </c>
      <c r="W1010" s="17">
        <v>0</v>
      </c>
      <c r="X1010" s="17">
        <v>2.5531193658269901E-2</v>
      </c>
      <c r="Y1010" s="17">
        <v>4.5149183059428201E-2</v>
      </c>
      <c r="Z1010" s="17">
        <v>0.13575906450320499</v>
      </c>
      <c r="AA1010" s="17">
        <v>4.3516771398008698E-2</v>
      </c>
      <c r="AB1010" s="17">
        <v>0</v>
      </c>
      <c r="AC1010" s="17">
        <v>5.95072854551673E-2</v>
      </c>
      <c r="AD1010" s="17">
        <v>8.4341024547259197E-2</v>
      </c>
      <c r="AE1010" s="17"/>
      <c r="AF1010" s="17">
        <v>6.0922516260061801E-2</v>
      </c>
      <c r="AG1010" s="17">
        <v>5.8031293665630902E-2</v>
      </c>
      <c r="AH1010" s="17">
        <v>0</v>
      </c>
      <c r="AI1010" s="17">
        <v>0</v>
      </c>
      <c r="AJ1010" s="17">
        <v>0</v>
      </c>
      <c r="AK1010" s="17"/>
      <c r="AL1010" s="17">
        <v>2.4941919069456801E-2</v>
      </c>
      <c r="AM1010" s="17">
        <v>5.2542023480306503E-2</v>
      </c>
      <c r="AN1010" s="17">
        <v>7.2538449699944399E-2</v>
      </c>
      <c r="AO1010" s="17">
        <v>3.4655167934915299E-2</v>
      </c>
      <c r="AP1010" s="17">
        <v>8.4912259780533295E-2</v>
      </c>
      <c r="AQ1010" s="17">
        <v>6.3550997377363305E-2</v>
      </c>
      <c r="AR1010" s="17"/>
      <c r="AS1010" s="17">
        <v>5.2709286829400299E-2</v>
      </c>
      <c r="AT1010" s="17" t="s">
        <v>280</v>
      </c>
      <c r="AU1010" s="17"/>
      <c r="AV1010" s="17">
        <v>4.88499886093475E-2</v>
      </c>
      <c r="AW1010" s="17">
        <v>6.5171438541996099E-2</v>
      </c>
    </row>
    <row r="1011" spans="2:49" x14ac:dyDescent="0.3">
      <c r="B1011" t="s">
        <v>382</v>
      </c>
      <c r="C1011" s="17">
        <v>4.94828521339198E-2</v>
      </c>
      <c r="D1011" s="17">
        <v>2.8498497843557902E-2</v>
      </c>
      <c r="E1011" s="17">
        <v>6.4370040455115601E-2</v>
      </c>
      <c r="F1011" s="17"/>
      <c r="G1011" s="17">
        <v>0.37424794044246101</v>
      </c>
      <c r="H1011" s="17">
        <v>6.0725624539548599E-2</v>
      </c>
      <c r="I1011" s="17">
        <v>0.109170463164819</v>
      </c>
      <c r="J1011" s="17">
        <v>4.10543409704104E-2</v>
      </c>
      <c r="K1011" s="17">
        <v>4.9090574057813099E-2</v>
      </c>
      <c r="L1011" s="17">
        <v>3.08181957241902E-2</v>
      </c>
      <c r="M1011" s="17"/>
      <c r="N1011" s="17">
        <v>4.0159620607652803E-2</v>
      </c>
      <c r="O1011" s="17">
        <v>5.7159718419674203E-2</v>
      </c>
      <c r="P1011" s="17">
        <v>4.5819237967486902E-2</v>
      </c>
      <c r="Q1011" s="17">
        <v>5.3874322664229202E-2</v>
      </c>
      <c r="R1011" s="17"/>
      <c r="S1011" s="17">
        <v>7.6878755233057802E-2</v>
      </c>
      <c r="T1011" s="17">
        <v>2.3221301408244199E-2</v>
      </c>
      <c r="U1011" s="17">
        <v>0</v>
      </c>
      <c r="V1011" s="17">
        <v>2.5902500948442798E-2</v>
      </c>
      <c r="W1011" s="17">
        <v>9.05830581297115E-2</v>
      </c>
      <c r="X1011" s="17">
        <v>0.12143205808583001</v>
      </c>
      <c r="Y1011" s="17">
        <v>7.3468717740100997E-2</v>
      </c>
      <c r="Z1011" s="17">
        <v>0</v>
      </c>
      <c r="AA1011" s="17">
        <v>4.3685143201396999E-2</v>
      </c>
      <c r="AB1011" s="17">
        <v>6.3944656619786294E-2</v>
      </c>
      <c r="AC1011" s="17">
        <v>0</v>
      </c>
      <c r="AD1011" s="17">
        <v>0</v>
      </c>
      <c r="AE1011" s="17"/>
      <c r="AF1011" s="17">
        <v>4.5747300937707097E-2</v>
      </c>
      <c r="AG1011" s="17">
        <v>6.8060762835014804E-2</v>
      </c>
      <c r="AH1011" s="17">
        <v>1.92074791320926E-2</v>
      </c>
      <c r="AI1011" s="17">
        <v>0.11521350597857299</v>
      </c>
      <c r="AJ1011" s="17">
        <v>0</v>
      </c>
      <c r="AK1011" s="17"/>
      <c r="AL1011" s="17">
        <v>9.1000134905712002E-2</v>
      </c>
      <c r="AM1011" s="17">
        <v>4.7876593247913199E-2</v>
      </c>
      <c r="AN1011" s="17">
        <v>1.7478073142397701E-2</v>
      </c>
      <c r="AO1011" s="17">
        <v>3.4822281682887798E-2</v>
      </c>
      <c r="AP1011" s="17">
        <v>4.43144113008683E-2</v>
      </c>
      <c r="AQ1011" s="17">
        <v>0.10413391393020199</v>
      </c>
      <c r="AR1011" s="17"/>
      <c r="AS1011" s="17">
        <v>4.94828521339198E-2</v>
      </c>
      <c r="AT1011" s="17" t="s">
        <v>280</v>
      </c>
      <c r="AU1011" s="17"/>
      <c r="AV1011" s="17">
        <v>5.0519601937357002E-2</v>
      </c>
      <c r="AW1011" s="17">
        <v>4.6135058674656601E-2</v>
      </c>
    </row>
    <row r="1012" spans="2:49" x14ac:dyDescent="0.3">
      <c r="B1012" t="s">
        <v>383</v>
      </c>
      <c r="C1012" s="17">
        <v>4.4028782332805799E-2</v>
      </c>
      <c r="D1012" s="17">
        <v>4.2230511129746899E-2</v>
      </c>
      <c r="E1012" s="17">
        <v>4.5304551969654598E-2</v>
      </c>
      <c r="F1012" s="17"/>
      <c r="G1012" s="17">
        <v>0</v>
      </c>
      <c r="H1012" s="17">
        <v>0.11216190001899499</v>
      </c>
      <c r="I1012" s="17">
        <v>5.1028598249358702E-2</v>
      </c>
      <c r="J1012" s="17">
        <v>2.54624164684015E-2</v>
      </c>
      <c r="K1012" s="17">
        <v>3.7324248618274901E-2</v>
      </c>
      <c r="L1012" s="17">
        <v>4.8465345303354501E-2</v>
      </c>
      <c r="M1012" s="17"/>
      <c r="N1012" s="17">
        <v>4.5246706456721103E-2</v>
      </c>
      <c r="O1012" s="17">
        <v>5.7114400272303197E-2</v>
      </c>
      <c r="P1012" s="17">
        <v>3.43436129997991E-2</v>
      </c>
      <c r="Q1012" s="17">
        <v>4.16183711304993E-2</v>
      </c>
      <c r="R1012" s="17"/>
      <c r="S1012" s="17">
        <v>7.4899311252440606E-2</v>
      </c>
      <c r="T1012" s="17">
        <v>8.6214465673583998E-2</v>
      </c>
      <c r="U1012" s="17">
        <v>3.4059044363896097E-2</v>
      </c>
      <c r="V1012" s="17">
        <v>8.0301000433414205E-2</v>
      </c>
      <c r="W1012" s="17">
        <v>8.3323710507122506E-2</v>
      </c>
      <c r="X1012" s="17">
        <v>0</v>
      </c>
      <c r="Y1012" s="17">
        <v>0</v>
      </c>
      <c r="Z1012" s="17">
        <v>5.6470234170422802E-2</v>
      </c>
      <c r="AA1012" s="17">
        <v>4.5416577744082101E-2</v>
      </c>
      <c r="AB1012" s="17">
        <v>2.55097756288293E-2</v>
      </c>
      <c r="AC1012" s="17">
        <v>0</v>
      </c>
      <c r="AD1012" s="17">
        <v>0</v>
      </c>
      <c r="AE1012" s="17"/>
      <c r="AF1012" s="17">
        <v>2.24616946212454E-2</v>
      </c>
      <c r="AG1012" s="17">
        <v>8.9246273900738193E-2</v>
      </c>
      <c r="AH1012" s="17">
        <v>3.40592617506753E-2</v>
      </c>
      <c r="AI1012" s="17">
        <v>9.59175461784013E-2</v>
      </c>
      <c r="AJ1012" s="17">
        <v>0</v>
      </c>
      <c r="AK1012" s="17"/>
      <c r="AL1012" s="17">
        <v>6.3683925579055403E-2</v>
      </c>
      <c r="AM1012" s="17">
        <v>2.6907395527431401E-2</v>
      </c>
      <c r="AN1012" s="17">
        <v>7.1549762150480103E-2</v>
      </c>
      <c r="AO1012" s="17">
        <v>5.8093530966140297E-2</v>
      </c>
      <c r="AP1012" s="17">
        <v>1.8180562183968699E-2</v>
      </c>
      <c r="AQ1012" s="17">
        <v>3.2906480704659902E-2</v>
      </c>
      <c r="AR1012" s="17"/>
      <c r="AS1012" s="17">
        <v>4.4028782332805799E-2</v>
      </c>
      <c r="AT1012" s="17" t="s">
        <v>280</v>
      </c>
      <c r="AU1012" s="17"/>
      <c r="AV1012" s="17">
        <v>5.1361710693294003E-2</v>
      </c>
      <c r="AW1012" s="17">
        <v>2.0349848880300999E-2</v>
      </c>
    </row>
    <row r="1013" spans="2:49" x14ac:dyDescent="0.3">
      <c r="B1013" t="s">
        <v>384</v>
      </c>
      <c r="C1013" s="17">
        <v>4.1445200603578099E-2</v>
      </c>
      <c r="D1013" s="17">
        <v>3.98984527741853E-2</v>
      </c>
      <c r="E1013" s="17">
        <v>4.2542528922712902E-2</v>
      </c>
      <c r="F1013" s="17"/>
      <c r="G1013" s="17">
        <v>0</v>
      </c>
      <c r="H1013" s="17">
        <v>5.2305676914031103E-2</v>
      </c>
      <c r="I1013" s="17">
        <v>5.9337748116885101E-2</v>
      </c>
      <c r="J1013" s="17">
        <v>5.60115923450758E-2</v>
      </c>
      <c r="K1013" s="17">
        <v>5.0647919605900898E-2</v>
      </c>
      <c r="L1013" s="17">
        <v>2.4627173019919301E-2</v>
      </c>
      <c r="M1013" s="17"/>
      <c r="N1013" s="17">
        <v>5.9937071382958E-2</v>
      </c>
      <c r="O1013" s="17">
        <v>2.20822955196706E-2</v>
      </c>
      <c r="P1013" s="17">
        <v>6.0551353936303502E-2</v>
      </c>
      <c r="Q1013" s="17">
        <v>2.75728683188497E-2</v>
      </c>
      <c r="R1013" s="17"/>
      <c r="S1013" s="17">
        <v>3.2358483221674103E-2</v>
      </c>
      <c r="T1013" s="17">
        <v>2.0672456528129799E-2</v>
      </c>
      <c r="U1013" s="17">
        <v>0.13514774202388199</v>
      </c>
      <c r="V1013" s="17">
        <v>0</v>
      </c>
      <c r="W1013" s="17">
        <v>0</v>
      </c>
      <c r="X1013" s="17">
        <v>5.7853894603888699E-2</v>
      </c>
      <c r="Y1013" s="17">
        <v>5.08768099819936E-2</v>
      </c>
      <c r="Z1013" s="17">
        <v>6.5298643975940804E-2</v>
      </c>
      <c r="AA1013" s="17">
        <v>2.2647774654648699E-2</v>
      </c>
      <c r="AB1013" s="17">
        <v>5.8672977283886998E-2</v>
      </c>
      <c r="AC1013" s="17">
        <v>0</v>
      </c>
      <c r="AD1013" s="17">
        <v>9.0981540907480202E-2</v>
      </c>
      <c r="AE1013" s="17"/>
      <c r="AF1013" s="17">
        <v>3.0235069804746599E-2</v>
      </c>
      <c r="AG1013" s="17">
        <v>6.1669919842252799E-2</v>
      </c>
      <c r="AH1013" s="17">
        <v>5.4703259143258097E-2</v>
      </c>
      <c r="AI1013" s="17">
        <v>6.7729351888168296E-2</v>
      </c>
      <c r="AJ1013" s="17">
        <v>0</v>
      </c>
      <c r="AK1013" s="17"/>
      <c r="AL1013" s="17">
        <v>2.0584321547066301E-2</v>
      </c>
      <c r="AM1013" s="17">
        <v>3.4160103912179503E-2</v>
      </c>
      <c r="AN1013" s="17">
        <v>3.83345195339009E-2</v>
      </c>
      <c r="AO1013" s="17">
        <v>3.79293845030289E-2</v>
      </c>
      <c r="AP1013" s="17">
        <v>8.50547417517242E-2</v>
      </c>
      <c r="AQ1013" s="17">
        <v>5.0402107246235998E-2</v>
      </c>
      <c r="AR1013" s="17"/>
      <c r="AS1013" s="17">
        <v>4.1445200603578099E-2</v>
      </c>
      <c r="AT1013" s="17" t="s">
        <v>280</v>
      </c>
      <c r="AU1013" s="17"/>
      <c r="AV1013" s="17">
        <v>4.6742047448307997E-2</v>
      </c>
      <c r="AW1013" s="17">
        <v>2.4341026421230299E-2</v>
      </c>
    </row>
    <row r="1014" spans="2:49" x14ac:dyDescent="0.3">
      <c r="B1014" t="s">
        <v>385</v>
      </c>
      <c r="C1014" s="17">
        <v>3.7284052099301197E-2</v>
      </c>
      <c r="D1014" s="17">
        <v>5.7693201122505998E-2</v>
      </c>
      <c r="E1014" s="17">
        <v>2.28049387189409E-2</v>
      </c>
      <c r="F1014" s="17"/>
      <c r="G1014" s="17">
        <v>0</v>
      </c>
      <c r="H1014" s="17">
        <v>4.9970550630858E-2</v>
      </c>
      <c r="I1014" s="17">
        <v>5.7969915983806901E-2</v>
      </c>
      <c r="J1014" s="17">
        <v>3.9793707224994798E-2</v>
      </c>
      <c r="K1014" s="17">
        <v>3.6095516660891197E-2</v>
      </c>
      <c r="L1014" s="17">
        <v>3.0669597309742801E-2</v>
      </c>
      <c r="M1014" s="17"/>
      <c r="N1014" s="17">
        <v>8.7000272751097604E-2</v>
      </c>
      <c r="O1014" s="17">
        <v>2.08793652166319E-2</v>
      </c>
      <c r="P1014" s="17">
        <v>1.1347475588521399E-2</v>
      </c>
      <c r="Q1014" s="17">
        <v>3.4546934135781103E-2</v>
      </c>
      <c r="R1014" s="17"/>
      <c r="S1014" s="17">
        <v>3.6696267590835899E-2</v>
      </c>
      <c r="T1014" s="17">
        <v>4.1848434683635298E-2</v>
      </c>
      <c r="U1014" s="17">
        <v>2.9582411567748199E-2</v>
      </c>
      <c r="V1014" s="17">
        <v>2.4498302428807399E-2</v>
      </c>
      <c r="W1014" s="17">
        <v>2.6432556757206401E-2</v>
      </c>
      <c r="X1014" s="17">
        <v>2.7816653206397899E-2</v>
      </c>
      <c r="Y1014" s="17">
        <v>2.55298923580955E-2</v>
      </c>
      <c r="Z1014" s="17">
        <v>5.6470234170422802E-2</v>
      </c>
      <c r="AA1014" s="17">
        <v>6.9977671729673202E-2</v>
      </c>
      <c r="AB1014" s="17">
        <v>6.4621172358202097E-2</v>
      </c>
      <c r="AC1014" s="17">
        <v>0</v>
      </c>
      <c r="AD1014" s="17">
        <v>0</v>
      </c>
      <c r="AE1014" s="17"/>
      <c r="AF1014" s="17">
        <v>2.2902460475232499E-2</v>
      </c>
      <c r="AG1014" s="17">
        <v>1.09799464399454E-2</v>
      </c>
      <c r="AH1014" s="17">
        <v>7.4233362217553195E-2</v>
      </c>
      <c r="AI1014" s="17">
        <v>9.9623658034635396E-2</v>
      </c>
      <c r="AJ1014" s="17">
        <v>0</v>
      </c>
      <c r="AK1014" s="17"/>
      <c r="AL1014" s="17">
        <v>9.3058682345791593E-2</v>
      </c>
      <c r="AM1014" s="17">
        <v>2.4539320029907399E-2</v>
      </c>
      <c r="AN1014" s="17">
        <v>3.9835681127212003E-2</v>
      </c>
      <c r="AO1014" s="17">
        <v>2.1824033203058101E-2</v>
      </c>
      <c r="AP1014" s="17">
        <v>6.3121250241669799E-2</v>
      </c>
      <c r="AQ1014" s="17">
        <v>0</v>
      </c>
      <c r="AR1014" s="17"/>
      <c r="AS1014" s="17">
        <v>3.7284052099301197E-2</v>
      </c>
      <c r="AT1014" s="17" t="s">
        <v>280</v>
      </c>
      <c r="AU1014" s="17"/>
      <c r="AV1014" s="17">
        <v>4.5381125456174801E-2</v>
      </c>
      <c r="AW1014" s="17">
        <v>1.11375998564903E-2</v>
      </c>
    </row>
    <row r="1015" spans="2:49" x14ac:dyDescent="0.3">
      <c r="B1015" t="s">
        <v>386</v>
      </c>
      <c r="C1015" s="17">
        <v>2.9412940836060799E-2</v>
      </c>
      <c r="D1015" s="17">
        <v>3.7156741706082803E-2</v>
      </c>
      <c r="E1015" s="17">
        <v>2.3919161028558698E-2</v>
      </c>
      <c r="F1015" s="17"/>
      <c r="G1015" s="17">
        <v>0.37424794044246101</v>
      </c>
      <c r="H1015" s="17">
        <v>0.115170059139134</v>
      </c>
      <c r="I1015" s="17">
        <v>2.4780558543463501E-2</v>
      </c>
      <c r="J1015" s="17">
        <v>5.6196795729498102E-2</v>
      </c>
      <c r="K1015" s="17">
        <v>0</v>
      </c>
      <c r="L1015" s="17">
        <v>1.75917713660678E-2</v>
      </c>
      <c r="M1015" s="17"/>
      <c r="N1015" s="17">
        <v>3.3850128265910502E-2</v>
      </c>
      <c r="O1015" s="17">
        <v>3.4131997749828197E-2</v>
      </c>
      <c r="P1015" s="17">
        <v>1.10438621632048E-2</v>
      </c>
      <c r="Q1015" s="17">
        <v>3.7598472308484197E-2</v>
      </c>
      <c r="R1015" s="17"/>
      <c r="S1015" s="17">
        <v>3.2358483221674103E-2</v>
      </c>
      <c r="T1015" s="17">
        <v>2.1175978155505499E-2</v>
      </c>
      <c r="U1015" s="17">
        <v>0</v>
      </c>
      <c r="V1015" s="17">
        <v>0</v>
      </c>
      <c r="W1015" s="17">
        <v>5.7311112146352303E-2</v>
      </c>
      <c r="X1015" s="17">
        <v>6.2945109586776196E-2</v>
      </c>
      <c r="Y1015" s="17">
        <v>2.55298923580955E-2</v>
      </c>
      <c r="Z1015" s="17">
        <v>0</v>
      </c>
      <c r="AA1015" s="17">
        <v>2.2157948228210701E-2</v>
      </c>
      <c r="AB1015" s="17">
        <v>0</v>
      </c>
      <c r="AC1015" s="17">
        <v>0.11775452306148899</v>
      </c>
      <c r="AD1015" s="17">
        <v>9.0981540907480202E-2</v>
      </c>
      <c r="AE1015" s="17"/>
      <c r="AF1015" s="17">
        <v>2.3813421309993098E-2</v>
      </c>
      <c r="AG1015" s="17">
        <v>0</v>
      </c>
      <c r="AH1015" s="17">
        <v>5.3291398815383903E-2</v>
      </c>
      <c r="AI1015" s="17">
        <v>2.9489052162951002E-2</v>
      </c>
      <c r="AJ1015" s="17">
        <v>0</v>
      </c>
      <c r="AK1015" s="17"/>
      <c r="AL1015" s="17">
        <v>2.45682573426622E-2</v>
      </c>
      <c r="AM1015" s="17">
        <v>2.5270139734612999E-2</v>
      </c>
      <c r="AN1015" s="17">
        <v>3.80215261181054E-2</v>
      </c>
      <c r="AO1015" s="17">
        <v>1.0188698775529701E-2</v>
      </c>
      <c r="AP1015" s="17">
        <v>8.7788515817957005E-2</v>
      </c>
      <c r="AQ1015" s="17">
        <v>0</v>
      </c>
      <c r="AR1015" s="17"/>
      <c r="AS1015" s="17">
        <v>2.9412940836060799E-2</v>
      </c>
      <c r="AT1015" s="17" t="s">
        <v>280</v>
      </c>
      <c r="AU1015" s="17"/>
      <c r="AV1015" s="17">
        <v>3.11190930624856E-2</v>
      </c>
      <c r="AW1015" s="17">
        <v>2.3903564084606199E-2</v>
      </c>
    </row>
    <row r="1016" spans="2:49" x14ac:dyDescent="0.3">
      <c r="B1016" t="s">
        <v>387</v>
      </c>
      <c r="C1016" s="17">
        <v>1.05215153009662E-2</v>
      </c>
      <c r="D1016" s="17">
        <v>1.9129901322677698E-2</v>
      </c>
      <c r="E1016" s="17">
        <v>4.41436222522772E-3</v>
      </c>
      <c r="F1016" s="17"/>
      <c r="G1016" s="17">
        <v>0.37424794044246101</v>
      </c>
      <c r="H1016" s="17">
        <v>0</v>
      </c>
      <c r="I1016" s="17">
        <v>0</v>
      </c>
      <c r="J1016" s="17">
        <v>0</v>
      </c>
      <c r="K1016" s="17">
        <v>1.15967428202314E-2</v>
      </c>
      <c r="L1016" s="17">
        <v>1.2002688981225499E-2</v>
      </c>
      <c r="M1016" s="17"/>
      <c r="N1016" s="17">
        <v>2.25324972962203E-2</v>
      </c>
      <c r="O1016" s="17">
        <v>0</v>
      </c>
      <c r="P1016" s="17">
        <v>0</v>
      </c>
      <c r="Q1016" s="17">
        <v>1.80634691889285E-2</v>
      </c>
      <c r="R1016" s="17"/>
      <c r="S1016" s="17">
        <v>0</v>
      </c>
      <c r="T1016" s="17">
        <v>2.1175978155505499E-2</v>
      </c>
      <c r="U1016" s="17">
        <v>0</v>
      </c>
      <c r="V1016" s="17">
        <v>0</v>
      </c>
      <c r="W1016" s="17">
        <v>0</v>
      </c>
      <c r="X1016" s="17">
        <v>3.1453295703638903E-2</v>
      </c>
      <c r="Y1016" s="17">
        <v>2.2984415647968302E-2</v>
      </c>
      <c r="Z1016" s="17">
        <v>0</v>
      </c>
      <c r="AA1016" s="17">
        <v>0</v>
      </c>
      <c r="AB1016" s="17">
        <v>2.5909377708559701E-2</v>
      </c>
      <c r="AC1016" s="17">
        <v>0</v>
      </c>
      <c r="AD1016" s="17">
        <v>0</v>
      </c>
      <c r="AE1016" s="17"/>
      <c r="AF1016" s="17">
        <v>1.56097179038866E-2</v>
      </c>
      <c r="AG1016" s="17">
        <v>0</v>
      </c>
      <c r="AH1016" s="17">
        <v>1.5926613459015498E-2</v>
      </c>
      <c r="AI1016" s="17">
        <v>0</v>
      </c>
      <c r="AJ1016" s="17">
        <v>0</v>
      </c>
      <c r="AK1016" s="17"/>
      <c r="AL1016" s="17">
        <v>0</v>
      </c>
      <c r="AM1016" s="17">
        <v>0</v>
      </c>
      <c r="AN1016" s="17">
        <v>1.7760226394687401E-2</v>
      </c>
      <c r="AO1016" s="17">
        <v>1.08323041434773E-2</v>
      </c>
      <c r="AP1016" s="17">
        <v>4.4430846011593798E-2</v>
      </c>
      <c r="AQ1016" s="17">
        <v>0</v>
      </c>
      <c r="AR1016" s="17"/>
      <c r="AS1016" s="17">
        <v>1.05215153009662E-2</v>
      </c>
      <c r="AT1016" s="17" t="s">
        <v>280</v>
      </c>
      <c r="AU1016" s="17"/>
      <c r="AV1016" s="17">
        <v>6.5931072685041798E-3</v>
      </c>
      <c r="AW1016" s="17">
        <v>2.3206831153248699E-2</v>
      </c>
    </row>
    <row r="1017" spans="2:49" x14ac:dyDescent="0.3">
      <c r="B1017" t="s">
        <v>388</v>
      </c>
      <c r="C1017" s="17">
        <v>1.0251827235937001E-2</v>
      </c>
      <c r="D1017" s="17">
        <v>1.19651049278946E-2</v>
      </c>
      <c r="E1017" s="17">
        <v>9.0363555900741608E-3</v>
      </c>
      <c r="F1017" s="17"/>
      <c r="G1017" s="17">
        <v>0</v>
      </c>
      <c r="H1017" s="17">
        <v>0</v>
      </c>
      <c r="I1017" s="17">
        <v>0</v>
      </c>
      <c r="J1017" s="17">
        <v>0</v>
      </c>
      <c r="K1017" s="17">
        <v>2.3848332999568799E-2</v>
      </c>
      <c r="L1017" s="17">
        <v>1.2095373637802701E-2</v>
      </c>
      <c r="M1017" s="17"/>
      <c r="N1017" s="17">
        <v>0</v>
      </c>
      <c r="O1017" s="17">
        <v>1.10441955784416E-2</v>
      </c>
      <c r="P1017" s="17">
        <v>1.10840119690719E-2</v>
      </c>
      <c r="Q1017" s="17">
        <v>1.64558923593933E-2</v>
      </c>
      <c r="R1017" s="17"/>
      <c r="S1017" s="17">
        <v>0</v>
      </c>
      <c r="T1017" s="17">
        <v>2.1175978155505499E-2</v>
      </c>
      <c r="U1017" s="17">
        <v>2.8546676263395E-2</v>
      </c>
      <c r="V1017" s="17">
        <v>0</v>
      </c>
      <c r="W1017" s="17">
        <v>0</v>
      </c>
      <c r="X1017" s="17">
        <v>0</v>
      </c>
      <c r="Y1017" s="17">
        <v>2.53469176238981E-2</v>
      </c>
      <c r="Z1017" s="17">
        <v>6.4924401530750894E-2</v>
      </c>
      <c r="AA1017" s="17">
        <v>0</v>
      </c>
      <c r="AB1017" s="17">
        <v>0</v>
      </c>
      <c r="AC1017" s="17">
        <v>0</v>
      </c>
      <c r="AD1017" s="17">
        <v>0</v>
      </c>
      <c r="AE1017" s="17"/>
      <c r="AF1017" s="17">
        <v>1.47319666679085E-2</v>
      </c>
      <c r="AG1017" s="17">
        <v>1.0595518073052E-2</v>
      </c>
      <c r="AH1017" s="17">
        <v>0</v>
      </c>
      <c r="AI1017" s="17">
        <v>0</v>
      </c>
      <c r="AJ1017" s="17">
        <v>0</v>
      </c>
      <c r="AK1017" s="17"/>
      <c r="AL1017" s="17">
        <v>2.0584321547066301E-2</v>
      </c>
      <c r="AM1017" s="17">
        <v>8.7888446721224502E-3</v>
      </c>
      <c r="AN1017" s="17">
        <v>1.74549409642249E-2</v>
      </c>
      <c r="AO1017" s="17">
        <v>0</v>
      </c>
      <c r="AP1017" s="17">
        <v>2.06678032522545E-2</v>
      </c>
      <c r="AQ1017" s="17">
        <v>0</v>
      </c>
      <c r="AR1017" s="17"/>
      <c r="AS1017" s="17">
        <v>1.0251827235937001E-2</v>
      </c>
      <c r="AT1017" s="17" t="s">
        <v>280</v>
      </c>
      <c r="AU1017" s="17"/>
      <c r="AV1017" s="17">
        <v>1.0185138639944301E-2</v>
      </c>
      <c r="AW1017" s="17">
        <v>1.04671729680814E-2</v>
      </c>
    </row>
    <row r="1018" spans="2:49" x14ac:dyDescent="0.3">
      <c r="B1018" t="s">
        <v>78</v>
      </c>
      <c r="C1018" s="17">
        <v>0.178212857252217</v>
      </c>
      <c r="D1018" s="17">
        <v>0.17725111331485799</v>
      </c>
      <c r="E1018" s="17">
        <v>0.17889515907166401</v>
      </c>
      <c r="F1018" s="17"/>
      <c r="G1018" s="17">
        <v>0</v>
      </c>
      <c r="H1018" s="17">
        <v>0.123529160040964</v>
      </c>
      <c r="I1018" s="17">
        <v>0.19653987198759901</v>
      </c>
      <c r="J1018" s="17">
        <v>0.12592449543357101</v>
      </c>
      <c r="K1018" s="17">
        <v>0.21946733305119701</v>
      </c>
      <c r="L1018" s="17">
        <v>0.18628609145491801</v>
      </c>
      <c r="M1018" s="17"/>
      <c r="N1018" s="17">
        <v>0.139846239781069</v>
      </c>
      <c r="O1018" s="17">
        <v>0.13576798201701801</v>
      </c>
      <c r="P1018" s="17">
        <v>0.225852378469</v>
      </c>
      <c r="Q1018" s="17">
        <v>0.20061420872731001</v>
      </c>
      <c r="R1018" s="17"/>
      <c r="S1018" s="17">
        <v>0.16230318427923099</v>
      </c>
      <c r="T1018" s="17">
        <v>0.187432521014713</v>
      </c>
      <c r="U1018" s="17">
        <v>0.22034539679489001</v>
      </c>
      <c r="V1018" s="17">
        <v>0.21651745535748301</v>
      </c>
      <c r="W1018" s="17">
        <v>0.29785460205035202</v>
      </c>
      <c r="X1018" s="17">
        <v>0.12018210957561699</v>
      </c>
      <c r="Y1018" s="17">
        <v>0.184123615609879</v>
      </c>
      <c r="Z1018" s="17">
        <v>0.13481021424560899</v>
      </c>
      <c r="AA1018" s="17">
        <v>0.1868065733855</v>
      </c>
      <c r="AB1018" s="17">
        <v>8.8613457036872997E-2</v>
      </c>
      <c r="AC1018" s="17">
        <v>0.16279107391570999</v>
      </c>
      <c r="AD1018" s="17">
        <v>8.6680904950495796E-2</v>
      </c>
      <c r="AE1018" s="17"/>
      <c r="AF1018" s="17">
        <v>0.157182334681086</v>
      </c>
      <c r="AG1018" s="17">
        <v>0.197457660949719</v>
      </c>
      <c r="AH1018" s="17">
        <v>0.13414016445640101</v>
      </c>
      <c r="AI1018" s="17">
        <v>0.22934008965104</v>
      </c>
      <c r="AJ1018" s="17">
        <v>0</v>
      </c>
      <c r="AK1018" s="17"/>
      <c r="AL1018" s="17">
        <v>0.187440223410691</v>
      </c>
      <c r="AM1018" s="17">
        <v>0.18703994063016099</v>
      </c>
      <c r="AN1018" s="17">
        <v>8.2808873702403502E-2</v>
      </c>
      <c r="AO1018" s="17">
        <v>0.2310484329786</v>
      </c>
      <c r="AP1018" s="17">
        <v>0.124475605541592</v>
      </c>
      <c r="AQ1018" s="17">
        <v>0.24422137454246001</v>
      </c>
      <c r="AR1018" s="17"/>
      <c r="AS1018" s="17">
        <v>0.178212857252217</v>
      </c>
      <c r="AT1018" s="17" t="s">
        <v>280</v>
      </c>
      <c r="AU1018" s="17"/>
      <c r="AV1018" s="17">
        <v>0.17832168058914599</v>
      </c>
      <c r="AW1018" s="17">
        <v>0.17786145322554001</v>
      </c>
    </row>
    <row r="1019" spans="2:49" x14ac:dyDescent="0.3">
      <c r="B1019" t="s">
        <v>214</v>
      </c>
      <c r="C1019" s="17">
        <v>9.1055413483256603E-2</v>
      </c>
      <c r="D1019" s="17">
        <v>6.7277248098710496E-2</v>
      </c>
      <c r="E1019" s="17">
        <v>0.107924649539515</v>
      </c>
      <c r="F1019" s="17"/>
      <c r="G1019" s="17">
        <v>0</v>
      </c>
      <c r="H1019" s="17">
        <v>0.119361434555707</v>
      </c>
      <c r="I1019" s="17">
        <v>2.3912945053391001E-2</v>
      </c>
      <c r="J1019" s="17">
        <v>9.5602480890523103E-2</v>
      </c>
      <c r="K1019" s="17">
        <v>8.3267388809489695E-2</v>
      </c>
      <c r="L1019" s="17">
        <v>0.109300061299729</v>
      </c>
      <c r="M1019" s="17"/>
      <c r="N1019" s="17">
        <v>4.6886926293392299E-2</v>
      </c>
      <c r="O1019" s="17">
        <v>0.12484838159164301</v>
      </c>
      <c r="P1019" s="17">
        <v>0.122212061003248</v>
      </c>
      <c r="Q1019" s="17">
        <v>7.4011228844796995E-2</v>
      </c>
      <c r="R1019" s="17"/>
      <c r="S1019" s="17">
        <v>3.8809043763994702E-2</v>
      </c>
      <c r="T1019" s="17">
        <v>0.14950013385748101</v>
      </c>
      <c r="U1019" s="17">
        <v>6.2613913118915607E-2</v>
      </c>
      <c r="V1019" s="17">
        <v>8.3780876188665795E-2</v>
      </c>
      <c r="W1019" s="17">
        <v>8.1778077338895194E-2</v>
      </c>
      <c r="X1019" s="17">
        <v>0.14147122285552899</v>
      </c>
      <c r="Y1019" s="17">
        <v>9.4358043443303299E-2</v>
      </c>
      <c r="Z1019" s="17">
        <v>0.20278246791642901</v>
      </c>
      <c r="AA1019" s="17">
        <v>4.6394769957611097E-2</v>
      </c>
      <c r="AB1019" s="17">
        <v>0.10244835996116999</v>
      </c>
      <c r="AC1019" s="17">
        <v>5.75797820005957E-2</v>
      </c>
      <c r="AD1019" s="17">
        <v>0</v>
      </c>
      <c r="AE1019" s="17"/>
      <c r="AF1019" s="17">
        <v>6.7916268228092005E-2</v>
      </c>
      <c r="AG1019" s="17">
        <v>7.8656052092600098E-2</v>
      </c>
      <c r="AH1019" s="17">
        <v>9.9875677269866805E-2</v>
      </c>
      <c r="AI1019" s="17">
        <v>0.12570458096190601</v>
      </c>
      <c r="AJ1019" s="17">
        <v>0.33379253095853501</v>
      </c>
      <c r="AK1019" s="17"/>
      <c r="AL1019" s="17">
        <v>3.8610246439375003E-2</v>
      </c>
      <c r="AM1019" s="17">
        <v>7.6277313001835295E-2</v>
      </c>
      <c r="AN1019" s="17">
        <v>0.165789338159501</v>
      </c>
      <c r="AO1019" s="17">
        <v>8.0707381910607806E-2</v>
      </c>
      <c r="AP1019" s="17">
        <v>6.1175970664109597E-2</v>
      </c>
      <c r="AQ1019" s="17">
        <v>0.14023253255457399</v>
      </c>
      <c r="AR1019" s="17"/>
      <c r="AS1019" s="17">
        <v>9.1055413483256603E-2</v>
      </c>
      <c r="AT1019" s="17" t="s">
        <v>280</v>
      </c>
      <c r="AU1019" s="17"/>
      <c r="AV1019" s="17">
        <v>9.1604778866996403E-2</v>
      </c>
      <c r="AW1019" s="17">
        <v>8.9281444650726294E-2</v>
      </c>
    </row>
    <row r="1020" spans="2:49" x14ac:dyDescent="0.3">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row>
    <row r="1021" spans="2:49" x14ac:dyDescent="0.3">
      <c r="B1021" s="6" t="s">
        <v>396</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row>
    <row r="1022" spans="2:49" x14ac:dyDescent="0.3">
      <c r="B1022" s="23" t="s">
        <v>80</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row>
    <row r="1023" spans="2:49" x14ac:dyDescent="0.3">
      <c r="B1023" t="s">
        <v>391</v>
      </c>
      <c r="C1023" s="17">
        <v>0.17762100380930201</v>
      </c>
      <c r="D1023" s="17">
        <v>0.22569288145654501</v>
      </c>
      <c r="E1023" s="17">
        <v>0.13200811892665301</v>
      </c>
      <c r="F1023" s="17"/>
      <c r="G1023" s="17">
        <v>0.21982622688051201</v>
      </c>
      <c r="H1023" s="17">
        <v>0.27864028286459802</v>
      </c>
      <c r="I1023" s="17">
        <v>0.18572314918053501</v>
      </c>
      <c r="J1023" s="17">
        <v>0.14732343445659801</v>
      </c>
      <c r="K1023" s="17">
        <v>0.13652989113505701</v>
      </c>
      <c r="L1023" s="17">
        <v>0.112906998917722</v>
      </c>
      <c r="M1023" s="17"/>
      <c r="N1023" s="17">
        <v>0.235863737249941</v>
      </c>
      <c r="O1023" s="17">
        <v>0.15620502065679401</v>
      </c>
      <c r="P1023" s="17">
        <v>0.169856494846434</v>
      </c>
      <c r="Q1023" s="17">
        <v>0.14210065108941899</v>
      </c>
      <c r="R1023" s="17"/>
      <c r="S1023" s="17">
        <v>0.21613112083025399</v>
      </c>
      <c r="T1023" s="17">
        <v>0.191477792118146</v>
      </c>
      <c r="U1023" s="17">
        <v>0.15568828797225601</v>
      </c>
      <c r="V1023" s="17">
        <v>0.156956194549037</v>
      </c>
      <c r="W1023" s="17">
        <v>0.136118996514977</v>
      </c>
      <c r="X1023" s="17">
        <v>0.13034974531011101</v>
      </c>
      <c r="Y1023" s="17">
        <v>0.12945653921339501</v>
      </c>
      <c r="Z1023" s="17">
        <v>0.22187976207509599</v>
      </c>
      <c r="AA1023" s="17">
        <v>0.21657787020173899</v>
      </c>
      <c r="AB1023" s="17">
        <v>0.18160922126117601</v>
      </c>
      <c r="AC1023" s="17">
        <v>0.17508127083153999</v>
      </c>
      <c r="AD1023" s="17">
        <v>0.21529973239664099</v>
      </c>
      <c r="AE1023" s="17"/>
      <c r="AF1023" s="17">
        <v>0.12550633665604599</v>
      </c>
      <c r="AG1023" s="17">
        <v>0.17298825449673499</v>
      </c>
      <c r="AH1023" s="17">
        <v>0.17767364836635899</v>
      </c>
      <c r="AI1023" s="17">
        <v>0.292836338752824</v>
      </c>
      <c r="AJ1023" s="17">
        <v>0.40619389690779001</v>
      </c>
      <c r="AK1023" s="17"/>
      <c r="AL1023" s="17">
        <v>0.26656433902286403</v>
      </c>
      <c r="AM1023" s="17">
        <v>0.13926214140875201</v>
      </c>
      <c r="AN1023" s="17">
        <v>0.18555079755249901</v>
      </c>
      <c r="AO1023" s="17">
        <v>0.13298987402093901</v>
      </c>
      <c r="AP1023" s="17">
        <v>0.12930271862378001</v>
      </c>
      <c r="AQ1023" s="17">
        <v>0.165942635071128</v>
      </c>
      <c r="AR1023" s="17"/>
      <c r="AS1023" s="17">
        <v>0.17907869113606001</v>
      </c>
      <c r="AT1023" s="17">
        <v>0.17588511345415</v>
      </c>
      <c r="AU1023" s="17"/>
      <c r="AV1023" s="17">
        <v>0.19126699406348299</v>
      </c>
      <c r="AW1023" s="17">
        <v>0.15069414953273599</v>
      </c>
    </row>
    <row r="1024" spans="2:49" x14ac:dyDescent="0.3">
      <c r="B1024" t="s">
        <v>392</v>
      </c>
      <c r="C1024" s="17">
        <v>0.18839057558505601</v>
      </c>
      <c r="D1024" s="17">
        <v>0.22738130216529301</v>
      </c>
      <c r="E1024" s="17">
        <v>0.149788593101842</v>
      </c>
      <c r="F1024" s="17"/>
      <c r="G1024" s="17">
        <v>0.22829432325754401</v>
      </c>
      <c r="H1024" s="17">
        <v>0.249778820478222</v>
      </c>
      <c r="I1024" s="17">
        <v>0.21984941623916401</v>
      </c>
      <c r="J1024" s="17">
        <v>0.15160958613381101</v>
      </c>
      <c r="K1024" s="17">
        <v>0.17717894375273499</v>
      </c>
      <c r="L1024" s="17">
        <v>0.123518560563809</v>
      </c>
      <c r="M1024" s="17"/>
      <c r="N1024" s="17">
        <v>0.22707311119001</v>
      </c>
      <c r="O1024" s="17">
        <v>0.176327036898834</v>
      </c>
      <c r="P1024" s="17">
        <v>0.190562843383415</v>
      </c>
      <c r="Q1024" s="17">
        <v>0.15741194287431901</v>
      </c>
      <c r="R1024" s="17"/>
      <c r="S1024" s="17">
        <v>0.21176201433186101</v>
      </c>
      <c r="T1024" s="17">
        <v>0.184415867075375</v>
      </c>
      <c r="U1024" s="17">
        <v>0.17054984077938501</v>
      </c>
      <c r="V1024" s="17">
        <v>0.12974472995945299</v>
      </c>
      <c r="W1024" s="17">
        <v>0.203057419040756</v>
      </c>
      <c r="X1024" s="17">
        <v>0.19706553254999001</v>
      </c>
      <c r="Y1024" s="17">
        <v>0.204611205472046</v>
      </c>
      <c r="Z1024" s="17">
        <v>0.19389272973580099</v>
      </c>
      <c r="AA1024" s="17">
        <v>0.18113385656963299</v>
      </c>
      <c r="AB1024" s="17">
        <v>0.224826812171593</v>
      </c>
      <c r="AC1024" s="17">
        <v>0.159687769080643</v>
      </c>
      <c r="AD1024" s="17">
        <v>0.17413732514973601</v>
      </c>
      <c r="AE1024" s="17"/>
      <c r="AF1024" s="17">
        <v>0.16202137344775999</v>
      </c>
      <c r="AG1024" s="17">
        <v>0.15381431275863899</v>
      </c>
      <c r="AH1024" s="17">
        <v>0.239178469311361</v>
      </c>
      <c r="AI1024" s="17">
        <v>0.256142836590735</v>
      </c>
      <c r="AJ1024" s="17">
        <v>0.16914843389535</v>
      </c>
      <c r="AK1024" s="17"/>
      <c r="AL1024" s="17">
        <v>0.225158950452508</v>
      </c>
      <c r="AM1024" s="17">
        <v>0.20922296784132499</v>
      </c>
      <c r="AN1024" s="17">
        <v>0.14126133915077699</v>
      </c>
      <c r="AO1024" s="17">
        <v>0.15215594285577599</v>
      </c>
      <c r="AP1024" s="17">
        <v>0.1492817200797</v>
      </c>
      <c r="AQ1024" s="17">
        <v>0.18887523290285199</v>
      </c>
      <c r="AR1024" s="17"/>
      <c r="AS1024" s="17">
        <v>0.187872773999475</v>
      </c>
      <c r="AT1024" s="17">
        <v>0.189007200811738</v>
      </c>
      <c r="AU1024" s="17"/>
      <c r="AV1024" s="17">
        <v>0.18629006882902699</v>
      </c>
      <c r="AW1024" s="17">
        <v>0.19155863256599401</v>
      </c>
    </row>
    <row r="1025" spans="2:49" x14ac:dyDescent="0.3">
      <c r="B1025" t="s">
        <v>393</v>
      </c>
      <c r="C1025" s="17">
        <v>0.26245535245100199</v>
      </c>
      <c r="D1025" s="17">
        <v>0.24417600875887399</v>
      </c>
      <c r="E1025" s="17">
        <v>0.28042693220378101</v>
      </c>
      <c r="F1025" s="17"/>
      <c r="G1025" s="17">
        <v>0.28445338501592399</v>
      </c>
      <c r="H1025" s="17">
        <v>0.22112157651633599</v>
      </c>
      <c r="I1025" s="17">
        <v>0.24466362474370601</v>
      </c>
      <c r="J1025" s="17">
        <v>0.30860299367816002</v>
      </c>
      <c r="K1025" s="17">
        <v>0.27020058525703999</v>
      </c>
      <c r="L1025" s="17">
        <v>0.25313915083477501</v>
      </c>
      <c r="M1025" s="17"/>
      <c r="N1025" s="17">
        <v>0.244764056253474</v>
      </c>
      <c r="O1025" s="17">
        <v>0.296948343175716</v>
      </c>
      <c r="P1025" s="17">
        <v>0.25759233976882501</v>
      </c>
      <c r="Q1025" s="17">
        <v>0.25104011900462397</v>
      </c>
      <c r="R1025" s="17"/>
      <c r="S1025" s="17">
        <v>0.25274396506491398</v>
      </c>
      <c r="T1025" s="17">
        <v>0.209368239383244</v>
      </c>
      <c r="U1025" s="17">
        <v>0.28793433828135301</v>
      </c>
      <c r="V1025" s="17">
        <v>0.28887088930113802</v>
      </c>
      <c r="W1025" s="17">
        <v>0.24789602048406101</v>
      </c>
      <c r="X1025" s="17">
        <v>0.26660391026997399</v>
      </c>
      <c r="Y1025" s="17">
        <v>0.28576141607598499</v>
      </c>
      <c r="Z1025" s="17">
        <v>0.28173650778520598</v>
      </c>
      <c r="AA1025" s="17">
        <v>0.27284585960462998</v>
      </c>
      <c r="AB1025" s="17">
        <v>0.243714755634624</v>
      </c>
      <c r="AC1025" s="17">
        <v>0.27032814052353099</v>
      </c>
      <c r="AD1025" s="17">
        <v>0.330189477938302</v>
      </c>
      <c r="AE1025" s="17"/>
      <c r="AF1025" s="17">
        <v>0.260348722857699</v>
      </c>
      <c r="AG1025" s="17">
        <v>0.28193996968950402</v>
      </c>
      <c r="AH1025" s="17">
        <v>0.25042675624033001</v>
      </c>
      <c r="AI1025" s="17">
        <v>0.20726408148729999</v>
      </c>
      <c r="AJ1025" s="17">
        <v>0.210263666558381</v>
      </c>
      <c r="AK1025" s="17"/>
      <c r="AL1025" s="17">
        <v>0.24914374725643201</v>
      </c>
      <c r="AM1025" s="17">
        <v>0.26610676039108599</v>
      </c>
      <c r="AN1025" s="17">
        <v>0.25982109878083298</v>
      </c>
      <c r="AO1025" s="17">
        <v>0.26443534235969202</v>
      </c>
      <c r="AP1025" s="17">
        <v>0.282174933572308</v>
      </c>
      <c r="AQ1025" s="17">
        <v>0.274577664126537</v>
      </c>
      <c r="AR1025" s="17"/>
      <c r="AS1025" s="17">
        <v>0.26516530242022901</v>
      </c>
      <c r="AT1025" s="17">
        <v>0.25922820220542198</v>
      </c>
      <c r="AU1025" s="17"/>
      <c r="AV1025" s="17">
        <v>0.25440572445292797</v>
      </c>
      <c r="AW1025" s="17">
        <v>0.29022257989894201</v>
      </c>
    </row>
    <row r="1026" spans="2:49" x14ac:dyDescent="0.3">
      <c r="B1026" t="s">
        <v>394</v>
      </c>
      <c r="C1026" s="17">
        <v>0.14023836446320401</v>
      </c>
      <c r="D1026" s="17">
        <v>0.13591782569897901</v>
      </c>
      <c r="E1026" s="17">
        <v>0.145461569879136</v>
      </c>
      <c r="F1026" s="17"/>
      <c r="G1026" s="17">
        <v>0.162655519847789</v>
      </c>
      <c r="H1026" s="17">
        <v>0.120061275454102</v>
      </c>
      <c r="I1026" s="17">
        <v>0.176705858617418</v>
      </c>
      <c r="J1026" s="17">
        <v>0.16485539744955599</v>
      </c>
      <c r="K1026" s="17">
        <v>0.115199015651906</v>
      </c>
      <c r="L1026" s="17">
        <v>0.10860693203113</v>
      </c>
      <c r="M1026" s="17"/>
      <c r="N1026" s="17">
        <v>0.12898258074515101</v>
      </c>
      <c r="O1026" s="17">
        <v>0.15038487578780599</v>
      </c>
      <c r="P1026" s="17">
        <v>0.14473878931763201</v>
      </c>
      <c r="Q1026" s="17">
        <v>0.139416409564384</v>
      </c>
      <c r="R1026" s="17"/>
      <c r="S1026" s="17">
        <v>0.14989236117781801</v>
      </c>
      <c r="T1026" s="17">
        <v>0.18022018367151699</v>
      </c>
      <c r="U1026" s="17">
        <v>0.124303429574705</v>
      </c>
      <c r="V1026" s="17">
        <v>0.12097340367920401</v>
      </c>
      <c r="W1026" s="17">
        <v>0.16126761858872701</v>
      </c>
      <c r="X1026" s="17">
        <v>0.12685277765294301</v>
      </c>
      <c r="Y1026" s="17">
        <v>0.123195874559603</v>
      </c>
      <c r="Z1026" s="17">
        <v>0.118720810851946</v>
      </c>
      <c r="AA1026" s="17">
        <v>0.119277626497553</v>
      </c>
      <c r="AB1026" s="17">
        <v>0.16439533612853199</v>
      </c>
      <c r="AC1026" s="17">
        <v>0.13697047220964501</v>
      </c>
      <c r="AD1026" s="17">
        <v>9.6563848118815798E-2</v>
      </c>
      <c r="AE1026" s="17"/>
      <c r="AF1026" s="17">
        <v>0.14435579664720799</v>
      </c>
      <c r="AG1026" s="17">
        <v>0.15242379030184899</v>
      </c>
      <c r="AH1026" s="17">
        <v>0.15164371550793901</v>
      </c>
      <c r="AI1026" s="17">
        <v>0.115755448836076</v>
      </c>
      <c r="AJ1026" s="17">
        <v>6.3643931048136093E-2</v>
      </c>
      <c r="AK1026" s="17"/>
      <c r="AL1026" s="17">
        <v>0.10730240599016901</v>
      </c>
      <c r="AM1026" s="17">
        <v>0.14813133129678599</v>
      </c>
      <c r="AN1026" s="17">
        <v>0.167805863385068</v>
      </c>
      <c r="AO1026" s="17">
        <v>0.14851807236686801</v>
      </c>
      <c r="AP1026" s="17">
        <v>0.14638061160584601</v>
      </c>
      <c r="AQ1026" s="17">
        <v>0.15924697501740601</v>
      </c>
      <c r="AR1026" s="17"/>
      <c r="AS1026" s="17">
        <v>0.12893542055965901</v>
      </c>
      <c r="AT1026" s="17">
        <v>0.15369850159057399</v>
      </c>
      <c r="AU1026" s="17"/>
      <c r="AV1026" s="17">
        <v>0.118886480443664</v>
      </c>
      <c r="AW1026" s="17">
        <v>0.15233774002039299</v>
      </c>
    </row>
    <row r="1027" spans="2:49" x14ac:dyDescent="0.3">
      <c r="B1027" t="s">
        <v>395</v>
      </c>
      <c r="C1027" s="17">
        <v>0.193380843138071</v>
      </c>
      <c r="D1027" s="17">
        <v>0.13442490082271699</v>
      </c>
      <c r="E1027" s="17">
        <v>0.249679143967247</v>
      </c>
      <c r="F1027" s="17"/>
      <c r="G1027" s="17">
        <v>7.6023512004167806E-2</v>
      </c>
      <c r="H1027" s="17">
        <v>0.10373434452974201</v>
      </c>
      <c r="I1027" s="17">
        <v>0.131134210818839</v>
      </c>
      <c r="J1027" s="17">
        <v>0.19725344097828301</v>
      </c>
      <c r="K1027" s="17">
        <v>0.26131034576916101</v>
      </c>
      <c r="L1027" s="17">
        <v>0.34689418811343897</v>
      </c>
      <c r="M1027" s="17"/>
      <c r="N1027" s="17">
        <v>0.14130917521196801</v>
      </c>
      <c r="O1027" s="17">
        <v>0.18222502723467701</v>
      </c>
      <c r="P1027" s="17">
        <v>0.20588462284296</v>
      </c>
      <c r="Q1027" s="17">
        <v>0.24875532064641001</v>
      </c>
      <c r="R1027" s="17"/>
      <c r="S1027" s="17">
        <v>0.133170843543645</v>
      </c>
      <c r="T1027" s="17">
        <v>0.19467277409921499</v>
      </c>
      <c r="U1027" s="17">
        <v>0.20874559306903301</v>
      </c>
      <c r="V1027" s="17">
        <v>0.23789030813419601</v>
      </c>
      <c r="W1027" s="17">
        <v>0.23320222640378499</v>
      </c>
      <c r="X1027" s="17">
        <v>0.25815876321052</v>
      </c>
      <c r="Y1027" s="17">
        <v>0.20318545065086299</v>
      </c>
      <c r="Z1027" s="17">
        <v>0.160914537258048</v>
      </c>
      <c r="AA1027" s="17">
        <v>0.17917314736423001</v>
      </c>
      <c r="AB1027" s="17">
        <v>0.15591774091598001</v>
      </c>
      <c r="AC1027" s="17">
        <v>0.206114357970067</v>
      </c>
      <c r="AD1027" s="17">
        <v>0.168052221367958</v>
      </c>
      <c r="AE1027" s="17"/>
      <c r="AF1027" s="17">
        <v>0.257594338536909</v>
      </c>
      <c r="AG1027" s="17">
        <v>0.206317770311813</v>
      </c>
      <c r="AH1027" s="17">
        <v>0.146803545939033</v>
      </c>
      <c r="AI1027" s="17">
        <v>0.10068793306931</v>
      </c>
      <c r="AJ1027" s="17">
        <v>0.15075007159034201</v>
      </c>
      <c r="AK1027" s="17"/>
      <c r="AL1027" s="17">
        <v>0.12491434928850099</v>
      </c>
      <c r="AM1027" s="17">
        <v>0.20185698643379099</v>
      </c>
      <c r="AN1027" s="17">
        <v>0.207372255797483</v>
      </c>
      <c r="AO1027" s="17">
        <v>0.26274070146053402</v>
      </c>
      <c r="AP1027" s="17">
        <v>0.21651338463214601</v>
      </c>
      <c r="AQ1027" s="17">
        <v>0.183483949843845</v>
      </c>
      <c r="AR1027" s="17"/>
      <c r="AS1027" s="17">
        <v>0.197687064948563</v>
      </c>
      <c r="AT1027" s="17">
        <v>0.188252768844795</v>
      </c>
      <c r="AU1027" s="17"/>
      <c r="AV1027" s="17">
        <v>0.20436668582683401</v>
      </c>
      <c r="AW1027" s="17">
        <v>0.18213133271556101</v>
      </c>
    </row>
    <row r="1028" spans="2:49" x14ac:dyDescent="0.3">
      <c r="B1028" t="s">
        <v>176</v>
      </c>
      <c r="C1028" s="17">
        <v>3.7913860553365403E-2</v>
      </c>
      <c r="D1028" s="17">
        <v>3.2407081097591703E-2</v>
      </c>
      <c r="E1028" s="17">
        <v>4.2635641921341699E-2</v>
      </c>
      <c r="F1028" s="17"/>
      <c r="G1028" s="17">
        <v>2.8747032994063101E-2</v>
      </c>
      <c r="H1028" s="17">
        <v>2.6663700156999998E-2</v>
      </c>
      <c r="I1028" s="17">
        <v>4.1923740400339603E-2</v>
      </c>
      <c r="J1028" s="17">
        <v>3.0355147303592199E-2</v>
      </c>
      <c r="K1028" s="17">
        <v>3.9581218434101E-2</v>
      </c>
      <c r="L1028" s="17">
        <v>5.49341695391257E-2</v>
      </c>
      <c r="M1028" s="17"/>
      <c r="N1028" s="17">
        <v>2.2007339349456399E-2</v>
      </c>
      <c r="O1028" s="17">
        <v>3.7909696246174199E-2</v>
      </c>
      <c r="P1028" s="17">
        <v>3.1364909840733403E-2</v>
      </c>
      <c r="Q1028" s="17">
        <v>6.1275556820843798E-2</v>
      </c>
      <c r="R1028" s="17"/>
      <c r="S1028" s="17">
        <v>3.6299695051506799E-2</v>
      </c>
      <c r="T1028" s="17">
        <v>3.9845143652503003E-2</v>
      </c>
      <c r="U1028" s="17">
        <v>5.2778510323268399E-2</v>
      </c>
      <c r="V1028" s="17">
        <v>6.5564474376973006E-2</v>
      </c>
      <c r="W1028" s="17">
        <v>1.8457718967694499E-2</v>
      </c>
      <c r="X1028" s="17">
        <v>2.0969271006461201E-2</v>
      </c>
      <c r="Y1028" s="17">
        <v>5.3789514028107999E-2</v>
      </c>
      <c r="Z1028" s="17">
        <v>2.2855652293903399E-2</v>
      </c>
      <c r="AA1028" s="17">
        <v>3.0991639762215702E-2</v>
      </c>
      <c r="AB1028" s="17">
        <v>2.95361338880946E-2</v>
      </c>
      <c r="AC1028" s="17">
        <v>5.1817989384573701E-2</v>
      </c>
      <c r="AD1028" s="17">
        <v>1.5757395028547099E-2</v>
      </c>
      <c r="AE1028" s="17"/>
      <c r="AF1028" s="17">
        <v>5.01734318543786E-2</v>
      </c>
      <c r="AG1028" s="17">
        <v>3.251590244146E-2</v>
      </c>
      <c r="AH1028" s="17">
        <v>3.4273864634979202E-2</v>
      </c>
      <c r="AI1028" s="17">
        <v>2.7313361263753701E-2</v>
      </c>
      <c r="AJ1028" s="17">
        <v>0</v>
      </c>
      <c r="AK1028" s="17"/>
      <c r="AL1028" s="17">
        <v>2.6916207989526101E-2</v>
      </c>
      <c r="AM1028" s="17">
        <v>3.5419812628259398E-2</v>
      </c>
      <c r="AN1028" s="17">
        <v>3.8188645333340501E-2</v>
      </c>
      <c r="AO1028" s="17">
        <v>3.9160066936191298E-2</v>
      </c>
      <c r="AP1028" s="17">
        <v>7.6346631486218702E-2</v>
      </c>
      <c r="AQ1028" s="17">
        <v>2.7873543038233198E-2</v>
      </c>
      <c r="AR1028" s="17"/>
      <c r="AS1028" s="17">
        <v>4.1260746936014302E-2</v>
      </c>
      <c r="AT1028" s="17">
        <v>3.3928213093321502E-2</v>
      </c>
      <c r="AU1028" s="17"/>
      <c r="AV1028" s="17">
        <v>4.4784046384063199E-2</v>
      </c>
      <c r="AW1028" s="17">
        <v>3.3055565266374598E-2</v>
      </c>
    </row>
    <row r="1029" spans="2:49" x14ac:dyDescent="0.3">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row>
    <row r="1030" spans="2:49" x14ac:dyDescent="0.3">
      <c r="B1030" s="6" t="s">
        <v>396</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row>
    <row r="1031" spans="2:49" x14ac:dyDescent="0.3">
      <c r="B1031" s="23" t="s">
        <v>276</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row>
    <row r="1032" spans="2:49" x14ac:dyDescent="0.3">
      <c r="B1032" t="s">
        <v>397</v>
      </c>
      <c r="C1032" s="17">
        <v>0.19565829766979101</v>
      </c>
      <c r="D1032" s="17">
        <v>0.242487143288423</v>
      </c>
      <c r="E1032" s="17">
        <v>0.149729705306724</v>
      </c>
      <c r="F1032" s="17"/>
      <c r="G1032" s="17">
        <v>0.20781355941850199</v>
      </c>
      <c r="H1032" s="17">
        <v>0.27750518820321801</v>
      </c>
      <c r="I1032" s="17">
        <v>0.21431038595618199</v>
      </c>
      <c r="J1032" s="17">
        <v>0.14497486386356401</v>
      </c>
      <c r="K1032" s="17">
        <v>0.17577845671585299</v>
      </c>
      <c r="L1032" s="17">
        <v>0.16013015438324399</v>
      </c>
      <c r="M1032" s="17"/>
      <c r="N1032" s="17">
        <v>0.22489927702318099</v>
      </c>
      <c r="O1032" s="17">
        <v>0.17974635391896501</v>
      </c>
      <c r="P1032" s="17">
        <v>0.20238126781389701</v>
      </c>
      <c r="Q1032" s="17">
        <v>0.17500410068057301</v>
      </c>
      <c r="R1032" s="17"/>
      <c r="S1032" s="17">
        <v>0.23371119167683799</v>
      </c>
      <c r="T1032" s="17">
        <v>0.19992076019374699</v>
      </c>
      <c r="U1032" s="17">
        <v>0.14576197141120301</v>
      </c>
      <c r="V1032" s="17">
        <v>0.16134374015439901</v>
      </c>
      <c r="W1032" s="17">
        <v>0.14990615665123</v>
      </c>
      <c r="X1032" s="17">
        <v>0.17525684499517699</v>
      </c>
      <c r="Y1032" s="17">
        <v>0.19774051571690199</v>
      </c>
      <c r="Z1032" s="17">
        <v>0.24497809640686599</v>
      </c>
      <c r="AA1032" s="17">
        <v>0.23173375099765001</v>
      </c>
      <c r="AB1032" s="17">
        <v>0.17946664343088101</v>
      </c>
      <c r="AC1032" s="17">
        <v>0.19313298301649001</v>
      </c>
      <c r="AD1032" s="17">
        <v>0.25123968497336802</v>
      </c>
      <c r="AE1032" s="17"/>
      <c r="AF1032" s="17">
        <v>0.14770069978133299</v>
      </c>
      <c r="AG1032" s="17">
        <v>0.192950628151669</v>
      </c>
      <c r="AH1032" s="17">
        <v>0.19917102789195501</v>
      </c>
      <c r="AI1032" s="17">
        <v>0.26270587341122598</v>
      </c>
      <c r="AJ1032" s="17">
        <v>0.351458584141282</v>
      </c>
      <c r="AK1032" s="17"/>
      <c r="AL1032" s="17">
        <v>0.266206796525773</v>
      </c>
      <c r="AM1032" s="17">
        <v>0.166814283558955</v>
      </c>
      <c r="AN1032" s="17">
        <v>0.189833979419023</v>
      </c>
      <c r="AO1032" s="17">
        <v>0.142728340890028</v>
      </c>
      <c r="AP1032" s="17">
        <v>0.18909202563916799</v>
      </c>
      <c r="AQ1032" s="17">
        <v>0.20447251102875599</v>
      </c>
      <c r="AR1032" s="17"/>
      <c r="AS1032" s="17">
        <v>0.20735475175211501</v>
      </c>
      <c r="AT1032" s="17">
        <v>0.18170363644481799</v>
      </c>
      <c r="AU1032" s="17"/>
      <c r="AV1032" s="17">
        <v>0.21922423878713501</v>
      </c>
      <c r="AW1032" s="17">
        <v>0.179712679630852</v>
      </c>
    </row>
    <row r="1033" spans="2:49" x14ac:dyDescent="0.3">
      <c r="B1033" t="s">
        <v>392</v>
      </c>
      <c r="C1033" s="17">
        <v>0.25038271757928099</v>
      </c>
      <c r="D1033" s="17">
        <v>0.28163474449773201</v>
      </c>
      <c r="E1033" s="17">
        <v>0.22077449807412899</v>
      </c>
      <c r="F1033" s="17"/>
      <c r="G1033" s="17">
        <v>0.27152342680850999</v>
      </c>
      <c r="H1033" s="17">
        <v>0.315369946157536</v>
      </c>
      <c r="I1033" s="17">
        <v>0.24761513493794199</v>
      </c>
      <c r="J1033" s="17">
        <v>0.23516009137383001</v>
      </c>
      <c r="K1033" s="17">
        <v>0.25733069659008001</v>
      </c>
      <c r="L1033" s="17">
        <v>0.19335406545817899</v>
      </c>
      <c r="M1033" s="17"/>
      <c r="N1033" s="17">
        <v>0.311223410636154</v>
      </c>
      <c r="O1033" s="17">
        <v>0.26674955613039097</v>
      </c>
      <c r="P1033" s="17">
        <v>0.24379580340520299</v>
      </c>
      <c r="Q1033" s="17">
        <v>0.174314572052155</v>
      </c>
      <c r="R1033" s="17"/>
      <c r="S1033" s="17">
        <v>0.25471594914634499</v>
      </c>
      <c r="T1033" s="17">
        <v>0.27408203541027698</v>
      </c>
      <c r="U1033" s="17">
        <v>0.19389583645946201</v>
      </c>
      <c r="V1033" s="17">
        <v>0.26139685070736002</v>
      </c>
      <c r="W1033" s="17">
        <v>0.20925954325108201</v>
      </c>
      <c r="X1033" s="17">
        <v>0.25822213279637202</v>
      </c>
      <c r="Y1033" s="17">
        <v>0.24283604235023901</v>
      </c>
      <c r="Z1033" s="17">
        <v>0.29084310896597898</v>
      </c>
      <c r="AA1033" s="17">
        <v>0.240260592820293</v>
      </c>
      <c r="AB1033" s="17">
        <v>0.25724969811871801</v>
      </c>
      <c r="AC1033" s="17">
        <v>0.29231798706779599</v>
      </c>
      <c r="AD1033" s="17">
        <v>0.229538668160151</v>
      </c>
      <c r="AE1033" s="17"/>
      <c r="AF1033" s="17">
        <v>0.216872736266667</v>
      </c>
      <c r="AG1033" s="17">
        <v>0.25213511750153</v>
      </c>
      <c r="AH1033" s="17">
        <v>0.28737135183149198</v>
      </c>
      <c r="AI1033" s="17">
        <v>0.281536493442757</v>
      </c>
      <c r="AJ1033" s="17">
        <v>0.32292883679604201</v>
      </c>
      <c r="AK1033" s="17"/>
      <c r="AL1033" s="17">
        <v>0.27336171261692599</v>
      </c>
      <c r="AM1033" s="17">
        <v>0.242871635521755</v>
      </c>
      <c r="AN1033" s="17">
        <v>0.20897091891149999</v>
      </c>
      <c r="AO1033" s="17">
        <v>0.26384018144927901</v>
      </c>
      <c r="AP1033" s="17">
        <v>0.22428284063718901</v>
      </c>
      <c r="AQ1033" s="17">
        <v>0.271595102865828</v>
      </c>
      <c r="AR1033" s="17"/>
      <c r="AS1033" s="17">
        <v>0.254048827626009</v>
      </c>
      <c r="AT1033" s="17">
        <v>0.24600880020607499</v>
      </c>
      <c r="AU1033" s="17"/>
      <c r="AV1033" s="17">
        <v>0.240730801499494</v>
      </c>
      <c r="AW1033" s="17">
        <v>0.28506430770664298</v>
      </c>
    </row>
    <row r="1034" spans="2:49" x14ac:dyDescent="0.3">
      <c r="B1034" t="s">
        <v>393</v>
      </c>
      <c r="C1034" s="17">
        <v>0.29285541126417902</v>
      </c>
      <c r="D1034" s="17">
        <v>0.25663008401482001</v>
      </c>
      <c r="E1034" s="17">
        <v>0.32850568420310899</v>
      </c>
      <c r="F1034" s="17"/>
      <c r="G1034" s="17">
        <v>0.28653752901903301</v>
      </c>
      <c r="H1034" s="17">
        <v>0.22101151189484999</v>
      </c>
      <c r="I1034" s="17">
        <v>0.286988378077557</v>
      </c>
      <c r="J1034" s="17">
        <v>0.37561167051445998</v>
      </c>
      <c r="K1034" s="17">
        <v>0.29086368158092701</v>
      </c>
      <c r="L1034" s="17">
        <v>0.29464317573849602</v>
      </c>
      <c r="M1034" s="17"/>
      <c r="N1034" s="17">
        <v>0.27300037828465201</v>
      </c>
      <c r="O1034" s="17">
        <v>0.30776830235470098</v>
      </c>
      <c r="P1034" s="17">
        <v>0.26740786888003498</v>
      </c>
      <c r="Q1034" s="17">
        <v>0.32255767582050299</v>
      </c>
      <c r="R1034" s="17"/>
      <c r="S1034" s="17">
        <v>0.29664269096992202</v>
      </c>
      <c r="T1034" s="17">
        <v>0.29123736681441098</v>
      </c>
      <c r="U1034" s="17">
        <v>0.36156843463605498</v>
      </c>
      <c r="V1034" s="17">
        <v>0.30059134455502601</v>
      </c>
      <c r="W1034" s="17">
        <v>0.36210910655385098</v>
      </c>
      <c r="X1034" s="17">
        <v>0.25821990948919699</v>
      </c>
      <c r="Y1034" s="17">
        <v>0.312012007251601</v>
      </c>
      <c r="Z1034" s="17">
        <v>0.195912546944597</v>
      </c>
      <c r="AA1034" s="17">
        <v>0.25372490335783598</v>
      </c>
      <c r="AB1034" s="17">
        <v>0.32328549907207299</v>
      </c>
      <c r="AC1034" s="17">
        <v>0.18763300597761701</v>
      </c>
      <c r="AD1034" s="17">
        <v>0.32473615996874</v>
      </c>
      <c r="AE1034" s="17"/>
      <c r="AF1034" s="17">
        <v>0.32835625545524399</v>
      </c>
      <c r="AG1034" s="17">
        <v>0.33267362859966298</v>
      </c>
      <c r="AH1034" s="17">
        <v>0.26010457262599901</v>
      </c>
      <c r="AI1034" s="17">
        <v>0.24295995987895</v>
      </c>
      <c r="AJ1034" s="17">
        <v>0.11435697837278599</v>
      </c>
      <c r="AK1034" s="17"/>
      <c r="AL1034" s="17">
        <v>0.23826372475358501</v>
      </c>
      <c r="AM1034" s="17">
        <v>0.30588876909090701</v>
      </c>
      <c r="AN1034" s="17">
        <v>0.353062242500368</v>
      </c>
      <c r="AO1034" s="17">
        <v>0.32434624708383603</v>
      </c>
      <c r="AP1034" s="17">
        <v>0.299283411687079</v>
      </c>
      <c r="AQ1034" s="17">
        <v>0.24836019151834299</v>
      </c>
      <c r="AR1034" s="17"/>
      <c r="AS1034" s="17">
        <v>0.28917908123480301</v>
      </c>
      <c r="AT1034" s="17">
        <v>0.29724152176827401</v>
      </c>
      <c r="AU1034" s="17"/>
      <c r="AV1034" s="17">
        <v>0.28059038755289001</v>
      </c>
      <c r="AW1034" s="17">
        <v>0.309180728271649</v>
      </c>
    </row>
    <row r="1035" spans="2:49" x14ac:dyDescent="0.3">
      <c r="B1035" t="s">
        <v>394</v>
      </c>
      <c r="C1035" s="17">
        <v>0.105541050257648</v>
      </c>
      <c r="D1035" s="17">
        <v>9.5535231349371405E-2</v>
      </c>
      <c r="E1035" s="17">
        <v>0.114164258534973</v>
      </c>
      <c r="F1035" s="17"/>
      <c r="G1035" s="17">
        <v>0.13285299946911999</v>
      </c>
      <c r="H1035" s="17">
        <v>9.9315386068827394E-2</v>
      </c>
      <c r="I1035" s="17">
        <v>0.117261514880275</v>
      </c>
      <c r="J1035" s="17">
        <v>0.11972140170979099</v>
      </c>
      <c r="K1035" s="17">
        <v>6.7021443747979997E-2</v>
      </c>
      <c r="L1035" s="17">
        <v>9.7126376273690099E-2</v>
      </c>
      <c r="M1035" s="17"/>
      <c r="N1035" s="17">
        <v>7.3470117697748902E-2</v>
      </c>
      <c r="O1035" s="17">
        <v>0.10629656743606999</v>
      </c>
      <c r="P1035" s="17">
        <v>0.133712534775909</v>
      </c>
      <c r="Q1035" s="17">
        <v>0.113890180224489</v>
      </c>
      <c r="R1035" s="17"/>
      <c r="S1035" s="17">
        <v>8.7061256492252395E-2</v>
      </c>
      <c r="T1035" s="17">
        <v>8.6833740193133099E-2</v>
      </c>
      <c r="U1035" s="17">
        <v>0.115767227090709</v>
      </c>
      <c r="V1035" s="17">
        <v>8.0793794728523605E-2</v>
      </c>
      <c r="W1035" s="17">
        <v>0.11346049369783601</v>
      </c>
      <c r="X1035" s="17">
        <v>0.121328571220296</v>
      </c>
      <c r="Y1035" s="17">
        <v>0.102226441261154</v>
      </c>
      <c r="Z1035" s="17">
        <v>0.14035894667507701</v>
      </c>
      <c r="AA1035" s="17">
        <v>0.11959253182898701</v>
      </c>
      <c r="AB1035" s="17">
        <v>0.124419658652375</v>
      </c>
      <c r="AC1035" s="17">
        <v>0.12551193934617</v>
      </c>
      <c r="AD1035" s="17">
        <v>7.5165054160008196E-2</v>
      </c>
      <c r="AE1035" s="17"/>
      <c r="AF1035" s="17">
        <v>9.4963600043462201E-2</v>
      </c>
      <c r="AG1035" s="17">
        <v>8.8761370148676896E-2</v>
      </c>
      <c r="AH1035" s="17">
        <v>0.11483847235483299</v>
      </c>
      <c r="AI1035" s="17">
        <v>0.118513093192553</v>
      </c>
      <c r="AJ1035" s="17">
        <v>6.3408419448248293E-2</v>
      </c>
      <c r="AK1035" s="17"/>
      <c r="AL1035" s="17">
        <v>0.101786245558059</v>
      </c>
      <c r="AM1035" s="17">
        <v>0.121891725497548</v>
      </c>
      <c r="AN1035" s="17">
        <v>8.0054451599686993E-2</v>
      </c>
      <c r="AO1035" s="17">
        <v>9.1128483699786794E-2</v>
      </c>
      <c r="AP1035" s="17">
        <v>0.107442915779841</v>
      </c>
      <c r="AQ1035" s="17">
        <v>0.129065602098939</v>
      </c>
      <c r="AR1035" s="17"/>
      <c r="AS1035" s="17">
        <v>9.6926159085346103E-2</v>
      </c>
      <c r="AT1035" s="17">
        <v>0.11581919840009799</v>
      </c>
      <c r="AU1035" s="17"/>
      <c r="AV1035" s="17">
        <v>9.62685716254158E-2</v>
      </c>
      <c r="AW1035" s="17">
        <v>9.84575715162119E-2</v>
      </c>
    </row>
    <row r="1036" spans="2:49" x14ac:dyDescent="0.3">
      <c r="B1036" t="s">
        <v>398</v>
      </c>
      <c r="C1036" s="17">
        <v>6.3013285088020898E-2</v>
      </c>
      <c r="D1036" s="17">
        <v>6.1556051350921299E-2</v>
      </c>
      <c r="E1036" s="17">
        <v>6.4016237980930396E-2</v>
      </c>
      <c r="F1036" s="17"/>
      <c r="G1036" s="17">
        <v>6.7637328264383498E-2</v>
      </c>
      <c r="H1036" s="17">
        <v>4.2531338057001898E-2</v>
      </c>
      <c r="I1036" s="17">
        <v>5.0888381388689098E-2</v>
      </c>
      <c r="J1036" s="17">
        <v>4.0628025392600499E-2</v>
      </c>
      <c r="K1036" s="17">
        <v>9.9354201307842893E-2</v>
      </c>
      <c r="L1036" s="17">
        <v>8.0172103390710403E-2</v>
      </c>
      <c r="M1036" s="17"/>
      <c r="N1036" s="17">
        <v>5.7496736851828899E-2</v>
      </c>
      <c r="O1036" s="17">
        <v>4.5048963436344597E-2</v>
      </c>
      <c r="P1036" s="17">
        <v>6.5049675665781098E-2</v>
      </c>
      <c r="Q1036" s="17">
        <v>8.6563136460956605E-2</v>
      </c>
      <c r="R1036" s="17"/>
      <c r="S1036" s="17">
        <v>6.1339898397372999E-2</v>
      </c>
      <c r="T1036" s="17">
        <v>4.8508374271350803E-2</v>
      </c>
      <c r="U1036" s="17">
        <v>0.10465610484917</v>
      </c>
      <c r="V1036" s="17">
        <v>6.1008346479209198E-2</v>
      </c>
      <c r="W1036" s="17">
        <v>4.4571710438684103E-2</v>
      </c>
      <c r="X1036" s="17">
        <v>0.1072375191288</v>
      </c>
      <c r="Y1036" s="17">
        <v>4.4500359299782299E-2</v>
      </c>
      <c r="Z1036" s="17">
        <v>6.3859117463384199E-2</v>
      </c>
      <c r="AA1036" s="17">
        <v>5.5328161912761603E-2</v>
      </c>
      <c r="AB1036" s="17">
        <v>5.5189187595257802E-2</v>
      </c>
      <c r="AC1036" s="17">
        <v>7.8497704711746594E-2</v>
      </c>
      <c r="AD1036" s="17">
        <v>1.2995407267226601E-2</v>
      </c>
      <c r="AE1036" s="17"/>
      <c r="AF1036" s="17">
        <v>8.8187991934434995E-2</v>
      </c>
      <c r="AG1036" s="17">
        <v>5.1045350591288501E-2</v>
      </c>
      <c r="AH1036" s="17">
        <v>5.1704497655000903E-2</v>
      </c>
      <c r="AI1036" s="17">
        <v>4.2417612757494297E-2</v>
      </c>
      <c r="AJ1036" s="17">
        <v>3.16942856770627E-2</v>
      </c>
      <c r="AK1036" s="17"/>
      <c r="AL1036" s="17">
        <v>6.4575057002471403E-2</v>
      </c>
      <c r="AM1036" s="17">
        <v>5.7489524286510101E-2</v>
      </c>
      <c r="AN1036" s="17">
        <v>7.5373978363646996E-2</v>
      </c>
      <c r="AO1036" s="17">
        <v>7.3179108469947296E-2</v>
      </c>
      <c r="AP1036" s="17">
        <v>4.7779428143609103E-2</v>
      </c>
      <c r="AQ1036" s="17">
        <v>5.2992738162617598E-2</v>
      </c>
      <c r="AR1036" s="17"/>
      <c r="AS1036" s="17">
        <v>5.5607203468005198E-2</v>
      </c>
      <c r="AT1036" s="17">
        <v>7.18492416338605E-2</v>
      </c>
      <c r="AU1036" s="17"/>
      <c r="AV1036" s="17">
        <v>6.1228481271474101E-2</v>
      </c>
      <c r="AW1036" s="17">
        <v>4.2516177208934802E-2</v>
      </c>
    </row>
    <row r="1037" spans="2:49" x14ac:dyDescent="0.3">
      <c r="B1037" t="s">
        <v>176</v>
      </c>
      <c r="C1037" s="17">
        <v>9.2549238141079501E-2</v>
      </c>
      <c r="D1037" s="17">
        <v>6.2156745498732603E-2</v>
      </c>
      <c r="E1037" s="17">
        <v>0.12280961590013501</v>
      </c>
      <c r="F1037" s="17"/>
      <c r="G1037" s="17">
        <v>3.3635157020452298E-2</v>
      </c>
      <c r="H1037" s="17">
        <v>4.4266629618567602E-2</v>
      </c>
      <c r="I1037" s="17">
        <v>8.2936204759354995E-2</v>
      </c>
      <c r="J1037" s="17">
        <v>8.3903947145754304E-2</v>
      </c>
      <c r="K1037" s="17">
        <v>0.109651520057318</v>
      </c>
      <c r="L1037" s="17">
        <v>0.17457412475567999</v>
      </c>
      <c r="M1037" s="17"/>
      <c r="N1037" s="17">
        <v>5.9910079506435197E-2</v>
      </c>
      <c r="O1037" s="17">
        <v>9.4390256723527896E-2</v>
      </c>
      <c r="P1037" s="17">
        <v>8.76528494591748E-2</v>
      </c>
      <c r="Q1037" s="17">
        <v>0.127670334761323</v>
      </c>
      <c r="R1037" s="17"/>
      <c r="S1037" s="17">
        <v>6.6529013317269098E-2</v>
      </c>
      <c r="T1037" s="17">
        <v>9.9417723117080706E-2</v>
      </c>
      <c r="U1037" s="17">
        <v>7.8350425553401298E-2</v>
      </c>
      <c r="V1037" s="17">
        <v>0.13486592337548201</v>
      </c>
      <c r="W1037" s="17">
        <v>0.120692989407317</v>
      </c>
      <c r="X1037" s="17">
        <v>7.9735022370157699E-2</v>
      </c>
      <c r="Y1037" s="17">
        <v>0.100684634120322</v>
      </c>
      <c r="Z1037" s="17">
        <v>6.4048183544096596E-2</v>
      </c>
      <c r="AA1037" s="17">
        <v>9.9360059082472502E-2</v>
      </c>
      <c r="AB1037" s="17">
        <v>6.0389313130694101E-2</v>
      </c>
      <c r="AC1037" s="17">
        <v>0.12290637988018099</v>
      </c>
      <c r="AD1037" s="17">
        <v>0.106325025470506</v>
      </c>
      <c r="AE1037" s="17"/>
      <c r="AF1037" s="17">
        <v>0.123918716518859</v>
      </c>
      <c r="AG1037" s="17">
        <v>8.2433905007171696E-2</v>
      </c>
      <c r="AH1037" s="17">
        <v>8.6810077640719699E-2</v>
      </c>
      <c r="AI1037" s="17">
        <v>5.186696731702E-2</v>
      </c>
      <c r="AJ1037" s="17">
        <v>0.116152895564579</v>
      </c>
      <c r="AK1037" s="17"/>
      <c r="AL1037" s="17">
        <v>5.5806463543185199E-2</v>
      </c>
      <c r="AM1037" s="17">
        <v>0.105044062044325</v>
      </c>
      <c r="AN1037" s="17">
        <v>9.2704429205775304E-2</v>
      </c>
      <c r="AO1037" s="17">
        <v>0.10477763840712299</v>
      </c>
      <c r="AP1037" s="17">
        <v>0.132119378113114</v>
      </c>
      <c r="AQ1037" s="17">
        <v>9.3513854325515802E-2</v>
      </c>
      <c r="AR1037" s="17"/>
      <c r="AS1037" s="17">
        <v>9.6883976833720603E-2</v>
      </c>
      <c r="AT1037" s="17">
        <v>8.7377601546874004E-2</v>
      </c>
      <c r="AU1037" s="17"/>
      <c r="AV1037" s="17">
        <v>0.10195751926359101</v>
      </c>
      <c r="AW1037" s="17">
        <v>8.5068535665709294E-2</v>
      </c>
    </row>
    <row r="1038" spans="2:49" x14ac:dyDescent="0.3">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row>
    <row r="1039" spans="2:49" x14ac:dyDescent="0.3">
      <c r="B1039" s="6" t="s">
        <v>396</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row>
    <row r="1040" spans="2:49" x14ac:dyDescent="0.3">
      <c r="B1040" s="23" t="s">
        <v>80</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row>
    <row r="1041" spans="2:49" x14ac:dyDescent="0.3">
      <c r="B1041" t="s">
        <v>399</v>
      </c>
      <c r="C1041" s="17">
        <v>0.245845778744572</v>
      </c>
      <c r="D1041" s="17">
        <v>0.27521933516126101</v>
      </c>
      <c r="E1041" s="17">
        <v>0.21722590199213701</v>
      </c>
      <c r="F1041" s="17"/>
      <c r="G1041" s="17">
        <v>0.265680848157961</v>
      </c>
      <c r="H1041" s="17">
        <v>0.30606952616489602</v>
      </c>
      <c r="I1041" s="17">
        <v>0.25386703664209997</v>
      </c>
      <c r="J1041" s="17">
        <v>0.21252330610026099</v>
      </c>
      <c r="K1041" s="17">
        <v>0.222484081786088</v>
      </c>
      <c r="L1041" s="17">
        <v>0.21986385293997701</v>
      </c>
      <c r="M1041" s="17"/>
      <c r="N1041" s="17">
        <v>0.31246946253135299</v>
      </c>
      <c r="O1041" s="17">
        <v>0.228334406241088</v>
      </c>
      <c r="P1041" s="17">
        <v>0.244820634191147</v>
      </c>
      <c r="Q1041" s="17">
        <v>0.192145919107756</v>
      </c>
      <c r="R1041" s="17"/>
      <c r="S1041" s="17">
        <v>0.27675222058274301</v>
      </c>
      <c r="T1041" s="17">
        <v>0.27589391774552002</v>
      </c>
      <c r="U1041" s="17">
        <v>0.192855838950234</v>
      </c>
      <c r="V1041" s="17">
        <v>0.200305310307826</v>
      </c>
      <c r="W1041" s="17">
        <v>0.17850377344053001</v>
      </c>
      <c r="X1041" s="17">
        <v>0.19879953975460299</v>
      </c>
      <c r="Y1041" s="17">
        <v>0.26313753695169301</v>
      </c>
      <c r="Z1041" s="17">
        <v>0.288501977774962</v>
      </c>
      <c r="AA1041" s="17">
        <v>0.28404447809303901</v>
      </c>
      <c r="AB1041" s="17">
        <v>0.24341123765012801</v>
      </c>
      <c r="AC1041" s="17">
        <v>0.25639285222867297</v>
      </c>
      <c r="AD1041" s="17">
        <v>0.293572601737844</v>
      </c>
      <c r="AE1041" s="17"/>
      <c r="AF1041" s="17">
        <v>0.19784771315927199</v>
      </c>
      <c r="AG1041" s="17">
        <v>0.238990156457352</v>
      </c>
      <c r="AH1041" s="17">
        <v>0.24274932294918899</v>
      </c>
      <c r="AI1041" s="17">
        <v>0.35670253685120201</v>
      </c>
      <c r="AJ1041" s="17">
        <v>0.43340115522804801</v>
      </c>
      <c r="AK1041" s="17"/>
      <c r="AL1041" s="17">
        <v>0.31691728357902499</v>
      </c>
      <c r="AM1041" s="17">
        <v>0.203922404577498</v>
      </c>
      <c r="AN1041" s="17">
        <v>0.22215973400867201</v>
      </c>
      <c r="AO1041" s="17">
        <v>0.20581961189605599</v>
      </c>
      <c r="AP1041" s="17">
        <v>0.25011977391652102</v>
      </c>
      <c r="AQ1041" s="17">
        <v>0.30254730555217402</v>
      </c>
      <c r="AR1041" s="17"/>
      <c r="AS1041" s="17">
        <v>0.26598002525495801</v>
      </c>
      <c r="AT1041" s="17">
        <v>0.221868864296552</v>
      </c>
      <c r="AU1041" s="17"/>
      <c r="AV1041" s="17">
        <v>0.28512315653363801</v>
      </c>
      <c r="AW1041" s="17">
        <v>0.22139883873267199</v>
      </c>
    </row>
    <row r="1042" spans="2:49" x14ac:dyDescent="0.3">
      <c r="B1042" t="s">
        <v>392</v>
      </c>
      <c r="C1042" s="17">
        <v>0.280866109894787</v>
      </c>
      <c r="D1042" s="17">
        <v>0.32821396672879199</v>
      </c>
      <c r="E1042" s="17">
        <v>0.23477759295185799</v>
      </c>
      <c r="F1042" s="17"/>
      <c r="G1042" s="17">
        <v>0.27998511404270199</v>
      </c>
      <c r="H1042" s="17">
        <v>0.30388004606908198</v>
      </c>
      <c r="I1042" s="17">
        <v>0.31510319339258203</v>
      </c>
      <c r="J1042" s="17">
        <v>0.284609560604695</v>
      </c>
      <c r="K1042" s="17">
        <v>0.25537437353502201</v>
      </c>
      <c r="L1042" s="17">
        <v>0.24884299405820501</v>
      </c>
      <c r="M1042" s="17"/>
      <c r="N1042" s="17">
        <v>0.32671807070838199</v>
      </c>
      <c r="O1042" s="17">
        <v>0.28859818879355098</v>
      </c>
      <c r="P1042" s="17">
        <v>0.27019419641522702</v>
      </c>
      <c r="Q1042" s="17">
        <v>0.23385748883759</v>
      </c>
      <c r="R1042" s="17"/>
      <c r="S1042" s="17">
        <v>0.30048887484027698</v>
      </c>
      <c r="T1042" s="17">
        <v>0.30746396215220101</v>
      </c>
      <c r="U1042" s="17">
        <v>0.28413780069782102</v>
      </c>
      <c r="V1042" s="17">
        <v>0.244771097405213</v>
      </c>
      <c r="W1042" s="17">
        <v>0.24255396645782601</v>
      </c>
      <c r="X1042" s="17">
        <v>0.25661415148115402</v>
      </c>
      <c r="Y1042" s="17">
        <v>0.29004658450264298</v>
      </c>
      <c r="Z1042" s="17">
        <v>0.23548349153052101</v>
      </c>
      <c r="AA1042" s="17">
        <v>0.25006370223928498</v>
      </c>
      <c r="AB1042" s="17">
        <v>0.35946819502741001</v>
      </c>
      <c r="AC1042" s="17">
        <v>0.228245501018602</v>
      </c>
      <c r="AD1042" s="17">
        <v>0.33599709121298399</v>
      </c>
      <c r="AE1042" s="17"/>
      <c r="AF1042" s="17">
        <v>0.282309091250389</v>
      </c>
      <c r="AG1042" s="17">
        <v>0.27217334294384399</v>
      </c>
      <c r="AH1042" s="17">
        <v>0.31620232863564302</v>
      </c>
      <c r="AI1042" s="17">
        <v>0.27915529849346699</v>
      </c>
      <c r="AJ1042" s="17">
        <v>0.168212334997592</v>
      </c>
      <c r="AK1042" s="17"/>
      <c r="AL1042" s="17">
        <v>0.280847932722807</v>
      </c>
      <c r="AM1042" s="17">
        <v>0.31163479311610798</v>
      </c>
      <c r="AN1042" s="17">
        <v>0.26821517960701602</v>
      </c>
      <c r="AO1042" s="17">
        <v>0.248748970357104</v>
      </c>
      <c r="AP1042" s="17">
        <v>0.272141463371603</v>
      </c>
      <c r="AQ1042" s="17">
        <v>0.26692445574283402</v>
      </c>
      <c r="AR1042" s="17"/>
      <c r="AS1042" s="17">
        <v>0.28667598934026001</v>
      </c>
      <c r="AT1042" s="17">
        <v>0.27394740139752299</v>
      </c>
      <c r="AU1042" s="17"/>
      <c r="AV1042" s="17">
        <v>0.26783474936748503</v>
      </c>
      <c r="AW1042" s="17">
        <v>0.330554120943157</v>
      </c>
    </row>
    <row r="1043" spans="2:49" x14ac:dyDescent="0.3">
      <c r="B1043" t="s">
        <v>393</v>
      </c>
      <c r="C1043" s="17">
        <v>0.24238696312098101</v>
      </c>
      <c r="D1043" s="17">
        <v>0.21161793164348999</v>
      </c>
      <c r="E1043" s="17">
        <v>0.27241283110845499</v>
      </c>
      <c r="F1043" s="17"/>
      <c r="G1043" s="17">
        <v>0.25415164540160501</v>
      </c>
      <c r="H1043" s="17">
        <v>0.21560007046153601</v>
      </c>
      <c r="I1043" s="17">
        <v>0.22040452995748699</v>
      </c>
      <c r="J1043" s="17">
        <v>0.26352662725655102</v>
      </c>
      <c r="K1043" s="17">
        <v>0.27022762180214199</v>
      </c>
      <c r="L1043" s="17">
        <v>0.23836635470540099</v>
      </c>
      <c r="M1043" s="17"/>
      <c r="N1043" s="17">
        <v>0.18314973393299999</v>
      </c>
      <c r="O1043" s="17">
        <v>0.242336401676083</v>
      </c>
      <c r="P1043" s="17">
        <v>0.270192160352278</v>
      </c>
      <c r="Q1043" s="17">
        <v>0.28281499165638402</v>
      </c>
      <c r="R1043" s="17"/>
      <c r="S1043" s="17">
        <v>0.2536626101619</v>
      </c>
      <c r="T1043" s="17">
        <v>0.178232637663918</v>
      </c>
      <c r="U1043" s="17">
        <v>0.21645661269858199</v>
      </c>
      <c r="V1043" s="17">
        <v>0.28435272622978203</v>
      </c>
      <c r="W1043" s="17">
        <v>0.31217385275974002</v>
      </c>
      <c r="X1043" s="17">
        <v>0.270484622929623</v>
      </c>
      <c r="Y1043" s="17">
        <v>0.25922803714508902</v>
      </c>
      <c r="Z1043" s="17">
        <v>0.250978683120961</v>
      </c>
      <c r="AA1043" s="17">
        <v>0.22125333171596001</v>
      </c>
      <c r="AB1043" s="17">
        <v>0.253781669939601</v>
      </c>
      <c r="AC1043" s="17">
        <v>0.229586536454681</v>
      </c>
      <c r="AD1043" s="17">
        <v>0.17295761784019401</v>
      </c>
      <c r="AE1043" s="17"/>
      <c r="AF1043" s="17">
        <v>0.248215441783634</v>
      </c>
      <c r="AG1043" s="17">
        <v>0.26986239056163303</v>
      </c>
      <c r="AH1043" s="17">
        <v>0.20980370952119601</v>
      </c>
      <c r="AI1043" s="17">
        <v>0.198991825891115</v>
      </c>
      <c r="AJ1043" s="17">
        <v>0.143486903228215</v>
      </c>
      <c r="AK1043" s="17"/>
      <c r="AL1043" s="17">
        <v>0.19502838794302299</v>
      </c>
      <c r="AM1043" s="17">
        <v>0.25374999009585603</v>
      </c>
      <c r="AN1043" s="17">
        <v>0.27249390604241402</v>
      </c>
      <c r="AO1043" s="17">
        <v>0.28522383235068199</v>
      </c>
      <c r="AP1043" s="17">
        <v>0.23109574239060501</v>
      </c>
      <c r="AQ1043" s="17">
        <v>0.22230336195877201</v>
      </c>
      <c r="AR1043" s="17"/>
      <c r="AS1043" s="17">
        <v>0.239223123322124</v>
      </c>
      <c r="AT1043" s="17">
        <v>0.246154629129506</v>
      </c>
      <c r="AU1043" s="17"/>
      <c r="AV1043" s="17">
        <v>0.242975596426169</v>
      </c>
      <c r="AW1043" s="17">
        <v>0.230484234112415</v>
      </c>
    </row>
    <row r="1044" spans="2:49" x14ac:dyDescent="0.3">
      <c r="B1044" t="s">
        <v>394</v>
      </c>
      <c r="C1044" s="17">
        <v>8.7139702156384793E-2</v>
      </c>
      <c r="D1044" s="17">
        <v>7.93322732594339E-2</v>
      </c>
      <c r="E1044" s="17">
        <v>9.4449733966101596E-2</v>
      </c>
      <c r="F1044" s="17"/>
      <c r="G1044" s="17">
        <v>0.117475387345781</v>
      </c>
      <c r="H1044" s="17">
        <v>9.5342337566882901E-2</v>
      </c>
      <c r="I1044" s="17">
        <v>9.9826311663255105E-2</v>
      </c>
      <c r="J1044" s="17">
        <v>9.3137187152621495E-2</v>
      </c>
      <c r="K1044" s="17">
        <v>7.2612223545415397E-2</v>
      </c>
      <c r="L1044" s="17">
        <v>5.4676195669720998E-2</v>
      </c>
      <c r="M1044" s="17"/>
      <c r="N1044" s="17">
        <v>7.6944972694566502E-2</v>
      </c>
      <c r="O1044" s="17">
        <v>8.7903751386218296E-2</v>
      </c>
      <c r="P1044" s="17">
        <v>9.3242192351802894E-2</v>
      </c>
      <c r="Q1044" s="17">
        <v>9.10497084732909E-2</v>
      </c>
      <c r="R1044" s="17"/>
      <c r="S1044" s="17">
        <v>6.7302645500265795E-2</v>
      </c>
      <c r="T1044" s="17">
        <v>8.4352023503840107E-2</v>
      </c>
      <c r="U1044" s="17">
        <v>0.10382582163737</v>
      </c>
      <c r="V1044" s="17">
        <v>9.9539508343831601E-2</v>
      </c>
      <c r="W1044" s="17">
        <v>0.102019394907023</v>
      </c>
      <c r="X1044" s="17">
        <v>0.12891743645294901</v>
      </c>
      <c r="Y1044" s="17">
        <v>5.1654381877391201E-2</v>
      </c>
      <c r="Z1044" s="17">
        <v>0.12917130324609999</v>
      </c>
      <c r="AA1044" s="17">
        <v>8.9472079986991707E-2</v>
      </c>
      <c r="AB1044" s="17">
        <v>4.9568537592531499E-2</v>
      </c>
      <c r="AC1044" s="17">
        <v>8.6688573209092096E-2</v>
      </c>
      <c r="AD1044" s="17">
        <v>9.3827105024633997E-2</v>
      </c>
      <c r="AE1044" s="17"/>
      <c r="AF1044" s="17">
        <v>9.2282807158860794E-2</v>
      </c>
      <c r="AG1044" s="17">
        <v>8.1977214905403106E-2</v>
      </c>
      <c r="AH1044" s="17">
        <v>0.10301141285707199</v>
      </c>
      <c r="AI1044" s="17">
        <v>9.2793391755226898E-2</v>
      </c>
      <c r="AJ1044" s="17">
        <v>0.104169383049926</v>
      </c>
      <c r="AK1044" s="17"/>
      <c r="AL1044" s="17">
        <v>9.6088942119478701E-2</v>
      </c>
      <c r="AM1044" s="17">
        <v>9.7802623607117806E-2</v>
      </c>
      <c r="AN1044" s="17">
        <v>8.2830103585701295E-2</v>
      </c>
      <c r="AO1044" s="17">
        <v>7.6538548626614397E-2</v>
      </c>
      <c r="AP1044" s="17">
        <v>6.5369390211463096E-2</v>
      </c>
      <c r="AQ1044" s="17">
        <v>6.9536746191937407E-2</v>
      </c>
      <c r="AR1044" s="17"/>
      <c r="AS1044" s="17">
        <v>7.2133053915786602E-2</v>
      </c>
      <c r="AT1044" s="17">
        <v>0.105010404237575</v>
      </c>
      <c r="AU1044" s="17"/>
      <c r="AV1044" s="17">
        <v>6.92909549955876E-2</v>
      </c>
      <c r="AW1044" s="17">
        <v>7.8751832224917898E-2</v>
      </c>
    </row>
    <row r="1045" spans="2:49" x14ac:dyDescent="0.3">
      <c r="B1045" t="s">
        <v>400</v>
      </c>
      <c r="C1045" s="17">
        <v>7.2773507212853097E-2</v>
      </c>
      <c r="D1045" s="17">
        <v>6.1149608465703102E-2</v>
      </c>
      <c r="E1045" s="17">
        <v>8.3765966676400599E-2</v>
      </c>
      <c r="F1045" s="17"/>
      <c r="G1045" s="17">
        <v>5.4979089545904497E-2</v>
      </c>
      <c r="H1045" s="17">
        <v>4.4740938783857001E-2</v>
      </c>
      <c r="I1045" s="17">
        <v>4.8149351154207903E-2</v>
      </c>
      <c r="J1045" s="17">
        <v>7.0785265172709305E-2</v>
      </c>
      <c r="K1045" s="17">
        <v>9.7355060070062796E-2</v>
      </c>
      <c r="L1045" s="17">
        <v>0.11269944952387299</v>
      </c>
      <c r="M1045" s="17"/>
      <c r="N1045" s="17">
        <v>5.7987708139808698E-2</v>
      </c>
      <c r="O1045" s="17">
        <v>7.9946437821730207E-2</v>
      </c>
      <c r="P1045" s="17">
        <v>6.4947926467340295E-2</v>
      </c>
      <c r="Q1045" s="17">
        <v>8.7158522629674495E-2</v>
      </c>
      <c r="R1045" s="17"/>
      <c r="S1045" s="17">
        <v>5.30716073416619E-2</v>
      </c>
      <c r="T1045" s="17">
        <v>7.1350647823338803E-2</v>
      </c>
      <c r="U1045" s="17">
        <v>0.106656530544591</v>
      </c>
      <c r="V1045" s="17">
        <v>7.8210488002551801E-2</v>
      </c>
      <c r="W1045" s="17">
        <v>9.1232999598472503E-2</v>
      </c>
      <c r="X1045" s="17">
        <v>7.5782096733603699E-2</v>
      </c>
      <c r="Y1045" s="17">
        <v>6.60566399563947E-2</v>
      </c>
      <c r="Z1045" s="17">
        <v>2.9876478825541099E-2</v>
      </c>
      <c r="AA1045" s="17">
        <v>9.91790527901205E-2</v>
      </c>
      <c r="AB1045" s="17">
        <v>4.7915805250022397E-2</v>
      </c>
      <c r="AC1045" s="17">
        <v>6.7852346138538203E-2</v>
      </c>
      <c r="AD1045" s="17">
        <v>7.3405884420710804E-2</v>
      </c>
      <c r="AE1045" s="17"/>
      <c r="AF1045" s="17">
        <v>7.45059119797499E-2</v>
      </c>
      <c r="AG1045" s="17">
        <v>7.9854981742708997E-2</v>
      </c>
      <c r="AH1045" s="17">
        <v>5.9142102692362399E-2</v>
      </c>
      <c r="AI1045" s="17">
        <v>3.8117856418758901E-2</v>
      </c>
      <c r="AJ1045" s="17">
        <v>8.9593127235108094E-2</v>
      </c>
      <c r="AK1045" s="17"/>
      <c r="AL1045" s="17">
        <v>6.6041080597633001E-2</v>
      </c>
      <c r="AM1045" s="17">
        <v>5.4318888408763102E-2</v>
      </c>
      <c r="AN1045" s="17">
        <v>9.0757198751274401E-2</v>
      </c>
      <c r="AO1045" s="17">
        <v>9.3484222494199104E-2</v>
      </c>
      <c r="AP1045" s="17">
        <v>7.7145996453472698E-2</v>
      </c>
      <c r="AQ1045" s="17">
        <v>9.3491530044152393E-2</v>
      </c>
      <c r="AR1045" s="17"/>
      <c r="AS1045" s="17">
        <v>5.90207850192574E-2</v>
      </c>
      <c r="AT1045" s="17">
        <v>8.9150968534444403E-2</v>
      </c>
      <c r="AU1045" s="17"/>
      <c r="AV1045" s="17">
        <v>5.7941050432573797E-2</v>
      </c>
      <c r="AW1045" s="17">
        <v>6.1535308286259E-2</v>
      </c>
    </row>
    <row r="1046" spans="2:49" x14ac:dyDescent="0.3">
      <c r="B1046" t="s">
        <v>176</v>
      </c>
      <c r="C1046" s="17">
        <v>7.0987938870422096E-2</v>
      </c>
      <c r="D1046" s="17">
        <v>4.4466884741319497E-2</v>
      </c>
      <c r="E1046" s="17">
        <v>9.7367973305048594E-2</v>
      </c>
      <c r="F1046" s="17"/>
      <c r="G1046" s="17">
        <v>2.77279155060467E-2</v>
      </c>
      <c r="H1046" s="17">
        <v>3.4367080953746097E-2</v>
      </c>
      <c r="I1046" s="17">
        <v>6.2649577190368094E-2</v>
      </c>
      <c r="J1046" s="17">
        <v>7.5418053713162098E-2</v>
      </c>
      <c r="K1046" s="17">
        <v>8.1946639261269494E-2</v>
      </c>
      <c r="L1046" s="17">
        <v>0.125551153102823</v>
      </c>
      <c r="M1046" s="17"/>
      <c r="N1046" s="17">
        <v>4.2730051992889699E-2</v>
      </c>
      <c r="O1046" s="17">
        <v>7.2880814081329195E-2</v>
      </c>
      <c r="P1046" s="17">
        <v>5.6602890222204903E-2</v>
      </c>
      <c r="Q1046" s="17">
        <v>0.11297336929530399</v>
      </c>
      <c r="R1046" s="17"/>
      <c r="S1046" s="17">
        <v>4.8722041573152401E-2</v>
      </c>
      <c r="T1046" s="17">
        <v>8.2706811111182402E-2</v>
      </c>
      <c r="U1046" s="17">
        <v>9.6067395471401806E-2</v>
      </c>
      <c r="V1046" s="17">
        <v>9.2820869710796297E-2</v>
      </c>
      <c r="W1046" s="17">
        <v>7.3516012836408295E-2</v>
      </c>
      <c r="X1046" s="17">
        <v>6.9402152648068205E-2</v>
      </c>
      <c r="Y1046" s="17">
        <v>6.98768195667894E-2</v>
      </c>
      <c r="Z1046" s="17">
        <v>6.5988065501915202E-2</v>
      </c>
      <c r="AA1046" s="17">
        <v>5.5987355174604597E-2</v>
      </c>
      <c r="AB1046" s="17">
        <v>4.5854554540306902E-2</v>
      </c>
      <c r="AC1046" s="17">
        <v>0.131234190950413</v>
      </c>
      <c r="AD1046" s="17">
        <v>3.02396997636331E-2</v>
      </c>
      <c r="AE1046" s="17"/>
      <c r="AF1046" s="17">
        <v>0.10483903466809399</v>
      </c>
      <c r="AG1046" s="17">
        <v>5.7141913389058802E-2</v>
      </c>
      <c r="AH1046" s="17">
        <v>6.9091123344537306E-2</v>
      </c>
      <c r="AI1046" s="17">
        <v>3.4239090590230198E-2</v>
      </c>
      <c r="AJ1046" s="17">
        <v>6.1137096261111301E-2</v>
      </c>
      <c r="AK1046" s="17"/>
      <c r="AL1046" s="17">
        <v>4.5076373038033399E-2</v>
      </c>
      <c r="AM1046" s="17">
        <v>7.8571300194656496E-2</v>
      </c>
      <c r="AN1046" s="17">
        <v>6.3543878004923393E-2</v>
      </c>
      <c r="AO1046" s="17">
        <v>9.0184814275343902E-2</v>
      </c>
      <c r="AP1046" s="17">
        <v>0.104127633656335</v>
      </c>
      <c r="AQ1046" s="17">
        <v>4.5196600510130899E-2</v>
      </c>
      <c r="AR1046" s="17"/>
      <c r="AS1046" s="17">
        <v>7.6967023147614402E-2</v>
      </c>
      <c r="AT1046" s="17">
        <v>6.3867732404399399E-2</v>
      </c>
      <c r="AU1046" s="17"/>
      <c r="AV1046" s="17">
        <v>7.6834492244547303E-2</v>
      </c>
      <c r="AW1046" s="17">
        <v>7.7275665700579699E-2</v>
      </c>
    </row>
    <row r="1047" spans="2:49" x14ac:dyDescent="0.3">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row>
    <row r="1048" spans="2:49" x14ac:dyDescent="0.3">
      <c r="B1048" s="6" t="s">
        <v>411</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row>
    <row r="1049" spans="2:49" x14ac:dyDescent="0.3">
      <c r="B1049" s="23" t="s">
        <v>276</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row>
    <row r="1050" spans="2:49" x14ac:dyDescent="0.3">
      <c r="B1050" t="s">
        <v>407</v>
      </c>
      <c r="C1050" s="17">
        <v>0.27490290016685098</v>
      </c>
      <c r="D1050" s="17">
        <v>0.25522374098684802</v>
      </c>
      <c r="E1050" s="17">
        <v>0.29255505455531999</v>
      </c>
      <c r="F1050" s="17"/>
      <c r="G1050" s="17">
        <v>0.176257029263925</v>
      </c>
      <c r="H1050" s="17">
        <v>0.15635637933763499</v>
      </c>
      <c r="I1050" s="17">
        <v>0.20475588812335499</v>
      </c>
      <c r="J1050" s="17">
        <v>0.29575566446531498</v>
      </c>
      <c r="K1050" s="17">
        <v>0.35838264789792601</v>
      </c>
      <c r="L1050" s="17">
        <v>0.42149590303738399</v>
      </c>
      <c r="M1050" s="17"/>
      <c r="N1050" s="17">
        <v>0.24197511841487501</v>
      </c>
      <c r="O1050" s="17">
        <v>0.28847895498493697</v>
      </c>
      <c r="P1050" s="17">
        <v>0.27718227962541298</v>
      </c>
      <c r="Q1050" s="17">
        <v>0.29206562898536997</v>
      </c>
      <c r="R1050" s="17"/>
      <c r="S1050" s="17">
        <v>0.23559987501792201</v>
      </c>
      <c r="T1050" s="17">
        <v>0.31881145463468602</v>
      </c>
      <c r="U1050" s="17">
        <v>0.25884225163882102</v>
      </c>
      <c r="V1050" s="17">
        <v>0.28883741881895703</v>
      </c>
      <c r="W1050" s="17">
        <v>0.33317060224169298</v>
      </c>
      <c r="X1050" s="17">
        <v>0.29439047810311803</v>
      </c>
      <c r="Y1050" s="17">
        <v>0.32038746428718501</v>
      </c>
      <c r="Z1050" s="17">
        <v>0.25022038030385302</v>
      </c>
      <c r="AA1050" s="17">
        <v>0.21172490254601301</v>
      </c>
      <c r="AB1050" s="17">
        <v>0.28316529097403498</v>
      </c>
      <c r="AC1050" s="17">
        <v>0.25755440115325201</v>
      </c>
      <c r="AD1050" s="17">
        <v>0.221682554800403</v>
      </c>
      <c r="AE1050" s="17"/>
      <c r="AF1050" s="17">
        <v>0.31121133102936099</v>
      </c>
      <c r="AG1050" s="17">
        <v>0.26029949118197399</v>
      </c>
      <c r="AH1050" s="17">
        <v>0.25496449455523401</v>
      </c>
      <c r="AI1050" s="17">
        <v>0.18805886738302199</v>
      </c>
      <c r="AJ1050" s="17">
        <v>0.17374917736471401</v>
      </c>
      <c r="AK1050" s="17"/>
      <c r="AL1050" s="17">
        <v>0.20954801547204099</v>
      </c>
      <c r="AM1050" s="17">
        <v>0.28086332146030002</v>
      </c>
      <c r="AN1050" s="17">
        <v>0.28328340489214499</v>
      </c>
      <c r="AO1050" s="17">
        <v>0.31637123750386398</v>
      </c>
      <c r="AP1050" s="17">
        <v>0.32867565404381299</v>
      </c>
      <c r="AQ1050" s="17">
        <v>0.31797428146163698</v>
      </c>
      <c r="AR1050" s="17"/>
      <c r="AS1050" s="17">
        <v>0.28034721629120102</v>
      </c>
      <c r="AT1050" s="17">
        <v>0.26841550749691601</v>
      </c>
      <c r="AU1050" s="17"/>
      <c r="AV1050" s="17">
        <v>0.27733647557310898</v>
      </c>
      <c r="AW1050" s="17">
        <v>0.28734317059513198</v>
      </c>
    </row>
    <row r="1051" spans="2:49" x14ac:dyDescent="0.3">
      <c r="B1051" t="s">
        <v>392</v>
      </c>
      <c r="C1051" s="17">
        <v>0.132153576662319</v>
      </c>
      <c r="D1051" s="17">
        <v>0.14343626291421999</v>
      </c>
      <c r="E1051" s="17">
        <v>0.12208413500649801</v>
      </c>
      <c r="F1051" s="17"/>
      <c r="G1051" s="17">
        <v>0.12033283372817299</v>
      </c>
      <c r="H1051" s="17">
        <v>0.121898767249512</v>
      </c>
      <c r="I1051" s="17">
        <v>0.10472412326536901</v>
      </c>
      <c r="J1051" s="17">
        <v>0.140870401890618</v>
      </c>
      <c r="K1051" s="17">
        <v>0.174309020711269</v>
      </c>
      <c r="L1051" s="17">
        <v>0.13536872111424</v>
      </c>
      <c r="M1051" s="17"/>
      <c r="N1051" s="17">
        <v>0.12053704801345499</v>
      </c>
      <c r="O1051" s="17">
        <v>0.13610007516119099</v>
      </c>
      <c r="P1051" s="17">
        <v>0.15006883180078801</v>
      </c>
      <c r="Q1051" s="17">
        <v>0.12634835339752501</v>
      </c>
      <c r="R1051" s="17"/>
      <c r="S1051" s="17">
        <v>9.5643738437352202E-2</v>
      </c>
      <c r="T1051" s="17">
        <v>0.12278203152150501</v>
      </c>
      <c r="U1051" s="17">
        <v>0.132297343545172</v>
      </c>
      <c r="V1051" s="17">
        <v>0.15417890046082</v>
      </c>
      <c r="W1051" s="17">
        <v>0.15562164278876001</v>
      </c>
      <c r="X1051" s="17">
        <v>0.13748640988303101</v>
      </c>
      <c r="Y1051" s="17">
        <v>0.142955681953121</v>
      </c>
      <c r="Z1051" s="17">
        <v>0.154137674414074</v>
      </c>
      <c r="AA1051" s="17">
        <v>0.11382243700297499</v>
      </c>
      <c r="AB1051" s="17">
        <v>0.15816880983347101</v>
      </c>
      <c r="AC1051" s="17">
        <v>0.120627136662333</v>
      </c>
      <c r="AD1051" s="17">
        <v>0.15648569994765399</v>
      </c>
      <c r="AE1051" s="17"/>
      <c r="AF1051" s="17">
        <v>0.12826966554437</v>
      </c>
      <c r="AG1051" s="17">
        <v>0.14432582743540301</v>
      </c>
      <c r="AH1051" s="17">
        <v>0.157194050244188</v>
      </c>
      <c r="AI1051" s="17">
        <v>8.4065263146945707E-2</v>
      </c>
      <c r="AJ1051" s="17">
        <v>2.93053671234818E-2</v>
      </c>
      <c r="AK1051" s="17"/>
      <c r="AL1051" s="17">
        <v>0.11977403499523499</v>
      </c>
      <c r="AM1051" s="17">
        <v>0.141387282421578</v>
      </c>
      <c r="AN1051" s="17">
        <v>0.127325245644174</v>
      </c>
      <c r="AO1051" s="17">
        <v>0.116812276568091</v>
      </c>
      <c r="AP1051" s="17">
        <v>0.17792534675720101</v>
      </c>
      <c r="AQ1051" s="17">
        <v>0.108574374083672</v>
      </c>
      <c r="AR1051" s="17"/>
      <c r="AS1051" s="17">
        <v>0.12572782888588899</v>
      </c>
      <c r="AT1051" s="17">
        <v>0.13981043347804001</v>
      </c>
      <c r="AU1051" s="17"/>
      <c r="AV1051" s="17">
        <v>0.134952035476678</v>
      </c>
      <c r="AW1051" s="17">
        <v>0.104293858364489</v>
      </c>
    </row>
    <row r="1052" spans="2:49" x14ac:dyDescent="0.3">
      <c r="B1052" t="s">
        <v>393</v>
      </c>
      <c r="C1052" s="17">
        <v>0.23303751756743599</v>
      </c>
      <c r="D1052" s="17">
        <v>0.237269247593381</v>
      </c>
      <c r="E1052" s="17">
        <v>0.23058412355139199</v>
      </c>
      <c r="F1052" s="17"/>
      <c r="G1052" s="17">
        <v>0.22154331811359501</v>
      </c>
      <c r="H1052" s="17">
        <v>0.2707778193648</v>
      </c>
      <c r="I1052" s="17">
        <v>0.29421318068871299</v>
      </c>
      <c r="J1052" s="17">
        <v>0.28786596456839397</v>
      </c>
      <c r="K1052" s="17">
        <v>0.194762383571397</v>
      </c>
      <c r="L1052" s="17">
        <v>0.14125481889254801</v>
      </c>
      <c r="M1052" s="17"/>
      <c r="N1052" s="17">
        <v>0.239548081483338</v>
      </c>
      <c r="O1052" s="17">
        <v>0.24122167215856999</v>
      </c>
      <c r="P1052" s="17">
        <v>0.22809829875797599</v>
      </c>
      <c r="Q1052" s="17">
        <v>0.22066809383489899</v>
      </c>
      <c r="R1052" s="17"/>
      <c r="S1052" s="17">
        <v>0.237045697383968</v>
      </c>
      <c r="T1052" s="17">
        <v>0.22454525199060099</v>
      </c>
      <c r="U1052" s="17">
        <v>0.26971645150349399</v>
      </c>
      <c r="V1052" s="17">
        <v>0.18525399235117601</v>
      </c>
      <c r="W1052" s="17">
        <v>0.224234993813898</v>
      </c>
      <c r="X1052" s="17">
        <v>0.16729065552314401</v>
      </c>
      <c r="Y1052" s="17">
        <v>0.213033065306588</v>
      </c>
      <c r="Z1052" s="17">
        <v>0.16060522205391101</v>
      </c>
      <c r="AA1052" s="17">
        <v>0.32445778316784102</v>
      </c>
      <c r="AB1052" s="17">
        <v>0.22424370961409101</v>
      </c>
      <c r="AC1052" s="17">
        <v>0.31210122384744698</v>
      </c>
      <c r="AD1052" s="17">
        <v>0.225249526998687</v>
      </c>
      <c r="AE1052" s="17"/>
      <c r="AF1052" s="17">
        <v>0.20629266051509701</v>
      </c>
      <c r="AG1052" s="17">
        <v>0.253456195425588</v>
      </c>
      <c r="AH1052" s="17">
        <v>0.23469692825581201</v>
      </c>
      <c r="AI1052" s="17">
        <v>0.26187680953167802</v>
      </c>
      <c r="AJ1052" s="17">
        <v>0.21806074423800501</v>
      </c>
      <c r="AK1052" s="17"/>
      <c r="AL1052" s="17">
        <v>0.24918926862409199</v>
      </c>
      <c r="AM1052" s="17">
        <v>0.23818833416139901</v>
      </c>
      <c r="AN1052" s="17">
        <v>0.214177003743312</v>
      </c>
      <c r="AO1052" s="17">
        <v>0.25810115356817198</v>
      </c>
      <c r="AP1052" s="17">
        <v>0.15731282860256399</v>
      </c>
      <c r="AQ1052" s="17">
        <v>0.224055001221245</v>
      </c>
      <c r="AR1052" s="17"/>
      <c r="AS1052" s="17">
        <v>0.21366642445367801</v>
      </c>
      <c r="AT1052" s="17">
        <v>0.25611991847960403</v>
      </c>
      <c r="AU1052" s="17"/>
      <c r="AV1052" s="17">
        <v>0.207681929713144</v>
      </c>
      <c r="AW1052" s="17">
        <v>0.22757238835329099</v>
      </c>
    </row>
    <row r="1053" spans="2:49" x14ac:dyDescent="0.3">
      <c r="B1053" t="s">
        <v>394</v>
      </c>
      <c r="C1053" s="17">
        <v>0.16751121570948099</v>
      </c>
      <c r="D1053" s="17">
        <v>0.164502992184382</v>
      </c>
      <c r="E1053" s="17">
        <v>0.17067789259517199</v>
      </c>
      <c r="F1053" s="17"/>
      <c r="G1053" s="17">
        <v>0.24629679541569799</v>
      </c>
      <c r="H1053" s="17">
        <v>0.23718901324258301</v>
      </c>
      <c r="I1053" s="17">
        <v>0.167586884412742</v>
      </c>
      <c r="J1053" s="17">
        <v>0.121245191597723</v>
      </c>
      <c r="K1053" s="17">
        <v>0.12527055157122</v>
      </c>
      <c r="L1053" s="17">
        <v>0.124092758309892</v>
      </c>
      <c r="M1053" s="17"/>
      <c r="N1053" s="17">
        <v>0.18253375555090201</v>
      </c>
      <c r="O1053" s="17">
        <v>0.15277731580031101</v>
      </c>
      <c r="P1053" s="17">
        <v>0.179232306083738</v>
      </c>
      <c r="Q1053" s="17">
        <v>0.156238095351585</v>
      </c>
      <c r="R1053" s="17"/>
      <c r="S1053" s="17">
        <v>0.19208913580974199</v>
      </c>
      <c r="T1053" s="17">
        <v>0.157242272770754</v>
      </c>
      <c r="U1053" s="17">
        <v>0.167279350633112</v>
      </c>
      <c r="V1053" s="17">
        <v>0.14682540428722801</v>
      </c>
      <c r="W1053" s="17">
        <v>0.13834382940013901</v>
      </c>
      <c r="X1053" s="17">
        <v>0.20556368757176399</v>
      </c>
      <c r="Y1053" s="17">
        <v>0.15251992101492501</v>
      </c>
      <c r="Z1053" s="17">
        <v>0.22819030857137801</v>
      </c>
      <c r="AA1053" s="17">
        <v>0.15479028426591601</v>
      </c>
      <c r="AB1053" s="17">
        <v>0.16379216185547399</v>
      </c>
      <c r="AC1053" s="17">
        <v>0.12867925367302799</v>
      </c>
      <c r="AD1053" s="17">
        <v>0.19473371211231799</v>
      </c>
      <c r="AE1053" s="17"/>
      <c r="AF1053" s="17">
        <v>0.15429892506201801</v>
      </c>
      <c r="AG1053" s="17">
        <v>0.16311145780481101</v>
      </c>
      <c r="AH1053" s="17">
        <v>0.17286192037078199</v>
      </c>
      <c r="AI1053" s="17">
        <v>0.22585480314128001</v>
      </c>
      <c r="AJ1053" s="17">
        <v>0.31174489204536399</v>
      </c>
      <c r="AK1053" s="17"/>
      <c r="AL1053" s="17">
        <v>0.202143120732514</v>
      </c>
      <c r="AM1053" s="17">
        <v>0.150039739293792</v>
      </c>
      <c r="AN1053" s="17">
        <v>0.185401902950694</v>
      </c>
      <c r="AO1053" s="17">
        <v>0.14824213751982801</v>
      </c>
      <c r="AP1053" s="17">
        <v>0.14138468166815801</v>
      </c>
      <c r="AQ1053" s="17">
        <v>0.16704809991845301</v>
      </c>
      <c r="AR1053" s="17"/>
      <c r="AS1053" s="17">
        <v>0.18069116448595601</v>
      </c>
      <c r="AT1053" s="17">
        <v>0.151806120500148</v>
      </c>
      <c r="AU1053" s="17"/>
      <c r="AV1053" s="17">
        <v>0.16710267353578001</v>
      </c>
      <c r="AW1053" s="17">
        <v>0.212266271958855</v>
      </c>
    </row>
    <row r="1054" spans="2:49" x14ac:dyDescent="0.3">
      <c r="B1054" t="s">
        <v>408</v>
      </c>
      <c r="C1054" s="17">
        <v>0.13570746872828601</v>
      </c>
      <c r="D1054" s="17">
        <v>0.14554504180678601</v>
      </c>
      <c r="E1054" s="17">
        <v>0.125334277745346</v>
      </c>
      <c r="F1054" s="17"/>
      <c r="G1054" s="17">
        <v>0.20089320043123299</v>
      </c>
      <c r="H1054" s="17">
        <v>0.19211165492163501</v>
      </c>
      <c r="I1054" s="17">
        <v>0.18190399359786899</v>
      </c>
      <c r="J1054" s="17">
        <v>9.08194017434443E-2</v>
      </c>
      <c r="K1054" s="17">
        <v>6.4232898720757201E-2</v>
      </c>
      <c r="L1054" s="17">
        <v>9.3046503301029801E-2</v>
      </c>
      <c r="M1054" s="17"/>
      <c r="N1054" s="17">
        <v>0.17217967629695799</v>
      </c>
      <c r="O1054" s="17">
        <v>0.122277745287013</v>
      </c>
      <c r="P1054" s="17">
        <v>0.114135564809518</v>
      </c>
      <c r="Q1054" s="17">
        <v>0.130623657677302</v>
      </c>
      <c r="R1054" s="17"/>
      <c r="S1054" s="17">
        <v>0.17844782331064299</v>
      </c>
      <c r="T1054" s="17">
        <v>0.13055370889145201</v>
      </c>
      <c r="U1054" s="17">
        <v>8.4439798725859896E-2</v>
      </c>
      <c r="V1054" s="17">
        <v>0.162062203750757</v>
      </c>
      <c r="W1054" s="17">
        <v>9.4906119513609902E-2</v>
      </c>
      <c r="X1054" s="17">
        <v>0.11679527372184</v>
      </c>
      <c r="Y1054" s="17">
        <v>0.11846223048962</v>
      </c>
      <c r="Z1054" s="17">
        <v>0.175289544263039</v>
      </c>
      <c r="AA1054" s="17">
        <v>0.15163781896971501</v>
      </c>
      <c r="AB1054" s="17">
        <v>0.126188260608641</v>
      </c>
      <c r="AC1054" s="17">
        <v>0.13969904055830901</v>
      </c>
      <c r="AD1054" s="17">
        <v>0.12436657252925699</v>
      </c>
      <c r="AE1054" s="17"/>
      <c r="AF1054" s="17">
        <v>0.120894796747556</v>
      </c>
      <c r="AG1054" s="17">
        <v>0.116987621586588</v>
      </c>
      <c r="AH1054" s="17">
        <v>0.14642493149553701</v>
      </c>
      <c r="AI1054" s="17">
        <v>0.20907324340313599</v>
      </c>
      <c r="AJ1054" s="17">
        <v>0.26713981922843499</v>
      </c>
      <c r="AK1054" s="17"/>
      <c r="AL1054" s="17">
        <v>0.17613531460094101</v>
      </c>
      <c r="AM1054" s="17">
        <v>0.123219865709261</v>
      </c>
      <c r="AN1054" s="17">
        <v>0.13316668947445501</v>
      </c>
      <c r="AO1054" s="17">
        <v>0.10899330326951399</v>
      </c>
      <c r="AP1054" s="17">
        <v>0.112177577045699</v>
      </c>
      <c r="AQ1054" s="17">
        <v>0.143021317924865</v>
      </c>
      <c r="AR1054" s="17"/>
      <c r="AS1054" s="17">
        <v>0.14441254983631999</v>
      </c>
      <c r="AT1054" s="17">
        <v>0.12533458109987</v>
      </c>
      <c r="AU1054" s="17"/>
      <c r="AV1054" s="17">
        <v>0.15298611224251399</v>
      </c>
      <c r="AW1054" s="17">
        <v>0.124490458752492</v>
      </c>
    </row>
    <row r="1055" spans="2:49" x14ac:dyDescent="0.3">
      <c r="B1055" t="s">
        <v>409</v>
      </c>
      <c r="C1055" s="17">
        <v>5.6687321165625998E-2</v>
      </c>
      <c r="D1055" s="17">
        <v>5.4022714514382897E-2</v>
      </c>
      <c r="E1055" s="17">
        <v>5.8764516546271399E-2</v>
      </c>
      <c r="F1055" s="17"/>
      <c r="G1055" s="17">
        <v>3.4676823047376099E-2</v>
      </c>
      <c r="H1055" s="17">
        <v>2.1666365883834401E-2</v>
      </c>
      <c r="I1055" s="17">
        <v>4.6815929911951597E-2</v>
      </c>
      <c r="J1055" s="17">
        <v>6.34433757345053E-2</v>
      </c>
      <c r="K1055" s="17">
        <v>8.3042497527431605E-2</v>
      </c>
      <c r="L1055" s="17">
        <v>8.4741295344906806E-2</v>
      </c>
      <c r="M1055" s="17"/>
      <c r="N1055" s="17">
        <v>4.3226320240473501E-2</v>
      </c>
      <c r="O1055" s="17">
        <v>5.91442366079779E-2</v>
      </c>
      <c r="P1055" s="17">
        <v>5.12827189225675E-2</v>
      </c>
      <c r="Q1055" s="17">
        <v>7.4056170753318898E-2</v>
      </c>
      <c r="R1055" s="17"/>
      <c r="S1055" s="17">
        <v>6.1173730040373499E-2</v>
      </c>
      <c r="T1055" s="17">
        <v>4.6065280191001097E-2</v>
      </c>
      <c r="U1055" s="17">
        <v>8.7424803953541796E-2</v>
      </c>
      <c r="V1055" s="17">
        <v>6.28420803310617E-2</v>
      </c>
      <c r="W1055" s="17">
        <v>5.3722812241900002E-2</v>
      </c>
      <c r="X1055" s="17">
        <v>7.8473495197101603E-2</v>
      </c>
      <c r="Y1055" s="17">
        <v>5.2641636948561499E-2</v>
      </c>
      <c r="Z1055" s="17">
        <v>3.1556870393745898E-2</v>
      </c>
      <c r="AA1055" s="17">
        <v>4.3566774047539898E-2</v>
      </c>
      <c r="AB1055" s="17">
        <v>4.4441767114288197E-2</v>
      </c>
      <c r="AC1055" s="17">
        <v>4.1338944105630597E-2</v>
      </c>
      <c r="AD1055" s="17">
        <v>7.7481933611680501E-2</v>
      </c>
      <c r="AE1055" s="17"/>
      <c r="AF1055" s="17">
        <v>7.9032621101596895E-2</v>
      </c>
      <c r="AG1055" s="17">
        <v>6.1819406565635698E-2</v>
      </c>
      <c r="AH1055" s="17">
        <v>3.3857675078446503E-2</v>
      </c>
      <c r="AI1055" s="17">
        <v>3.1071013393937901E-2</v>
      </c>
      <c r="AJ1055" s="17">
        <v>0</v>
      </c>
      <c r="AK1055" s="17"/>
      <c r="AL1055" s="17">
        <v>4.3210245575177497E-2</v>
      </c>
      <c r="AM1055" s="17">
        <v>6.6301456953671498E-2</v>
      </c>
      <c r="AN1055" s="17">
        <v>5.6645753295219897E-2</v>
      </c>
      <c r="AO1055" s="17">
        <v>5.1479891570531601E-2</v>
      </c>
      <c r="AP1055" s="17">
        <v>8.2523911882564194E-2</v>
      </c>
      <c r="AQ1055" s="17">
        <v>3.9326925390128102E-2</v>
      </c>
      <c r="AR1055" s="17"/>
      <c r="AS1055" s="17">
        <v>5.5154816046955199E-2</v>
      </c>
      <c r="AT1055" s="17">
        <v>5.85134389454217E-2</v>
      </c>
      <c r="AU1055" s="17"/>
      <c r="AV1055" s="17">
        <v>5.9940773458775E-2</v>
      </c>
      <c r="AW1055" s="17">
        <v>4.4033851975741001E-2</v>
      </c>
    </row>
    <row r="1056" spans="2:49" x14ac:dyDescent="0.3">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row>
    <row r="1057" spans="2:49" x14ac:dyDescent="0.3">
      <c r="B1057" s="6" t="s">
        <v>412</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row>
    <row r="1058" spans="2:49" x14ac:dyDescent="0.3">
      <c r="B1058" s="23" t="s">
        <v>276</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row>
    <row r="1059" spans="2:49" x14ac:dyDescent="0.3">
      <c r="B1059" t="s">
        <v>407</v>
      </c>
      <c r="C1059" s="17">
        <v>0.26476219143298402</v>
      </c>
      <c r="D1059" s="17">
        <v>0.230796012100389</v>
      </c>
      <c r="E1059" s="17">
        <v>0.29708496349091201</v>
      </c>
      <c r="F1059" s="17"/>
      <c r="G1059" s="17">
        <v>0.20065776348520101</v>
      </c>
      <c r="H1059" s="17">
        <v>0.149927194627057</v>
      </c>
      <c r="I1059" s="17">
        <v>0.187196100494744</v>
      </c>
      <c r="J1059" s="17">
        <v>0.28269250055741102</v>
      </c>
      <c r="K1059" s="17">
        <v>0.36883508652805003</v>
      </c>
      <c r="L1059" s="17">
        <v>0.38062569088970499</v>
      </c>
      <c r="M1059" s="17"/>
      <c r="N1059" s="17">
        <v>0.18847050497589099</v>
      </c>
      <c r="O1059" s="17">
        <v>0.275461658669854</v>
      </c>
      <c r="P1059" s="17">
        <v>0.28830596476253001</v>
      </c>
      <c r="Q1059" s="17">
        <v>0.31286453576749201</v>
      </c>
      <c r="R1059" s="17"/>
      <c r="S1059" s="17">
        <v>0.24529295229966999</v>
      </c>
      <c r="T1059" s="17">
        <v>0.312920377525649</v>
      </c>
      <c r="U1059" s="17">
        <v>0.26915927988065602</v>
      </c>
      <c r="V1059" s="17">
        <v>0.26594864969104798</v>
      </c>
      <c r="W1059" s="17">
        <v>0.27083110526665499</v>
      </c>
      <c r="X1059" s="17">
        <v>0.29664270320351099</v>
      </c>
      <c r="Y1059" s="17">
        <v>0.297109266331052</v>
      </c>
      <c r="Z1059" s="17">
        <v>0.22672942464152401</v>
      </c>
      <c r="AA1059" s="17">
        <v>0.216916870520074</v>
      </c>
      <c r="AB1059" s="17">
        <v>0.24093415587582201</v>
      </c>
      <c r="AC1059" s="17">
        <v>0.25917748126694601</v>
      </c>
      <c r="AD1059" s="17">
        <v>0.24179903120445201</v>
      </c>
      <c r="AE1059" s="17"/>
      <c r="AF1059" s="17">
        <v>0.32277725101294702</v>
      </c>
      <c r="AG1059" s="17">
        <v>0.26600449912079599</v>
      </c>
      <c r="AH1059" s="17">
        <v>0.24115615111657701</v>
      </c>
      <c r="AI1059" s="17">
        <v>0.14466859166099599</v>
      </c>
      <c r="AJ1059" s="17">
        <v>0.17416688366158201</v>
      </c>
      <c r="AK1059" s="17"/>
      <c r="AL1059" s="17">
        <v>0.207838309053721</v>
      </c>
      <c r="AM1059" s="17">
        <v>0.27330032764795997</v>
      </c>
      <c r="AN1059" s="17">
        <v>0.27962568820898898</v>
      </c>
      <c r="AO1059" s="17">
        <v>0.297348669955178</v>
      </c>
      <c r="AP1059" s="17">
        <v>0.32282723099935801</v>
      </c>
      <c r="AQ1059" s="17">
        <v>0.24335560952870899</v>
      </c>
      <c r="AR1059" s="17"/>
      <c r="AS1059" s="17">
        <v>0.26005318152322598</v>
      </c>
      <c r="AT1059" s="17">
        <v>0.27036671311232802</v>
      </c>
      <c r="AU1059" s="17"/>
      <c r="AV1059" s="17">
        <v>0.26682463032779602</v>
      </c>
      <c r="AW1059" s="17">
        <v>0.24431829265096899</v>
      </c>
    </row>
    <row r="1060" spans="2:49" x14ac:dyDescent="0.3">
      <c r="B1060" t="s">
        <v>392</v>
      </c>
      <c r="C1060" s="17">
        <v>0.111983643264325</v>
      </c>
      <c r="D1060" s="17">
        <v>0.114964782806684</v>
      </c>
      <c r="E1060" s="17">
        <v>0.108081948307618</v>
      </c>
      <c r="F1060" s="17"/>
      <c r="G1060" s="17">
        <v>0.119594209784325</v>
      </c>
      <c r="H1060" s="17">
        <v>0.10015812284056599</v>
      </c>
      <c r="I1060" s="17">
        <v>7.1543060997130301E-2</v>
      </c>
      <c r="J1060" s="17">
        <v>0.129122016816866</v>
      </c>
      <c r="K1060" s="17">
        <v>0.135240107163727</v>
      </c>
      <c r="L1060" s="17">
        <v>0.120062980456545</v>
      </c>
      <c r="M1060" s="17"/>
      <c r="N1060" s="17">
        <v>0.10621333342021901</v>
      </c>
      <c r="O1060" s="17">
        <v>0.133300599395409</v>
      </c>
      <c r="P1060" s="17">
        <v>9.5610460745769399E-2</v>
      </c>
      <c r="Q1060" s="17">
        <v>0.109765653804788</v>
      </c>
      <c r="R1060" s="17"/>
      <c r="S1060" s="17">
        <v>9.1031342408975105E-2</v>
      </c>
      <c r="T1060" s="17">
        <v>0.13022871484981599</v>
      </c>
      <c r="U1060" s="17">
        <v>0.11940839845029599</v>
      </c>
      <c r="V1060" s="17">
        <v>8.5504512373891395E-2</v>
      </c>
      <c r="W1060" s="17">
        <v>0.148838122515908</v>
      </c>
      <c r="X1060" s="17">
        <v>8.9666933767498402E-2</v>
      </c>
      <c r="Y1060" s="17">
        <v>0.13840704803411599</v>
      </c>
      <c r="Z1060" s="17">
        <v>0.10695278905182699</v>
      </c>
      <c r="AA1060" s="17">
        <v>0.112367093584606</v>
      </c>
      <c r="AB1060" s="17">
        <v>0.11091407734889799</v>
      </c>
      <c r="AC1060" s="17">
        <v>0.13022838477620299</v>
      </c>
      <c r="AD1060" s="17">
        <v>7.8970303106045803E-2</v>
      </c>
      <c r="AE1060" s="17"/>
      <c r="AF1060" s="17">
        <v>9.5336616123182505E-2</v>
      </c>
      <c r="AG1060" s="17">
        <v>0.12440133553919799</v>
      </c>
      <c r="AH1060" s="17">
        <v>0.12625586694618901</v>
      </c>
      <c r="AI1060" s="17">
        <v>9.3804621200219193E-2</v>
      </c>
      <c r="AJ1060" s="17">
        <v>2.93053671234818E-2</v>
      </c>
      <c r="AK1060" s="17"/>
      <c r="AL1060" s="17">
        <v>0.104135141323921</v>
      </c>
      <c r="AM1060" s="17">
        <v>0.12107819464142</v>
      </c>
      <c r="AN1060" s="17">
        <v>8.8573191905222795E-2</v>
      </c>
      <c r="AO1060" s="17">
        <v>0.108775567264181</v>
      </c>
      <c r="AP1060" s="17">
        <v>0.13764802064305301</v>
      </c>
      <c r="AQ1060" s="17">
        <v>0.115020054744341</v>
      </c>
      <c r="AR1060" s="17"/>
      <c r="AS1060" s="17">
        <v>0.106509519795516</v>
      </c>
      <c r="AT1060" s="17">
        <v>0.118498780043455</v>
      </c>
      <c r="AU1060" s="17"/>
      <c r="AV1060" s="17">
        <v>9.7618277430970499E-2</v>
      </c>
      <c r="AW1060" s="17">
        <v>0.12717019590489101</v>
      </c>
    </row>
    <row r="1061" spans="2:49" x14ac:dyDescent="0.3">
      <c r="B1061" t="s">
        <v>393</v>
      </c>
      <c r="C1061" s="17">
        <v>0.20138265990632501</v>
      </c>
      <c r="D1061" s="17">
        <v>0.207868556507043</v>
      </c>
      <c r="E1061" s="17">
        <v>0.19558953901442799</v>
      </c>
      <c r="F1061" s="17"/>
      <c r="G1061" s="17">
        <v>0.19643236204564399</v>
      </c>
      <c r="H1061" s="17">
        <v>0.20804723152475199</v>
      </c>
      <c r="I1061" s="17">
        <v>0.25019888858789102</v>
      </c>
      <c r="J1061" s="17">
        <v>0.22832025618980101</v>
      </c>
      <c r="K1061" s="17">
        <v>0.18644452664438799</v>
      </c>
      <c r="L1061" s="17">
        <v>0.14717290861632601</v>
      </c>
      <c r="M1061" s="17"/>
      <c r="N1061" s="17">
        <v>0.197511690172406</v>
      </c>
      <c r="O1061" s="17">
        <v>0.199985395001022</v>
      </c>
      <c r="P1061" s="17">
        <v>0.21761881963952401</v>
      </c>
      <c r="Q1061" s="17">
        <v>0.193141496890752</v>
      </c>
      <c r="R1061" s="17"/>
      <c r="S1061" s="17">
        <v>0.198611378223575</v>
      </c>
      <c r="T1061" s="17">
        <v>0.17541738574997301</v>
      </c>
      <c r="U1061" s="17">
        <v>0.23232810036766399</v>
      </c>
      <c r="V1061" s="17">
        <v>0.22340234322577901</v>
      </c>
      <c r="W1061" s="17">
        <v>0.24076020183919</v>
      </c>
      <c r="X1061" s="17">
        <v>0.16939196273891199</v>
      </c>
      <c r="Y1061" s="17">
        <v>0.19752229974579</v>
      </c>
      <c r="Z1061" s="17">
        <v>0.177023855612013</v>
      </c>
      <c r="AA1061" s="17">
        <v>0.19101814813583801</v>
      </c>
      <c r="AB1061" s="17">
        <v>0.20507742283170499</v>
      </c>
      <c r="AC1061" s="17">
        <v>0.20261795795572901</v>
      </c>
      <c r="AD1061" s="17">
        <v>0.250225075090038</v>
      </c>
      <c r="AE1061" s="17"/>
      <c r="AF1061" s="17">
        <v>0.21149521167462501</v>
      </c>
      <c r="AG1061" s="17">
        <v>0.20597088610272599</v>
      </c>
      <c r="AH1061" s="17">
        <v>0.193153481242891</v>
      </c>
      <c r="AI1061" s="17">
        <v>0.21794731348271701</v>
      </c>
      <c r="AJ1061" s="17">
        <v>0.19998468428456601</v>
      </c>
      <c r="AK1061" s="17"/>
      <c r="AL1061" s="17">
        <v>0.199654324530641</v>
      </c>
      <c r="AM1061" s="17">
        <v>0.22079332678393601</v>
      </c>
      <c r="AN1061" s="17">
        <v>0.19688855570863101</v>
      </c>
      <c r="AO1061" s="17">
        <v>0.20361854371969801</v>
      </c>
      <c r="AP1061" s="17">
        <v>0.15181690933035</v>
      </c>
      <c r="AQ1061" s="17">
        <v>0.20301822661626301</v>
      </c>
      <c r="AR1061" s="17"/>
      <c r="AS1061" s="17">
        <v>0.190387086576734</v>
      </c>
      <c r="AT1061" s="17">
        <v>0.21446925991003599</v>
      </c>
      <c r="AU1061" s="17"/>
      <c r="AV1061" s="17">
        <v>0.174134440345907</v>
      </c>
      <c r="AW1061" s="17">
        <v>0.228153536520149</v>
      </c>
    </row>
    <row r="1062" spans="2:49" x14ac:dyDescent="0.3">
      <c r="B1062" t="s">
        <v>394</v>
      </c>
      <c r="C1062" s="17">
        <v>0.17184663618714599</v>
      </c>
      <c r="D1062" s="17">
        <v>0.18177114399448099</v>
      </c>
      <c r="E1062" s="17">
        <v>0.162434899183383</v>
      </c>
      <c r="F1062" s="17"/>
      <c r="G1062" s="17">
        <v>0.212646031181913</v>
      </c>
      <c r="H1062" s="17">
        <v>0.23608292632391301</v>
      </c>
      <c r="I1062" s="17">
        <v>0.20452420788040099</v>
      </c>
      <c r="J1062" s="17">
        <v>0.149030397480169</v>
      </c>
      <c r="K1062" s="17">
        <v>0.12551450392183999</v>
      </c>
      <c r="L1062" s="17">
        <v>0.11494754485764599</v>
      </c>
      <c r="M1062" s="17"/>
      <c r="N1062" s="17">
        <v>0.19582039578660601</v>
      </c>
      <c r="O1062" s="17">
        <v>0.16095745976784201</v>
      </c>
      <c r="P1062" s="17">
        <v>0.17469971087317701</v>
      </c>
      <c r="Q1062" s="17">
        <v>0.15663642839911099</v>
      </c>
      <c r="R1062" s="17"/>
      <c r="S1062" s="17">
        <v>0.20739983637255199</v>
      </c>
      <c r="T1062" s="17">
        <v>0.164095202896756</v>
      </c>
      <c r="U1062" s="17">
        <v>0.16740134755664199</v>
      </c>
      <c r="V1062" s="17">
        <v>0.13376651364598</v>
      </c>
      <c r="W1062" s="17">
        <v>0.132431261837889</v>
      </c>
      <c r="X1062" s="17">
        <v>0.184828675856618</v>
      </c>
      <c r="Y1062" s="17">
        <v>0.162103397595773</v>
      </c>
      <c r="Z1062" s="17">
        <v>0.20278070704486201</v>
      </c>
      <c r="AA1062" s="17">
        <v>0.17917474378692499</v>
      </c>
      <c r="AB1062" s="17">
        <v>0.18471038125663899</v>
      </c>
      <c r="AC1062" s="17">
        <v>0.162719130966853</v>
      </c>
      <c r="AD1062" s="17">
        <v>0.15266056411923101</v>
      </c>
      <c r="AE1062" s="17"/>
      <c r="AF1062" s="17">
        <v>0.14947984784712501</v>
      </c>
      <c r="AG1062" s="17">
        <v>0.17348843795768401</v>
      </c>
      <c r="AH1062" s="17">
        <v>0.20123289470552799</v>
      </c>
      <c r="AI1062" s="17">
        <v>0.18422565774257099</v>
      </c>
      <c r="AJ1062" s="17">
        <v>0.20051046968378999</v>
      </c>
      <c r="AK1062" s="17"/>
      <c r="AL1062" s="17">
        <v>0.201782254179835</v>
      </c>
      <c r="AM1062" s="17">
        <v>0.153465254900398</v>
      </c>
      <c r="AN1062" s="17">
        <v>0.17337073329840899</v>
      </c>
      <c r="AO1062" s="17">
        <v>0.17850226289669099</v>
      </c>
      <c r="AP1062" s="17">
        <v>0.162321659983652</v>
      </c>
      <c r="AQ1062" s="17">
        <v>0.107529324429221</v>
      </c>
      <c r="AR1062" s="17"/>
      <c r="AS1062" s="17">
        <v>0.180952465757791</v>
      </c>
      <c r="AT1062" s="17">
        <v>0.16100915225419701</v>
      </c>
      <c r="AU1062" s="17"/>
      <c r="AV1062" s="17">
        <v>0.177876208755534</v>
      </c>
      <c r="AW1062" s="17">
        <v>0.188100797447217</v>
      </c>
    </row>
    <row r="1063" spans="2:49" x14ac:dyDescent="0.3">
      <c r="B1063" t="s">
        <v>408</v>
      </c>
      <c r="C1063" s="17">
        <v>0.17381640649270899</v>
      </c>
      <c r="D1063" s="17">
        <v>0.19884596184683401</v>
      </c>
      <c r="E1063" s="17">
        <v>0.149864400170204</v>
      </c>
      <c r="F1063" s="17"/>
      <c r="G1063" s="17">
        <v>0.21057754067862899</v>
      </c>
      <c r="H1063" s="17">
        <v>0.26320657678635201</v>
      </c>
      <c r="I1063" s="17">
        <v>0.21059828007641099</v>
      </c>
      <c r="J1063" s="17">
        <v>0.12575163666459999</v>
      </c>
      <c r="K1063" s="17">
        <v>0.10079495861186399</v>
      </c>
      <c r="L1063" s="17">
        <v>0.13438316966941999</v>
      </c>
      <c r="M1063" s="17"/>
      <c r="N1063" s="17">
        <v>0.248122852805472</v>
      </c>
      <c r="O1063" s="17">
        <v>0.15481454152164001</v>
      </c>
      <c r="P1063" s="17">
        <v>0.16002342648390999</v>
      </c>
      <c r="Q1063" s="17">
        <v>0.125423066447505</v>
      </c>
      <c r="R1063" s="17"/>
      <c r="S1063" s="17">
        <v>0.18534052185372199</v>
      </c>
      <c r="T1063" s="17">
        <v>0.15813869528753999</v>
      </c>
      <c r="U1063" s="17">
        <v>0.106708526811899</v>
      </c>
      <c r="V1063" s="17">
        <v>0.20654387735579299</v>
      </c>
      <c r="W1063" s="17">
        <v>0.13791482966555199</v>
      </c>
      <c r="X1063" s="17">
        <v>0.15855985391298899</v>
      </c>
      <c r="Y1063" s="17">
        <v>0.124770902995227</v>
      </c>
      <c r="Z1063" s="17">
        <v>0.22325594587404399</v>
      </c>
      <c r="AA1063" s="17">
        <v>0.23249223701673799</v>
      </c>
      <c r="AB1063" s="17">
        <v>0.183929060012512</v>
      </c>
      <c r="AC1063" s="17">
        <v>0.1854258291691</v>
      </c>
      <c r="AD1063" s="17">
        <v>0.19880370067743899</v>
      </c>
      <c r="AE1063" s="17"/>
      <c r="AF1063" s="17">
        <v>0.108620026554527</v>
      </c>
      <c r="AG1063" s="17">
        <v>0.16210642279620999</v>
      </c>
      <c r="AH1063" s="17">
        <v>0.17444235293987501</v>
      </c>
      <c r="AI1063" s="17">
        <v>0.31084243520764698</v>
      </c>
      <c r="AJ1063" s="17">
        <v>0.39603259524658002</v>
      </c>
      <c r="AK1063" s="17"/>
      <c r="AL1063" s="17">
        <v>0.22494328405383399</v>
      </c>
      <c r="AM1063" s="17">
        <v>0.15659388260624199</v>
      </c>
      <c r="AN1063" s="17">
        <v>0.17566922432396001</v>
      </c>
      <c r="AO1063" s="17">
        <v>0.124931436045035</v>
      </c>
      <c r="AP1063" s="17">
        <v>0.144911216443605</v>
      </c>
      <c r="AQ1063" s="17">
        <v>0.235402018622417</v>
      </c>
      <c r="AR1063" s="17"/>
      <c r="AS1063" s="17">
        <v>0.18852443269538099</v>
      </c>
      <c r="AT1063" s="17">
        <v>0.156311356961505</v>
      </c>
      <c r="AU1063" s="17"/>
      <c r="AV1063" s="17">
        <v>0.201301679961741</v>
      </c>
      <c r="AW1063" s="17">
        <v>0.15883380493875601</v>
      </c>
    </row>
    <row r="1064" spans="2:49" x14ac:dyDescent="0.3">
      <c r="B1064" t="s">
        <v>409</v>
      </c>
      <c r="C1064" s="17">
        <v>7.62084627165108E-2</v>
      </c>
      <c r="D1064" s="17">
        <v>6.5753542744570001E-2</v>
      </c>
      <c r="E1064" s="17">
        <v>8.6944249833454695E-2</v>
      </c>
      <c r="F1064" s="17"/>
      <c r="G1064" s="17">
        <v>6.00920928242877E-2</v>
      </c>
      <c r="H1064" s="17">
        <v>4.2577947897360698E-2</v>
      </c>
      <c r="I1064" s="17">
        <v>7.5939461963423494E-2</v>
      </c>
      <c r="J1064" s="17">
        <v>8.5083192291152104E-2</v>
      </c>
      <c r="K1064" s="17">
        <v>8.3170817130131303E-2</v>
      </c>
      <c r="L1064" s="17">
        <v>0.10280770551035701</v>
      </c>
      <c r="M1064" s="17"/>
      <c r="N1064" s="17">
        <v>6.3861222839406803E-2</v>
      </c>
      <c r="O1064" s="17">
        <v>7.5480345644232893E-2</v>
      </c>
      <c r="P1064" s="17">
        <v>6.3741617495088901E-2</v>
      </c>
      <c r="Q1064" s="17">
        <v>0.10216881869035099</v>
      </c>
      <c r="R1064" s="17"/>
      <c r="S1064" s="17">
        <v>7.2323968841505895E-2</v>
      </c>
      <c r="T1064" s="17">
        <v>5.9199623690265997E-2</v>
      </c>
      <c r="U1064" s="17">
        <v>0.104994346932844</v>
      </c>
      <c r="V1064" s="17">
        <v>8.4834103707509004E-2</v>
      </c>
      <c r="W1064" s="17">
        <v>6.9224478874804998E-2</v>
      </c>
      <c r="X1064" s="17">
        <v>0.100909870520471</v>
      </c>
      <c r="Y1064" s="17">
        <v>8.0087085298041996E-2</v>
      </c>
      <c r="Z1064" s="17">
        <v>6.3257277775729301E-2</v>
      </c>
      <c r="AA1064" s="17">
        <v>6.8030906955818302E-2</v>
      </c>
      <c r="AB1064" s="17">
        <v>7.4434902674423806E-2</v>
      </c>
      <c r="AC1064" s="17">
        <v>5.9831215865170803E-2</v>
      </c>
      <c r="AD1064" s="17">
        <v>7.75413258027947E-2</v>
      </c>
      <c r="AE1064" s="17"/>
      <c r="AF1064" s="17">
        <v>0.112291046787593</v>
      </c>
      <c r="AG1064" s="17">
        <v>6.8028418483386199E-2</v>
      </c>
      <c r="AH1064" s="17">
        <v>6.3759253048939604E-2</v>
      </c>
      <c r="AI1064" s="17">
        <v>4.8511380705849601E-2</v>
      </c>
      <c r="AJ1064" s="17">
        <v>0</v>
      </c>
      <c r="AK1064" s="17"/>
      <c r="AL1064" s="17">
        <v>6.1646686858048E-2</v>
      </c>
      <c r="AM1064" s="17">
        <v>7.47690134200448E-2</v>
      </c>
      <c r="AN1064" s="17">
        <v>8.5872606554788206E-2</v>
      </c>
      <c r="AO1064" s="17">
        <v>8.6823520119217998E-2</v>
      </c>
      <c r="AP1064" s="17">
        <v>8.0474962599981895E-2</v>
      </c>
      <c r="AQ1064" s="17">
        <v>9.5674766059050106E-2</v>
      </c>
      <c r="AR1064" s="17"/>
      <c r="AS1064" s="17">
        <v>7.3573313651351196E-2</v>
      </c>
      <c r="AT1064" s="17">
        <v>7.93447377184784E-2</v>
      </c>
      <c r="AU1064" s="17"/>
      <c r="AV1064" s="17">
        <v>8.2244763178051794E-2</v>
      </c>
      <c r="AW1064" s="17">
        <v>5.3423372538018703E-2</v>
      </c>
    </row>
    <row r="1065" spans="2:49" x14ac:dyDescent="0.3">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row>
    <row r="1066" spans="2:49" x14ac:dyDescent="0.3">
      <c r="B1066" s="6" t="s">
        <v>413</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row>
    <row r="1067" spans="2:49" x14ac:dyDescent="0.3">
      <c r="B1067" s="23" t="s">
        <v>276</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row>
    <row r="1068" spans="2:49" x14ac:dyDescent="0.3">
      <c r="B1068" t="s">
        <v>407</v>
      </c>
      <c r="C1068" s="17">
        <v>0.27986401759641499</v>
      </c>
      <c r="D1068" s="17">
        <v>0.25095311157606598</v>
      </c>
      <c r="E1068" s="17">
        <v>0.30478664114280102</v>
      </c>
      <c r="F1068" s="17"/>
      <c r="G1068" s="17">
        <v>0.185356138903224</v>
      </c>
      <c r="H1068" s="17">
        <v>0.144546176798696</v>
      </c>
      <c r="I1068" s="17">
        <v>0.218784537341219</v>
      </c>
      <c r="J1068" s="17">
        <v>0.27342521529647401</v>
      </c>
      <c r="K1068" s="17">
        <v>0.37602852653632302</v>
      </c>
      <c r="L1068" s="17">
        <v>0.44412616117439502</v>
      </c>
      <c r="M1068" s="17"/>
      <c r="N1068" s="17">
        <v>0.221786124253011</v>
      </c>
      <c r="O1068" s="17">
        <v>0.31267824585531501</v>
      </c>
      <c r="P1068" s="17">
        <v>0.27884716294013201</v>
      </c>
      <c r="Q1068" s="17">
        <v>0.30516837539494401</v>
      </c>
      <c r="R1068" s="17"/>
      <c r="S1068" s="17">
        <v>0.25366161682031002</v>
      </c>
      <c r="T1068" s="17">
        <v>0.31817364965531397</v>
      </c>
      <c r="U1068" s="17">
        <v>0.31222502736548902</v>
      </c>
      <c r="V1068" s="17">
        <v>0.27809725051876899</v>
      </c>
      <c r="W1068" s="17">
        <v>0.27225089617975901</v>
      </c>
      <c r="X1068" s="17">
        <v>0.29592690962629498</v>
      </c>
      <c r="Y1068" s="17">
        <v>0.31678427287994698</v>
      </c>
      <c r="Z1068" s="17">
        <v>0.31497110568137798</v>
      </c>
      <c r="AA1068" s="17">
        <v>0.20110585754382401</v>
      </c>
      <c r="AB1068" s="17">
        <v>0.286303532815462</v>
      </c>
      <c r="AC1068" s="17">
        <v>0.31420000728942399</v>
      </c>
      <c r="AD1068" s="17">
        <v>0.192577006963213</v>
      </c>
      <c r="AE1068" s="17"/>
      <c r="AF1068" s="17">
        <v>0.33220004317049501</v>
      </c>
      <c r="AG1068" s="17">
        <v>0.27912087058351498</v>
      </c>
      <c r="AH1068" s="17">
        <v>0.25223734632396699</v>
      </c>
      <c r="AI1068" s="17">
        <v>0.163370128161931</v>
      </c>
      <c r="AJ1068" s="17">
        <v>0.17084628701601401</v>
      </c>
      <c r="AK1068" s="17"/>
      <c r="AL1068" s="17">
        <v>0.21030177156892799</v>
      </c>
      <c r="AM1068" s="17">
        <v>0.29456864845024999</v>
      </c>
      <c r="AN1068" s="17">
        <v>0.30717934358229798</v>
      </c>
      <c r="AO1068" s="17">
        <v>0.300028016526734</v>
      </c>
      <c r="AP1068" s="17">
        <v>0.34397620449692501</v>
      </c>
      <c r="AQ1068" s="17">
        <v>0.29738945213551299</v>
      </c>
      <c r="AR1068" s="17"/>
      <c r="AS1068" s="17">
        <v>0.27627210035980299</v>
      </c>
      <c r="AT1068" s="17">
        <v>0.28413077622442001</v>
      </c>
      <c r="AU1068" s="17"/>
      <c r="AV1068" s="17">
        <v>0.28147201776291703</v>
      </c>
      <c r="AW1068" s="17">
        <v>0.26422348550586899</v>
      </c>
    </row>
    <row r="1069" spans="2:49" x14ac:dyDescent="0.3">
      <c r="B1069" t="s">
        <v>392</v>
      </c>
      <c r="C1069" s="17">
        <v>0.12847797865558999</v>
      </c>
      <c r="D1069" s="17">
        <v>0.131009139069271</v>
      </c>
      <c r="E1069" s="17">
        <v>0.12693469823428899</v>
      </c>
      <c r="F1069" s="17"/>
      <c r="G1069" s="17">
        <v>0.12999724667804499</v>
      </c>
      <c r="H1069" s="17">
        <v>0.111377905954623</v>
      </c>
      <c r="I1069" s="17">
        <v>0.12423189603559499</v>
      </c>
      <c r="J1069" s="17">
        <v>0.153715676148096</v>
      </c>
      <c r="K1069" s="17">
        <v>0.153108917278266</v>
      </c>
      <c r="L1069" s="17">
        <v>0.107734842625114</v>
      </c>
      <c r="M1069" s="17"/>
      <c r="N1069" s="17">
        <v>0.12125154198912701</v>
      </c>
      <c r="O1069" s="17">
        <v>0.146734750152408</v>
      </c>
      <c r="P1069" s="17">
        <v>0.13251465909709301</v>
      </c>
      <c r="Q1069" s="17">
        <v>0.11504546746047099</v>
      </c>
      <c r="R1069" s="17"/>
      <c r="S1069" s="17">
        <v>9.8236449831058406E-2</v>
      </c>
      <c r="T1069" s="17">
        <v>0.12397246616549901</v>
      </c>
      <c r="U1069" s="17">
        <v>0.104910438518525</v>
      </c>
      <c r="V1069" s="17">
        <v>0.134863383111931</v>
      </c>
      <c r="W1069" s="17">
        <v>0.18186946659206801</v>
      </c>
      <c r="X1069" s="17">
        <v>0.119035453705368</v>
      </c>
      <c r="Y1069" s="17">
        <v>0.12643080998025299</v>
      </c>
      <c r="Z1069" s="17">
        <v>0.106571338896781</v>
      </c>
      <c r="AA1069" s="17">
        <v>0.149749572088552</v>
      </c>
      <c r="AB1069" s="17">
        <v>0.150337988538642</v>
      </c>
      <c r="AC1069" s="17">
        <v>0.122835720018278</v>
      </c>
      <c r="AD1069" s="17">
        <v>0.13802667272804001</v>
      </c>
      <c r="AE1069" s="17"/>
      <c r="AF1069" s="17">
        <v>0.128956409165456</v>
      </c>
      <c r="AG1069" s="17">
        <v>0.12889394718411601</v>
      </c>
      <c r="AH1069" s="17">
        <v>0.14362901697264799</v>
      </c>
      <c r="AI1069" s="17">
        <v>0.10512229282584901</v>
      </c>
      <c r="AJ1069" s="17">
        <v>0</v>
      </c>
      <c r="AK1069" s="17"/>
      <c r="AL1069" s="17">
        <v>0.12610100045583</v>
      </c>
      <c r="AM1069" s="17">
        <v>0.14329393950261701</v>
      </c>
      <c r="AN1069" s="17">
        <v>8.2831964160451105E-2</v>
      </c>
      <c r="AO1069" s="17">
        <v>0.13607677158692399</v>
      </c>
      <c r="AP1069" s="17">
        <v>0.13956982145883701</v>
      </c>
      <c r="AQ1069" s="17">
        <v>0.107957896950428</v>
      </c>
      <c r="AR1069" s="17"/>
      <c r="AS1069" s="17">
        <v>0.119955726928302</v>
      </c>
      <c r="AT1069" s="17">
        <v>0.138601372011317</v>
      </c>
      <c r="AU1069" s="17"/>
      <c r="AV1069" s="17">
        <v>0.121417706646008</v>
      </c>
      <c r="AW1069" s="17">
        <v>0.116568205708761</v>
      </c>
    </row>
    <row r="1070" spans="2:49" x14ac:dyDescent="0.3">
      <c r="B1070" t="s">
        <v>393</v>
      </c>
      <c r="C1070" s="17">
        <v>0.219859630772163</v>
      </c>
      <c r="D1070" s="17">
        <v>0.22463305826369601</v>
      </c>
      <c r="E1070" s="17">
        <v>0.21678741981909899</v>
      </c>
      <c r="F1070" s="17"/>
      <c r="G1070" s="17">
        <v>0.24155116325687701</v>
      </c>
      <c r="H1070" s="17">
        <v>0.23520344443556901</v>
      </c>
      <c r="I1070" s="17">
        <v>0.29040712622853498</v>
      </c>
      <c r="J1070" s="17">
        <v>0.237127088302135</v>
      </c>
      <c r="K1070" s="17">
        <v>0.19603777875196399</v>
      </c>
      <c r="L1070" s="17">
        <v>0.13702644773272599</v>
      </c>
      <c r="M1070" s="17"/>
      <c r="N1070" s="17">
        <v>0.242631212606949</v>
      </c>
      <c r="O1070" s="17">
        <v>0.18203226600662101</v>
      </c>
      <c r="P1070" s="17">
        <v>0.21584204317662101</v>
      </c>
      <c r="Q1070" s="17">
        <v>0.23884356112350999</v>
      </c>
      <c r="R1070" s="17"/>
      <c r="S1070" s="17">
        <v>0.228692999545687</v>
      </c>
      <c r="T1070" s="17">
        <v>0.207496119599789</v>
      </c>
      <c r="U1070" s="17">
        <v>0.19675628898007799</v>
      </c>
      <c r="V1070" s="17">
        <v>0.19120501673666501</v>
      </c>
      <c r="W1070" s="17">
        <v>0.22974188327166101</v>
      </c>
      <c r="X1070" s="17">
        <v>0.190059083443962</v>
      </c>
      <c r="Y1070" s="17">
        <v>0.23347444555446101</v>
      </c>
      <c r="Z1070" s="17">
        <v>0.20599479791043601</v>
      </c>
      <c r="AA1070" s="17">
        <v>0.23343626760693301</v>
      </c>
      <c r="AB1070" s="17">
        <v>0.22015403443646001</v>
      </c>
      <c r="AC1070" s="17">
        <v>0.24531177471465199</v>
      </c>
      <c r="AD1070" s="17">
        <v>0.33507483825138501</v>
      </c>
      <c r="AE1070" s="17"/>
      <c r="AF1070" s="17">
        <v>0.200893201105762</v>
      </c>
      <c r="AG1070" s="17">
        <v>0.237871264801119</v>
      </c>
      <c r="AH1070" s="17">
        <v>0.22647879729244</v>
      </c>
      <c r="AI1070" s="17">
        <v>0.21634667652276701</v>
      </c>
      <c r="AJ1070" s="17">
        <v>0.266218770956127</v>
      </c>
      <c r="AK1070" s="17"/>
      <c r="AL1070" s="17">
        <v>0.23627834386232399</v>
      </c>
      <c r="AM1070" s="17">
        <v>0.209049564193792</v>
      </c>
      <c r="AN1070" s="17">
        <v>0.232924883623785</v>
      </c>
      <c r="AO1070" s="17">
        <v>0.227130472683474</v>
      </c>
      <c r="AP1070" s="17">
        <v>0.19851244124290299</v>
      </c>
      <c r="AQ1070" s="17">
        <v>0.18220908947646799</v>
      </c>
      <c r="AR1070" s="17"/>
      <c r="AS1070" s="17">
        <v>0.20995919956928999</v>
      </c>
      <c r="AT1070" s="17">
        <v>0.23162013288653699</v>
      </c>
      <c r="AU1070" s="17"/>
      <c r="AV1070" s="17">
        <v>0.199851887677885</v>
      </c>
      <c r="AW1070" s="17">
        <v>0.23337863083086699</v>
      </c>
    </row>
    <row r="1071" spans="2:49" x14ac:dyDescent="0.3">
      <c r="B1071" t="s">
        <v>394</v>
      </c>
      <c r="C1071" s="17">
        <v>0.163111465119364</v>
      </c>
      <c r="D1071" s="17">
        <v>0.17587102870844001</v>
      </c>
      <c r="E1071" s="17">
        <v>0.150856709667582</v>
      </c>
      <c r="F1071" s="17"/>
      <c r="G1071" s="17">
        <v>0.22557048858606499</v>
      </c>
      <c r="H1071" s="17">
        <v>0.270149004760458</v>
      </c>
      <c r="I1071" s="17">
        <v>0.18439409319985101</v>
      </c>
      <c r="J1071" s="17">
        <v>0.134878090283999</v>
      </c>
      <c r="K1071" s="17">
        <v>8.6486401280771494E-2</v>
      </c>
      <c r="L1071" s="17">
        <v>9.1098065206722798E-2</v>
      </c>
      <c r="M1071" s="17"/>
      <c r="N1071" s="17">
        <v>0.19261539758943499</v>
      </c>
      <c r="O1071" s="17">
        <v>0.15412816791276801</v>
      </c>
      <c r="P1071" s="17">
        <v>0.17259292452463099</v>
      </c>
      <c r="Q1071" s="17">
        <v>0.13209676612756799</v>
      </c>
      <c r="R1071" s="17"/>
      <c r="S1071" s="17">
        <v>0.19088729014348699</v>
      </c>
      <c r="T1071" s="17">
        <v>0.158031277909888</v>
      </c>
      <c r="U1071" s="17">
        <v>0.203067407998022</v>
      </c>
      <c r="V1071" s="17">
        <v>0.176606214332648</v>
      </c>
      <c r="W1071" s="17">
        <v>0.14347646382065299</v>
      </c>
      <c r="X1071" s="17">
        <v>0.173544702344165</v>
      </c>
      <c r="Y1071" s="17">
        <v>0.147333268797118</v>
      </c>
      <c r="Z1071" s="17">
        <v>0.169225224003105</v>
      </c>
      <c r="AA1071" s="17">
        <v>0.16931604464302799</v>
      </c>
      <c r="AB1071" s="17">
        <v>0.12667297476818201</v>
      </c>
      <c r="AC1071" s="17">
        <v>9.7200613281211296E-2</v>
      </c>
      <c r="AD1071" s="17">
        <v>0.15180447196517</v>
      </c>
      <c r="AE1071" s="17"/>
      <c r="AF1071" s="17">
        <v>0.144070022579216</v>
      </c>
      <c r="AG1071" s="17">
        <v>0.13846081482074701</v>
      </c>
      <c r="AH1071" s="17">
        <v>0.165726958478117</v>
      </c>
      <c r="AI1071" s="17">
        <v>0.26430964847362998</v>
      </c>
      <c r="AJ1071" s="17">
        <v>0.32456597131953802</v>
      </c>
      <c r="AK1071" s="17"/>
      <c r="AL1071" s="17">
        <v>0.21130880223704099</v>
      </c>
      <c r="AM1071" s="17">
        <v>0.13616495515995899</v>
      </c>
      <c r="AN1071" s="17">
        <v>0.18736028202593699</v>
      </c>
      <c r="AO1071" s="17">
        <v>0.138349653757463</v>
      </c>
      <c r="AP1071" s="17">
        <v>0.119880997909561</v>
      </c>
      <c r="AQ1071" s="17">
        <v>0.186518255109656</v>
      </c>
      <c r="AR1071" s="17"/>
      <c r="AS1071" s="17">
        <v>0.17393575125827301</v>
      </c>
      <c r="AT1071" s="17">
        <v>0.150253536266094</v>
      </c>
      <c r="AU1071" s="17"/>
      <c r="AV1071" s="17">
        <v>0.160541252854422</v>
      </c>
      <c r="AW1071" s="17">
        <v>0.20497185047265201</v>
      </c>
    </row>
    <row r="1072" spans="2:49" x14ac:dyDescent="0.3">
      <c r="B1072" t="s">
        <v>408</v>
      </c>
      <c r="C1072" s="17">
        <v>0.109164325071303</v>
      </c>
      <c r="D1072" s="17">
        <v>0.12531387532732799</v>
      </c>
      <c r="E1072" s="17">
        <v>9.3268065508802497E-2</v>
      </c>
      <c r="F1072" s="17"/>
      <c r="G1072" s="17">
        <v>0.147660107758779</v>
      </c>
      <c r="H1072" s="17">
        <v>0.17574265054093499</v>
      </c>
      <c r="I1072" s="17">
        <v>0.10432064374333</v>
      </c>
      <c r="J1072" s="17">
        <v>9.8693213433000707E-2</v>
      </c>
      <c r="K1072" s="17">
        <v>6.5365322201256904E-2</v>
      </c>
      <c r="L1072" s="17">
        <v>7.1017237778386005E-2</v>
      </c>
      <c r="M1072" s="17"/>
      <c r="N1072" s="17">
        <v>0.135870164574767</v>
      </c>
      <c r="O1072" s="17">
        <v>9.2931109102385501E-2</v>
      </c>
      <c r="P1072" s="17">
        <v>0.123279090122382</v>
      </c>
      <c r="Q1072" s="17">
        <v>8.5966949100424794E-2</v>
      </c>
      <c r="R1072" s="17"/>
      <c r="S1072" s="17">
        <v>0.12284512956964901</v>
      </c>
      <c r="T1072" s="17">
        <v>0.10513933178775101</v>
      </c>
      <c r="U1072" s="17">
        <v>5.6935352821755998E-2</v>
      </c>
      <c r="V1072" s="17">
        <v>0.118470706102551</v>
      </c>
      <c r="W1072" s="17">
        <v>7.3949655978374093E-2</v>
      </c>
      <c r="X1072" s="17">
        <v>0.138976122299415</v>
      </c>
      <c r="Y1072" s="17">
        <v>7.44540154512284E-2</v>
      </c>
      <c r="Z1072" s="17">
        <v>0.13845203735409101</v>
      </c>
      <c r="AA1072" s="17">
        <v>0.14617592088227499</v>
      </c>
      <c r="AB1072" s="17">
        <v>0.104280544096801</v>
      </c>
      <c r="AC1072" s="17">
        <v>0.113868431254475</v>
      </c>
      <c r="AD1072" s="17">
        <v>9.0715349370464493E-2</v>
      </c>
      <c r="AE1072" s="17"/>
      <c r="AF1072" s="17">
        <v>6.9481536958440504E-2</v>
      </c>
      <c r="AG1072" s="17">
        <v>0.119625177061252</v>
      </c>
      <c r="AH1072" s="17">
        <v>0.114723071774854</v>
      </c>
      <c r="AI1072" s="17">
        <v>0.175856173963025</v>
      </c>
      <c r="AJ1072" s="17">
        <v>0.21289919538864799</v>
      </c>
      <c r="AK1072" s="17"/>
      <c r="AL1072" s="17">
        <v>0.148019725573272</v>
      </c>
      <c r="AM1072" s="17">
        <v>0.103174415025168</v>
      </c>
      <c r="AN1072" s="17">
        <v>8.5965325898260003E-2</v>
      </c>
      <c r="AO1072" s="17">
        <v>7.5035825447671706E-2</v>
      </c>
      <c r="AP1072" s="17">
        <v>9.1552209514128097E-2</v>
      </c>
      <c r="AQ1072" s="17">
        <v>0.15012652610455099</v>
      </c>
      <c r="AR1072" s="17"/>
      <c r="AS1072" s="17">
        <v>0.121627570546385</v>
      </c>
      <c r="AT1072" s="17">
        <v>9.4359512860787795E-2</v>
      </c>
      <c r="AU1072" s="17"/>
      <c r="AV1072" s="17">
        <v>0.12645726713344899</v>
      </c>
      <c r="AW1072" s="17">
        <v>0.110436786245841</v>
      </c>
    </row>
    <row r="1073" spans="2:49" x14ac:dyDescent="0.3">
      <c r="B1073" t="s">
        <v>409</v>
      </c>
      <c r="C1073" s="17">
        <v>9.9522582785166E-2</v>
      </c>
      <c r="D1073" s="17">
        <v>9.2219787055199301E-2</v>
      </c>
      <c r="E1073" s="17">
        <v>0.10736646562742699</v>
      </c>
      <c r="F1073" s="17"/>
      <c r="G1073" s="17">
        <v>6.9864854817010297E-2</v>
      </c>
      <c r="H1073" s="17">
        <v>6.29808175097189E-2</v>
      </c>
      <c r="I1073" s="17">
        <v>7.7861703451468103E-2</v>
      </c>
      <c r="J1073" s="17">
        <v>0.10216071653629601</v>
      </c>
      <c r="K1073" s="17">
        <v>0.122973053951418</v>
      </c>
      <c r="L1073" s="17">
        <v>0.148997245482657</v>
      </c>
      <c r="M1073" s="17"/>
      <c r="N1073" s="17">
        <v>8.5845558986711396E-2</v>
      </c>
      <c r="O1073" s="17">
        <v>0.111495460970503</v>
      </c>
      <c r="P1073" s="17">
        <v>7.6924120139140906E-2</v>
      </c>
      <c r="Q1073" s="17">
        <v>0.122878880793082</v>
      </c>
      <c r="R1073" s="17"/>
      <c r="S1073" s="17">
        <v>0.10567651408980799</v>
      </c>
      <c r="T1073" s="17">
        <v>8.7187154881759807E-2</v>
      </c>
      <c r="U1073" s="17">
        <v>0.12610548431613</v>
      </c>
      <c r="V1073" s="17">
        <v>0.10075742919743499</v>
      </c>
      <c r="W1073" s="17">
        <v>9.8711634157484601E-2</v>
      </c>
      <c r="X1073" s="17">
        <v>8.2457728580795198E-2</v>
      </c>
      <c r="Y1073" s="17">
        <v>0.101523187336993</v>
      </c>
      <c r="Z1073" s="17">
        <v>6.4785496154208699E-2</v>
      </c>
      <c r="AA1073" s="17">
        <v>0.100216337235389</v>
      </c>
      <c r="AB1073" s="17">
        <v>0.112250925344453</v>
      </c>
      <c r="AC1073" s="17">
        <v>0.10658345344196</v>
      </c>
      <c r="AD1073" s="17">
        <v>9.1801660721726894E-2</v>
      </c>
      <c r="AE1073" s="17"/>
      <c r="AF1073" s="17">
        <v>0.124398787020629</v>
      </c>
      <c r="AG1073" s="17">
        <v>9.60279255492517E-2</v>
      </c>
      <c r="AH1073" s="17">
        <v>9.7204809157974095E-2</v>
      </c>
      <c r="AI1073" s="17">
        <v>7.4995080052797605E-2</v>
      </c>
      <c r="AJ1073" s="17">
        <v>2.5469775319673101E-2</v>
      </c>
      <c r="AK1073" s="17"/>
      <c r="AL1073" s="17">
        <v>6.7990356302605207E-2</v>
      </c>
      <c r="AM1073" s="17">
        <v>0.113748477668215</v>
      </c>
      <c r="AN1073" s="17">
        <v>0.10373820070926899</v>
      </c>
      <c r="AO1073" s="17">
        <v>0.123379259997732</v>
      </c>
      <c r="AP1073" s="17">
        <v>0.106508325377645</v>
      </c>
      <c r="AQ1073" s="17">
        <v>7.5798780223384002E-2</v>
      </c>
      <c r="AR1073" s="17"/>
      <c r="AS1073" s="17">
        <v>9.8249651337947594E-2</v>
      </c>
      <c r="AT1073" s="17">
        <v>0.101034669750845</v>
      </c>
      <c r="AU1073" s="17"/>
      <c r="AV1073" s="17">
        <v>0.110259867925317</v>
      </c>
      <c r="AW1073" s="17">
        <v>7.0421041236009799E-2</v>
      </c>
    </row>
    <row r="1074" spans="2:49" x14ac:dyDescent="0.3">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row>
    <row r="1075" spans="2:49" x14ac:dyDescent="0.3">
      <c r="B1075" s="6" t="s">
        <v>414</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row>
    <row r="1076" spans="2:49" x14ac:dyDescent="0.3">
      <c r="B1076" s="23" t="s">
        <v>276</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row>
    <row r="1077" spans="2:49" x14ac:dyDescent="0.3">
      <c r="B1077" t="s">
        <v>407</v>
      </c>
      <c r="C1077" s="17">
        <v>0.289488283517911</v>
      </c>
      <c r="D1077" s="17">
        <v>0.26979988675542299</v>
      </c>
      <c r="E1077" s="17">
        <v>0.30819028820689298</v>
      </c>
      <c r="F1077" s="17"/>
      <c r="G1077" s="17">
        <v>0.19814705133168301</v>
      </c>
      <c r="H1077" s="17">
        <v>0.148778621131577</v>
      </c>
      <c r="I1077" s="17">
        <v>0.22572781588702201</v>
      </c>
      <c r="J1077" s="17">
        <v>0.29323648550729098</v>
      </c>
      <c r="K1077" s="17">
        <v>0.39912664011211302</v>
      </c>
      <c r="L1077" s="17">
        <v>0.44126192546411003</v>
      </c>
      <c r="M1077" s="17"/>
      <c r="N1077" s="17">
        <v>0.22095143026808101</v>
      </c>
      <c r="O1077" s="17">
        <v>0.32190650303024898</v>
      </c>
      <c r="P1077" s="17">
        <v>0.31521462854316401</v>
      </c>
      <c r="Q1077" s="17">
        <v>0.303115641357593</v>
      </c>
      <c r="R1077" s="17"/>
      <c r="S1077" s="17">
        <v>0.25671885137671902</v>
      </c>
      <c r="T1077" s="17">
        <v>0.34158352604494302</v>
      </c>
      <c r="U1077" s="17">
        <v>0.30924446839762199</v>
      </c>
      <c r="V1077" s="17">
        <v>0.31628473809219698</v>
      </c>
      <c r="W1077" s="17">
        <v>0.260710808625091</v>
      </c>
      <c r="X1077" s="17">
        <v>0.30483956314222399</v>
      </c>
      <c r="Y1077" s="17">
        <v>0.31463495166309402</v>
      </c>
      <c r="Z1077" s="17">
        <v>0.30774237839330998</v>
      </c>
      <c r="AA1077" s="17">
        <v>0.24871429771776499</v>
      </c>
      <c r="AB1077" s="17">
        <v>0.26124354014043699</v>
      </c>
      <c r="AC1077" s="17">
        <v>0.29287057747136103</v>
      </c>
      <c r="AD1077" s="17">
        <v>0.24145668357605399</v>
      </c>
      <c r="AE1077" s="17"/>
      <c r="AF1077" s="17">
        <v>0.35119116983145898</v>
      </c>
      <c r="AG1077" s="17">
        <v>0.31458915105631202</v>
      </c>
      <c r="AH1077" s="17">
        <v>0.23405543039779</v>
      </c>
      <c r="AI1077" s="17">
        <v>0.17617583248079</v>
      </c>
      <c r="AJ1077" s="17">
        <v>0.17956131501282699</v>
      </c>
      <c r="AK1077" s="17"/>
      <c r="AL1077" s="17">
        <v>0.21354350098233699</v>
      </c>
      <c r="AM1077" s="17">
        <v>0.32146312618449202</v>
      </c>
      <c r="AN1077" s="17">
        <v>0.301778615340628</v>
      </c>
      <c r="AO1077" s="17">
        <v>0.292185402227091</v>
      </c>
      <c r="AP1077" s="17">
        <v>0.35224918095739499</v>
      </c>
      <c r="AQ1077" s="17">
        <v>0.34352843758291202</v>
      </c>
      <c r="AR1077" s="17"/>
      <c r="AS1077" s="17">
        <v>0.28659855860602401</v>
      </c>
      <c r="AT1077" s="17">
        <v>0.29292197022778699</v>
      </c>
      <c r="AU1077" s="17"/>
      <c r="AV1077" s="17">
        <v>0.29521975014829899</v>
      </c>
      <c r="AW1077" s="17">
        <v>0.266441307553551</v>
      </c>
    </row>
    <row r="1078" spans="2:49" x14ac:dyDescent="0.3">
      <c r="B1078" t="s">
        <v>392</v>
      </c>
      <c r="C1078" s="17">
        <v>0.128444446580875</v>
      </c>
      <c r="D1078" s="17">
        <v>0.122473534794381</v>
      </c>
      <c r="E1078" s="17">
        <v>0.13519890900817599</v>
      </c>
      <c r="F1078" s="17"/>
      <c r="G1078" s="17">
        <v>0.15987751982189799</v>
      </c>
      <c r="H1078" s="17">
        <v>0.116601246022818</v>
      </c>
      <c r="I1078" s="17">
        <v>0.118832133296396</v>
      </c>
      <c r="J1078" s="17">
        <v>0.12927301091450299</v>
      </c>
      <c r="K1078" s="17">
        <v>0.1503743970168</v>
      </c>
      <c r="L1078" s="17">
        <v>0.109374628681022</v>
      </c>
      <c r="M1078" s="17"/>
      <c r="N1078" s="17">
        <v>0.122523479910432</v>
      </c>
      <c r="O1078" s="17">
        <v>0.138808998817643</v>
      </c>
      <c r="P1078" s="17">
        <v>0.116642161047824</v>
      </c>
      <c r="Q1078" s="17">
        <v>0.132059197088325</v>
      </c>
      <c r="R1078" s="17"/>
      <c r="S1078" s="17">
        <v>9.6259022376037798E-2</v>
      </c>
      <c r="T1078" s="17">
        <v>0.13263502007466901</v>
      </c>
      <c r="U1078" s="17">
        <v>0.155647581163667</v>
      </c>
      <c r="V1078" s="17">
        <v>0.156484869944364</v>
      </c>
      <c r="W1078" s="17">
        <v>0.127014856024251</v>
      </c>
      <c r="X1078" s="17">
        <v>9.2570529240922197E-2</v>
      </c>
      <c r="Y1078" s="17">
        <v>0.13697012136359801</v>
      </c>
      <c r="Z1078" s="17">
        <v>0.14270110075235001</v>
      </c>
      <c r="AA1078" s="17">
        <v>0.11207875754133401</v>
      </c>
      <c r="AB1078" s="17">
        <v>0.14708860080032801</v>
      </c>
      <c r="AC1078" s="17">
        <v>0.14218934207992101</v>
      </c>
      <c r="AD1078" s="17">
        <v>0.15472749818378601</v>
      </c>
      <c r="AE1078" s="17"/>
      <c r="AF1078" s="17">
        <v>0.12931728324841599</v>
      </c>
      <c r="AG1078" s="17">
        <v>0.121673275942461</v>
      </c>
      <c r="AH1078" s="17">
        <v>0.13716846329691099</v>
      </c>
      <c r="AI1078" s="17">
        <v>0.13371735842306701</v>
      </c>
      <c r="AJ1078" s="17">
        <v>2.93053671234818E-2</v>
      </c>
      <c r="AK1078" s="17"/>
      <c r="AL1078" s="17">
        <v>0.117390837754934</v>
      </c>
      <c r="AM1078" s="17">
        <v>0.118590858033813</v>
      </c>
      <c r="AN1078" s="17">
        <v>0.11432376181808</v>
      </c>
      <c r="AO1078" s="17">
        <v>0.16910046339572701</v>
      </c>
      <c r="AP1078" s="17">
        <v>0.15411584303099299</v>
      </c>
      <c r="AQ1078" s="17">
        <v>7.6099273389421601E-2</v>
      </c>
      <c r="AR1078" s="17"/>
      <c r="AS1078" s="17">
        <v>0.11440803500685599</v>
      </c>
      <c r="AT1078" s="17">
        <v>0.14512307217523401</v>
      </c>
      <c r="AU1078" s="17"/>
      <c r="AV1078" s="17">
        <v>0.10757236089545801</v>
      </c>
      <c r="AW1078" s="17">
        <v>0.130390558826293</v>
      </c>
    </row>
    <row r="1079" spans="2:49" x14ac:dyDescent="0.3">
      <c r="B1079" t="s">
        <v>393</v>
      </c>
      <c r="C1079" s="17">
        <v>0.206669817764951</v>
      </c>
      <c r="D1079" s="17">
        <v>0.21638988970925799</v>
      </c>
      <c r="E1079" s="17">
        <v>0.198669890459263</v>
      </c>
      <c r="F1079" s="17"/>
      <c r="G1079" s="17">
        <v>0.227286742995045</v>
      </c>
      <c r="H1079" s="17">
        <v>0.204307688033732</v>
      </c>
      <c r="I1079" s="17">
        <v>0.26289816883976003</v>
      </c>
      <c r="J1079" s="17">
        <v>0.248342305397041</v>
      </c>
      <c r="K1079" s="17">
        <v>0.18455770481179001</v>
      </c>
      <c r="L1079" s="17">
        <v>0.12934669667988299</v>
      </c>
      <c r="M1079" s="17"/>
      <c r="N1079" s="17">
        <v>0.21205103726625801</v>
      </c>
      <c r="O1079" s="17">
        <v>0.197896905745687</v>
      </c>
      <c r="P1079" s="17">
        <v>0.202031504797196</v>
      </c>
      <c r="Q1079" s="17">
        <v>0.216360142725043</v>
      </c>
      <c r="R1079" s="17"/>
      <c r="S1079" s="17">
        <v>0.216946205528914</v>
      </c>
      <c r="T1079" s="17">
        <v>0.18040642454137801</v>
      </c>
      <c r="U1079" s="17">
        <v>0.22543837687750501</v>
      </c>
      <c r="V1079" s="17">
        <v>0.16220426854063</v>
      </c>
      <c r="W1079" s="17">
        <v>0.22328173765387499</v>
      </c>
      <c r="X1079" s="17">
        <v>0.20014323098070799</v>
      </c>
      <c r="Y1079" s="17">
        <v>0.220342720122679</v>
      </c>
      <c r="Z1079" s="17">
        <v>0.18163652416573201</v>
      </c>
      <c r="AA1079" s="17">
        <v>0.210285640215058</v>
      </c>
      <c r="AB1079" s="17">
        <v>0.22924551325643799</v>
      </c>
      <c r="AC1079" s="17">
        <v>0.16817175729285</v>
      </c>
      <c r="AD1079" s="17">
        <v>0.31696964015183898</v>
      </c>
      <c r="AE1079" s="17"/>
      <c r="AF1079" s="17">
        <v>0.20799071025964699</v>
      </c>
      <c r="AG1079" s="17">
        <v>0.215455639517975</v>
      </c>
      <c r="AH1079" s="17">
        <v>0.20980236299089999</v>
      </c>
      <c r="AI1079" s="17">
        <v>0.20412046249627799</v>
      </c>
      <c r="AJ1079" s="17">
        <v>0.14763314664772201</v>
      </c>
      <c r="AK1079" s="17"/>
      <c r="AL1079" s="17">
        <v>0.22027363015016099</v>
      </c>
      <c r="AM1079" s="17">
        <v>0.202447129962675</v>
      </c>
      <c r="AN1079" s="17">
        <v>0.20385090502075601</v>
      </c>
      <c r="AO1079" s="17">
        <v>0.19394281055362</v>
      </c>
      <c r="AP1079" s="17">
        <v>0.20253468649595299</v>
      </c>
      <c r="AQ1079" s="17">
        <v>0.221721881957295</v>
      </c>
      <c r="AR1079" s="17"/>
      <c r="AS1079" s="17">
        <v>0.216856490071622</v>
      </c>
      <c r="AT1079" s="17">
        <v>0.19456560633174599</v>
      </c>
      <c r="AU1079" s="17"/>
      <c r="AV1079" s="17">
        <v>0.20886231260155899</v>
      </c>
      <c r="AW1079" s="17">
        <v>0.23554771638667399</v>
      </c>
    </row>
    <row r="1080" spans="2:49" x14ac:dyDescent="0.3">
      <c r="B1080" t="s">
        <v>394</v>
      </c>
      <c r="C1080" s="17">
        <v>0.143948099130075</v>
      </c>
      <c r="D1080" s="17">
        <v>0.15485841415412799</v>
      </c>
      <c r="E1080" s="17">
        <v>0.13335490272488601</v>
      </c>
      <c r="F1080" s="17"/>
      <c r="G1080" s="17">
        <v>0.19541824681803799</v>
      </c>
      <c r="H1080" s="17">
        <v>0.24522034931124301</v>
      </c>
      <c r="I1080" s="17">
        <v>0.16579023050667799</v>
      </c>
      <c r="J1080" s="17">
        <v>0.120963860685727</v>
      </c>
      <c r="K1080" s="17">
        <v>7.6022451730496002E-2</v>
      </c>
      <c r="L1080" s="17">
        <v>7.3262298359805897E-2</v>
      </c>
      <c r="M1080" s="17"/>
      <c r="N1080" s="17">
        <v>0.18075578152819999</v>
      </c>
      <c r="O1080" s="17">
        <v>0.12686893507913599</v>
      </c>
      <c r="P1080" s="17">
        <v>0.14066599390344001</v>
      </c>
      <c r="Q1080" s="17">
        <v>0.12642392132008501</v>
      </c>
      <c r="R1080" s="17"/>
      <c r="S1080" s="17">
        <v>0.17461131230065799</v>
      </c>
      <c r="T1080" s="17">
        <v>0.13094510395056899</v>
      </c>
      <c r="U1080" s="17">
        <v>0.100894897521959</v>
      </c>
      <c r="V1080" s="17">
        <v>0.14427454995807901</v>
      </c>
      <c r="W1080" s="17">
        <v>0.17089774323899901</v>
      </c>
      <c r="X1080" s="17">
        <v>0.154843194932965</v>
      </c>
      <c r="Y1080" s="17">
        <v>0.11944753730271999</v>
      </c>
      <c r="Z1080" s="17">
        <v>0.16795696989845099</v>
      </c>
      <c r="AA1080" s="17">
        <v>0.16720297790088701</v>
      </c>
      <c r="AB1080" s="17">
        <v>0.14133633904771001</v>
      </c>
      <c r="AC1080" s="17">
        <v>0.103353699254602</v>
      </c>
      <c r="AD1080" s="17">
        <v>9.8389984240920894E-2</v>
      </c>
      <c r="AE1080" s="17"/>
      <c r="AF1080" s="17">
        <v>0.120304629118776</v>
      </c>
      <c r="AG1080" s="17">
        <v>0.123380813969399</v>
      </c>
      <c r="AH1080" s="17">
        <v>0.17757396587743701</v>
      </c>
      <c r="AI1080" s="17">
        <v>0.177648458448078</v>
      </c>
      <c r="AJ1080" s="17">
        <v>0.33689531307118897</v>
      </c>
      <c r="AK1080" s="17"/>
      <c r="AL1080" s="17">
        <v>0.19418691542114699</v>
      </c>
      <c r="AM1080" s="17">
        <v>0.11894190044776699</v>
      </c>
      <c r="AN1080" s="17">
        <v>0.14447104919475401</v>
      </c>
      <c r="AO1080" s="17">
        <v>0.12696316640199101</v>
      </c>
      <c r="AP1080" s="17">
        <v>9.6355606053439999E-2</v>
      </c>
      <c r="AQ1080" s="17">
        <v>0.17892244841067501</v>
      </c>
      <c r="AR1080" s="17"/>
      <c r="AS1080" s="17">
        <v>0.145405770339123</v>
      </c>
      <c r="AT1080" s="17">
        <v>0.14221603590243501</v>
      </c>
      <c r="AU1080" s="17"/>
      <c r="AV1080" s="17">
        <v>0.154280480654922</v>
      </c>
      <c r="AW1080" s="17">
        <v>0.124655765774634</v>
      </c>
    </row>
    <row r="1081" spans="2:49" x14ac:dyDescent="0.3">
      <c r="B1081" t="s">
        <v>408</v>
      </c>
      <c r="C1081" s="17">
        <v>0.107109494491887</v>
      </c>
      <c r="D1081" s="17">
        <v>0.12626632958695599</v>
      </c>
      <c r="E1081" s="17">
        <v>8.9179750874526897E-2</v>
      </c>
      <c r="F1081" s="17"/>
      <c r="G1081" s="17">
        <v>0.124078289632998</v>
      </c>
      <c r="H1081" s="17">
        <v>0.20930961953275301</v>
      </c>
      <c r="I1081" s="17">
        <v>0.12578593887942199</v>
      </c>
      <c r="J1081" s="17">
        <v>6.5735026091096493E-2</v>
      </c>
      <c r="K1081" s="17">
        <v>4.4824083266817603E-2</v>
      </c>
      <c r="L1081" s="17">
        <v>7.2722429821517998E-2</v>
      </c>
      <c r="M1081" s="17"/>
      <c r="N1081" s="17">
        <v>0.13670850290758099</v>
      </c>
      <c r="O1081" s="17">
        <v>9.0088406033732596E-2</v>
      </c>
      <c r="P1081" s="17">
        <v>0.11530753977720801</v>
      </c>
      <c r="Q1081" s="17">
        <v>8.6787772972514707E-2</v>
      </c>
      <c r="R1081" s="17"/>
      <c r="S1081" s="17">
        <v>0.13100754003547899</v>
      </c>
      <c r="T1081" s="17">
        <v>0.11218896474094001</v>
      </c>
      <c r="U1081" s="17">
        <v>7.0646354811241596E-2</v>
      </c>
      <c r="V1081" s="17">
        <v>0.10605759778563199</v>
      </c>
      <c r="W1081" s="17">
        <v>7.4849233390768502E-2</v>
      </c>
      <c r="X1081" s="17">
        <v>0.116024459375231</v>
      </c>
      <c r="Y1081" s="17">
        <v>7.3907528034434303E-2</v>
      </c>
      <c r="Z1081" s="17">
        <v>0.134803857029556</v>
      </c>
      <c r="AA1081" s="17">
        <v>0.141244046151561</v>
      </c>
      <c r="AB1081" s="17">
        <v>8.4659770498614798E-2</v>
      </c>
      <c r="AC1081" s="17">
        <v>0.12646953479829701</v>
      </c>
      <c r="AD1081" s="17">
        <v>8.3143438132319405E-2</v>
      </c>
      <c r="AE1081" s="17"/>
      <c r="AF1081" s="17">
        <v>6.3749459934044198E-2</v>
      </c>
      <c r="AG1081" s="17">
        <v>9.4926917098492797E-2</v>
      </c>
      <c r="AH1081" s="17">
        <v>0.109409585309222</v>
      </c>
      <c r="AI1081" s="17">
        <v>0.21256066365026099</v>
      </c>
      <c r="AJ1081" s="17">
        <v>0.28113508282510702</v>
      </c>
      <c r="AK1081" s="17"/>
      <c r="AL1081" s="17">
        <v>0.171169746633931</v>
      </c>
      <c r="AM1081" s="17">
        <v>9.0673189840665497E-2</v>
      </c>
      <c r="AN1081" s="17">
        <v>0.117937615769974</v>
      </c>
      <c r="AO1081" s="17">
        <v>6.2801007930053707E-2</v>
      </c>
      <c r="AP1081" s="17">
        <v>6.2385772013614997E-2</v>
      </c>
      <c r="AQ1081" s="17">
        <v>8.4683601862057006E-2</v>
      </c>
      <c r="AR1081" s="17"/>
      <c r="AS1081" s="17">
        <v>0.120300772852622</v>
      </c>
      <c r="AT1081" s="17">
        <v>9.1435089981200104E-2</v>
      </c>
      <c r="AU1081" s="17"/>
      <c r="AV1081" s="17">
        <v>0.12377177511883899</v>
      </c>
      <c r="AW1081" s="17">
        <v>0.112185205098355</v>
      </c>
    </row>
    <row r="1082" spans="2:49" x14ac:dyDescent="0.3">
      <c r="B1082" t="s">
        <v>409</v>
      </c>
      <c r="C1082" s="17">
        <v>0.124339858514301</v>
      </c>
      <c r="D1082" s="17">
        <v>0.110211944999855</v>
      </c>
      <c r="E1082" s="17">
        <v>0.135406258726255</v>
      </c>
      <c r="F1082" s="17"/>
      <c r="G1082" s="17">
        <v>9.5192149400338599E-2</v>
      </c>
      <c r="H1082" s="17">
        <v>7.5782475967877502E-2</v>
      </c>
      <c r="I1082" s="17">
        <v>0.100965712590723</v>
      </c>
      <c r="J1082" s="17">
        <v>0.142449311404341</v>
      </c>
      <c r="K1082" s="17">
        <v>0.14509472306198301</v>
      </c>
      <c r="L1082" s="17">
        <v>0.174032020993661</v>
      </c>
      <c r="M1082" s="17"/>
      <c r="N1082" s="17">
        <v>0.127009768119449</v>
      </c>
      <c r="O1082" s="17">
        <v>0.12443025129355199</v>
      </c>
      <c r="P1082" s="17">
        <v>0.110138171931168</v>
      </c>
      <c r="Q1082" s="17">
        <v>0.13525332453644101</v>
      </c>
      <c r="R1082" s="17"/>
      <c r="S1082" s="17">
        <v>0.12445706838219101</v>
      </c>
      <c r="T1082" s="17">
        <v>0.1022409606475</v>
      </c>
      <c r="U1082" s="17">
        <v>0.138128321228007</v>
      </c>
      <c r="V1082" s="17">
        <v>0.114693975679098</v>
      </c>
      <c r="W1082" s="17">
        <v>0.14324562106701599</v>
      </c>
      <c r="X1082" s="17">
        <v>0.13157902232794999</v>
      </c>
      <c r="Y1082" s="17">
        <v>0.134697141513475</v>
      </c>
      <c r="Z1082" s="17">
        <v>6.5159169760601501E-2</v>
      </c>
      <c r="AA1082" s="17">
        <v>0.12047428047339501</v>
      </c>
      <c r="AB1082" s="17">
        <v>0.13642623625647299</v>
      </c>
      <c r="AC1082" s="17">
        <v>0.16694508910297001</v>
      </c>
      <c r="AD1082" s="17">
        <v>0.105312755715081</v>
      </c>
      <c r="AE1082" s="17"/>
      <c r="AF1082" s="17">
        <v>0.12744674760765801</v>
      </c>
      <c r="AG1082" s="17">
        <v>0.12997420241536001</v>
      </c>
      <c r="AH1082" s="17">
        <v>0.13199019212773899</v>
      </c>
      <c r="AI1082" s="17">
        <v>9.57772245015268E-2</v>
      </c>
      <c r="AJ1082" s="17">
        <v>2.5469775319673101E-2</v>
      </c>
      <c r="AK1082" s="17"/>
      <c r="AL1082" s="17">
        <v>8.3435369057489703E-2</v>
      </c>
      <c r="AM1082" s="17">
        <v>0.147883795530586</v>
      </c>
      <c r="AN1082" s="17">
        <v>0.117638052855807</v>
      </c>
      <c r="AO1082" s="17">
        <v>0.155007149491518</v>
      </c>
      <c r="AP1082" s="17">
        <v>0.13235891144860501</v>
      </c>
      <c r="AQ1082" s="17">
        <v>9.5044356797639798E-2</v>
      </c>
      <c r="AR1082" s="17"/>
      <c r="AS1082" s="17">
        <v>0.116430373123755</v>
      </c>
      <c r="AT1082" s="17">
        <v>0.13373822538159699</v>
      </c>
      <c r="AU1082" s="17"/>
      <c r="AV1082" s="17">
        <v>0.110293320580924</v>
      </c>
      <c r="AW1082" s="17">
        <v>0.13077944636049299</v>
      </c>
    </row>
    <row r="1083" spans="2:49" x14ac:dyDescent="0.3">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row>
    <row r="1084" spans="2:49" x14ac:dyDescent="0.3">
      <c r="B1084" s="6" t="s">
        <v>415</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row>
    <row r="1085" spans="2:49" x14ac:dyDescent="0.3">
      <c r="B1085" s="23" t="s">
        <v>276</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row>
    <row r="1086" spans="2:49" x14ac:dyDescent="0.3">
      <c r="B1086" t="s">
        <v>407</v>
      </c>
      <c r="C1086" s="17">
        <v>0.17524980805065701</v>
      </c>
      <c r="D1086" s="17">
        <v>0.15664000171179701</v>
      </c>
      <c r="E1086" s="17">
        <v>0.19291852046755301</v>
      </c>
      <c r="F1086" s="17"/>
      <c r="G1086" s="17">
        <v>0.12439553184950899</v>
      </c>
      <c r="H1086" s="17">
        <v>0.112674058022882</v>
      </c>
      <c r="I1086" s="17">
        <v>0.15036392518955399</v>
      </c>
      <c r="J1086" s="17">
        <v>0.191724699070355</v>
      </c>
      <c r="K1086" s="17">
        <v>0.229400637709503</v>
      </c>
      <c r="L1086" s="17">
        <v>0.23104736363117701</v>
      </c>
      <c r="M1086" s="17"/>
      <c r="N1086" s="17">
        <v>0.15059425252404099</v>
      </c>
      <c r="O1086" s="17">
        <v>0.19172610121245701</v>
      </c>
      <c r="P1086" s="17">
        <v>0.17508992330692</v>
      </c>
      <c r="Q1086" s="17">
        <v>0.18141206256130199</v>
      </c>
      <c r="R1086" s="17"/>
      <c r="S1086" s="17">
        <v>0.17324363359398601</v>
      </c>
      <c r="T1086" s="17">
        <v>0.18095479654982699</v>
      </c>
      <c r="U1086" s="17">
        <v>0.16988998788897899</v>
      </c>
      <c r="V1086" s="17">
        <v>0.18479430843918901</v>
      </c>
      <c r="W1086" s="17">
        <v>0.17450722651389999</v>
      </c>
      <c r="X1086" s="17">
        <v>0.161366009559436</v>
      </c>
      <c r="Y1086" s="17">
        <v>0.19920650224508499</v>
      </c>
      <c r="Z1086" s="17">
        <v>0.198481851485862</v>
      </c>
      <c r="AA1086" s="17">
        <v>0.156034386414238</v>
      </c>
      <c r="AB1086" s="17">
        <v>0.20044230330865101</v>
      </c>
      <c r="AC1086" s="17">
        <v>0.17840988794363599</v>
      </c>
      <c r="AD1086" s="17">
        <v>8.2680784289221598E-2</v>
      </c>
      <c r="AE1086" s="17"/>
      <c r="AF1086" s="17">
        <v>0.21153718248025399</v>
      </c>
      <c r="AG1086" s="17">
        <v>0.16375604422932999</v>
      </c>
      <c r="AH1086" s="17">
        <v>0.17610569921864599</v>
      </c>
      <c r="AI1086" s="17">
        <v>0.10428574890916401</v>
      </c>
      <c r="AJ1086" s="17">
        <v>0.15128624154400899</v>
      </c>
      <c r="AK1086" s="17"/>
      <c r="AL1086" s="17">
        <v>0.138258906015713</v>
      </c>
      <c r="AM1086" s="17">
        <v>0.193562730602267</v>
      </c>
      <c r="AN1086" s="17">
        <v>0.16906386627839701</v>
      </c>
      <c r="AO1086" s="17">
        <v>0.17002004113626501</v>
      </c>
      <c r="AP1086" s="17">
        <v>0.23448975085416501</v>
      </c>
      <c r="AQ1086" s="17">
        <v>0.181660627023113</v>
      </c>
      <c r="AR1086" s="17"/>
      <c r="AS1086" s="17">
        <v>0.16616693631941101</v>
      </c>
      <c r="AT1086" s="17">
        <v>0.186081962945956</v>
      </c>
      <c r="AU1086" s="17"/>
      <c r="AV1086" s="17">
        <v>0.16991467350823999</v>
      </c>
      <c r="AW1086" s="17">
        <v>0.15745848319433101</v>
      </c>
    </row>
    <row r="1087" spans="2:49" x14ac:dyDescent="0.3">
      <c r="B1087" t="s">
        <v>392</v>
      </c>
      <c r="C1087" s="17">
        <v>0.131670702107649</v>
      </c>
      <c r="D1087" s="17">
        <v>0.145369104268327</v>
      </c>
      <c r="E1087" s="17">
        <v>0.118318816001898</v>
      </c>
      <c r="F1087" s="17"/>
      <c r="G1087" s="17">
        <v>0.13490337030525301</v>
      </c>
      <c r="H1087" s="17">
        <v>0.126673905951843</v>
      </c>
      <c r="I1087" s="17">
        <v>0.12833906219519101</v>
      </c>
      <c r="J1087" s="17">
        <v>0.14742938821439</v>
      </c>
      <c r="K1087" s="17">
        <v>0.154873643450122</v>
      </c>
      <c r="L1087" s="17">
        <v>0.107912526472747</v>
      </c>
      <c r="M1087" s="17"/>
      <c r="N1087" s="17">
        <v>9.5924095900228795E-2</v>
      </c>
      <c r="O1087" s="17">
        <v>0.14675641459949401</v>
      </c>
      <c r="P1087" s="17">
        <v>0.157760433689109</v>
      </c>
      <c r="Q1087" s="17">
        <v>0.133022648372394</v>
      </c>
      <c r="R1087" s="17"/>
      <c r="S1087" s="17">
        <v>0.119384986492972</v>
      </c>
      <c r="T1087" s="17">
        <v>0.11809918964739601</v>
      </c>
      <c r="U1087" s="17">
        <v>0.131608507777492</v>
      </c>
      <c r="V1087" s="17">
        <v>0.122533974420626</v>
      </c>
      <c r="W1087" s="17">
        <v>0.11490558190856499</v>
      </c>
      <c r="X1087" s="17">
        <v>0.13127040793981801</v>
      </c>
      <c r="Y1087" s="17">
        <v>0.104143622806393</v>
      </c>
      <c r="Z1087" s="17">
        <v>0.15327941416612101</v>
      </c>
      <c r="AA1087" s="17">
        <v>0.157008120155404</v>
      </c>
      <c r="AB1087" s="17">
        <v>0.17516859270610399</v>
      </c>
      <c r="AC1087" s="17">
        <v>0.114648963759145</v>
      </c>
      <c r="AD1087" s="17">
        <v>0.16539360907024001</v>
      </c>
      <c r="AE1087" s="17"/>
      <c r="AF1087" s="17">
        <v>0.12211923357139</v>
      </c>
      <c r="AG1087" s="17">
        <v>0.127284610125904</v>
      </c>
      <c r="AH1087" s="17">
        <v>0.15242547481745899</v>
      </c>
      <c r="AI1087" s="17">
        <v>0.13323444605818799</v>
      </c>
      <c r="AJ1087" s="17">
        <v>5.5447021245519298E-2</v>
      </c>
      <c r="AK1087" s="17"/>
      <c r="AL1087" s="17">
        <v>0.120598013658913</v>
      </c>
      <c r="AM1087" s="17">
        <v>0.123212722699446</v>
      </c>
      <c r="AN1087" s="17">
        <v>0.147745537357311</v>
      </c>
      <c r="AO1087" s="17">
        <v>0.13586130888693701</v>
      </c>
      <c r="AP1087" s="17">
        <v>0.15502560587720501</v>
      </c>
      <c r="AQ1087" s="17">
        <v>0.14321969228713699</v>
      </c>
      <c r="AR1087" s="17"/>
      <c r="AS1087" s="17">
        <v>0.11149821615713799</v>
      </c>
      <c r="AT1087" s="17">
        <v>0.155728235771533</v>
      </c>
      <c r="AU1087" s="17"/>
      <c r="AV1087" s="17">
        <v>0.104829445599936</v>
      </c>
      <c r="AW1087" s="17">
        <v>0.12699414686765301</v>
      </c>
    </row>
    <row r="1088" spans="2:49" x14ac:dyDescent="0.3">
      <c r="B1088" t="s">
        <v>393</v>
      </c>
      <c r="C1088" s="17">
        <v>0.26743024983796199</v>
      </c>
      <c r="D1088" s="17">
        <v>0.25454936270483097</v>
      </c>
      <c r="E1088" s="17">
        <v>0.28010803297512399</v>
      </c>
      <c r="F1088" s="17"/>
      <c r="G1088" s="17">
        <v>0.27459515540159102</v>
      </c>
      <c r="H1088" s="17">
        <v>0.25287493968818298</v>
      </c>
      <c r="I1088" s="17">
        <v>0.34586950352905899</v>
      </c>
      <c r="J1088" s="17">
        <v>0.26575963049175899</v>
      </c>
      <c r="K1088" s="17">
        <v>0.257261421220429</v>
      </c>
      <c r="L1088" s="17">
        <v>0.21830365373549501</v>
      </c>
      <c r="M1088" s="17"/>
      <c r="N1088" s="17">
        <v>0.28556463526640102</v>
      </c>
      <c r="O1088" s="17">
        <v>0.25070893874779299</v>
      </c>
      <c r="P1088" s="17">
        <v>0.25866317246455101</v>
      </c>
      <c r="Q1088" s="17">
        <v>0.27206167679273702</v>
      </c>
      <c r="R1088" s="17"/>
      <c r="S1088" s="17">
        <v>0.27758858146918902</v>
      </c>
      <c r="T1088" s="17">
        <v>0.263194744621362</v>
      </c>
      <c r="U1088" s="17">
        <v>0.27784203020018999</v>
      </c>
      <c r="V1088" s="17">
        <v>0.26417392198724399</v>
      </c>
      <c r="W1088" s="17">
        <v>0.28132737185430301</v>
      </c>
      <c r="X1088" s="17">
        <v>0.29789893167966702</v>
      </c>
      <c r="Y1088" s="17">
        <v>0.28962264133260501</v>
      </c>
      <c r="Z1088" s="17">
        <v>0.18695770595041</v>
      </c>
      <c r="AA1088" s="17">
        <v>0.24953106988155499</v>
      </c>
      <c r="AB1088" s="17">
        <v>0.25532917740710698</v>
      </c>
      <c r="AC1088" s="17">
        <v>0.22909983817493201</v>
      </c>
      <c r="AD1088" s="17">
        <v>0.31130792499076199</v>
      </c>
      <c r="AE1088" s="17"/>
      <c r="AF1088" s="17">
        <v>0.26213793018442599</v>
      </c>
      <c r="AG1088" s="17">
        <v>0.29508598699608901</v>
      </c>
      <c r="AH1088" s="17">
        <v>0.25618531471860101</v>
      </c>
      <c r="AI1088" s="17">
        <v>0.23778562236814199</v>
      </c>
      <c r="AJ1088" s="17">
        <v>0.294731688152441</v>
      </c>
      <c r="AK1088" s="17"/>
      <c r="AL1088" s="17">
        <v>0.25629353795419002</v>
      </c>
      <c r="AM1088" s="17">
        <v>0.28980530112230801</v>
      </c>
      <c r="AN1088" s="17">
        <v>0.25933242842195398</v>
      </c>
      <c r="AO1088" s="17">
        <v>0.312899775988775</v>
      </c>
      <c r="AP1088" s="17">
        <v>0.18766149004147001</v>
      </c>
      <c r="AQ1088" s="17">
        <v>0.20298660415806399</v>
      </c>
      <c r="AR1088" s="17"/>
      <c r="AS1088" s="17">
        <v>0.251218539111696</v>
      </c>
      <c r="AT1088" s="17">
        <v>0.28676419695301297</v>
      </c>
      <c r="AU1088" s="17"/>
      <c r="AV1088" s="17">
        <v>0.23086176673693301</v>
      </c>
      <c r="AW1088" s="17">
        <v>0.29852068146361099</v>
      </c>
    </row>
    <row r="1089" spans="2:49" x14ac:dyDescent="0.3">
      <c r="B1089" t="s">
        <v>394</v>
      </c>
      <c r="C1089" s="17">
        <v>0.225203268777529</v>
      </c>
      <c r="D1089" s="17">
        <v>0.24695724324813301</v>
      </c>
      <c r="E1089" s="17">
        <v>0.20382656054287099</v>
      </c>
      <c r="F1089" s="17"/>
      <c r="G1089" s="17">
        <v>0.25755742265557802</v>
      </c>
      <c r="H1089" s="17">
        <v>0.26382314280732</v>
      </c>
      <c r="I1089" s="17">
        <v>0.22608639766463601</v>
      </c>
      <c r="J1089" s="17">
        <v>0.21158067870194999</v>
      </c>
      <c r="K1089" s="17">
        <v>0.19405691740606701</v>
      </c>
      <c r="L1089" s="17">
        <v>0.203261616154608</v>
      </c>
      <c r="M1089" s="17"/>
      <c r="N1089" s="17">
        <v>0.25483790591511901</v>
      </c>
      <c r="O1089" s="17">
        <v>0.22709213468216799</v>
      </c>
      <c r="P1089" s="17">
        <v>0.21792041749702401</v>
      </c>
      <c r="Q1089" s="17">
        <v>0.20021777069695901</v>
      </c>
      <c r="R1089" s="17"/>
      <c r="S1089" s="17">
        <v>0.22602525561095199</v>
      </c>
      <c r="T1089" s="17">
        <v>0.24571964580897901</v>
      </c>
      <c r="U1089" s="17">
        <v>0.248622690744221</v>
      </c>
      <c r="V1089" s="17">
        <v>0.248108407298195</v>
      </c>
      <c r="W1089" s="17">
        <v>0.25766034706353202</v>
      </c>
      <c r="X1089" s="17">
        <v>0.18546150889190099</v>
      </c>
      <c r="Y1089" s="17">
        <v>0.204871896477055</v>
      </c>
      <c r="Z1089" s="17">
        <v>0.22639177308357</v>
      </c>
      <c r="AA1089" s="17">
        <v>0.21848302361774799</v>
      </c>
      <c r="AB1089" s="17">
        <v>0.18899037371080099</v>
      </c>
      <c r="AC1089" s="17">
        <v>0.24291704758305599</v>
      </c>
      <c r="AD1089" s="17">
        <v>0.20111582737035999</v>
      </c>
      <c r="AE1089" s="17"/>
      <c r="AF1089" s="17">
        <v>0.201069724788139</v>
      </c>
      <c r="AG1089" s="17">
        <v>0.236348756513692</v>
      </c>
      <c r="AH1089" s="17">
        <v>0.23070325799393199</v>
      </c>
      <c r="AI1089" s="17">
        <v>0.284193904169048</v>
      </c>
      <c r="AJ1089" s="17">
        <v>0.20671341559023099</v>
      </c>
      <c r="AK1089" s="17"/>
      <c r="AL1089" s="17">
        <v>0.244770345336182</v>
      </c>
      <c r="AM1089" s="17">
        <v>0.21656872224378099</v>
      </c>
      <c r="AN1089" s="17">
        <v>0.25290449619816802</v>
      </c>
      <c r="AO1089" s="17">
        <v>0.211233366206141</v>
      </c>
      <c r="AP1089" s="17">
        <v>0.18410086167595099</v>
      </c>
      <c r="AQ1089" s="17">
        <v>0.245549476422456</v>
      </c>
      <c r="AR1089" s="17"/>
      <c r="AS1089" s="17">
        <v>0.24558678943896101</v>
      </c>
      <c r="AT1089" s="17">
        <v>0.20089405692808701</v>
      </c>
      <c r="AU1089" s="17"/>
      <c r="AV1089" s="17">
        <v>0.260093445619418</v>
      </c>
      <c r="AW1089" s="17">
        <v>0.21187830643067501</v>
      </c>
    </row>
    <row r="1090" spans="2:49" x14ac:dyDescent="0.3">
      <c r="B1090" t="s">
        <v>408</v>
      </c>
      <c r="C1090" s="17">
        <v>0.15044947925330299</v>
      </c>
      <c r="D1090" s="17">
        <v>0.14694583571942299</v>
      </c>
      <c r="E1090" s="17">
        <v>0.154024773313088</v>
      </c>
      <c r="F1090" s="17"/>
      <c r="G1090" s="17">
        <v>0.15361012623810999</v>
      </c>
      <c r="H1090" s="17">
        <v>0.215153191835595</v>
      </c>
      <c r="I1090" s="17">
        <v>0.102299717379114</v>
      </c>
      <c r="J1090" s="17">
        <v>0.13646763366014</v>
      </c>
      <c r="K1090" s="17">
        <v>0.100111216266092</v>
      </c>
      <c r="L1090" s="17">
        <v>0.18033431650207099</v>
      </c>
      <c r="M1090" s="17"/>
      <c r="N1090" s="17">
        <v>0.170859721286373</v>
      </c>
      <c r="O1090" s="17">
        <v>0.13739266851776499</v>
      </c>
      <c r="P1090" s="17">
        <v>0.14515338569531</v>
      </c>
      <c r="Q1090" s="17">
        <v>0.14653784723287899</v>
      </c>
      <c r="R1090" s="17"/>
      <c r="S1090" s="17">
        <v>0.16187972859257499</v>
      </c>
      <c r="T1090" s="17">
        <v>0.13540725482007901</v>
      </c>
      <c r="U1090" s="17">
        <v>9.0563329883338206E-2</v>
      </c>
      <c r="V1090" s="17">
        <v>0.13202423809206501</v>
      </c>
      <c r="W1090" s="17">
        <v>0.13496505958636501</v>
      </c>
      <c r="X1090" s="17">
        <v>0.154718899346209</v>
      </c>
      <c r="Y1090" s="17">
        <v>0.166052790897361</v>
      </c>
      <c r="Z1090" s="17">
        <v>0.20306714398652001</v>
      </c>
      <c r="AA1090" s="17">
        <v>0.18087753195554299</v>
      </c>
      <c r="AB1090" s="17">
        <v>0.12471722813488099</v>
      </c>
      <c r="AC1090" s="17">
        <v>0.18701619076765599</v>
      </c>
      <c r="AD1090" s="17">
        <v>0.193860041831005</v>
      </c>
      <c r="AE1090" s="17"/>
      <c r="AF1090" s="17">
        <v>0.13629277058855099</v>
      </c>
      <c r="AG1090" s="17">
        <v>0.12033340361881301</v>
      </c>
      <c r="AH1090" s="17">
        <v>0.14437182517366901</v>
      </c>
      <c r="AI1090" s="17">
        <v>0.219090109230618</v>
      </c>
      <c r="AJ1090" s="17">
        <v>0.29182163346779999</v>
      </c>
      <c r="AK1090" s="17"/>
      <c r="AL1090" s="17">
        <v>0.19628885164075499</v>
      </c>
      <c r="AM1090" s="17">
        <v>0.12336354939934401</v>
      </c>
      <c r="AN1090" s="17">
        <v>0.129736898721315</v>
      </c>
      <c r="AO1090" s="17">
        <v>0.116081289961541</v>
      </c>
      <c r="AP1090" s="17">
        <v>0.17382229222685999</v>
      </c>
      <c r="AQ1090" s="17">
        <v>0.18847576992097601</v>
      </c>
      <c r="AR1090" s="17"/>
      <c r="AS1090" s="17">
        <v>0.17947554704052401</v>
      </c>
      <c r="AT1090" s="17">
        <v>0.115833239855027</v>
      </c>
      <c r="AU1090" s="17"/>
      <c r="AV1090" s="17">
        <v>0.18496876335288201</v>
      </c>
      <c r="AW1090" s="17">
        <v>0.166711200355626</v>
      </c>
    </row>
    <row r="1091" spans="2:49" x14ac:dyDescent="0.3">
      <c r="B1091" t="s">
        <v>409</v>
      </c>
      <c r="C1091" s="17">
        <v>4.9996491972899897E-2</v>
      </c>
      <c r="D1091" s="17">
        <v>4.95384523474902E-2</v>
      </c>
      <c r="E1091" s="17">
        <v>5.0803296699466198E-2</v>
      </c>
      <c r="F1091" s="17"/>
      <c r="G1091" s="17">
        <v>5.4938393549959698E-2</v>
      </c>
      <c r="H1091" s="17">
        <v>2.8800761694177401E-2</v>
      </c>
      <c r="I1091" s="17">
        <v>4.7041394042446401E-2</v>
      </c>
      <c r="J1091" s="17">
        <v>4.7037969861406299E-2</v>
      </c>
      <c r="K1091" s="17">
        <v>6.4296163947787796E-2</v>
      </c>
      <c r="L1091" s="17">
        <v>5.9140523503900699E-2</v>
      </c>
      <c r="M1091" s="17"/>
      <c r="N1091" s="17">
        <v>4.2219389107836597E-2</v>
      </c>
      <c r="O1091" s="17">
        <v>4.63237422403232E-2</v>
      </c>
      <c r="P1091" s="17">
        <v>4.5412667347085801E-2</v>
      </c>
      <c r="Q1091" s="17">
        <v>6.67479943437293E-2</v>
      </c>
      <c r="R1091" s="17"/>
      <c r="S1091" s="17">
        <v>4.1877814240326799E-2</v>
      </c>
      <c r="T1091" s="17">
        <v>5.6624368552356599E-2</v>
      </c>
      <c r="U1091" s="17">
        <v>8.1473453505780002E-2</v>
      </c>
      <c r="V1091" s="17">
        <v>4.8365149762681497E-2</v>
      </c>
      <c r="W1091" s="17">
        <v>3.6634413073335002E-2</v>
      </c>
      <c r="X1091" s="17">
        <v>6.9284242582967906E-2</v>
      </c>
      <c r="Y1091" s="17">
        <v>3.6102546241500402E-2</v>
      </c>
      <c r="Z1091" s="17">
        <v>3.1822111327517499E-2</v>
      </c>
      <c r="AA1091" s="17">
        <v>3.8065867975512001E-2</v>
      </c>
      <c r="AB1091" s="17">
        <v>5.5352324732456999E-2</v>
      </c>
      <c r="AC1091" s="17">
        <v>4.7908071771575203E-2</v>
      </c>
      <c r="AD1091" s="17">
        <v>4.5641812448411499E-2</v>
      </c>
      <c r="AE1091" s="17"/>
      <c r="AF1091" s="17">
        <v>6.6843158387239907E-2</v>
      </c>
      <c r="AG1091" s="17">
        <v>5.7191198516172999E-2</v>
      </c>
      <c r="AH1091" s="17">
        <v>4.0208428077693703E-2</v>
      </c>
      <c r="AI1091" s="17">
        <v>2.1410169264839799E-2</v>
      </c>
      <c r="AJ1091" s="17">
        <v>0</v>
      </c>
      <c r="AK1091" s="17"/>
      <c r="AL1091" s="17">
        <v>4.3790345394246401E-2</v>
      </c>
      <c r="AM1091" s="17">
        <v>5.3486973932853801E-2</v>
      </c>
      <c r="AN1091" s="17">
        <v>4.1216773022855702E-2</v>
      </c>
      <c r="AO1091" s="17">
        <v>5.3904217820340598E-2</v>
      </c>
      <c r="AP1091" s="17">
        <v>6.4899999324347799E-2</v>
      </c>
      <c r="AQ1091" s="17">
        <v>3.8107830188254102E-2</v>
      </c>
      <c r="AR1091" s="17"/>
      <c r="AS1091" s="17">
        <v>4.6053971932269601E-2</v>
      </c>
      <c r="AT1091" s="17">
        <v>5.4698307546383898E-2</v>
      </c>
      <c r="AU1091" s="17"/>
      <c r="AV1091" s="17">
        <v>4.9331905182591403E-2</v>
      </c>
      <c r="AW1091" s="17">
        <v>3.8437181688104102E-2</v>
      </c>
    </row>
    <row r="1092" spans="2:49" x14ac:dyDescent="0.3">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row>
    <row r="1093" spans="2:49" x14ac:dyDescent="0.3">
      <c r="B1093" s="6" t="s">
        <v>416</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row>
    <row r="1094" spans="2:49" x14ac:dyDescent="0.3">
      <c r="B1094" s="23" t="s">
        <v>276</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row>
    <row r="1095" spans="2:49" x14ac:dyDescent="0.3">
      <c r="B1095" t="s">
        <v>407</v>
      </c>
      <c r="C1095" s="17">
        <v>0.18320571424295501</v>
      </c>
      <c r="D1095" s="17">
        <v>0.1317452790958</v>
      </c>
      <c r="E1095" s="17">
        <v>0.231131471932396</v>
      </c>
      <c r="F1095" s="17"/>
      <c r="G1095" s="17">
        <v>0.111285850316739</v>
      </c>
      <c r="H1095" s="17">
        <v>9.2832695292043105E-2</v>
      </c>
      <c r="I1095" s="17">
        <v>0.140269331020413</v>
      </c>
      <c r="J1095" s="17">
        <v>0.19334634943559301</v>
      </c>
      <c r="K1095" s="17">
        <v>0.24931621470874901</v>
      </c>
      <c r="L1095" s="17">
        <v>0.287551073134302</v>
      </c>
      <c r="M1095" s="17"/>
      <c r="N1095" s="17">
        <v>0.12381880146243</v>
      </c>
      <c r="O1095" s="17">
        <v>0.21045825868798401</v>
      </c>
      <c r="P1095" s="17">
        <v>0.18487546237828401</v>
      </c>
      <c r="Q1095" s="17">
        <v>0.21416610470733499</v>
      </c>
      <c r="R1095" s="17"/>
      <c r="S1095" s="17">
        <v>0.16344285178743301</v>
      </c>
      <c r="T1095" s="17">
        <v>0.214667401826525</v>
      </c>
      <c r="U1095" s="17">
        <v>0.20480782067297901</v>
      </c>
      <c r="V1095" s="17">
        <v>0.19545769469166799</v>
      </c>
      <c r="W1095" s="17">
        <v>0.17752720786456799</v>
      </c>
      <c r="X1095" s="17">
        <v>0.18376461281512699</v>
      </c>
      <c r="Y1095" s="17">
        <v>0.21176257911617699</v>
      </c>
      <c r="Z1095" s="17">
        <v>0.11991995514449599</v>
      </c>
      <c r="AA1095" s="17">
        <v>0.16611679886834199</v>
      </c>
      <c r="AB1095" s="17">
        <v>0.154240903292895</v>
      </c>
      <c r="AC1095" s="17">
        <v>0.21472876664752</v>
      </c>
      <c r="AD1095" s="17">
        <v>0.16098783133903699</v>
      </c>
      <c r="AE1095" s="17"/>
      <c r="AF1095" s="17">
        <v>0.229041944336525</v>
      </c>
      <c r="AG1095" s="17">
        <v>0.17023303355194</v>
      </c>
      <c r="AH1095" s="17">
        <v>0.16166865827493801</v>
      </c>
      <c r="AI1095" s="17">
        <v>0.112192359664243</v>
      </c>
      <c r="AJ1095" s="17">
        <v>0.169779378473846</v>
      </c>
      <c r="AK1095" s="17"/>
      <c r="AL1095" s="17">
        <v>0.122421561477234</v>
      </c>
      <c r="AM1095" s="17">
        <v>0.19353573967281201</v>
      </c>
      <c r="AN1095" s="17">
        <v>0.17730201906654799</v>
      </c>
      <c r="AO1095" s="17">
        <v>0.20674222527039299</v>
      </c>
      <c r="AP1095" s="17">
        <v>0.26425142404484803</v>
      </c>
      <c r="AQ1095" s="17">
        <v>0.215883523748124</v>
      </c>
      <c r="AR1095" s="17"/>
      <c r="AS1095" s="17">
        <v>0.17434394784128099</v>
      </c>
      <c r="AT1095" s="17">
        <v>0.193752588670526</v>
      </c>
      <c r="AU1095" s="17"/>
      <c r="AV1095" s="17">
        <v>0.18068357824502401</v>
      </c>
      <c r="AW1095" s="17">
        <v>0.15963471647177399</v>
      </c>
    </row>
    <row r="1096" spans="2:49" x14ac:dyDescent="0.3">
      <c r="B1096" t="s">
        <v>392</v>
      </c>
      <c r="C1096" s="17">
        <v>0.127828089609304</v>
      </c>
      <c r="D1096" s="17">
        <v>0.112541105252708</v>
      </c>
      <c r="E1096" s="17">
        <v>0.14186026530002599</v>
      </c>
      <c r="F1096" s="17"/>
      <c r="G1096" s="17">
        <v>0.15316438137115199</v>
      </c>
      <c r="H1096" s="17">
        <v>0.11875358291896899</v>
      </c>
      <c r="I1096" s="17">
        <v>0.12565067170913999</v>
      </c>
      <c r="J1096" s="17">
        <v>0.116240741474499</v>
      </c>
      <c r="K1096" s="17">
        <v>0.12502355611840099</v>
      </c>
      <c r="L1096" s="17">
        <v>0.13139238990267699</v>
      </c>
      <c r="M1096" s="17"/>
      <c r="N1096" s="17">
        <v>0.12067832784798201</v>
      </c>
      <c r="O1096" s="17">
        <v>0.12964011275752799</v>
      </c>
      <c r="P1096" s="17">
        <v>0.13789947857394899</v>
      </c>
      <c r="Q1096" s="17">
        <v>0.124296085875583</v>
      </c>
      <c r="R1096" s="17"/>
      <c r="S1096" s="17">
        <v>0.123585310864205</v>
      </c>
      <c r="T1096" s="17">
        <v>0.115636276487737</v>
      </c>
      <c r="U1096" s="17">
        <v>0.13319069794619801</v>
      </c>
      <c r="V1096" s="17">
        <v>0.12957555202274901</v>
      </c>
      <c r="W1096" s="17">
        <v>0.119126032897935</v>
      </c>
      <c r="X1096" s="17">
        <v>0.165884518891661</v>
      </c>
      <c r="Y1096" s="17">
        <v>0.107516769941705</v>
      </c>
      <c r="Z1096" s="17">
        <v>0.169148102917899</v>
      </c>
      <c r="AA1096" s="17">
        <v>0.140881337672013</v>
      </c>
      <c r="AB1096" s="17">
        <v>0.12158553711362199</v>
      </c>
      <c r="AC1096" s="17">
        <v>0.11331805293809501</v>
      </c>
      <c r="AD1096" s="17">
        <v>8.1520451385533904E-2</v>
      </c>
      <c r="AE1096" s="17"/>
      <c r="AF1096" s="17">
        <v>0.12745300473295501</v>
      </c>
      <c r="AG1096" s="17">
        <v>0.14040046351480401</v>
      </c>
      <c r="AH1096" s="17">
        <v>0.12929263143796399</v>
      </c>
      <c r="AI1096" s="17">
        <v>0.117645372633696</v>
      </c>
      <c r="AJ1096" s="17">
        <v>9.8153910586285795E-2</v>
      </c>
      <c r="AK1096" s="17"/>
      <c r="AL1096" s="17">
        <v>0.110571006384743</v>
      </c>
      <c r="AM1096" s="17">
        <v>0.13016213143659999</v>
      </c>
      <c r="AN1096" s="17">
        <v>0.14383140034092001</v>
      </c>
      <c r="AO1096" s="17">
        <v>0.147070210267497</v>
      </c>
      <c r="AP1096" s="17">
        <v>0.116336723822201</v>
      </c>
      <c r="AQ1096" s="17">
        <v>0.125658968091376</v>
      </c>
      <c r="AR1096" s="17"/>
      <c r="AS1096" s="17">
        <v>0.12516462012184301</v>
      </c>
      <c r="AT1096" s="17">
        <v>0.13099803078724101</v>
      </c>
      <c r="AU1096" s="17"/>
      <c r="AV1096" s="17">
        <v>0.1105012911104</v>
      </c>
      <c r="AW1096" s="17">
        <v>0.15918652445070899</v>
      </c>
    </row>
    <row r="1097" spans="2:49" x14ac:dyDescent="0.3">
      <c r="B1097" t="s">
        <v>393</v>
      </c>
      <c r="C1097" s="17">
        <v>0.247622648817755</v>
      </c>
      <c r="D1097" s="17">
        <v>0.22631914746449999</v>
      </c>
      <c r="E1097" s="17">
        <v>0.27019574531246698</v>
      </c>
      <c r="F1097" s="17"/>
      <c r="G1097" s="17">
        <v>0.22495057201780699</v>
      </c>
      <c r="H1097" s="17">
        <v>0.224987269555529</v>
      </c>
      <c r="I1097" s="17">
        <v>0.28430385517490198</v>
      </c>
      <c r="J1097" s="17">
        <v>0.27290620967450002</v>
      </c>
      <c r="K1097" s="17">
        <v>0.25458978181521802</v>
      </c>
      <c r="L1097" s="17">
        <v>0.22589478942321201</v>
      </c>
      <c r="M1097" s="17"/>
      <c r="N1097" s="17">
        <v>0.23162736858798899</v>
      </c>
      <c r="O1097" s="17">
        <v>0.27011748061320301</v>
      </c>
      <c r="P1097" s="17">
        <v>0.24943581867668599</v>
      </c>
      <c r="Q1097" s="17">
        <v>0.24255330074085199</v>
      </c>
      <c r="R1097" s="17"/>
      <c r="S1097" s="17">
        <v>0.236986266057582</v>
      </c>
      <c r="T1097" s="17">
        <v>0.24291422991001199</v>
      </c>
      <c r="U1097" s="17">
        <v>0.195248225472342</v>
      </c>
      <c r="V1097" s="17">
        <v>0.19215193166021699</v>
      </c>
      <c r="W1097" s="17">
        <v>0.30993436402439001</v>
      </c>
      <c r="X1097" s="17">
        <v>0.26436866490477601</v>
      </c>
      <c r="Y1097" s="17">
        <v>0.30575060284429101</v>
      </c>
      <c r="Z1097" s="17">
        <v>0.18830077561375599</v>
      </c>
      <c r="AA1097" s="17">
        <v>0.23835883227464699</v>
      </c>
      <c r="AB1097" s="17">
        <v>0.25758218224157398</v>
      </c>
      <c r="AC1097" s="17">
        <v>0.237185184803553</v>
      </c>
      <c r="AD1097" s="17">
        <v>0.372818984885464</v>
      </c>
      <c r="AE1097" s="17"/>
      <c r="AF1097" s="17">
        <v>0.250561868740523</v>
      </c>
      <c r="AG1097" s="17">
        <v>0.26323913742076999</v>
      </c>
      <c r="AH1097" s="17">
        <v>0.26396495248528101</v>
      </c>
      <c r="AI1097" s="17">
        <v>0.19573561029470499</v>
      </c>
      <c r="AJ1097" s="17">
        <v>0.17569779842279601</v>
      </c>
      <c r="AK1097" s="17"/>
      <c r="AL1097" s="17">
        <v>0.23429707787485099</v>
      </c>
      <c r="AM1097" s="17">
        <v>0.27107762559813398</v>
      </c>
      <c r="AN1097" s="17">
        <v>0.21970241362767301</v>
      </c>
      <c r="AO1097" s="17">
        <v>0.26351925582670399</v>
      </c>
      <c r="AP1097" s="17">
        <v>0.23698809619983699</v>
      </c>
      <c r="AQ1097" s="17">
        <v>0.199928638539599</v>
      </c>
      <c r="AR1097" s="17"/>
      <c r="AS1097" s="17">
        <v>0.24296006658856401</v>
      </c>
      <c r="AT1097" s="17">
        <v>0.25317184375819202</v>
      </c>
      <c r="AU1097" s="17"/>
      <c r="AV1097" s="17">
        <v>0.246466083599965</v>
      </c>
      <c r="AW1097" s="17">
        <v>0.23482539435661701</v>
      </c>
    </row>
    <row r="1098" spans="2:49" x14ac:dyDescent="0.3">
      <c r="B1098" t="s">
        <v>394</v>
      </c>
      <c r="C1098" s="17">
        <v>0.206505016788392</v>
      </c>
      <c r="D1098" s="17">
        <v>0.25355451313480398</v>
      </c>
      <c r="E1098" s="17">
        <v>0.161104564692156</v>
      </c>
      <c r="F1098" s="17"/>
      <c r="G1098" s="17">
        <v>0.24940017229488101</v>
      </c>
      <c r="H1098" s="17">
        <v>0.26816851503280997</v>
      </c>
      <c r="I1098" s="17">
        <v>0.22505713456272</v>
      </c>
      <c r="J1098" s="17">
        <v>0.19870341059746999</v>
      </c>
      <c r="K1098" s="17">
        <v>0.16866637883280999</v>
      </c>
      <c r="L1098" s="17">
        <v>0.14406922135376601</v>
      </c>
      <c r="M1098" s="17"/>
      <c r="N1098" s="17">
        <v>0.219824297068514</v>
      </c>
      <c r="O1098" s="17">
        <v>0.19155724427604801</v>
      </c>
      <c r="P1098" s="17">
        <v>0.233998941537716</v>
      </c>
      <c r="Q1098" s="17">
        <v>0.18380896286277701</v>
      </c>
      <c r="R1098" s="17"/>
      <c r="S1098" s="17">
        <v>0.204280493454016</v>
      </c>
      <c r="T1098" s="17">
        <v>0.18889865985080501</v>
      </c>
      <c r="U1098" s="17">
        <v>0.230386766442264</v>
      </c>
      <c r="V1098" s="17">
        <v>0.262272821475381</v>
      </c>
      <c r="W1098" s="17">
        <v>0.16513074557089</v>
      </c>
      <c r="X1098" s="17">
        <v>0.17896867316856499</v>
      </c>
      <c r="Y1098" s="17">
        <v>0.199240785491546</v>
      </c>
      <c r="Z1098" s="17">
        <v>0.23030881490067001</v>
      </c>
      <c r="AA1098" s="17">
        <v>0.183091588344024</v>
      </c>
      <c r="AB1098" s="17">
        <v>0.24420102256715201</v>
      </c>
      <c r="AC1098" s="17">
        <v>0.19411647062301801</v>
      </c>
      <c r="AD1098" s="17">
        <v>0.222810093879629</v>
      </c>
      <c r="AE1098" s="17"/>
      <c r="AF1098" s="17">
        <v>0.19299219930472999</v>
      </c>
      <c r="AG1098" s="17">
        <v>0.22234681572640799</v>
      </c>
      <c r="AH1098" s="17">
        <v>0.20887384504360801</v>
      </c>
      <c r="AI1098" s="17">
        <v>0.24112654499453001</v>
      </c>
      <c r="AJ1098" s="17">
        <v>0.23897261564524799</v>
      </c>
      <c r="AK1098" s="17"/>
      <c r="AL1098" s="17">
        <v>0.22920754687129399</v>
      </c>
      <c r="AM1098" s="17">
        <v>0.190693284494726</v>
      </c>
      <c r="AN1098" s="17">
        <v>0.22561671577438899</v>
      </c>
      <c r="AO1098" s="17">
        <v>0.189009069711292</v>
      </c>
      <c r="AP1098" s="17">
        <v>0.19361367301759699</v>
      </c>
      <c r="AQ1098" s="17">
        <v>0.22613444936746799</v>
      </c>
      <c r="AR1098" s="17"/>
      <c r="AS1098" s="17">
        <v>0.20829304137365801</v>
      </c>
      <c r="AT1098" s="17">
        <v>0.20437699062301501</v>
      </c>
      <c r="AU1098" s="17"/>
      <c r="AV1098" s="17">
        <v>0.20487569161664099</v>
      </c>
      <c r="AW1098" s="17">
        <v>0.216221987549579</v>
      </c>
    </row>
    <row r="1099" spans="2:49" x14ac:dyDescent="0.3">
      <c r="B1099" t="s">
        <v>408</v>
      </c>
      <c r="C1099" s="17">
        <v>0.18979562913450901</v>
      </c>
      <c r="D1099" s="17">
        <v>0.238824677479505</v>
      </c>
      <c r="E1099" s="17">
        <v>0.142507105237069</v>
      </c>
      <c r="F1099" s="17"/>
      <c r="G1099" s="17">
        <v>0.227088820322289</v>
      </c>
      <c r="H1099" s="17">
        <v>0.26346255376386502</v>
      </c>
      <c r="I1099" s="17">
        <v>0.18138546774494099</v>
      </c>
      <c r="J1099" s="17">
        <v>0.16188907827660101</v>
      </c>
      <c r="K1099" s="17">
        <v>0.147167806450785</v>
      </c>
      <c r="L1099" s="17">
        <v>0.16307921806633799</v>
      </c>
      <c r="M1099" s="17"/>
      <c r="N1099" s="17">
        <v>0.262680885770954</v>
      </c>
      <c r="O1099" s="17">
        <v>0.14595729104109201</v>
      </c>
      <c r="P1099" s="17">
        <v>0.16857446585515801</v>
      </c>
      <c r="Q1099" s="17">
        <v>0.17572243697538001</v>
      </c>
      <c r="R1099" s="17"/>
      <c r="S1099" s="17">
        <v>0.225877946958602</v>
      </c>
      <c r="T1099" s="17">
        <v>0.20412620067485901</v>
      </c>
      <c r="U1099" s="17">
        <v>0.154102102970616</v>
      </c>
      <c r="V1099" s="17">
        <v>0.16244441125450601</v>
      </c>
      <c r="W1099" s="17">
        <v>0.197656711580255</v>
      </c>
      <c r="X1099" s="17">
        <v>0.17558848939404101</v>
      </c>
      <c r="Y1099" s="17">
        <v>0.127171018869633</v>
      </c>
      <c r="Z1099" s="17">
        <v>0.25065048574259902</v>
      </c>
      <c r="AA1099" s="17">
        <v>0.232193439844331</v>
      </c>
      <c r="AB1099" s="17">
        <v>0.17670284437049699</v>
      </c>
      <c r="AC1099" s="17">
        <v>0.19799417643699299</v>
      </c>
      <c r="AD1099" s="17">
        <v>0.116917368949799</v>
      </c>
      <c r="AE1099" s="17"/>
      <c r="AF1099" s="17">
        <v>0.137316371896995</v>
      </c>
      <c r="AG1099" s="17">
        <v>0.15690014764419899</v>
      </c>
      <c r="AH1099" s="17">
        <v>0.202517827488781</v>
      </c>
      <c r="AI1099" s="17">
        <v>0.30852716494401899</v>
      </c>
      <c r="AJ1099" s="17">
        <v>0.31739629687182502</v>
      </c>
      <c r="AK1099" s="17"/>
      <c r="AL1099" s="17">
        <v>0.27146267967655402</v>
      </c>
      <c r="AM1099" s="17">
        <v>0.15624346100248601</v>
      </c>
      <c r="AN1099" s="17">
        <v>0.19664274243192301</v>
      </c>
      <c r="AO1099" s="17">
        <v>0.14230031916133901</v>
      </c>
      <c r="AP1099" s="17">
        <v>0.137597084912922</v>
      </c>
      <c r="AQ1099" s="17">
        <v>0.21255174764568199</v>
      </c>
      <c r="AR1099" s="17"/>
      <c r="AS1099" s="17">
        <v>0.20519614525296401</v>
      </c>
      <c r="AT1099" s="17">
        <v>0.17146662989679201</v>
      </c>
      <c r="AU1099" s="17"/>
      <c r="AV1099" s="17">
        <v>0.213239594550275</v>
      </c>
      <c r="AW1099" s="17">
        <v>0.186533707667773</v>
      </c>
    </row>
    <row r="1100" spans="2:49" x14ac:dyDescent="0.3">
      <c r="B1100" t="s">
        <v>409</v>
      </c>
      <c r="C1100" s="17">
        <v>4.5042901407084099E-2</v>
      </c>
      <c r="D1100" s="17">
        <v>3.7015277572683102E-2</v>
      </c>
      <c r="E1100" s="17">
        <v>5.3200847525885997E-2</v>
      </c>
      <c r="F1100" s="17"/>
      <c r="G1100" s="17">
        <v>3.41102036771323E-2</v>
      </c>
      <c r="H1100" s="17">
        <v>3.1795383436784501E-2</v>
      </c>
      <c r="I1100" s="17">
        <v>4.3333539787883402E-2</v>
      </c>
      <c r="J1100" s="17">
        <v>5.6914210541337398E-2</v>
      </c>
      <c r="K1100" s="17">
        <v>5.52362620740382E-2</v>
      </c>
      <c r="L1100" s="17">
        <v>4.8013308119706402E-2</v>
      </c>
      <c r="M1100" s="17"/>
      <c r="N1100" s="17">
        <v>4.1370319262130702E-2</v>
      </c>
      <c r="O1100" s="17">
        <v>5.2269612624145603E-2</v>
      </c>
      <c r="P1100" s="17">
        <v>2.52158329782067E-2</v>
      </c>
      <c r="Q1100" s="17">
        <v>5.9453108838073698E-2</v>
      </c>
      <c r="R1100" s="17"/>
      <c r="S1100" s="17">
        <v>4.5827130878162502E-2</v>
      </c>
      <c r="T1100" s="17">
        <v>3.3757231250061803E-2</v>
      </c>
      <c r="U1100" s="17">
        <v>8.2264386495599806E-2</v>
      </c>
      <c r="V1100" s="17">
        <v>5.8097588895479099E-2</v>
      </c>
      <c r="W1100" s="17">
        <v>3.0624938061960701E-2</v>
      </c>
      <c r="X1100" s="17">
        <v>3.1425040825830301E-2</v>
      </c>
      <c r="Y1100" s="17">
        <v>4.8558243736647598E-2</v>
      </c>
      <c r="Z1100" s="17">
        <v>4.1671865680580102E-2</v>
      </c>
      <c r="AA1100" s="17">
        <v>3.9358002996642702E-2</v>
      </c>
      <c r="AB1100" s="17">
        <v>4.5687510414260502E-2</v>
      </c>
      <c r="AC1100" s="17">
        <v>4.2657348550821303E-2</v>
      </c>
      <c r="AD1100" s="17">
        <v>4.4945269560537501E-2</v>
      </c>
      <c r="AE1100" s="17"/>
      <c r="AF1100" s="17">
        <v>6.2634610988271805E-2</v>
      </c>
      <c r="AG1100" s="17">
        <v>4.6880402141879503E-2</v>
      </c>
      <c r="AH1100" s="17">
        <v>3.36820852694295E-2</v>
      </c>
      <c r="AI1100" s="17">
        <v>2.4772947468807201E-2</v>
      </c>
      <c r="AJ1100" s="17">
        <v>0</v>
      </c>
      <c r="AK1100" s="17"/>
      <c r="AL1100" s="17">
        <v>3.2040127715324197E-2</v>
      </c>
      <c r="AM1100" s="17">
        <v>5.8287757795242201E-2</v>
      </c>
      <c r="AN1100" s="17">
        <v>3.69047087585474E-2</v>
      </c>
      <c r="AO1100" s="17">
        <v>5.1358919762774999E-2</v>
      </c>
      <c r="AP1100" s="17">
        <v>5.12129980025951E-2</v>
      </c>
      <c r="AQ1100" s="17">
        <v>1.98426726077509E-2</v>
      </c>
      <c r="AR1100" s="17"/>
      <c r="AS1100" s="17">
        <v>4.40421788216896E-2</v>
      </c>
      <c r="AT1100" s="17">
        <v>4.6233916264234301E-2</v>
      </c>
      <c r="AU1100" s="17"/>
      <c r="AV1100" s="17">
        <v>4.4233760877695101E-2</v>
      </c>
      <c r="AW1100" s="17">
        <v>4.3597669503549201E-2</v>
      </c>
    </row>
    <row r="1101" spans="2:49" x14ac:dyDescent="0.3">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row>
    <row r="1102" spans="2:49" x14ac:dyDescent="0.3">
      <c r="B1102" s="6" t="s">
        <v>418</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row>
    <row r="1103" spans="2:49" x14ac:dyDescent="0.3">
      <c r="B1103" s="23" t="s">
        <v>80</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row>
    <row r="1104" spans="2:49" x14ac:dyDescent="0.3">
      <c r="B1104" t="s">
        <v>407</v>
      </c>
      <c r="C1104" s="17">
        <v>0.49297736660966601</v>
      </c>
      <c r="D1104" s="17">
        <v>0.48896695308876997</v>
      </c>
      <c r="E1104" s="17">
        <v>0.49607451936060498</v>
      </c>
      <c r="F1104" s="17"/>
      <c r="G1104" s="17">
        <v>0.32786473753239997</v>
      </c>
      <c r="H1104" s="17">
        <v>0.28910300641784697</v>
      </c>
      <c r="I1104" s="17">
        <v>0.39938241511765799</v>
      </c>
      <c r="J1104" s="17">
        <v>0.498673029307864</v>
      </c>
      <c r="K1104" s="17">
        <v>0.65247055838984902</v>
      </c>
      <c r="L1104" s="17">
        <v>0.73391129339553496</v>
      </c>
      <c r="M1104" s="17"/>
      <c r="N1104" s="17">
        <v>0.44705686273807399</v>
      </c>
      <c r="O1104" s="17">
        <v>0.50430910276577101</v>
      </c>
      <c r="P1104" s="17">
        <v>0.49510920675047898</v>
      </c>
      <c r="Q1104" s="17">
        <v>0.52526619594219104</v>
      </c>
      <c r="R1104" s="17"/>
      <c r="S1104" s="17">
        <v>0.42070064061055801</v>
      </c>
      <c r="T1104" s="17">
        <v>0.54263543940090897</v>
      </c>
      <c r="U1104" s="17">
        <v>0.50902935062792198</v>
      </c>
      <c r="V1104" s="17">
        <v>0.48119849734560199</v>
      </c>
      <c r="W1104" s="17">
        <v>0.55090980582261495</v>
      </c>
      <c r="X1104" s="17">
        <v>0.46797670695368199</v>
      </c>
      <c r="Y1104" s="17">
        <v>0.52840660848602305</v>
      </c>
      <c r="Z1104" s="17">
        <v>0.38717385540559501</v>
      </c>
      <c r="AA1104" s="17">
        <v>0.42237522517866399</v>
      </c>
      <c r="AB1104" s="17">
        <v>0.54938204582837702</v>
      </c>
      <c r="AC1104" s="17">
        <v>0.57408762316566497</v>
      </c>
      <c r="AD1104" s="17">
        <v>0.54849484451867703</v>
      </c>
      <c r="AE1104" s="17"/>
      <c r="AF1104" s="17">
        <v>0.54993547941465404</v>
      </c>
      <c r="AG1104" s="17">
        <v>0.50554405749972697</v>
      </c>
      <c r="AH1104" s="17">
        <v>0.45214181890485</v>
      </c>
      <c r="AI1104" s="17">
        <v>0.34421387108610801</v>
      </c>
      <c r="AJ1104" s="17">
        <v>0.35149366894357997</v>
      </c>
      <c r="AK1104" s="17"/>
      <c r="AL1104" s="17">
        <v>0.39110209583774902</v>
      </c>
      <c r="AM1104" s="17">
        <v>0.53762660458646905</v>
      </c>
      <c r="AN1104" s="17">
        <v>0.49113741507039299</v>
      </c>
      <c r="AO1104" s="17">
        <v>0.49597499978966503</v>
      </c>
      <c r="AP1104" s="17">
        <v>0.60954654121235596</v>
      </c>
      <c r="AQ1104" s="17">
        <v>0.53389310155171699</v>
      </c>
      <c r="AR1104" s="17"/>
      <c r="AS1104" s="17">
        <v>0.50090385183694097</v>
      </c>
      <c r="AT1104" s="17">
        <v>0.48353809317721702</v>
      </c>
      <c r="AU1104" s="17"/>
      <c r="AV1104" s="17">
        <v>0.50546448367311703</v>
      </c>
      <c r="AW1104" s="17">
        <v>0.49028289460752</v>
      </c>
    </row>
    <row r="1105" spans="2:49" x14ac:dyDescent="0.3">
      <c r="B1105" t="s">
        <v>392</v>
      </c>
      <c r="C1105" s="17">
        <v>0.13530980860754899</v>
      </c>
      <c r="D1105" s="17">
        <v>0.147696260334687</v>
      </c>
      <c r="E1105" s="17">
        <v>0.124201099595407</v>
      </c>
      <c r="F1105" s="17"/>
      <c r="G1105" s="17">
        <v>0.17583266548583201</v>
      </c>
      <c r="H1105" s="17">
        <v>0.12646948488902399</v>
      </c>
      <c r="I1105" s="17">
        <v>0.12806655683509899</v>
      </c>
      <c r="J1105" s="17">
        <v>0.184959422709192</v>
      </c>
      <c r="K1105" s="17">
        <v>0.12530534751728101</v>
      </c>
      <c r="L1105" s="17">
        <v>8.76463782612249E-2</v>
      </c>
      <c r="M1105" s="17"/>
      <c r="N1105" s="17">
        <v>0.147392353261945</v>
      </c>
      <c r="O1105" s="17">
        <v>0.15434020858300401</v>
      </c>
      <c r="P1105" s="17">
        <v>0.123847074094109</v>
      </c>
      <c r="Q1105" s="17">
        <v>0.114029393772565</v>
      </c>
      <c r="R1105" s="17"/>
      <c r="S1105" s="17">
        <v>0.123047788681009</v>
      </c>
      <c r="T1105" s="17">
        <v>0.15691053644900099</v>
      </c>
      <c r="U1105" s="17">
        <v>7.2793669661628896E-2</v>
      </c>
      <c r="V1105" s="17">
        <v>0.11073843256725099</v>
      </c>
      <c r="W1105" s="17">
        <v>0.12607943985429801</v>
      </c>
      <c r="X1105" s="17">
        <v>0.167193910759454</v>
      </c>
      <c r="Y1105" s="17">
        <v>0.13252597407684</v>
      </c>
      <c r="Z1105" s="17">
        <v>8.7470766646774598E-2</v>
      </c>
      <c r="AA1105" s="17">
        <v>0.163320769523775</v>
      </c>
      <c r="AB1105" s="17">
        <v>0.15672257368413101</v>
      </c>
      <c r="AC1105" s="17">
        <v>0.14228886723279799</v>
      </c>
      <c r="AD1105" s="17">
        <v>0.157808297759369</v>
      </c>
      <c r="AE1105" s="17"/>
      <c r="AF1105" s="17">
        <v>0.11756964667801501</v>
      </c>
      <c r="AG1105" s="17">
        <v>0.153480477742231</v>
      </c>
      <c r="AH1105" s="17">
        <v>0.14372929177927299</v>
      </c>
      <c r="AI1105" s="17">
        <v>0.16131974581261899</v>
      </c>
      <c r="AJ1105" s="17">
        <v>5.5447021245519298E-2</v>
      </c>
      <c r="AK1105" s="17"/>
      <c r="AL1105" s="17">
        <v>0.14239296597849699</v>
      </c>
      <c r="AM1105" s="17">
        <v>0.11538470880521499</v>
      </c>
      <c r="AN1105" s="17">
        <v>0.152574182507419</v>
      </c>
      <c r="AO1105" s="17">
        <v>0.14331021366437099</v>
      </c>
      <c r="AP1105" s="17">
        <v>0.11412400713241699</v>
      </c>
      <c r="AQ1105" s="17">
        <v>0.192641336928567</v>
      </c>
      <c r="AR1105" s="17"/>
      <c r="AS1105" s="17">
        <v>0.124135395787747</v>
      </c>
      <c r="AT1105" s="17">
        <v>0.14861688419386601</v>
      </c>
      <c r="AU1105" s="17"/>
      <c r="AV1105" s="17">
        <v>0.117415183117693</v>
      </c>
      <c r="AW1105" s="17">
        <v>0.139785659590031</v>
      </c>
    </row>
    <row r="1106" spans="2:49" x14ac:dyDescent="0.3">
      <c r="B1106" t="s">
        <v>393</v>
      </c>
      <c r="C1106" s="17">
        <v>0.158603401556244</v>
      </c>
      <c r="D1106" s="17">
        <v>0.166086067203217</v>
      </c>
      <c r="E1106" s="17">
        <v>0.15244554800080501</v>
      </c>
      <c r="F1106" s="17"/>
      <c r="G1106" s="17">
        <v>0.205029047475633</v>
      </c>
      <c r="H1106" s="17">
        <v>0.22387896363732199</v>
      </c>
      <c r="I1106" s="17">
        <v>0.22849401212613299</v>
      </c>
      <c r="J1106" s="17">
        <v>0.14575956272783799</v>
      </c>
      <c r="K1106" s="17">
        <v>0.103803523389352</v>
      </c>
      <c r="L1106" s="17">
        <v>6.4595142989336496E-2</v>
      </c>
      <c r="M1106" s="17"/>
      <c r="N1106" s="17">
        <v>0.18204778670128</v>
      </c>
      <c r="O1106" s="17">
        <v>0.14712026713165</v>
      </c>
      <c r="P1106" s="17">
        <v>0.143872376977458</v>
      </c>
      <c r="Q1106" s="17">
        <v>0.159916797997642</v>
      </c>
      <c r="R1106" s="17"/>
      <c r="S1106" s="17">
        <v>0.161705055577607</v>
      </c>
      <c r="T1106" s="17">
        <v>0.13503679883432901</v>
      </c>
      <c r="U1106" s="17">
        <v>0.18064834870927199</v>
      </c>
      <c r="V1106" s="17">
        <v>0.140152933556247</v>
      </c>
      <c r="W1106" s="17">
        <v>0.13947105045281699</v>
      </c>
      <c r="X1106" s="17">
        <v>0.13851379873934999</v>
      </c>
      <c r="Y1106" s="17">
        <v>0.16357676268806801</v>
      </c>
      <c r="Z1106" s="17">
        <v>0.28160931606475298</v>
      </c>
      <c r="AA1106" s="17">
        <v>0.178735380990273</v>
      </c>
      <c r="AB1106" s="17">
        <v>0.13246151429136899</v>
      </c>
      <c r="AC1106" s="17">
        <v>0.14001343810467201</v>
      </c>
      <c r="AD1106" s="17">
        <v>0.20633830328994801</v>
      </c>
      <c r="AE1106" s="17"/>
      <c r="AF1106" s="17">
        <v>0.14870813027900001</v>
      </c>
      <c r="AG1106" s="17">
        <v>0.140234256797304</v>
      </c>
      <c r="AH1106" s="17">
        <v>0.16759127353484901</v>
      </c>
      <c r="AI1106" s="17">
        <v>0.18501800210452701</v>
      </c>
      <c r="AJ1106" s="17">
        <v>0.27035739502902101</v>
      </c>
      <c r="AK1106" s="17"/>
      <c r="AL1106" s="17">
        <v>0.175444788169797</v>
      </c>
      <c r="AM1106" s="17">
        <v>0.171993717102608</v>
      </c>
      <c r="AN1106" s="17">
        <v>0.13239990206194199</v>
      </c>
      <c r="AO1106" s="17">
        <v>0.15528235034476201</v>
      </c>
      <c r="AP1106" s="17">
        <v>0.11088609629111899</v>
      </c>
      <c r="AQ1106" s="17">
        <v>0.160318148263386</v>
      </c>
      <c r="AR1106" s="17"/>
      <c r="AS1106" s="17">
        <v>0.14997369444661601</v>
      </c>
      <c r="AT1106" s="17">
        <v>0.16888010840853601</v>
      </c>
      <c r="AU1106" s="17"/>
      <c r="AV1106" s="17">
        <v>0.14613256138698399</v>
      </c>
      <c r="AW1106" s="17">
        <v>0.158919058028752</v>
      </c>
    </row>
    <row r="1107" spans="2:49" x14ac:dyDescent="0.3">
      <c r="B1107" t="s">
        <v>394</v>
      </c>
      <c r="C1107" s="17">
        <v>0.100597167663179</v>
      </c>
      <c r="D1107" s="17">
        <v>0.100126970766685</v>
      </c>
      <c r="E1107" s="17">
        <v>0.100801654552991</v>
      </c>
      <c r="F1107" s="17"/>
      <c r="G1107" s="17">
        <v>0.13072673470294499</v>
      </c>
      <c r="H1107" s="17">
        <v>0.200600089968585</v>
      </c>
      <c r="I1107" s="17">
        <v>0.123032827733548</v>
      </c>
      <c r="J1107" s="17">
        <v>7.6744813756802296E-2</v>
      </c>
      <c r="K1107" s="17">
        <v>4.3510592701442703E-2</v>
      </c>
      <c r="L1107" s="17">
        <v>3.85740385170023E-2</v>
      </c>
      <c r="M1107" s="17"/>
      <c r="N1107" s="17">
        <v>0.106433250069061</v>
      </c>
      <c r="O1107" s="17">
        <v>9.0298633902050104E-2</v>
      </c>
      <c r="P1107" s="17">
        <v>0.113733265948</v>
      </c>
      <c r="Q1107" s="17">
        <v>9.2656491896571797E-2</v>
      </c>
      <c r="R1107" s="17"/>
      <c r="S1107" s="17">
        <v>0.13653823994123801</v>
      </c>
      <c r="T1107" s="17">
        <v>7.0509356907168197E-2</v>
      </c>
      <c r="U1107" s="17">
        <v>0.123123405593701</v>
      </c>
      <c r="V1107" s="17">
        <v>0.119439830582689</v>
      </c>
      <c r="W1107" s="17">
        <v>0.12136545855657301</v>
      </c>
      <c r="X1107" s="17">
        <v>9.5756112147129202E-2</v>
      </c>
      <c r="Y1107" s="17">
        <v>7.3719570163769496E-2</v>
      </c>
      <c r="Z1107" s="17">
        <v>0.11973707314097499</v>
      </c>
      <c r="AA1107" s="17">
        <v>0.1041099803796</v>
      </c>
      <c r="AB1107" s="17">
        <v>7.4435827112606101E-2</v>
      </c>
      <c r="AC1107" s="17">
        <v>8.1323979957973594E-2</v>
      </c>
      <c r="AD1107" s="17">
        <v>5.6613676822204903E-2</v>
      </c>
      <c r="AE1107" s="17"/>
      <c r="AF1107" s="17">
        <v>6.9620046119773599E-2</v>
      </c>
      <c r="AG1107" s="17">
        <v>9.3542785753533794E-2</v>
      </c>
      <c r="AH1107" s="17">
        <v>0.112961706504686</v>
      </c>
      <c r="AI1107" s="17">
        <v>0.17118880387514299</v>
      </c>
      <c r="AJ1107" s="17">
        <v>0.24140627091116201</v>
      </c>
      <c r="AK1107" s="17"/>
      <c r="AL1107" s="17">
        <v>0.13840921076915699</v>
      </c>
      <c r="AM1107" s="17">
        <v>9.0824322787659395E-2</v>
      </c>
      <c r="AN1107" s="17">
        <v>0.10663433422158999</v>
      </c>
      <c r="AO1107" s="17">
        <v>7.6430584076050398E-2</v>
      </c>
      <c r="AP1107" s="17">
        <v>8.1119490216838397E-2</v>
      </c>
      <c r="AQ1107" s="17">
        <v>6.7054707644178396E-2</v>
      </c>
      <c r="AR1107" s="17"/>
      <c r="AS1107" s="17">
        <v>0.113748774064587</v>
      </c>
      <c r="AT1107" s="17">
        <v>8.4935546485651894E-2</v>
      </c>
      <c r="AU1107" s="17"/>
      <c r="AV1107" s="17">
        <v>0.113015089081911</v>
      </c>
      <c r="AW1107" s="17">
        <v>0.115457405039589</v>
      </c>
    </row>
    <row r="1108" spans="2:49" x14ac:dyDescent="0.3">
      <c r="B1108" t="s">
        <v>408</v>
      </c>
      <c r="C1108" s="17">
        <v>6.1282816505760403E-2</v>
      </c>
      <c r="D1108" s="17">
        <v>5.6272433784277001E-2</v>
      </c>
      <c r="E1108" s="17">
        <v>6.5688508028707293E-2</v>
      </c>
      <c r="F1108" s="17"/>
      <c r="G1108" s="17">
        <v>0.10208125607777301</v>
      </c>
      <c r="H1108" s="17">
        <v>0.117055959004706</v>
      </c>
      <c r="I1108" s="17">
        <v>7.7880634085589998E-2</v>
      </c>
      <c r="J1108" s="17">
        <v>4.1707660169476697E-2</v>
      </c>
      <c r="K1108" s="17">
        <v>1.8491297432567499E-2</v>
      </c>
      <c r="L1108" s="17">
        <v>1.9741797681570201E-2</v>
      </c>
      <c r="M1108" s="17"/>
      <c r="N1108" s="17">
        <v>7.8037454685087604E-2</v>
      </c>
      <c r="O1108" s="17">
        <v>5.4135287275446503E-2</v>
      </c>
      <c r="P1108" s="17">
        <v>7.03661440970655E-2</v>
      </c>
      <c r="Q1108" s="17">
        <v>4.3297731665327598E-2</v>
      </c>
      <c r="R1108" s="17"/>
      <c r="S1108" s="17">
        <v>0.108813328372103</v>
      </c>
      <c r="T1108" s="17">
        <v>5.0071820030531997E-2</v>
      </c>
      <c r="U1108" s="17">
        <v>4.5958199313424E-2</v>
      </c>
      <c r="V1108" s="17">
        <v>8.4259498117935996E-2</v>
      </c>
      <c r="W1108" s="17">
        <v>3.15360521754749E-2</v>
      </c>
      <c r="X1108" s="17">
        <v>5.1657702317695398E-2</v>
      </c>
      <c r="Y1108" s="17">
        <v>5.8268158200615303E-2</v>
      </c>
      <c r="Z1108" s="17">
        <v>5.4408588002101702E-2</v>
      </c>
      <c r="AA1108" s="17">
        <v>7.8414354526349705E-2</v>
      </c>
      <c r="AB1108" s="17">
        <v>4.6231270762018599E-2</v>
      </c>
      <c r="AC1108" s="17">
        <v>2.6779694454329001E-2</v>
      </c>
      <c r="AD1108" s="17">
        <v>1.4987482581254799E-2</v>
      </c>
      <c r="AE1108" s="17"/>
      <c r="AF1108" s="17">
        <v>4.0510343064704697E-2</v>
      </c>
      <c r="AG1108" s="17">
        <v>4.6948243395245899E-2</v>
      </c>
      <c r="AH1108" s="17">
        <v>8.0661285814515593E-2</v>
      </c>
      <c r="AI1108" s="17">
        <v>0.119976486230622</v>
      </c>
      <c r="AJ1108" s="17">
        <v>8.1295643870718207E-2</v>
      </c>
      <c r="AK1108" s="17"/>
      <c r="AL1108" s="17">
        <v>0.108575410106697</v>
      </c>
      <c r="AM1108" s="17">
        <v>3.07932697269683E-2</v>
      </c>
      <c r="AN1108" s="17">
        <v>6.3050984453824704E-2</v>
      </c>
      <c r="AO1108" s="17">
        <v>6.4344011576973198E-2</v>
      </c>
      <c r="AP1108" s="17">
        <v>2.76508069351202E-2</v>
      </c>
      <c r="AQ1108" s="17">
        <v>3.7061960709749903E-2</v>
      </c>
      <c r="AR1108" s="17"/>
      <c r="AS1108" s="17">
        <v>6.2153772972956503E-2</v>
      </c>
      <c r="AT1108" s="17">
        <v>6.0245635964082903E-2</v>
      </c>
      <c r="AU1108" s="17"/>
      <c r="AV1108" s="17">
        <v>6.53884310491991E-2</v>
      </c>
      <c r="AW1108" s="17">
        <v>5.4620789317696698E-2</v>
      </c>
    </row>
    <row r="1109" spans="2:49" x14ac:dyDescent="0.3">
      <c r="B1109" t="s">
        <v>409</v>
      </c>
      <c r="C1109" s="17">
        <v>5.1229439057602799E-2</v>
      </c>
      <c r="D1109" s="17">
        <v>4.0851314822364197E-2</v>
      </c>
      <c r="E1109" s="17">
        <v>6.0788670461484499E-2</v>
      </c>
      <c r="F1109" s="17"/>
      <c r="G1109" s="17">
        <v>5.8465558725417997E-2</v>
      </c>
      <c r="H1109" s="17">
        <v>4.2892496082515198E-2</v>
      </c>
      <c r="I1109" s="17">
        <v>4.3143554101973201E-2</v>
      </c>
      <c r="J1109" s="17">
        <v>5.21555113288278E-2</v>
      </c>
      <c r="K1109" s="17">
        <v>5.6418680569508703E-2</v>
      </c>
      <c r="L1109" s="17">
        <v>5.5531349155330999E-2</v>
      </c>
      <c r="M1109" s="17"/>
      <c r="N1109" s="17">
        <v>3.9032292544552101E-2</v>
      </c>
      <c r="O1109" s="17">
        <v>4.9796500342077998E-2</v>
      </c>
      <c r="P1109" s="17">
        <v>5.3071932132888897E-2</v>
      </c>
      <c r="Q1109" s="17">
        <v>6.4833388725701505E-2</v>
      </c>
      <c r="R1109" s="17"/>
      <c r="S1109" s="17">
        <v>4.9194946817484597E-2</v>
      </c>
      <c r="T1109" s="17">
        <v>4.4836048378060003E-2</v>
      </c>
      <c r="U1109" s="17">
        <v>6.8447026094052496E-2</v>
      </c>
      <c r="V1109" s="17">
        <v>6.4210807830275204E-2</v>
      </c>
      <c r="W1109" s="17">
        <v>3.0638193138221401E-2</v>
      </c>
      <c r="X1109" s="17">
        <v>7.8901769082689602E-2</v>
      </c>
      <c r="Y1109" s="17">
        <v>4.3502926384683602E-2</v>
      </c>
      <c r="Z1109" s="17">
        <v>6.9600400739800797E-2</v>
      </c>
      <c r="AA1109" s="17">
        <v>5.3044289401337902E-2</v>
      </c>
      <c r="AB1109" s="17">
        <v>4.0766768321498302E-2</v>
      </c>
      <c r="AC1109" s="17">
        <v>3.5506397084562297E-2</v>
      </c>
      <c r="AD1109" s="17">
        <v>1.5757395028547099E-2</v>
      </c>
      <c r="AE1109" s="17"/>
      <c r="AF1109" s="17">
        <v>7.3656354443852406E-2</v>
      </c>
      <c r="AG1109" s="17">
        <v>6.0250178811958099E-2</v>
      </c>
      <c r="AH1109" s="17">
        <v>4.2914623461826999E-2</v>
      </c>
      <c r="AI1109" s="17">
        <v>1.8283090890981901E-2</v>
      </c>
      <c r="AJ1109" s="17">
        <v>0</v>
      </c>
      <c r="AK1109" s="17"/>
      <c r="AL1109" s="17">
        <v>4.4075529138103101E-2</v>
      </c>
      <c r="AM1109" s="17">
        <v>5.3377376991080097E-2</v>
      </c>
      <c r="AN1109" s="17">
        <v>5.4203181684832201E-2</v>
      </c>
      <c r="AO1109" s="17">
        <v>6.4657840548178303E-2</v>
      </c>
      <c r="AP1109" s="17">
        <v>5.6673058212149997E-2</v>
      </c>
      <c r="AQ1109" s="17">
        <v>9.0307449024017005E-3</v>
      </c>
      <c r="AR1109" s="17"/>
      <c r="AS1109" s="17">
        <v>4.9084510891153302E-2</v>
      </c>
      <c r="AT1109" s="17">
        <v>5.3783731770646701E-2</v>
      </c>
      <c r="AU1109" s="17"/>
      <c r="AV1109" s="17">
        <v>5.25842516910957E-2</v>
      </c>
      <c r="AW1109" s="17">
        <v>4.0934193416412398E-2</v>
      </c>
    </row>
    <row r="1110" spans="2:49" x14ac:dyDescent="0.3">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row>
    <row r="1111" spans="2:49" x14ac:dyDescent="0.3">
      <c r="B1111" s="6" t="s">
        <v>419</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row>
    <row r="1112" spans="2:49" x14ac:dyDescent="0.3">
      <c r="B1112" s="23" t="s">
        <v>80</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row>
    <row r="1113" spans="2:49" x14ac:dyDescent="0.3">
      <c r="B1113" t="s">
        <v>407</v>
      </c>
      <c r="C1113" s="17">
        <v>0.394243187452604</v>
      </c>
      <c r="D1113" s="17">
        <v>0.35176933889687001</v>
      </c>
      <c r="E1113" s="17">
        <v>0.43583191094467599</v>
      </c>
      <c r="F1113" s="17"/>
      <c r="G1113" s="17">
        <v>0.241050188386361</v>
      </c>
      <c r="H1113" s="17">
        <v>0.219979552566685</v>
      </c>
      <c r="I1113" s="17">
        <v>0.28761917956307098</v>
      </c>
      <c r="J1113" s="17">
        <v>0.40338348135833302</v>
      </c>
      <c r="K1113" s="17">
        <v>0.53359283195246798</v>
      </c>
      <c r="L1113" s="17">
        <v>0.62452444701093601</v>
      </c>
      <c r="M1113" s="17"/>
      <c r="N1113" s="17">
        <v>0.311021692884629</v>
      </c>
      <c r="O1113" s="17">
        <v>0.42820265923999501</v>
      </c>
      <c r="P1113" s="17">
        <v>0.418990548805316</v>
      </c>
      <c r="Q1113" s="17">
        <v>0.42421067367755899</v>
      </c>
      <c r="R1113" s="17"/>
      <c r="S1113" s="17">
        <v>0.32929678102379401</v>
      </c>
      <c r="T1113" s="17">
        <v>0.44302028537517701</v>
      </c>
      <c r="U1113" s="17">
        <v>0.422177796556366</v>
      </c>
      <c r="V1113" s="17">
        <v>0.36278683652204202</v>
      </c>
      <c r="W1113" s="17">
        <v>0.41767578623524998</v>
      </c>
      <c r="X1113" s="17">
        <v>0.39073682329732801</v>
      </c>
      <c r="Y1113" s="17">
        <v>0.46911600731436398</v>
      </c>
      <c r="Z1113" s="17">
        <v>0.35632841337694998</v>
      </c>
      <c r="AA1113" s="17">
        <v>0.36232619475087802</v>
      </c>
      <c r="AB1113" s="17">
        <v>0.43434390881195201</v>
      </c>
      <c r="AC1113" s="17">
        <v>0.34047294680971801</v>
      </c>
      <c r="AD1113" s="17">
        <v>0.39879575756326902</v>
      </c>
      <c r="AE1113" s="17"/>
      <c r="AF1113" s="17">
        <v>0.45770511566683603</v>
      </c>
      <c r="AG1113" s="17">
        <v>0.40965652226453297</v>
      </c>
      <c r="AH1113" s="17">
        <v>0.34804932867743998</v>
      </c>
      <c r="AI1113" s="17">
        <v>0.24733983357612499</v>
      </c>
      <c r="AJ1113" s="17">
        <v>0.29317216154499598</v>
      </c>
      <c r="AK1113" s="17"/>
      <c r="AL1113" s="17">
        <v>0.30186104336575798</v>
      </c>
      <c r="AM1113" s="17">
        <v>0.44005691068291602</v>
      </c>
      <c r="AN1113" s="17">
        <v>0.38551475172289701</v>
      </c>
      <c r="AO1113" s="17">
        <v>0.41020237502443901</v>
      </c>
      <c r="AP1113" s="17">
        <v>0.48115713586855802</v>
      </c>
      <c r="AQ1113" s="17">
        <v>0.40376032743627699</v>
      </c>
      <c r="AR1113" s="17"/>
      <c r="AS1113" s="17">
        <v>0.40380247234764</v>
      </c>
      <c r="AT1113" s="17">
        <v>0.38285949072502601</v>
      </c>
      <c r="AU1113" s="17"/>
      <c r="AV1113" s="17">
        <v>0.39670047093865901</v>
      </c>
      <c r="AW1113" s="17">
        <v>0.42034185897599002</v>
      </c>
    </row>
    <row r="1114" spans="2:49" x14ac:dyDescent="0.3">
      <c r="B1114" t="s">
        <v>392</v>
      </c>
      <c r="C1114" s="17">
        <v>0.116127885018504</v>
      </c>
      <c r="D1114" s="17">
        <v>0.11811234504965</v>
      </c>
      <c r="E1114" s="17">
        <v>0.113225847159064</v>
      </c>
      <c r="F1114" s="17"/>
      <c r="G1114" s="17">
        <v>0.15053880516363399</v>
      </c>
      <c r="H1114" s="17">
        <v>9.0108383223468494E-2</v>
      </c>
      <c r="I1114" s="17">
        <v>0.10905630480058</v>
      </c>
      <c r="J1114" s="17">
        <v>0.15142803849136599</v>
      </c>
      <c r="K1114" s="17">
        <v>0.13490889223719901</v>
      </c>
      <c r="L1114" s="17">
        <v>7.8705541895224093E-2</v>
      </c>
      <c r="M1114" s="17"/>
      <c r="N1114" s="17">
        <v>0.115927668014255</v>
      </c>
      <c r="O1114" s="17">
        <v>0.123376844094056</v>
      </c>
      <c r="P1114" s="17">
        <v>0.10819710444280201</v>
      </c>
      <c r="Q1114" s="17">
        <v>0.115160604396209</v>
      </c>
      <c r="R1114" s="17"/>
      <c r="S1114" s="17">
        <v>0.102103915393807</v>
      </c>
      <c r="T1114" s="17">
        <v>0.111069683138391</v>
      </c>
      <c r="U1114" s="17">
        <v>0.116875464294651</v>
      </c>
      <c r="V1114" s="17">
        <v>0.141963593716149</v>
      </c>
      <c r="W1114" s="17">
        <v>0.16007165043414001</v>
      </c>
      <c r="X1114" s="17">
        <v>0.13046141461976499</v>
      </c>
      <c r="Y1114" s="17">
        <v>0.104729254722146</v>
      </c>
      <c r="Z1114" s="17">
        <v>5.5868825310698901E-2</v>
      </c>
      <c r="AA1114" s="17">
        <v>0.10694322734614101</v>
      </c>
      <c r="AB1114" s="17">
        <v>7.7512039691667201E-2</v>
      </c>
      <c r="AC1114" s="17">
        <v>0.22088592371500301</v>
      </c>
      <c r="AD1114" s="17">
        <v>6.4341497279068599E-2</v>
      </c>
      <c r="AE1114" s="17"/>
      <c r="AF1114" s="17">
        <v>0.11051079276630101</v>
      </c>
      <c r="AG1114" s="17">
        <v>0.12538630515677399</v>
      </c>
      <c r="AH1114" s="17">
        <v>0.127571661800923</v>
      </c>
      <c r="AI1114" s="17">
        <v>0.118837676904068</v>
      </c>
      <c r="AJ1114" s="17">
        <v>5.5485891439734099E-2</v>
      </c>
      <c r="AK1114" s="17"/>
      <c r="AL1114" s="17">
        <v>0.112169289390207</v>
      </c>
      <c r="AM1114" s="17">
        <v>0.10468384911428801</v>
      </c>
      <c r="AN1114" s="17">
        <v>0.14676875621889601</v>
      </c>
      <c r="AO1114" s="17">
        <v>0.114758241259256</v>
      </c>
      <c r="AP1114" s="17">
        <v>0.12604834023439701</v>
      </c>
      <c r="AQ1114" s="17">
        <v>0.120976263865771</v>
      </c>
      <c r="AR1114" s="17"/>
      <c r="AS1114" s="17">
        <v>0.10768677164578599</v>
      </c>
      <c r="AT1114" s="17">
        <v>0.126180004579039</v>
      </c>
      <c r="AU1114" s="17"/>
      <c r="AV1114" s="17">
        <v>0.10677183660584701</v>
      </c>
      <c r="AW1114" s="17">
        <v>0.109817504025851</v>
      </c>
    </row>
    <row r="1115" spans="2:49" x14ac:dyDescent="0.3">
      <c r="B1115" t="s">
        <v>393</v>
      </c>
      <c r="C1115" s="17">
        <v>0.17256938498750199</v>
      </c>
      <c r="D1115" s="17">
        <v>0.17976622808511</v>
      </c>
      <c r="E1115" s="17">
        <v>0.16505415847745999</v>
      </c>
      <c r="F1115" s="17"/>
      <c r="G1115" s="17">
        <v>0.20209583396449199</v>
      </c>
      <c r="H1115" s="17">
        <v>0.217785278329446</v>
      </c>
      <c r="I1115" s="17">
        <v>0.215649984562474</v>
      </c>
      <c r="J1115" s="17">
        <v>0.18686897396789501</v>
      </c>
      <c r="K1115" s="17">
        <v>0.113067003323126</v>
      </c>
      <c r="L1115" s="17">
        <v>0.10918216595168</v>
      </c>
      <c r="M1115" s="17"/>
      <c r="N1115" s="17">
        <v>0.191788865141237</v>
      </c>
      <c r="O1115" s="17">
        <v>0.16652199611634999</v>
      </c>
      <c r="P1115" s="17">
        <v>0.15343871052656</v>
      </c>
      <c r="Q1115" s="17">
        <v>0.17681608697078599</v>
      </c>
      <c r="R1115" s="17"/>
      <c r="S1115" s="17">
        <v>0.18353022840026101</v>
      </c>
      <c r="T1115" s="17">
        <v>0.158113282655339</v>
      </c>
      <c r="U1115" s="17">
        <v>0.191532604205576</v>
      </c>
      <c r="V1115" s="17">
        <v>0.15082722143556099</v>
      </c>
      <c r="W1115" s="17">
        <v>0.20088623390871599</v>
      </c>
      <c r="X1115" s="17">
        <v>0.13174817768882499</v>
      </c>
      <c r="Y1115" s="17">
        <v>0.154285770019991</v>
      </c>
      <c r="Z1115" s="17">
        <v>0.20607213052083201</v>
      </c>
      <c r="AA1115" s="17">
        <v>0.18141713639641499</v>
      </c>
      <c r="AB1115" s="17">
        <v>0.18374370252193201</v>
      </c>
      <c r="AC1115" s="17">
        <v>0.171339778775318</v>
      </c>
      <c r="AD1115" s="17">
        <v>0.19533957192538701</v>
      </c>
      <c r="AE1115" s="17"/>
      <c r="AF1115" s="17">
        <v>0.166826968273877</v>
      </c>
      <c r="AG1115" s="17">
        <v>0.17176487033297499</v>
      </c>
      <c r="AH1115" s="17">
        <v>0.18086898529057999</v>
      </c>
      <c r="AI1115" s="17">
        <v>0.20111366888982199</v>
      </c>
      <c r="AJ1115" s="17">
        <v>0.19535329462638201</v>
      </c>
      <c r="AK1115" s="17"/>
      <c r="AL1115" s="17">
        <v>0.167790918080717</v>
      </c>
      <c r="AM1115" s="17">
        <v>0.17040399163018399</v>
      </c>
      <c r="AN1115" s="17">
        <v>0.16349214429818401</v>
      </c>
      <c r="AO1115" s="17">
        <v>0.19432405838070599</v>
      </c>
      <c r="AP1115" s="17">
        <v>0.15402387842751999</v>
      </c>
      <c r="AQ1115" s="17">
        <v>0.19304880724231399</v>
      </c>
      <c r="AR1115" s="17"/>
      <c r="AS1115" s="17">
        <v>0.15609816266575099</v>
      </c>
      <c r="AT1115" s="17">
        <v>0.192184178531389</v>
      </c>
      <c r="AU1115" s="17"/>
      <c r="AV1115" s="17">
        <v>0.153069256182534</v>
      </c>
      <c r="AW1115" s="17">
        <v>0.16315198489165</v>
      </c>
    </row>
    <row r="1116" spans="2:49" x14ac:dyDescent="0.3">
      <c r="B1116" t="s">
        <v>394</v>
      </c>
      <c r="C1116" s="17">
        <v>0.13487262647343301</v>
      </c>
      <c r="D1116" s="17">
        <v>0.15389874121116401</v>
      </c>
      <c r="E1116" s="17">
        <v>0.11630643995166</v>
      </c>
      <c r="F1116" s="17"/>
      <c r="G1116" s="17">
        <v>0.17630425549699499</v>
      </c>
      <c r="H1116" s="17">
        <v>0.23865194880507401</v>
      </c>
      <c r="I1116" s="17">
        <v>0.169284005593488</v>
      </c>
      <c r="J1116" s="17">
        <v>9.9035494634396704E-2</v>
      </c>
      <c r="K1116" s="17">
        <v>9.8384393858918701E-2</v>
      </c>
      <c r="L1116" s="17">
        <v>4.83358508689153E-2</v>
      </c>
      <c r="M1116" s="17"/>
      <c r="N1116" s="17">
        <v>0.158347433481315</v>
      </c>
      <c r="O1116" s="17">
        <v>0.13191194349006699</v>
      </c>
      <c r="P1116" s="17">
        <v>0.13212247358722301</v>
      </c>
      <c r="Q1116" s="17">
        <v>0.11648929137453901</v>
      </c>
      <c r="R1116" s="17"/>
      <c r="S1116" s="17">
        <v>0.16473706917859299</v>
      </c>
      <c r="T1116" s="17">
        <v>0.124170227349818</v>
      </c>
      <c r="U1116" s="17">
        <v>0.11707665142371899</v>
      </c>
      <c r="V1116" s="17">
        <v>0.15184418526745699</v>
      </c>
      <c r="W1116" s="17">
        <v>7.9786481394811801E-2</v>
      </c>
      <c r="X1116" s="17">
        <v>0.11907604028926699</v>
      </c>
      <c r="Y1116" s="17">
        <v>0.13015045658903901</v>
      </c>
      <c r="Z1116" s="17">
        <v>0.160025906050695</v>
      </c>
      <c r="AA1116" s="17">
        <v>0.11709183540725</v>
      </c>
      <c r="AB1116" s="17">
        <v>0.15068756674719899</v>
      </c>
      <c r="AC1116" s="17">
        <v>0.15956801754814101</v>
      </c>
      <c r="AD1116" s="17">
        <v>0.169862644109048</v>
      </c>
      <c r="AE1116" s="17"/>
      <c r="AF1116" s="17">
        <v>0.10948224185168499</v>
      </c>
      <c r="AG1116" s="17">
        <v>0.1241293743571</v>
      </c>
      <c r="AH1116" s="17">
        <v>0.15229356578870201</v>
      </c>
      <c r="AI1116" s="17">
        <v>0.18828351025620499</v>
      </c>
      <c r="AJ1116" s="17">
        <v>0.24257206006672799</v>
      </c>
      <c r="AK1116" s="17"/>
      <c r="AL1116" s="17">
        <v>0.18253824778752201</v>
      </c>
      <c r="AM1116" s="17">
        <v>0.12370363922981099</v>
      </c>
      <c r="AN1116" s="17">
        <v>0.12617540476323399</v>
      </c>
      <c r="AO1116" s="17">
        <v>0.111187897788249</v>
      </c>
      <c r="AP1116" s="17">
        <v>9.5885064723655794E-2</v>
      </c>
      <c r="AQ1116" s="17">
        <v>0.12953787442532</v>
      </c>
      <c r="AR1116" s="17"/>
      <c r="AS1116" s="17">
        <v>0.143612267439055</v>
      </c>
      <c r="AT1116" s="17">
        <v>0.124465004632157</v>
      </c>
      <c r="AU1116" s="17"/>
      <c r="AV1116" s="17">
        <v>0.143643606571278</v>
      </c>
      <c r="AW1116" s="17">
        <v>0.14353928378351999</v>
      </c>
    </row>
    <row r="1117" spans="2:49" x14ac:dyDescent="0.3">
      <c r="B1117" t="s">
        <v>408</v>
      </c>
      <c r="C1117" s="17">
        <v>0.11239078918918601</v>
      </c>
      <c r="D1117" s="17">
        <v>0.13533089397121201</v>
      </c>
      <c r="E1117" s="17">
        <v>9.0822883024280807E-2</v>
      </c>
      <c r="F1117" s="17"/>
      <c r="G1117" s="17">
        <v>0.15606319496584301</v>
      </c>
      <c r="H1117" s="17">
        <v>0.185287281584782</v>
      </c>
      <c r="I1117" s="17">
        <v>0.14814804863348099</v>
      </c>
      <c r="J1117" s="17">
        <v>8.3171784883488406E-2</v>
      </c>
      <c r="K1117" s="17">
        <v>5.4661094998669897E-2</v>
      </c>
      <c r="L1117" s="17">
        <v>5.7221029650997797E-2</v>
      </c>
      <c r="M1117" s="17"/>
      <c r="N1117" s="17">
        <v>0.16055740329450399</v>
      </c>
      <c r="O1117" s="17">
        <v>9.0418076316051699E-2</v>
      </c>
      <c r="P1117" s="17">
        <v>0.123930864627823</v>
      </c>
      <c r="Q1117" s="17">
        <v>7.2394197509107902E-2</v>
      </c>
      <c r="R1117" s="17"/>
      <c r="S1117" s="17">
        <v>0.147235383430597</v>
      </c>
      <c r="T1117" s="17">
        <v>0.10545883388612901</v>
      </c>
      <c r="U1117" s="17">
        <v>7.23748718221634E-2</v>
      </c>
      <c r="V1117" s="17">
        <v>9.7854311984081899E-2</v>
      </c>
      <c r="W1117" s="17">
        <v>7.2954180278511097E-2</v>
      </c>
      <c r="X1117" s="17">
        <v>0.13319920258597501</v>
      </c>
      <c r="Y1117" s="17">
        <v>8.70533150705248E-2</v>
      </c>
      <c r="Z1117" s="17">
        <v>0.15316498535137801</v>
      </c>
      <c r="AA1117" s="17">
        <v>0.163673551726572</v>
      </c>
      <c r="AB1117" s="17">
        <v>9.7810041600377706E-2</v>
      </c>
      <c r="AC1117" s="17">
        <v>5.50693130786312E-2</v>
      </c>
      <c r="AD1117" s="17">
        <v>0.12400827657369801</v>
      </c>
      <c r="AE1117" s="17"/>
      <c r="AF1117" s="17">
        <v>6.2196216376214197E-2</v>
      </c>
      <c r="AG1117" s="17">
        <v>9.0289500300945E-2</v>
      </c>
      <c r="AH1117" s="17">
        <v>0.12774169506862501</v>
      </c>
      <c r="AI1117" s="17">
        <v>0.212759350652309</v>
      </c>
      <c r="AJ1117" s="17">
        <v>0.21341659232216001</v>
      </c>
      <c r="AK1117" s="17"/>
      <c r="AL1117" s="17">
        <v>0.18108773799116901</v>
      </c>
      <c r="AM1117" s="17">
        <v>8.9269164937024595E-2</v>
      </c>
      <c r="AN1117" s="17">
        <v>0.11095658929293301</v>
      </c>
      <c r="AO1117" s="17">
        <v>7.7383703561688402E-2</v>
      </c>
      <c r="AP1117" s="17">
        <v>7.0211350576568798E-2</v>
      </c>
      <c r="AQ1117" s="17">
        <v>9.3705915376088703E-2</v>
      </c>
      <c r="AR1117" s="17"/>
      <c r="AS1117" s="17">
        <v>0.11986978844459401</v>
      </c>
      <c r="AT1117" s="17">
        <v>0.10348440547071699</v>
      </c>
      <c r="AU1117" s="17"/>
      <c r="AV1117" s="17">
        <v>0.12481601878885</v>
      </c>
      <c r="AW1117" s="17">
        <v>0.10835083606687899</v>
      </c>
    </row>
    <row r="1118" spans="2:49" x14ac:dyDescent="0.3">
      <c r="B1118" t="s">
        <v>409</v>
      </c>
      <c r="C1118" s="17">
        <v>6.9796126878771694E-2</v>
      </c>
      <c r="D1118" s="17">
        <v>6.1122452785993403E-2</v>
      </c>
      <c r="E1118" s="17">
        <v>7.8758760442857498E-2</v>
      </c>
      <c r="F1118" s="17"/>
      <c r="G1118" s="17">
        <v>7.39477220226743E-2</v>
      </c>
      <c r="H1118" s="17">
        <v>4.8187555490544903E-2</v>
      </c>
      <c r="I1118" s="17">
        <v>7.0242476846906099E-2</v>
      </c>
      <c r="J1118" s="17">
        <v>7.6112226664521498E-2</v>
      </c>
      <c r="K1118" s="17">
        <v>6.5385783629618194E-2</v>
      </c>
      <c r="L1118" s="17">
        <v>8.2030964622246405E-2</v>
      </c>
      <c r="M1118" s="17"/>
      <c r="N1118" s="17">
        <v>6.2356937184059998E-2</v>
      </c>
      <c r="O1118" s="17">
        <v>5.9568480743479299E-2</v>
      </c>
      <c r="P1118" s="17">
        <v>6.3320298010275194E-2</v>
      </c>
      <c r="Q1118" s="17">
        <v>9.49291460717996E-2</v>
      </c>
      <c r="R1118" s="17"/>
      <c r="S1118" s="17">
        <v>7.3096622572948702E-2</v>
      </c>
      <c r="T1118" s="17">
        <v>5.8167687595145401E-2</v>
      </c>
      <c r="U1118" s="17">
        <v>7.9962611697524097E-2</v>
      </c>
      <c r="V1118" s="17">
        <v>9.4723851074709306E-2</v>
      </c>
      <c r="W1118" s="17">
        <v>6.8625667748571706E-2</v>
      </c>
      <c r="X1118" s="17">
        <v>9.4778341518841305E-2</v>
      </c>
      <c r="Y1118" s="17">
        <v>5.4665196283935097E-2</v>
      </c>
      <c r="Z1118" s="17">
        <v>6.8539739389445603E-2</v>
      </c>
      <c r="AA1118" s="17">
        <v>6.8548054372744902E-2</v>
      </c>
      <c r="AB1118" s="17">
        <v>5.5902740626871103E-2</v>
      </c>
      <c r="AC1118" s="17">
        <v>5.2664020073189398E-2</v>
      </c>
      <c r="AD1118" s="17">
        <v>4.7652252549530198E-2</v>
      </c>
      <c r="AE1118" s="17"/>
      <c r="AF1118" s="17">
        <v>9.3278665065087502E-2</v>
      </c>
      <c r="AG1118" s="17">
        <v>7.8773427587673001E-2</v>
      </c>
      <c r="AH1118" s="17">
        <v>6.3474763373731299E-2</v>
      </c>
      <c r="AI1118" s="17">
        <v>3.1665959721471501E-2</v>
      </c>
      <c r="AJ1118" s="17">
        <v>0</v>
      </c>
      <c r="AK1118" s="17"/>
      <c r="AL1118" s="17">
        <v>5.4552763384626703E-2</v>
      </c>
      <c r="AM1118" s="17">
        <v>7.1882444405776194E-2</v>
      </c>
      <c r="AN1118" s="17">
        <v>6.7092353703856397E-2</v>
      </c>
      <c r="AO1118" s="17">
        <v>9.2143723985660703E-2</v>
      </c>
      <c r="AP1118" s="17">
        <v>7.2674230169300705E-2</v>
      </c>
      <c r="AQ1118" s="17">
        <v>5.8970811654228801E-2</v>
      </c>
      <c r="AR1118" s="17"/>
      <c r="AS1118" s="17">
        <v>6.8930537457174298E-2</v>
      </c>
      <c r="AT1118" s="17">
        <v>7.0826916061671893E-2</v>
      </c>
      <c r="AU1118" s="17"/>
      <c r="AV1118" s="17">
        <v>7.4998810912832697E-2</v>
      </c>
      <c r="AW1118" s="17">
        <v>5.4798532256110997E-2</v>
      </c>
    </row>
    <row r="1119" spans="2:49" x14ac:dyDescent="0.3">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row>
    <row r="1120" spans="2:49" x14ac:dyDescent="0.3">
      <c r="B1120" s="6" t="s">
        <v>420</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row>
    <row r="1121" spans="2:49" x14ac:dyDescent="0.3">
      <c r="B1121" s="23" t="s">
        <v>80</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row>
    <row r="1122" spans="2:49" x14ac:dyDescent="0.3">
      <c r="B1122" t="s">
        <v>407</v>
      </c>
      <c r="C1122" s="17">
        <v>0.41146989508334503</v>
      </c>
      <c r="D1122" s="17">
        <v>0.37328025352904398</v>
      </c>
      <c r="E1122" s="17">
        <v>0.44638766374435102</v>
      </c>
      <c r="F1122" s="17"/>
      <c r="G1122" s="17">
        <v>0.281177889683492</v>
      </c>
      <c r="H1122" s="17">
        <v>0.22555101852266099</v>
      </c>
      <c r="I1122" s="17">
        <v>0.32452746580863501</v>
      </c>
      <c r="J1122" s="17">
        <v>0.42430440151657001</v>
      </c>
      <c r="K1122" s="17">
        <v>0.56078070135421498</v>
      </c>
      <c r="L1122" s="17">
        <v>0.61010465294027705</v>
      </c>
      <c r="M1122" s="17"/>
      <c r="N1122" s="17">
        <v>0.34435657656102198</v>
      </c>
      <c r="O1122" s="17">
        <v>0.45114442254061599</v>
      </c>
      <c r="P1122" s="17">
        <v>0.424032101832444</v>
      </c>
      <c r="Q1122" s="17">
        <v>0.42886200726129098</v>
      </c>
      <c r="R1122" s="17"/>
      <c r="S1122" s="17">
        <v>0.31994724614659298</v>
      </c>
      <c r="T1122" s="17">
        <v>0.477509067857528</v>
      </c>
      <c r="U1122" s="17">
        <v>0.411801545457121</v>
      </c>
      <c r="V1122" s="17">
        <v>0.387274259678483</v>
      </c>
      <c r="W1122" s="17">
        <v>0.41837168537812802</v>
      </c>
      <c r="X1122" s="17">
        <v>0.37762553893196599</v>
      </c>
      <c r="Y1122" s="17">
        <v>0.457896038190169</v>
      </c>
      <c r="Z1122" s="17">
        <v>0.455910194509769</v>
      </c>
      <c r="AA1122" s="17">
        <v>0.35465548905698502</v>
      </c>
      <c r="AB1122" s="17">
        <v>0.49576150810608099</v>
      </c>
      <c r="AC1122" s="17">
        <v>0.44963834928129798</v>
      </c>
      <c r="AD1122" s="17">
        <v>0.41824902703938999</v>
      </c>
      <c r="AE1122" s="17"/>
      <c r="AF1122" s="17">
        <v>0.47177146150799298</v>
      </c>
      <c r="AG1122" s="17">
        <v>0.44043552375799</v>
      </c>
      <c r="AH1122" s="17">
        <v>0.33672076470061701</v>
      </c>
      <c r="AI1122" s="17">
        <v>0.29171716919566998</v>
      </c>
      <c r="AJ1122" s="17">
        <v>0.261040321476943</v>
      </c>
      <c r="AK1122" s="17"/>
      <c r="AL1122" s="17">
        <v>0.291013762173289</v>
      </c>
      <c r="AM1122" s="17">
        <v>0.45152116846462298</v>
      </c>
      <c r="AN1122" s="17">
        <v>0.41348662822139998</v>
      </c>
      <c r="AO1122" s="17">
        <v>0.45339397121362601</v>
      </c>
      <c r="AP1122" s="17">
        <v>0.51839741906311598</v>
      </c>
      <c r="AQ1122" s="17">
        <v>0.44782925274611102</v>
      </c>
      <c r="AR1122" s="17"/>
      <c r="AS1122" s="17">
        <v>0.408340414765481</v>
      </c>
      <c r="AT1122" s="17">
        <v>0.41519664402373802</v>
      </c>
      <c r="AU1122" s="17"/>
      <c r="AV1122" s="17">
        <v>0.42147502385494501</v>
      </c>
      <c r="AW1122" s="17">
        <v>0.37775208262742399</v>
      </c>
    </row>
    <row r="1123" spans="2:49" x14ac:dyDescent="0.3">
      <c r="B1123" t="s">
        <v>392</v>
      </c>
      <c r="C1123" s="17">
        <v>0.12296910127244801</v>
      </c>
      <c r="D1123" s="17">
        <v>0.128845966916869</v>
      </c>
      <c r="E1123" s="17">
        <v>0.11812124694906</v>
      </c>
      <c r="F1123" s="17"/>
      <c r="G1123" s="17">
        <v>0.15921971497898901</v>
      </c>
      <c r="H1123" s="17">
        <v>9.9189194286410001E-2</v>
      </c>
      <c r="I1123" s="17">
        <v>0.115874605656831</v>
      </c>
      <c r="J1123" s="17">
        <v>0.155046776515955</v>
      </c>
      <c r="K1123" s="17">
        <v>0.13209600840479699</v>
      </c>
      <c r="L1123" s="17">
        <v>9.1616256938410301E-2</v>
      </c>
      <c r="M1123" s="17"/>
      <c r="N1123" s="17">
        <v>0.13755153170996101</v>
      </c>
      <c r="O1123" s="17">
        <v>0.11550293612859799</v>
      </c>
      <c r="P1123" s="17">
        <v>0.12911609752964701</v>
      </c>
      <c r="Q1123" s="17">
        <v>0.11091921869157401</v>
      </c>
      <c r="R1123" s="17"/>
      <c r="S1123" s="17">
        <v>0.11697630024762801</v>
      </c>
      <c r="T1123" s="17">
        <v>0.10500977355751701</v>
      </c>
      <c r="U1123" s="17">
        <v>0.110654991994663</v>
      </c>
      <c r="V1123" s="17">
        <v>0.13559622641452401</v>
      </c>
      <c r="W1123" s="17">
        <v>0.16216700980245199</v>
      </c>
      <c r="X1123" s="17">
        <v>0.143018101042409</v>
      </c>
      <c r="Y1123" s="17">
        <v>0.14342913195099299</v>
      </c>
      <c r="Z1123" s="17">
        <v>0.116429317428883</v>
      </c>
      <c r="AA1123" s="17">
        <v>0.109577143860107</v>
      </c>
      <c r="AB1123" s="17">
        <v>0.132466817095408</v>
      </c>
      <c r="AC1123" s="17">
        <v>0.112698608640971</v>
      </c>
      <c r="AD1123" s="17">
        <v>6.4289929319338898E-2</v>
      </c>
      <c r="AE1123" s="17"/>
      <c r="AF1123" s="17">
        <v>0.12133018012699399</v>
      </c>
      <c r="AG1123" s="17">
        <v>0.14094844573231599</v>
      </c>
      <c r="AH1123" s="17">
        <v>0.121735500984226</v>
      </c>
      <c r="AI1123" s="17">
        <v>0.100464751567273</v>
      </c>
      <c r="AJ1123" s="17">
        <v>5.6411424120413903E-2</v>
      </c>
      <c r="AK1123" s="17"/>
      <c r="AL1123" s="17">
        <v>0.13656765324929901</v>
      </c>
      <c r="AM1123" s="17">
        <v>0.11194696519653501</v>
      </c>
      <c r="AN1123" s="17">
        <v>0.11669500849002901</v>
      </c>
      <c r="AO1123" s="17">
        <v>0.115154898580657</v>
      </c>
      <c r="AP1123" s="17">
        <v>0.147987734329245</v>
      </c>
      <c r="AQ1123" s="17">
        <v>0.105677504901491</v>
      </c>
      <c r="AR1123" s="17"/>
      <c r="AS1123" s="17">
        <v>0.11997891137609901</v>
      </c>
      <c r="AT1123" s="17">
        <v>0.12652997588929099</v>
      </c>
      <c r="AU1123" s="17"/>
      <c r="AV1123" s="17">
        <v>0.11117220977758401</v>
      </c>
      <c r="AW1123" s="17">
        <v>0.14048826279274701</v>
      </c>
    </row>
    <row r="1124" spans="2:49" x14ac:dyDescent="0.3">
      <c r="B1124" t="s">
        <v>393</v>
      </c>
      <c r="C1124" s="17">
        <v>0.18303456081875399</v>
      </c>
      <c r="D1124" s="17">
        <v>0.194816396058205</v>
      </c>
      <c r="E1124" s="17">
        <v>0.17285892893177801</v>
      </c>
      <c r="F1124" s="17"/>
      <c r="G1124" s="17">
        <v>0.20768977768809899</v>
      </c>
      <c r="H1124" s="17">
        <v>0.25006318317453302</v>
      </c>
      <c r="I1124" s="17">
        <v>0.23762718492625401</v>
      </c>
      <c r="J1124" s="17">
        <v>0.17530339632439801</v>
      </c>
      <c r="K1124" s="17">
        <v>0.14279746426586701</v>
      </c>
      <c r="L1124" s="17">
        <v>0.10075024641539899</v>
      </c>
      <c r="M1124" s="17"/>
      <c r="N1124" s="17">
        <v>0.189089099774638</v>
      </c>
      <c r="O1124" s="17">
        <v>0.16864542845118199</v>
      </c>
      <c r="P1124" s="17">
        <v>0.17530995201432401</v>
      </c>
      <c r="Q1124" s="17">
        <v>0.198366258373042</v>
      </c>
      <c r="R1124" s="17"/>
      <c r="S1124" s="17">
        <v>0.21226200900415901</v>
      </c>
      <c r="T1124" s="17">
        <v>0.14044568824558401</v>
      </c>
      <c r="U1124" s="17">
        <v>0.19146146396009001</v>
      </c>
      <c r="V1124" s="17">
        <v>0.16063205765689401</v>
      </c>
      <c r="W1124" s="17">
        <v>0.16147838683190199</v>
      </c>
      <c r="X1124" s="17">
        <v>0.22405706158542599</v>
      </c>
      <c r="Y1124" s="17">
        <v>0.17016808543720699</v>
      </c>
      <c r="Z1124" s="17">
        <v>0.136598111357218</v>
      </c>
      <c r="AA1124" s="17">
        <v>0.20360071799339399</v>
      </c>
      <c r="AB1124" s="17">
        <v>0.14616673119564</v>
      </c>
      <c r="AC1124" s="17">
        <v>0.192363778224099</v>
      </c>
      <c r="AD1124" s="17">
        <v>0.31943428911404398</v>
      </c>
      <c r="AE1124" s="17"/>
      <c r="AF1124" s="17">
        <v>0.16911952050176601</v>
      </c>
      <c r="AG1124" s="17">
        <v>0.15804757880365899</v>
      </c>
      <c r="AH1124" s="17">
        <v>0.220241256730694</v>
      </c>
      <c r="AI1124" s="17">
        <v>0.20656520611854501</v>
      </c>
      <c r="AJ1124" s="17">
        <v>0.22141921205686099</v>
      </c>
      <c r="AK1124" s="17"/>
      <c r="AL1124" s="17">
        <v>0.20889760749368699</v>
      </c>
      <c r="AM1124" s="17">
        <v>0.186100242111782</v>
      </c>
      <c r="AN1124" s="17">
        <v>0.178760148457037</v>
      </c>
      <c r="AO1124" s="17">
        <v>0.16963044365226199</v>
      </c>
      <c r="AP1124" s="17">
        <v>0.12908934391874399</v>
      </c>
      <c r="AQ1124" s="17">
        <v>0.196938441038183</v>
      </c>
      <c r="AR1124" s="17"/>
      <c r="AS1124" s="17">
        <v>0.18564778112060201</v>
      </c>
      <c r="AT1124" s="17">
        <v>0.17992260132332899</v>
      </c>
      <c r="AU1124" s="17"/>
      <c r="AV1124" s="17">
        <v>0.17326701342689199</v>
      </c>
      <c r="AW1124" s="17">
        <v>0.214480541331419</v>
      </c>
    </row>
    <row r="1125" spans="2:49" x14ac:dyDescent="0.3">
      <c r="B1125" t="s">
        <v>394</v>
      </c>
      <c r="C1125" s="17">
        <v>0.12873073761767101</v>
      </c>
      <c r="D1125" s="17">
        <v>0.15036793072562099</v>
      </c>
      <c r="E1125" s="17">
        <v>0.107573450249677</v>
      </c>
      <c r="F1125" s="17"/>
      <c r="G1125" s="17">
        <v>0.16973460902695001</v>
      </c>
      <c r="H1125" s="17">
        <v>0.21342033504496799</v>
      </c>
      <c r="I1125" s="17">
        <v>0.196000387462617</v>
      </c>
      <c r="J1125" s="17">
        <v>8.7373034501724997E-2</v>
      </c>
      <c r="K1125" s="17">
        <v>6.0996116128181302E-2</v>
      </c>
      <c r="L1125" s="17">
        <v>5.6587526232814003E-2</v>
      </c>
      <c r="M1125" s="17"/>
      <c r="N1125" s="17">
        <v>0.151187505489354</v>
      </c>
      <c r="O1125" s="17">
        <v>0.122472499781116</v>
      </c>
      <c r="P1125" s="17">
        <v>0.141500240126683</v>
      </c>
      <c r="Q1125" s="17">
        <v>9.9397943888051205E-2</v>
      </c>
      <c r="R1125" s="17"/>
      <c r="S1125" s="17">
        <v>0.16956560783371499</v>
      </c>
      <c r="T1125" s="17">
        <v>0.13046848794139801</v>
      </c>
      <c r="U1125" s="17">
        <v>0.11898027338922799</v>
      </c>
      <c r="V1125" s="17">
        <v>0.156390910016559</v>
      </c>
      <c r="W1125" s="17">
        <v>0.121727055239953</v>
      </c>
      <c r="X1125" s="17">
        <v>7.2604823586035594E-2</v>
      </c>
      <c r="Y1125" s="17">
        <v>0.116287746347467</v>
      </c>
      <c r="Z1125" s="17">
        <v>0.17973841673202301</v>
      </c>
      <c r="AA1125" s="17">
        <v>0.14705524851592</v>
      </c>
      <c r="AB1125" s="17">
        <v>9.1126367760969898E-2</v>
      </c>
      <c r="AC1125" s="17">
        <v>0.124218149294181</v>
      </c>
      <c r="AD1125" s="17">
        <v>7.6201521153467899E-2</v>
      </c>
      <c r="AE1125" s="17"/>
      <c r="AF1125" s="17">
        <v>9.5069811824452094E-2</v>
      </c>
      <c r="AG1125" s="17">
        <v>0.10663903787382099</v>
      </c>
      <c r="AH1125" s="17">
        <v>0.152884343674278</v>
      </c>
      <c r="AI1125" s="17">
        <v>0.20023986903688101</v>
      </c>
      <c r="AJ1125" s="17">
        <v>0.22681934307672699</v>
      </c>
      <c r="AK1125" s="17"/>
      <c r="AL1125" s="17">
        <v>0.18185982012735999</v>
      </c>
      <c r="AM1125" s="17">
        <v>0.101241323287958</v>
      </c>
      <c r="AN1125" s="17">
        <v>0.121017125246871</v>
      </c>
      <c r="AO1125" s="17">
        <v>0.119949304190875</v>
      </c>
      <c r="AP1125" s="17">
        <v>9.5853279934260696E-2</v>
      </c>
      <c r="AQ1125" s="17">
        <v>0.11993152039949399</v>
      </c>
      <c r="AR1125" s="17"/>
      <c r="AS1125" s="17">
        <v>0.14122808351802599</v>
      </c>
      <c r="AT1125" s="17">
        <v>0.113848244084796</v>
      </c>
      <c r="AU1125" s="17"/>
      <c r="AV1125" s="17">
        <v>0.14987324651102801</v>
      </c>
      <c r="AW1125" s="17">
        <v>0.121094928795536</v>
      </c>
    </row>
    <row r="1126" spans="2:49" x14ac:dyDescent="0.3">
      <c r="B1126" t="s">
        <v>408</v>
      </c>
      <c r="C1126" s="17">
        <v>6.8072191470272297E-2</v>
      </c>
      <c r="D1126" s="17">
        <v>7.7662806032271894E-2</v>
      </c>
      <c r="E1126" s="17">
        <v>5.8284507764398898E-2</v>
      </c>
      <c r="F1126" s="17"/>
      <c r="G1126" s="17">
        <v>0.101861030626959</v>
      </c>
      <c r="H1126" s="17">
        <v>0.14362623753786299</v>
      </c>
      <c r="I1126" s="17">
        <v>5.7893338509898903E-2</v>
      </c>
      <c r="J1126" s="17">
        <v>6.3768427371280398E-2</v>
      </c>
      <c r="K1126" s="17">
        <v>2.1365255312471999E-2</v>
      </c>
      <c r="L1126" s="17">
        <v>2.7265516407447999E-2</v>
      </c>
      <c r="M1126" s="17"/>
      <c r="N1126" s="17">
        <v>8.3927395100463903E-2</v>
      </c>
      <c r="O1126" s="17">
        <v>5.00782110555726E-2</v>
      </c>
      <c r="P1126" s="17">
        <v>6.6502001642227498E-2</v>
      </c>
      <c r="Q1126" s="17">
        <v>7.1786694020102904E-2</v>
      </c>
      <c r="R1126" s="17"/>
      <c r="S1126" s="17">
        <v>8.8048757646200501E-2</v>
      </c>
      <c r="T1126" s="17">
        <v>5.9350803704349801E-2</v>
      </c>
      <c r="U1126" s="17">
        <v>5.3925748378363801E-2</v>
      </c>
      <c r="V1126" s="17">
        <v>8.6722093903500802E-2</v>
      </c>
      <c r="W1126" s="17">
        <v>5.9273543255026699E-2</v>
      </c>
      <c r="X1126" s="17">
        <v>8.9130880676230803E-2</v>
      </c>
      <c r="Y1126" s="17">
        <v>5.2782168939486597E-2</v>
      </c>
      <c r="Z1126" s="17">
        <v>4.2682286540487099E-2</v>
      </c>
      <c r="AA1126" s="17">
        <v>9.6664045419475195E-2</v>
      </c>
      <c r="AB1126" s="17">
        <v>4.4931077607660401E-2</v>
      </c>
      <c r="AC1126" s="17">
        <v>3.7582195099145801E-2</v>
      </c>
      <c r="AD1126" s="17">
        <v>4.1763621692986599E-2</v>
      </c>
      <c r="AE1126" s="17"/>
      <c r="AF1126" s="17">
        <v>4.5506283403252801E-2</v>
      </c>
      <c r="AG1126" s="17">
        <v>6.3000271325265395E-2</v>
      </c>
      <c r="AH1126" s="17">
        <v>6.8711367050713498E-2</v>
      </c>
      <c r="AI1126" s="17">
        <v>0.136224015236768</v>
      </c>
      <c r="AJ1126" s="17">
        <v>0.208839923949382</v>
      </c>
      <c r="AK1126" s="17"/>
      <c r="AL1126" s="17">
        <v>0.12060560869694199</v>
      </c>
      <c r="AM1126" s="17">
        <v>5.7418067429856702E-2</v>
      </c>
      <c r="AN1126" s="17">
        <v>7.2459315131803106E-2</v>
      </c>
      <c r="AO1126" s="17">
        <v>3.2027846326432602E-2</v>
      </c>
      <c r="AP1126" s="17">
        <v>2.11574512283191E-2</v>
      </c>
      <c r="AQ1126" s="17">
        <v>6.4472879743252304E-2</v>
      </c>
      <c r="AR1126" s="17"/>
      <c r="AS1126" s="17">
        <v>7.5200590295576103E-2</v>
      </c>
      <c r="AT1126" s="17">
        <v>5.95833210922566E-2</v>
      </c>
      <c r="AU1126" s="17"/>
      <c r="AV1126" s="17">
        <v>7.1342289537747294E-2</v>
      </c>
      <c r="AW1126" s="17">
        <v>8.4185934607319504E-2</v>
      </c>
    </row>
    <row r="1127" spans="2:49" x14ac:dyDescent="0.3">
      <c r="B1127" t="s">
        <v>409</v>
      </c>
      <c r="C1127" s="17">
        <v>8.5723513737510401E-2</v>
      </c>
      <c r="D1127" s="17">
        <v>7.5026646737989894E-2</v>
      </c>
      <c r="E1127" s="17">
        <v>9.6774202360736306E-2</v>
      </c>
      <c r="F1127" s="17"/>
      <c r="G1127" s="17">
        <v>8.0316977995511393E-2</v>
      </c>
      <c r="H1127" s="17">
        <v>6.8150031433564004E-2</v>
      </c>
      <c r="I1127" s="17">
        <v>6.8077017635763196E-2</v>
      </c>
      <c r="J1127" s="17">
        <v>9.42039637700718E-2</v>
      </c>
      <c r="K1127" s="17">
        <v>8.1964454534467504E-2</v>
      </c>
      <c r="L1127" s="17">
        <v>0.113675801065652</v>
      </c>
      <c r="M1127" s="17"/>
      <c r="N1127" s="17">
        <v>9.3887891364559897E-2</v>
      </c>
      <c r="O1127" s="17">
        <v>9.2156502042916297E-2</v>
      </c>
      <c r="P1127" s="17">
        <v>6.3539606854675093E-2</v>
      </c>
      <c r="Q1127" s="17">
        <v>9.0667877765939098E-2</v>
      </c>
      <c r="R1127" s="17"/>
      <c r="S1127" s="17">
        <v>9.3200079121704804E-2</v>
      </c>
      <c r="T1127" s="17">
        <v>8.7216178693622595E-2</v>
      </c>
      <c r="U1127" s="17">
        <v>0.113175976820534</v>
      </c>
      <c r="V1127" s="17">
        <v>7.3384452330039304E-2</v>
      </c>
      <c r="W1127" s="17">
        <v>7.6982319492537796E-2</v>
      </c>
      <c r="X1127" s="17">
        <v>9.3563594177931905E-2</v>
      </c>
      <c r="Y1127" s="17">
        <v>5.9436829134677398E-2</v>
      </c>
      <c r="Z1127" s="17">
        <v>6.8641673431619199E-2</v>
      </c>
      <c r="AA1127" s="17">
        <v>8.8447355154118598E-2</v>
      </c>
      <c r="AB1127" s="17">
        <v>8.9547498234241005E-2</v>
      </c>
      <c r="AC1127" s="17">
        <v>8.3498919460305507E-2</v>
      </c>
      <c r="AD1127" s="17">
        <v>8.0061611680772707E-2</v>
      </c>
      <c r="AE1127" s="17"/>
      <c r="AF1127" s="17">
        <v>9.7202742635541906E-2</v>
      </c>
      <c r="AG1127" s="17">
        <v>9.092914250695E-2</v>
      </c>
      <c r="AH1127" s="17">
        <v>9.9706766859471205E-2</v>
      </c>
      <c r="AI1127" s="17">
        <v>6.4788988844862602E-2</v>
      </c>
      <c r="AJ1127" s="17">
        <v>2.5469775319673101E-2</v>
      </c>
      <c r="AK1127" s="17"/>
      <c r="AL1127" s="17">
        <v>6.1055548259423199E-2</v>
      </c>
      <c r="AM1127" s="17">
        <v>9.1772233509244794E-2</v>
      </c>
      <c r="AN1127" s="17">
        <v>9.7581774452859898E-2</v>
      </c>
      <c r="AO1127" s="17">
        <v>0.10984353603614801</v>
      </c>
      <c r="AP1127" s="17">
        <v>8.7514771526314997E-2</v>
      </c>
      <c r="AQ1127" s="17">
        <v>6.5150401171468406E-2</v>
      </c>
      <c r="AR1127" s="17"/>
      <c r="AS1127" s="17">
        <v>6.9604218924216796E-2</v>
      </c>
      <c r="AT1127" s="17">
        <v>0.10491921358659</v>
      </c>
      <c r="AU1127" s="17"/>
      <c r="AV1127" s="17">
        <v>7.2870216891804299E-2</v>
      </c>
      <c r="AW1127" s="17">
        <v>6.1998249845553799E-2</v>
      </c>
    </row>
    <row r="1128" spans="2:49" x14ac:dyDescent="0.3">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row>
    <row r="1129" spans="2:49" x14ac:dyDescent="0.3">
      <c r="B1129" s="6" t="s">
        <v>421</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row>
    <row r="1130" spans="2:49" x14ac:dyDescent="0.3">
      <c r="B1130" s="23" t="s">
        <v>80</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row>
    <row r="1131" spans="2:49" x14ac:dyDescent="0.3">
      <c r="B1131" t="s">
        <v>407</v>
      </c>
      <c r="C1131" s="17">
        <v>0.31182913941711399</v>
      </c>
      <c r="D1131" s="17">
        <v>0.28891956763055399</v>
      </c>
      <c r="E1131" s="17">
        <v>0.33469089518255402</v>
      </c>
      <c r="F1131" s="17"/>
      <c r="G1131" s="17">
        <v>0.17990026625925001</v>
      </c>
      <c r="H1131" s="17">
        <v>0.16185867969760401</v>
      </c>
      <c r="I1131" s="17">
        <v>0.22618764598994001</v>
      </c>
      <c r="J1131" s="17">
        <v>0.33542247824635801</v>
      </c>
      <c r="K1131" s="17">
        <v>0.42594595852832901</v>
      </c>
      <c r="L1131" s="17">
        <v>0.49618209204808</v>
      </c>
      <c r="M1131" s="17"/>
      <c r="N1131" s="17">
        <v>0.23822679274143699</v>
      </c>
      <c r="O1131" s="17">
        <v>0.348311921826985</v>
      </c>
      <c r="P1131" s="17">
        <v>0.32929544469515398</v>
      </c>
      <c r="Q1131" s="17">
        <v>0.336044912815954</v>
      </c>
      <c r="R1131" s="17"/>
      <c r="S1131" s="17">
        <v>0.25448933153227399</v>
      </c>
      <c r="T1131" s="17">
        <v>0.37816078536153402</v>
      </c>
      <c r="U1131" s="17">
        <v>0.30159413844326599</v>
      </c>
      <c r="V1131" s="17">
        <v>0.33195771609362101</v>
      </c>
      <c r="W1131" s="17">
        <v>0.32117414463322602</v>
      </c>
      <c r="X1131" s="17">
        <v>0.27967800177405899</v>
      </c>
      <c r="Y1131" s="17">
        <v>0.31305641407246099</v>
      </c>
      <c r="Z1131" s="17">
        <v>0.27742952524576497</v>
      </c>
      <c r="AA1131" s="17">
        <v>0.27852030660183602</v>
      </c>
      <c r="AB1131" s="17">
        <v>0.32655471635406502</v>
      </c>
      <c r="AC1131" s="17">
        <v>0.38665621583973803</v>
      </c>
      <c r="AD1131" s="17">
        <v>0.32901832408523302</v>
      </c>
      <c r="AE1131" s="17"/>
      <c r="AF1131" s="17">
        <v>0.36575665568270399</v>
      </c>
      <c r="AG1131" s="17">
        <v>0.34185456035557898</v>
      </c>
      <c r="AH1131" s="17">
        <v>0.27702093402908501</v>
      </c>
      <c r="AI1131" s="17">
        <v>0.19522342669464501</v>
      </c>
      <c r="AJ1131" s="17">
        <v>0.14754462148373201</v>
      </c>
      <c r="AK1131" s="17"/>
      <c r="AL1131" s="17">
        <v>0.22704952072219201</v>
      </c>
      <c r="AM1131" s="17">
        <v>0.35832090959742102</v>
      </c>
      <c r="AN1131" s="17">
        <v>0.33069267340876801</v>
      </c>
      <c r="AO1131" s="17">
        <v>0.313905851536109</v>
      </c>
      <c r="AP1131" s="17">
        <v>0.38681084697555301</v>
      </c>
      <c r="AQ1131" s="17">
        <v>0.296768739291419</v>
      </c>
      <c r="AR1131" s="17"/>
      <c r="AS1131" s="17">
        <v>0.319748723385475</v>
      </c>
      <c r="AT1131" s="17">
        <v>0.30239808436495103</v>
      </c>
      <c r="AU1131" s="17"/>
      <c r="AV1131" s="17">
        <v>0.32305322073217502</v>
      </c>
      <c r="AW1131" s="17">
        <v>0.312053095620558</v>
      </c>
    </row>
    <row r="1132" spans="2:49" x14ac:dyDescent="0.3">
      <c r="B1132" t="s">
        <v>392</v>
      </c>
      <c r="C1132" s="17">
        <v>0.118716496102783</v>
      </c>
      <c r="D1132" s="17">
        <v>0.130558734135611</v>
      </c>
      <c r="E1132" s="17">
        <v>0.108019260859068</v>
      </c>
      <c r="F1132" s="17"/>
      <c r="G1132" s="17">
        <v>0.13537078171556599</v>
      </c>
      <c r="H1132" s="17">
        <v>0.103060381602899</v>
      </c>
      <c r="I1132" s="17">
        <v>0.12831739344037699</v>
      </c>
      <c r="J1132" s="17">
        <v>0.142153318708543</v>
      </c>
      <c r="K1132" s="17">
        <v>0.119780889094425</v>
      </c>
      <c r="L1132" s="17">
        <v>9.2669763150630996E-2</v>
      </c>
      <c r="M1132" s="17"/>
      <c r="N1132" s="17">
        <v>0.112711264409696</v>
      </c>
      <c r="O1132" s="17">
        <v>0.132829369091716</v>
      </c>
      <c r="P1132" s="17">
        <v>0.123927501604553</v>
      </c>
      <c r="Q1132" s="17">
        <v>0.107237507462676</v>
      </c>
      <c r="R1132" s="17"/>
      <c r="S1132" s="17">
        <v>8.4443037142177393E-2</v>
      </c>
      <c r="T1132" s="17">
        <v>0.128402107389538</v>
      </c>
      <c r="U1132" s="17">
        <v>0.14574790186056599</v>
      </c>
      <c r="V1132" s="17">
        <v>0.12237765734922899</v>
      </c>
      <c r="W1132" s="17">
        <v>0.12328706398799499</v>
      </c>
      <c r="X1132" s="17">
        <v>8.5964485076186495E-2</v>
      </c>
      <c r="Y1132" s="17">
        <v>0.14652931127371099</v>
      </c>
      <c r="Z1132" s="17">
        <v>0.111768617659338</v>
      </c>
      <c r="AA1132" s="17">
        <v>0.12117744648369599</v>
      </c>
      <c r="AB1132" s="17">
        <v>0.14992946004093999</v>
      </c>
      <c r="AC1132" s="17">
        <v>0.107954374420259</v>
      </c>
      <c r="AD1132" s="17">
        <v>9.1742240320226306E-2</v>
      </c>
      <c r="AE1132" s="17"/>
      <c r="AF1132" s="17">
        <v>0.124138080932128</v>
      </c>
      <c r="AG1132" s="17">
        <v>0.12398547647012199</v>
      </c>
      <c r="AH1132" s="17">
        <v>9.7326294395063295E-2</v>
      </c>
      <c r="AI1132" s="17">
        <v>0.121598522472373</v>
      </c>
      <c r="AJ1132" s="17">
        <v>0.114227916546151</v>
      </c>
      <c r="AK1132" s="17"/>
      <c r="AL1132" s="17">
        <v>0.120207119672518</v>
      </c>
      <c r="AM1132" s="17">
        <v>0.10214366578284</v>
      </c>
      <c r="AN1132" s="17">
        <v>0.11503656546282701</v>
      </c>
      <c r="AO1132" s="17">
        <v>0.123741790472278</v>
      </c>
      <c r="AP1132" s="17">
        <v>0.13727265086739601</v>
      </c>
      <c r="AQ1132" s="17">
        <v>0.16273002323176899</v>
      </c>
      <c r="AR1132" s="17"/>
      <c r="AS1132" s="17">
        <v>0.11758847820681401</v>
      </c>
      <c r="AT1132" s="17">
        <v>0.120059798846868</v>
      </c>
      <c r="AU1132" s="17"/>
      <c r="AV1132" s="17">
        <v>0.10943670085502</v>
      </c>
      <c r="AW1132" s="17">
        <v>0.136572619375673</v>
      </c>
    </row>
    <row r="1133" spans="2:49" x14ac:dyDescent="0.3">
      <c r="B1133" t="s">
        <v>393</v>
      </c>
      <c r="C1133" s="17">
        <v>0.18382541416284701</v>
      </c>
      <c r="D1133" s="17">
        <v>0.183922617674875</v>
      </c>
      <c r="E1133" s="17">
        <v>0.18418098513880901</v>
      </c>
      <c r="F1133" s="17"/>
      <c r="G1133" s="17">
        <v>0.196636645961936</v>
      </c>
      <c r="H1133" s="17">
        <v>0.19049436998260699</v>
      </c>
      <c r="I1133" s="17">
        <v>0.23393389324625899</v>
      </c>
      <c r="J1133" s="17">
        <v>0.208646425770253</v>
      </c>
      <c r="K1133" s="17">
        <v>0.189014404032155</v>
      </c>
      <c r="L1133" s="17">
        <v>0.10520336786853</v>
      </c>
      <c r="M1133" s="17"/>
      <c r="N1133" s="17">
        <v>0.18403598606480701</v>
      </c>
      <c r="O1133" s="17">
        <v>0.180632846862852</v>
      </c>
      <c r="P1133" s="17">
        <v>0.16771539134386501</v>
      </c>
      <c r="Q1133" s="17">
        <v>0.201210178927485</v>
      </c>
      <c r="R1133" s="17"/>
      <c r="S1133" s="17">
        <v>0.172578758766428</v>
      </c>
      <c r="T1133" s="17">
        <v>0.13180433698767899</v>
      </c>
      <c r="U1133" s="17">
        <v>0.20747214116402099</v>
      </c>
      <c r="V1133" s="17">
        <v>0.184583052722572</v>
      </c>
      <c r="W1133" s="17">
        <v>0.220863955710667</v>
      </c>
      <c r="X1133" s="17">
        <v>0.22756928390602199</v>
      </c>
      <c r="Y1133" s="17">
        <v>0.19286841916672801</v>
      </c>
      <c r="Z1133" s="17">
        <v>0.19816345158109899</v>
      </c>
      <c r="AA1133" s="17">
        <v>0.170959128498886</v>
      </c>
      <c r="AB1133" s="17">
        <v>0.17696625168446101</v>
      </c>
      <c r="AC1133" s="17">
        <v>0.15427232908477401</v>
      </c>
      <c r="AD1133" s="17">
        <v>0.25341040013883998</v>
      </c>
      <c r="AE1133" s="17"/>
      <c r="AF1133" s="17">
        <v>0.18945005083812899</v>
      </c>
      <c r="AG1133" s="17">
        <v>0.18027385448993799</v>
      </c>
      <c r="AH1133" s="17">
        <v>0.19521439749862601</v>
      </c>
      <c r="AI1133" s="17">
        <v>0.18356085383623</v>
      </c>
      <c r="AJ1133" s="17">
        <v>0.141131880654183</v>
      </c>
      <c r="AK1133" s="17"/>
      <c r="AL1133" s="17">
        <v>0.18740008345550299</v>
      </c>
      <c r="AM1133" s="17">
        <v>0.16518981113130701</v>
      </c>
      <c r="AN1133" s="17">
        <v>0.165313034572137</v>
      </c>
      <c r="AO1133" s="17">
        <v>0.20575515927228299</v>
      </c>
      <c r="AP1133" s="17">
        <v>0.180268179023228</v>
      </c>
      <c r="AQ1133" s="17">
        <v>0.237125537887345</v>
      </c>
      <c r="AR1133" s="17"/>
      <c r="AS1133" s="17">
        <v>0.18123713916131701</v>
      </c>
      <c r="AT1133" s="17">
        <v>0.18690766748916801</v>
      </c>
      <c r="AU1133" s="17"/>
      <c r="AV1133" s="17">
        <v>0.17752171233938699</v>
      </c>
      <c r="AW1133" s="17">
        <v>0.18988975370734401</v>
      </c>
    </row>
    <row r="1134" spans="2:49" x14ac:dyDescent="0.3">
      <c r="B1134" t="s">
        <v>394</v>
      </c>
      <c r="C1134" s="17">
        <v>0.15524237297048901</v>
      </c>
      <c r="D1134" s="17">
        <v>0.174547687302858</v>
      </c>
      <c r="E1134" s="17">
        <v>0.136550381281139</v>
      </c>
      <c r="F1134" s="17"/>
      <c r="G1134" s="17">
        <v>0.23017282031066999</v>
      </c>
      <c r="H1134" s="17">
        <v>0.27946192846955498</v>
      </c>
      <c r="I1134" s="17">
        <v>0.16710817873651099</v>
      </c>
      <c r="J1134" s="17">
        <v>0.10988883720053499</v>
      </c>
      <c r="K1134" s="17">
        <v>9.8529641072634594E-2</v>
      </c>
      <c r="L1134" s="17">
        <v>6.9426493223561897E-2</v>
      </c>
      <c r="M1134" s="17"/>
      <c r="N1134" s="17">
        <v>0.190320156731832</v>
      </c>
      <c r="O1134" s="17">
        <v>0.13669783838452301</v>
      </c>
      <c r="P1134" s="17">
        <v>0.15542588725166201</v>
      </c>
      <c r="Q1134" s="17">
        <v>0.13817610761188201</v>
      </c>
      <c r="R1134" s="17"/>
      <c r="S1134" s="17">
        <v>0.21711051125060701</v>
      </c>
      <c r="T1134" s="17">
        <v>0.160181220597092</v>
      </c>
      <c r="U1134" s="17">
        <v>0.12032048405145</v>
      </c>
      <c r="V1134" s="17">
        <v>0.16325173904038701</v>
      </c>
      <c r="W1134" s="17">
        <v>9.5582224288247405E-2</v>
      </c>
      <c r="X1134" s="17">
        <v>0.167800102746643</v>
      </c>
      <c r="Y1134" s="17">
        <v>0.164795503668732</v>
      </c>
      <c r="Z1134" s="17">
        <v>0.19662803568583001</v>
      </c>
      <c r="AA1134" s="17">
        <v>0.138220947871392</v>
      </c>
      <c r="AB1134" s="17">
        <v>0.11107051295881799</v>
      </c>
      <c r="AC1134" s="17">
        <v>0.13617987255597899</v>
      </c>
      <c r="AD1134" s="17">
        <v>0.16108708344335701</v>
      </c>
      <c r="AE1134" s="17"/>
      <c r="AF1134" s="17">
        <v>0.124505206966427</v>
      </c>
      <c r="AG1134" s="17">
        <v>0.136596159452993</v>
      </c>
      <c r="AH1134" s="17">
        <v>0.17601290604088701</v>
      </c>
      <c r="AI1134" s="17">
        <v>0.20868903243015599</v>
      </c>
      <c r="AJ1134" s="17">
        <v>0.36035715059983597</v>
      </c>
      <c r="AK1134" s="17"/>
      <c r="AL1134" s="17">
        <v>0.212970435254039</v>
      </c>
      <c r="AM1134" s="17">
        <v>0.155219366632702</v>
      </c>
      <c r="AN1134" s="17">
        <v>0.14639438501378499</v>
      </c>
      <c r="AO1134" s="17">
        <v>0.123428145017581</v>
      </c>
      <c r="AP1134" s="17">
        <v>9.7571758403457803E-2</v>
      </c>
      <c r="AQ1134" s="17">
        <v>9.6343286000610498E-2</v>
      </c>
      <c r="AR1134" s="17"/>
      <c r="AS1134" s="17">
        <v>0.15528459268877501</v>
      </c>
      <c r="AT1134" s="17">
        <v>0.15519209552043101</v>
      </c>
      <c r="AU1134" s="17"/>
      <c r="AV1134" s="17">
        <v>0.15556837808219101</v>
      </c>
      <c r="AW1134" s="17">
        <v>0.15462370344489801</v>
      </c>
    </row>
    <row r="1135" spans="2:49" x14ac:dyDescent="0.3">
      <c r="B1135" t="s">
        <v>408</v>
      </c>
      <c r="C1135" s="17">
        <v>0.114478463417027</v>
      </c>
      <c r="D1135" s="17">
        <v>0.125783158943922</v>
      </c>
      <c r="E1135" s="17">
        <v>0.104275074845653</v>
      </c>
      <c r="F1135" s="17"/>
      <c r="G1135" s="17">
        <v>0.165092458618949</v>
      </c>
      <c r="H1135" s="17">
        <v>0.19707311345978801</v>
      </c>
      <c r="I1135" s="17">
        <v>0.13989974333425201</v>
      </c>
      <c r="J1135" s="17">
        <v>7.6779873307468396E-2</v>
      </c>
      <c r="K1135" s="17">
        <v>4.6271410964188499E-2</v>
      </c>
      <c r="L1135" s="17">
        <v>6.9162723104181797E-2</v>
      </c>
      <c r="M1135" s="17"/>
      <c r="N1135" s="17">
        <v>0.15012658150217301</v>
      </c>
      <c r="O1135" s="17">
        <v>9.7661169162564801E-2</v>
      </c>
      <c r="P1135" s="17">
        <v>0.116212576302543</v>
      </c>
      <c r="Q1135" s="17">
        <v>8.9533822809893401E-2</v>
      </c>
      <c r="R1135" s="17"/>
      <c r="S1135" s="17">
        <v>0.145677681383999</v>
      </c>
      <c r="T1135" s="17">
        <v>0.112661587575081</v>
      </c>
      <c r="U1135" s="17">
        <v>9.3636610300056794E-2</v>
      </c>
      <c r="V1135" s="17">
        <v>8.7906905511048294E-2</v>
      </c>
      <c r="W1135" s="17">
        <v>0.102393169493098</v>
      </c>
      <c r="X1135" s="17">
        <v>0.10675754858156999</v>
      </c>
      <c r="Y1135" s="17">
        <v>5.9053636503415399E-2</v>
      </c>
      <c r="Z1135" s="17">
        <v>0.15053216274143799</v>
      </c>
      <c r="AA1135" s="17">
        <v>0.17707078631679801</v>
      </c>
      <c r="AB1135" s="17">
        <v>0.109243161634795</v>
      </c>
      <c r="AC1135" s="17">
        <v>8.16785660536955E-2</v>
      </c>
      <c r="AD1135" s="17">
        <v>0.103774623115378</v>
      </c>
      <c r="AE1135" s="17"/>
      <c r="AF1135" s="17">
        <v>6.9990094965228705E-2</v>
      </c>
      <c r="AG1135" s="17">
        <v>0.101893519303051</v>
      </c>
      <c r="AH1135" s="17">
        <v>0.136648983939787</v>
      </c>
      <c r="AI1135" s="17">
        <v>0.19526224048083199</v>
      </c>
      <c r="AJ1135" s="17">
        <v>0.211268655396424</v>
      </c>
      <c r="AK1135" s="17"/>
      <c r="AL1135" s="17">
        <v>0.176018719954525</v>
      </c>
      <c r="AM1135" s="17">
        <v>9.0878281741646E-2</v>
      </c>
      <c r="AN1135" s="17">
        <v>0.131465160148101</v>
      </c>
      <c r="AO1135" s="17">
        <v>7.7650561992966202E-2</v>
      </c>
      <c r="AP1135" s="17">
        <v>6.6906966295353407E-2</v>
      </c>
      <c r="AQ1135" s="17">
        <v>0.114094805456527</v>
      </c>
      <c r="AR1135" s="17"/>
      <c r="AS1135" s="17">
        <v>0.121010276639648</v>
      </c>
      <c r="AT1135" s="17">
        <v>0.10670003839633101</v>
      </c>
      <c r="AU1135" s="17"/>
      <c r="AV1135" s="17">
        <v>0.132110298094964</v>
      </c>
      <c r="AW1135" s="17">
        <v>9.5160162585845101E-2</v>
      </c>
    </row>
    <row r="1136" spans="2:49" x14ac:dyDescent="0.3">
      <c r="B1136" t="s">
        <v>409</v>
      </c>
      <c r="C1136" s="17">
        <v>0.115908113929741</v>
      </c>
      <c r="D1136" s="17">
        <v>9.6268234312178999E-2</v>
      </c>
      <c r="E1136" s="17">
        <v>0.132283402692776</v>
      </c>
      <c r="F1136" s="17"/>
      <c r="G1136" s="17">
        <v>9.2827027133628906E-2</v>
      </c>
      <c r="H1136" s="17">
        <v>6.8051526787547098E-2</v>
      </c>
      <c r="I1136" s="17">
        <v>0.104553145252661</v>
      </c>
      <c r="J1136" s="17">
        <v>0.127109066766842</v>
      </c>
      <c r="K1136" s="17">
        <v>0.120457696308268</v>
      </c>
      <c r="L1136" s="17">
        <v>0.167355560605015</v>
      </c>
      <c r="M1136" s="17"/>
      <c r="N1136" s="17">
        <v>0.12457921855005499</v>
      </c>
      <c r="O1136" s="17">
        <v>0.10386685467135801</v>
      </c>
      <c r="P1136" s="17">
        <v>0.10742319880222299</v>
      </c>
      <c r="Q1136" s="17">
        <v>0.12779747037210901</v>
      </c>
      <c r="R1136" s="17"/>
      <c r="S1136" s="17">
        <v>0.125700679924514</v>
      </c>
      <c r="T1136" s="17">
        <v>8.8789962089076205E-2</v>
      </c>
      <c r="U1136" s="17">
        <v>0.13122872418063999</v>
      </c>
      <c r="V1136" s="17">
        <v>0.109922929283142</v>
      </c>
      <c r="W1136" s="17">
        <v>0.136699441886767</v>
      </c>
      <c r="X1136" s="17">
        <v>0.13223057791551901</v>
      </c>
      <c r="Y1136" s="17">
        <v>0.12369671531495199</v>
      </c>
      <c r="Z1136" s="17">
        <v>6.5478207086529794E-2</v>
      </c>
      <c r="AA1136" s="17">
        <v>0.114051384227391</v>
      </c>
      <c r="AB1136" s="17">
        <v>0.126235897326921</v>
      </c>
      <c r="AC1136" s="17">
        <v>0.13325864204555399</v>
      </c>
      <c r="AD1136" s="17">
        <v>6.0967328896965399E-2</v>
      </c>
      <c r="AE1136" s="17"/>
      <c r="AF1136" s="17">
        <v>0.12615991061538401</v>
      </c>
      <c r="AG1136" s="17">
        <v>0.115396429928316</v>
      </c>
      <c r="AH1136" s="17">
        <v>0.117776484096551</v>
      </c>
      <c r="AI1136" s="17">
        <v>9.5665924085763701E-2</v>
      </c>
      <c r="AJ1136" s="17">
        <v>2.5469775319673101E-2</v>
      </c>
      <c r="AK1136" s="17"/>
      <c r="AL1136" s="17">
        <v>7.6354120941222903E-2</v>
      </c>
      <c r="AM1136" s="17">
        <v>0.12824796511408401</v>
      </c>
      <c r="AN1136" s="17">
        <v>0.111098181394383</v>
      </c>
      <c r="AO1136" s="17">
        <v>0.15551849170878401</v>
      </c>
      <c r="AP1136" s="17">
        <v>0.131169598435011</v>
      </c>
      <c r="AQ1136" s="17">
        <v>9.2937608132329194E-2</v>
      </c>
      <c r="AR1136" s="17"/>
      <c r="AS1136" s="17">
        <v>0.10513078991797099</v>
      </c>
      <c r="AT1136" s="17">
        <v>0.128742315382251</v>
      </c>
      <c r="AU1136" s="17"/>
      <c r="AV1136" s="17">
        <v>0.102309689896263</v>
      </c>
      <c r="AW1136" s="17">
        <v>0.111700665265681</v>
      </c>
    </row>
    <row r="1137" spans="2:49" x14ac:dyDescent="0.3">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row>
    <row r="1138" spans="2:49" x14ac:dyDescent="0.3">
      <c r="B1138" s="6" t="s">
        <v>422</v>
      </c>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row>
    <row r="1139" spans="2:49" x14ac:dyDescent="0.3">
      <c r="B1139" s="23" t="s">
        <v>80</v>
      </c>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row>
    <row r="1140" spans="2:49" x14ac:dyDescent="0.3">
      <c r="B1140" t="s">
        <v>407</v>
      </c>
      <c r="C1140" s="17">
        <v>0.31317368196184098</v>
      </c>
      <c r="D1140" s="17">
        <v>0.28707378065125899</v>
      </c>
      <c r="E1140" s="17">
        <v>0.33646099383311601</v>
      </c>
      <c r="F1140" s="17"/>
      <c r="G1140" s="17">
        <v>0.23617477092300401</v>
      </c>
      <c r="H1140" s="17">
        <v>0.22910176907128299</v>
      </c>
      <c r="I1140" s="17">
        <v>0.270961834105096</v>
      </c>
      <c r="J1140" s="17">
        <v>0.33047910554272197</v>
      </c>
      <c r="K1140" s="17">
        <v>0.39475033919284702</v>
      </c>
      <c r="L1140" s="17">
        <v>0.39867965958843199</v>
      </c>
      <c r="M1140" s="17"/>
      <c r="N1140" s="17">
        <v>0.29281842162833799</v>
      </c>
      <c r="O1140" s="17">
        <v>0.35662278491078397</v>
      </c>
      <c r="P1140" s="17">
        <v>0.28852613386593401</v>
      </c>
      <c r="Q1140" s="17">
        <v>0.30779661964013899</v>
      </c>
      <c r="R1140" s="17"/>
      <c r="S1140" s="17">
        <v>0.324212374901372</v>
      </c>
      <c r="T1140" s="17">
        <v>0.329987235410242</v>
      </c>
      <c r="U1140" s="17">
        <v>0.29387819624755701</v>
      </c>
      <c r="V1140" s="17">
        <v>0.29174551307956698</v>
      </c>
      <c r="W1140" s="17">
        <v>0.27736689859784602</v>
      </c>
      <c r="X1140" s="17">
        <v>0.23380996529571499</v>
      </c>
      <c r="Y1140" s="17">
        <v>0.33639913536777999</v>
      </c>
      <c r="Z1140" s="17">
        <v>0.30301766540583602</v>
      </c>
      <c r="AA1140" s="17">
        <v>0.32556127919224598</v>
      </c>
      <c r="AB1140" s="17">
        <v>0.34068166991649801</v>
      </c>
      <c r="AC1140" s="17">
        <v>0.41720183392010102</v>
      </c>
      <c r="AD1140" s="17">
        <v>0.27605782855322097</v>
      </c>
      <c r="AE1140" s="17"/>
      <c r="AF1140" s="17">
        <v>0.33466810715974799</v>
      </c>
      <c r="AG1140" s="17">
        <v>0.34311908694162402</v>
      </c>
      <c r="AH1140" s="17">
        <v>0.29529746624936098</v>
      </c>
      <c r="AI1140" s="17">
        <v>0.22627669851822901</v>
      </c>
      <c r="AJ1140" s="17">
        <v>0.31231397285679002</v>
      </c>
      <c r="AK1140" s="17"/>
      <c r="AL1140" s="17">
        <v>0.25241837775111298</v>
      </c>
      <c r="AM1140" s="17">
        <v>0.34477249144750099</v>
      </c>
      <c r="AN1140" s="17">
        <v>0.29464176373705903</v>
      </c>
      <c r="AO1140" s="17">
        <v>0.32364230577429698</v>
      </c>
      <c r="AP1140" s="17">
        <v>0.40446419629423702</v>
      </c>
      <c r="AQ1140" s="17">
        <v>0.27493614050220799</v>
      </c>
      <c r="AR1140" s="17"/>
      <c r="AS1140" s="17">
        <v>0.28575829619123699</v>
      </c>
      <c r="AT1140" s="17">
        <v>0.34582135809127201</v>
      </c>
      <c r="AU1140" s="17"/>
      <c r="AV1140" s="17">
        <v>0.27383553151642498</v>
      </c>
      <c r="AW1140" s="17">
        <v>0.31352444312358901</v>
      </c>
    </row>
    <row r="1141" spans="2:49" x14ac:dyDescent="0.3">
      <c r="B1141" t="s">
        <v>392</v>
      </c>
      <c r="C1141" s="17">
        <v>0.159984556642389</v>
      </c>
      <c r="D1141" s="17">
        <v>0.171954426952282</v>
      </c>
      <c r="E1141" s="17">
        <v>0.14859037228539701</v>
      </c>
      <c r="F1141" s="17"/>
      <c r="G1141" s="17">
        <v>0.16718847223483699</v>
      </c>
      <c r="H1141" s="17">
        <v>0.142008125256851</v>
      </c>
      <c r="I1141" s="17">
        <v>0.15952202568911</v>
      </c>
      <c r="J1141" s="17">
        <v>0.15974204372751</v>
      </c>
      <c r="K1141" s="17">
        <v>0.18274305974194999</v>
      </c>
      <c r="L1141" s="17">
        <v>0.15505798880774899</v>
      </c>
      <c r="M1141" s="17"/>
      <c r="N1141" s="17">
        <v>0.15809217631324701</v>
      </c>
      <c r="O1141" s="17">
        <v>0.155829385484098</v>
      </c>
      <c r="P1141" s="17">
        <v>0.16352105661688099</v>
      </c>
      <c r="Q1141" s="17">
        <v>0.16322964442119001</v>
      </c>
      <c r="R1141" s="17"/>
      <c r="S1141" s="17">
        <v>0.12645642822584999</v>
      </c>
      <c r="T1141" s="17">
        <v>0.15408908589035999</v>
      </c>
      <c r="U1141" s="17">
        <v>0.16194033861051499</v>
      </c>
      <c r="V1141" s="17">
        <v>0.146643467817859</v>
      </c>
      <c r="W1141" s="17">
        <v>0.214972258143765</v>
      </c>
      <c r="X1141" s="17">
        <v>0.18567904784139899</v>
      </c>
      <c r="Y1141" s="17">
        <v>0.17395655627676301</v>
      </c>
      <c r="Z1141" s="17">
        <v>0.16234738119330699</v>
      </c>
      <c r="AA1141" s="17">
        <v>0.13444195827118599</v>
      </c>
      <c r="AB1141" s="17">
        <v>0.17924427826704101</v>
      </c>
      <c r="AC1141" s="17">
        <v>0.13371960684402501</v>
      </c>
      <c r="AD1141" s="17">
        <v>0.21109869797620201</v>
      </c>
      <c r="AE1141" s="17"/>
      <c r="AF1141" s="17">
        <v>0.15704586787574901</v>
      </c>
      <c r="AG1141" s="17">
        <v>0.16439769587123801</v>
      </c>
      <c r="AH1141" s="17">
        <v>0.14681590471474201</v>
      </c>
      <c r="AI1141" s="17">
        <v>0.16196294977800499</v>
      </c>
      <c r="AJ1141" s="17">
        <v>0.188344964829569</v>
      </c>
      <c r="AK1141" s="17"/>
      <c r="AL1141" s="17">
        <v>0.137191283800289</v>
      </c>
      <c r="AM1141" s="17">
        <v>0.14578015152829599</v>
      </c>
      <c r="AN1141" s="17">
        <v>0.18425451895672601</v>
      </c>
      <c r="AO1141" s="17">
        <v>0.17641795635551699</v>
      </c>
      <c r="AP1141" s="17">
        <v>0.16623033659354899</v>
      </c>
      <c r="AQ1141" s="17">
        <v>0.24403148564424501</v>
      </c>
      <c r="AR1141" s="17"/>
      <c r="AS1141" s="17">
        <v>0.162342100230393</v>
      </c>
      <c r="AT1141" s="17">
        <v>0.15717707035836501</v>
      </c>
      <c r="AU1141" s="17"/>
      <c r="AV1141" s="17">
        <v>0.159579102875051</v>
      </c>
      <c r="AW1141" s="17">
        <v>0.16877666407817199</v>
      </c>
    </row>
    <row r="1142" spans="2:49" x14ac:dyDescent="0.3">
      <c r="B1142" t="s">
        <v>393</v>
      </c>
      <c r="C1142" s="17">
        <v>0.24025690019564</v>
      </c>
      <c r="D1142" s="17">
        <v>0.247390503445892</v>
      </c>
      <c r="E1142" s="17">
        <v>0.23404910053911199</v>
      </c>
      <c r="F1142" s="17"/>
      <c r="G1142" s="17">
        <v>0.25726896257411502</v>
      </c>
      <c r="H1142" s="17">
        <v>0.25471531531674102</v>
      </c>
      <c r="I1142" s="17">
        <v>0.28292216491767203</v>
      </c>
      <c r="J1142" s="17">
        <v>0.231623688584358</v>
      </c>
      <c r="K1142" s="17">
        <v>0.20205402086107399</v>
      </c>
      <c r="L1142" s="17">
        <v>0.21490878257344101</v>
      </c>
      <c r="M1142" s="17"/>
      <c r="N1142" s="17">
        <v>0.245124767487512</v>
      </c>
      <c r="O1142" s="17">
        <v>0.21602816515291401</v>
      </c>
      <c r="P1142" s="17">
        <v>0.234504099298772</v>
      </c>
      <c r="Q1142" s="17">
        <v>0.26599490055717701</v>
      </c>
      <c r="R1142" s="17"/>
      <c r="S1142" s="17">
        <v>0.234751580053317</v>
      </c>
      <c r="T1142" s="17">
        <v>0.23280535378414599</v>
      </c>
      <c r="U1142" s="17">
        <v>0.27849073435405602</v>
      </c>
      <c r="V1142" s="17">
        <v>0.25456050897945598</v>
      </c>
      <c r="W1142" s="17">
        <v>0.28074059761269399</v>
      </c>
      <c r="X1142" s="17">
        <v>0.24997327540466899</v>
      </c>
      <c r="Y1142" s="17">
        <v>0.19555106775807601</v>
      </c>
      <c r="Z1142" s="17">
        <v>0.174850290004259</v>
      </c>
      <c r="AA1142" s="17">
        <v>0.21928640328547999</v>
      </c>
      <c r="AB1142" s="17">
        <v>0.25891725629236501</v>
      </c>
      <c r="AC1142" s="17">
        <v>0.20487520179095201</v>
      </c>
      <c r="AD1142" s="17">
        <v>0.31624985094871699</v>
      </c>
      <c r="AE1142" s="17"/>
      <c r="AF1142" s="17">
        <v>0.25565317127223602</v>
      </c>
      <c r="AG1142" s="17">
        <v>0.244709682917604</v>
      </c>
      <c r="AH1142" s="17">
        <v>0.22966589726655001</v>
      </c>
      <c r="AI1142" s="17">
        <v>0.26100268047102199</v>
      </c>
      <c r="AJ1142" s="17">
        <v>8.7469066109792895E-2</v>
      </c>
      <c r="AK1142" s="17"/>
      <c r="AL1142" s="17">
        <v>0.21843278754995901</v>
      </c>
      <c r="AM1142" s="17">
        <v>0.28131519839728297</v>
      </c>
      <c r="AN1142" s="17">
        <v>0.22634079425556</v>
      </c>
      <c r="AO1142" s="17">
        <v>0.237153222842098</v>
      </c>
      <c r="AP1142" s="17">
        <v>0.21429032692296299</v>
      </c>
      <c r="AQ1142" s="17">
        <v>0.20520825046151001</v>
      </c>
      <c r="AR1142" s="17"/>
      <c r="AS1142" s="17">
        <v>0.23019837541889299</v>
      </c>
      <c r="AT1142" s="17">
        <v>0.25223511790152497</v>
      </c>
      <c r="AU1142" s="17"/>
      <c r="AV1142" s="17">
        <v>0.23545345136975401</v>
      </c>
      <c r="AW1142" s="17">
        <v>0.21796017270568199</v>
      </c>
    </row>
    <row r="1143" spans="2:49" x14ac:dyDescent="0.3">
      <c r="B1143" t="s">
        <v>394</v>
      </c>
      <c r="C1143" s="17">
        <v>0.14544600433162599</v>
      </c>
      <c r="D1143" s="17">
        <v>0.16506552612838099</v>
      </c>
      <c r="E1143" s="17">
        <v>0.12735487577808499</v>
      </c>
      <c r="F1143" s="17"/>
      <c r="G1143" s="17">
        <v>0.19866042817795099</v>
      </c>
      <c r="H1143" s="17">
        <v>0.21184952494353301</v>
      </c>
      <c r="I1143" s="17">
        <v>0.145611508135044</v>
      </c>
      <c r="J1143" s="17">
        <v>0.13184664868644899</v>
      </c>
      <c r="K1143" s="17">
        <v>9.7850274534758599E-2</v>
      </c>
      <c r="L1143" s="17">
        <v>9.8762707571907998E-2</v>
      </c>
      <c r="M1143" s="17"/>
      <c r="N1143" s="17">
        <v>0.15714272896964099</v>
      </c>
      <c r="O1143" s="17">
        <v>0.13887442501001801</v>
      </c>
      <c r="P1143" s="17">
        <v>0.168102548262067</v>
      </c>
      <c r="Q1143" s="17">
        <v>0.121303525988972</v>
      </c>
      <c r="R1143" s="17"/>
      <c r="S1143" s="17">
        <v>0.16387677831096301</v>
      </c>
      <c r="T1143" s="17">
        <v>0.12836416181502</v>
      </c>
      <c r="U1143" s="17">
        <v>0.115084031971804</v>
      </c>
      <c r="V1143" s="17">
        <v>0.17681219265300199</v>
      </c>
      <c r="W1143" s="17">
        <v>0.105256690823921</v>
      </c>
      <c r="X1143" s="17">
        <v>0.171371996348952</v>
      </c>
      <c r="Y1143" s="17">
        <v>0.143024366132221</v>
      </c>
      <c r="Z1143" s="17">
        <v>0.221819075139845</v>
      </c>
      <c r="AA1143" s="17">
        <v>0.13972770518779001</v>
      </c>
      <c r="AB1143" s="17">
        <v>0.13523214934755901</v>
      </c>
      <c r="AC1143" s="17">
        <v>0.112676355596928</v>
      </c>
      <c r="AD1143" s="17">
        <v>0.14727757518200299</v>
      </c>
      <c r="AE1143" s="17"/>
      <c r="AF1143" s="17">
        <v>0.10520288559282601</v>
      </c>
      <c r="AG1143" s="17">
        <v>0.116027090417713</v>
      </c>
      <c r="AH1143" s="17">
        <v>0.18040617906901699</v>
      </c>
      <c r="AI1143" s="17">
        <v>0.194275289078604</v>
      </c>
      <c r="AJ1143" s="17">
        <v>0.176775222819398</v>
      </c>
      <c r="AK1143" s="17"/>
      <c r="AL1143" s="17">
        <v>0.19892827332940799</v>
      </c>
      <c r="AM1143" s="17">
        <v>0.118081191329451</v>
      </c>
      <c r="AN1143" s="17">
        <v>0.14948349933566599</v>
      </c>
      <c r="AO1143" s="17">
        <v>0.12515185845183699</v>
      </c>
      <c r="AP1143" s="17">
        <v>0.102082312374836</v>
      </c>
      <c r="AQ1143" s="17">
        <v>0.17269450648897999</v>
      </c>
      <c r="AR1143" s="17"/>
      <c r="AS1143" s="17">
        <v>0.16393340696855499</v>
      </c>
      <c r="AT1143" s="17">
        <v>0.123430237753866</v>
      </c>
      <c r="AU1143" s="17"/>
      <c r="AV1143" s="17">
        <v>0.17106224282138799</v>
      </c>
      <c r="AW1143" s="17">
        <v>0.14733152735882599</v>
      </c>
    </row>
    <row r="1144" spans="2:49" x14ac:dyDescent="0.3">
      <c r="B1144" t="s">
        <v>408</v>
      </c>
      <c r="C1144" s="17">
        <v>8.76945588611351E-2</v>
      </c>
      <c r="D1144" s="17">
        <v>8.2350358236720406E-2</v>
      </c>
      <c r="E1144" s="17">
        <v>9.2615863711950894E-2</v>
      </c>
      <c r="F1144" s="17"/>
      <c r="G1144" s="17">
        <v>8.8921534643940703E-2</v>
      </c>
      <c r="H1144" s="17">
        <v>0.13068387033161499</v>
      </c>
      <c r="I1144" s="17">
        <v>8.7953030725551704E-2</v>
      </c>
      <c r="J1144" s="17">
        <v>8.8278931802064503E-2</v>
      </c>
      <c r="K1144" s="17">
        <v>5.1024494140453E-2</v>
      </c>
      <c r="L1144" s="17">
        <v>7.5890186632453796E-2</v>
      </c>
      <c r="M1144" s="17"/>
      <c r="N1144" s="17">
        <v>9.9939086535853094E-2</v>
      </c>
      <c r="O1144" s="17">
        <v>7.8963723829878804E-2</v>
      </c>
      <c r="P1144" s="17">
        <v>9.8491312714813803E-2</v>
      </c>
      <c r="Q1144" s="17">
        <v>7.5009016299349293E-2</v>
      </c>
      <c r="R1144" s="17"/>
      <c r="S1144" s="17">
        <v>0.10839553911737999</v>
      </c>
      <c r="T1144" s="17">
        <v>9.9058278519865595E-2</v>
      </c>
      <c r="U1144" s="17">
        <v>6.5036142896537405E-2</v>
      </c>
      <c r="V1144" s="17">
        <v>6.2414219917880098E-2</v>
      </c>
      <c r="W1144" s="17">
        <v>6.3215172593413194E-2</v>
      </c>
      <c r="X1144" s="17">
        <v>9.5190378906924999E-2</v>
      </c>
      <c r="Y1144" s="17">
        <v>0.107762248862857</v>
      </c>
      <c r="Z1144" s="17">
        <v>6.83651875169521E-2</v>
      </c>
      <c r="AA1144" s="17">
        <v>0.140499388515264</v>
      </c>
      <c r="AB1144" s="17">
        <v>4.1449921197505402E-2</v>
      </c>
      <c r="AC1144" s="17">
        <v>9.5831790038951606E-2</v>
      </c>
      <c r="AD1144" s="17">
        <v>1.6179540546291699E-2</v>
      </c>
      <c r="AE1144" s="17"/>
      <c r="AF1144" s="17">
        <v>7.2965112775440003E-2</v>
      </c>
      <c r="AG1144" s="17">
        <v>6.2452120984879803E-2</v>
      </c>
      <c r="AH1144" s="17">
        <v>9.9824555945672896E-2</v>
      </c>
      <c r="AI1144" s="17">
        <v>0.13854435687156999</v>
      </c>
      <c r="AJ1144" s="17">
        <v>0.23509677338445001</v>
      </c>
      <c r="AK1144" s="17"/>
      <c r="AL1144" s="17">
        <v>0.15048239274505101</v>
      </c>
      <c r="AM1144" s="17">
        <v>5.70151406552021E-2</v>
      </c>
      <c r="AN1144" s="17">
        <v>8.3084676990341305E-2</v>
      </c>
      <c r="AO1144" s="17">
        <v>7.7701449790995497E-2</v>
      </c>
      <c r="AP1144" s="17">
        <v>3.3965491470764997E-2</v>
      </c>
      <c r="AQ1144" s="17">
        <v>8.5355026150903304E-2</v>
      </c>
      <c r="AR1144" s="17"/>
      <c r="AS1144" s="17">
        <v>0.109538622739469</v>
      </c>
      <c r="AT1144" s="17">
        <v>6.1681504409968099E-2</v>
      </c>
      <c r="AU1144" s="17"/>
      <c r="AV1144" s="17">
        <v>0.116573670170011</v>
      </c>
      <c r="AW1144" s="17">
        <v>9.3155160852884694E-2</v>
      </c>
    </row>
    <row r="1145" spans="2:49" x14ac:dyDescent="0.3">
      <c r="B1145" t="s">
        <v>409</v>
      </c>
      <c r="C1145" s="17">
        <v>5.3444298007369301E-2</v>
      </c>
      <c r="D1145" s="17">
        <v>4.6165404585465697E-2</v>
      </c>
      <c r="E1145" s="17">
        <v>6.0928793852338799E-2</v>
      </c>
      <c r="F1145" s="17"/>
      <c r="G1145" s="17">
        <v>5.1785831446153299E-2</v>
      </c>
      <c r="H1145" s="17">
        <v>3.16413950799775E-2</v>
      </c>
      <c r="I1145" s="17">
        <v>5.30294364275272E-2</v>
      </c>
      <c r="J1145" s="17">
        <v>5.8029581656896097E-2</v>
      </c>
      <c r="K1145" s="17">
        <v>7.1577811528917706E-2</v>
      </c>
      <c r="L1145" s="17">
        <v>5.6700674826016803E-2</v>
      </c>
      <c r="M1145" s="17"/>
      <c r="N1145" s="17">
        <v>4.6882819065408803E-2</v>
      </c>
      <c r="O1145" s="17">
        <v>5.3681515612307801E-2</v>
      </c>
      <c r="P1145" s="17">
        <v>4.6854849241532097E-2</v>
      </c>
      <c r="Q1145" s="17">
        <v>6.6666293093173096E-2</v>
      </c>
      <c r="R1145" s="17"/>
      <c r="S1145" s="17">
        <v>4.23072993911182E-2</v>
      </c>
      <c r="T1145" s="17">
        <v>5.5695884580366201E-2</v>
      </c>
      <c r="U1145" s="17">
        <v>8.5570555919530403E-2</v>
      </c>
      <c r="V1145" s="17">
        <v>6.7824097552236007E-2</v>
      </c>
      <c r="W1145" s="17">
        <v>5.8448382228360199E-2</v>
      </c>
      <c r="X1145" s="17">
        <v>6.3975336202339403E-2</v>
      </c>
      <c r="Y1145" s="17">
        <v>4.3306625602302903E-2</v>
      </c>
      <c r="Z1145" s="17">
        <v>6.9600400739800797E-2</v>
      </c>
      <c r="AA1145" s="17">
        <v>4.0483265548034997E-2</v>
      </c>
      <c r="AB1145" s="17">
        <v>4.4474724979031301E-2</v>
      </c>
      <c r="AC1145" s="17">
        <v>3.56952118090424E-2</v>
      </c>
      <c r="AD1145" s="17">
        <v>3.3136506793565203E-2</v>
      </c>
      <c r="AE1145" s="17"/>
      <c r="AF1145" s="17">
        <v>7.4464855324002294E-2</v>
      </c>
      <c r="AG1145" s="17">
        <v>6.9294322866941094E-2</v>
      </c>
      <c r="AH1145" s="17">
        <v>4.7989996754657503E-2</v>
      </c>
      <c r="AI1145" s="17">
        <v>1.7938025282568999E-2</v>
      </c>
      <c r="AJ1145" s="17">
        <v>0</v>
      </c>
      <c r="AK1145" s="17"/>
      <c r="AL1145" s="17">
        <v>4.2546884824179301E-2</v>
      </c>
      <c r="AM1145" s="17">
        <v>5.3035826642266998E-2</v>
      </c>
      <c r="AN1145" s="17">
        <v>6.2194746724648399E-2</v>
      </c>
      <c r="AO1145" s="17">
        <v>5.9933206785254801E-2</v>
      </c>
      <c r="AP1145" s="17">
        <v>7.8967336343650801E-2</v>
      </c>
      <c r="AQ1145" s="17">
        <v>1.77745907521542E-2</v>
      </c>
      <c r="AR1145" s="17"/>
      <c r="AS1145" s="17">
        <v>4.8229198451452501E-2</v>
      </c>
      <c r="AT1145" s="17">
        <v>5.9654711485004203E-2</v>
      </c>
      <c r="AU1145" s="17"/>
      <c r="AV1145" s="17">
        <v>4.3496001247371303E-2</v>
      </c>
      <c r="AW1145" s="17">
        <v>5.9252031880846302E-2</v>
      </c>
    </row>
    <row r="1146" spans="2:49" x14ac:dyDescent="0.3">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row>
    <row r="1147" spans="2:49" x14ac:dyDescent="0.3">
      <c r="B1147" s="6" t="s">
        <v>423</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row>
    <row r="1148" spans="2:49" x14ac:dyDescent="0.3">
      <c r="B1148" s="23" t="s">
        <v>80</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row>
    <row r="1149" spans="2:49" x14ac:dyDescent="0.3">
      <c r="B1149" t="s">
        <v>407</v>
      </c>
      <c r="C1149" s="17">
        <v>0.18617838113612201</v>
      </c>
      <c r="D1149" s="17">
        <v>0.13035558606471601</v>
      </c>
      <c r="E1149" s="17">
        <v>0.240187608820052</v>
      </c>
      <c r="F1149" s="17"/>
      <c r="G1149" s="17">
        <v>8.6274878562058205E-2</v>
      </c>
      <c r="H1149" s="17">
        <v>0.118067880923307</v>
      </c>
      <c r="I1149" s="17">
        <v>0.1472998868582</v>
      </c>
      <c r="J1149" s="17">
        <v>0.20723464327079899</v>
      </c>
      <c r="K1149" s="17">
        <v>0.25628579929485501</v>
      </c>
      <c r="L1149" s="17">
        <v>0.27597909493485201</v>
      </c>
      <c r="M1149" s="17"/>
      <c r="N1149" s="17">
        <v>0.13199867491840001</v>
      </c>
      <c r="O1149" s="17">
        <v>0.21553692106095201</v>
      </c>
      <c r="P1149" s="17">
        <v>0.18262153462499001</v>
      </c>
      <c r="Q1149" s="17">
        <v>0.213947149857138</v>
      </c>
      <c r="R1149" s="17"/>
      <c r="S1149" s="17">
        <v>0.14975725287970401</v>
      </c>
      <c r="T1149" s="17">
        <v>0.231377814712525</v>
      </c>
      <c r="U1149" s="17">
        <v>0.18275144852362499</v>
      </c>
      <c r="V1149" s="17">
        <v>0.20874262717523601</v>
      </c>
      <c r="W1149" s="17">
        <v>0.17533184416094799</v>
      </c>
      <c r="X1149" s="17">
        <v>0.18981075965691999</v>
      </c>
      <c r="Y1149" s="17">
        <v>0.20607672413264999</v>
      </c>
      <c r="Z1149" s="17">
        <v>0.14430224753196899</v>
      </c>
      <c r="AA1149" s="17">
        <v>0.185923102736166</v>
      </c>
      <c r="AB1149" s="17">
        <v>0.15981137647503299</v>
      </c>
      <c r="AC1149" s="17">
        <v>0.242043322511557</v>
      </c>
      <c r="AD1149" s="17">
        <v>0.105547282315565</v>
      </c>
      <c r="AE1149" s="17"/>
      <c r="AF1149" s="17">
        <v>0.22852632549850699</v>
      </c>
      <c r="AG1149" s="17">
        <v>0.183024503600622</v>
      </c>
      <c r="AH1149" s="17">
        <v>0.15256236590151301</v>
      </c>
      <c r="AI1149" s="17">
        <v>0.118685900032845</v>
      </c>
      <c r="AJ1149" s="17">
        <v>0.115830487712546</v>
      </c>
      <c r="AK1149" s="17"/>
      <c r="AL1149" s="17">
        <v>0.13677690248777499</v>
      </c>
      <c r="AM1149" s="17">
        <v>0.21940332515454899</v>
      </c>
      <c r="AN1149" s="17">
        <v>0.18812036993627401</v>
      </c>
      <c r="AO1149" s="17">
        <v>0.16463436963596301</v>
      </c>
      <c r="AP1149" s="17">
        <v>0.25819833172289502</v>
      </c>
      <c r="AQ1149" s="17">
        <v>0.18743409124133101</v>
      </c>
      <c r="AR1149" s="17"/>
      <c r="AS1149" s="17">
        <v>0.17171154148836601</v>
      </c>
      <c r="AT1149" s="17">
        <v>0.20340625089467201</v>
      </c>
      <c r="AU1149" s="17"/>
      <c r="AV1149" s="17">
        <v>0.17642258771372299</v>
      </c>
      <c r="AW1149" s="17">
        <v>0.16074029402470499</v>
      </c>
    </row>
    <row r="1150" spans="2:49" x14ac:dyDescent="0.3">
      <c r="B1150" t="s">
        <v>392</v>
      </c>
      <c r="C1150" s="17">
        <v>9.73987903405239E-2</v>
      </c>
      <c r="D1150" s="17">
        <v>8.1692211820980506E-2</v>
      </c>
      <c r="E1150" s="17">
        <v>0.11160400099224101</v>
      </c>
      <c r="F1150" s="17"/>
      <c r="G1150" s="17">
        <v>0.103354674391842</v>
      </c>
      <c r="H1150" s="17">
        <v>9.0546472522238505E-2</v>
      </c>
      <c r="I1150" s="17">
        <v>8.4217539235407299E-2</v>
      </c>
      <c r="J1150" s="17">
        <v>9.8804447446441401E-2</v>
      </c>
      <c r="K1150" s="17">
        <v>0.111727998061651</v>
      </c>
      <c r="L1150" s="17">
        <v>9.8991208134928704E-2</v>
      </c>
      <c r="M1150" s="17"/>
      <c r="N1150" s="17">
        <v>8.53219612100546E-2</v>
      </c>
      <c r="O1150" s="17">
        <v>0.106665383386915</v>
      </c>
      <c r="P1150" s="17">
        <v>9.5584151223920305E-2</v>
      </c>
      <c r="Q1150" s="17">
        <v>0.101575937952634</v>
      </c>
      <c r="R1150" s="17"/>
      <c r="S1150" s="17">
        <v>8.1222474767379496E-2</v>
      </c>
      <c r="T1150" s="17">
        <v>0.111019958629463</v>
      </c>
      <c r="U1150" s="17">
        <v>0.10464043216956399</v>
      </c>
      <c r="V1150" s="17">
        <v>0.109284231960842</v>
      </c>
      <c r="W1150" s="17">
        <v>9.6485465794368605E-2</v>
      </c>
      <c r="X1150" s="17">
        <v>7.4200630867974696E-2</v>
      </c>
      <c r="Y1150" s="17">
        <v>0.12766301061338201</v>
      </c>
      <c r="Z1150" s="17">
        <v>0.117409834543094</v>
      </c>
      <c r="AA1150" s="17">
        <v>8.66654150218715E-2</v>
      </c>
      <c r="AB1150" s="17">
        <v>8.6838061110771594E-2</v>
      </c>
      <c r="AC1150" s="17">
        <v>7.7887686120034605E-2</v>
      </c>
      <c r="AD1150" s="17">
        <v>0.12673536468827801</v>
      </c>
      <c r="AE1150" s="17"/>
      <c r="AF1150" s="17">
        <v>9.1914424056369307E-2</v>
      </c>
      <c r="AG1150" s="17">
        <v>0.101399640555147</v>
      </c>
      <c r="AH1150" s="17">
        <v>9.8765627593715793E-2</v>
      </c>
      <c r="AI1150" s="17">
        <v>9.7648080076132404E-2</v>
      </c>
      <c r="AJ1150" s="17">
        <v>9.8177942151015996E-2</v>
      </c>
      <c r="AK1150" s="17"/>
      <c r="AL1150" s="17">
        <v>8.6669550248017105E-2</v>
      </c>
      <c r="AM1150" s="17">
        <v>8.1801732558478696E-2</v>
      </c>
      <c r="AN1150" s="17">
        <v>9.9847129840293897E-2</v>
      </c>
      <c r="AO1150" s="17">
        <v>0.122399438917434</v>
      </c>
      <c r="AP1150" s="17">
        <v>0.116470140825223</v>
      </c>
      <c r="AQ1150" s="17">
        <v>0.112443484573375</v>
      </c>
      <c r="AR1150" s="17"/>
      <c r="AS1150" s="17">
        <v>9.6532484736735494E-2</v>
      </c>
      <c r="AT1150" s="17">
        <v>9.8430432390657699E-2</v>
      </c>
      <c r="AU1150" s="17"/>
      <c r="AV1150" s="17">
        <v>9.5236850770881107E-2</v>
      </c>
      <c r="AW1150" s="17">
        <v>9.9549801948611599E-2</v>
      </c>
    </row>
    <row r="1151" spans="2:49" x14ac:dyDescent="0.3">
      <c r="B1151" t="s">
        <v>393</v>
      </c>
      <c r="C1151" s="17">
        <v>0.21776046378892699</v>
      </c>
      <c r="D1151" s="17">
        <v>0.200737727957568</v>
      </c>
      <c r="E1151" s="17">
        <v>0.23412700816339099</v>
      </c>
      <c r="F1151" s="17"/>
      <c r="G1151" s="17">
        <v>0.232942615557269</v>
      </c>
      <c r="H1151" s="17">
        <v>0.175647082913685</v>
      </c>
      <c r="I1151" s="17">
        <v>0.260349407018658</v>
      </c>
      <c r="J1151" s="17">
        <v>0.220293686818996</v>
      </c>
      <c r="K1151" s="17">
        <v>0.21167341527005401</v>
      </c>
      <c r="L1151" s="17">
        <v>0.20901026473989401</v>
      </c>
      <c r="M1151" s="17"/>
      <c r="N1151" s="17">
        <v>0.210715271515241</v>
      </c>
      <c r="O1151" s="17">
        <v>0.22345250821808199</v>
      </c>
      <c r="P1151" s="17">
        <v>0.21939406314919099</v>
      </c>
      <c r="Q1151" s="17">
        <v>0.21849441993507099</v>
      </c>
      <c r="R1151" s="17"/>
      <c r="S1151" s="17">
        <v>0.228302865563003</v>
      </c>
      <c r="T1151" s="17">
        <v>0.21345071196548099</v>
      </c>
      <c r="U1151" s="17">
        <v>0.27478790128349401</v>
      </c>
      <c r="V1151" s="17">
        <v>0.18094830476818199</v>
      </c>
      <c r="W1151" s="17">
        <v>0.20848964941048301</v>
      </c>
      <c r="X1151" s="17">
        <v>0.23657880811892701</v>
      </c>
      <c r="Y1151" s="17">
        <v>0.20144282602529701</v>
      </c>
      <c r="Z1151" s="17">
        <v>0.174598831505549</v>
      </c>
      <c r="AA1151" s="17">
        <v>0.23047555338602299</v>
      </c>
      <c r="AB1151" s="17">
        <v>0.21440404314724101</v>
      </c>
      <c r="AC1151" s="17">
        <v>0.161578567865031</v>
      </c>
      <c r="AD1151" s="17">
        <v>0.268857716780043</v>
      </c>
      <c r="AE1151" s="17"/>
      <c r="AF1151" s="17">
        <v>0.22131717590619901</v>
      </c>
      <c r="AG1151" s="17">
        <v>0.23611381777221699</v>
      </c>
      <c r="AH1151" s="17">
        <v>0.236648320314329</v>
      </c>
      <c r="AI1151" s="17">
        <v>0.16370314665876501</v>
      </c>
      <c r="AJ1151" s="17">
        <v>0.22934361563734701</v>
      </c>
      <c r="AK1151" s="17"/>
      <c r="AL1151" s="17">
        <v>0.185934811477488</v>
      </c>
      <c r="AM1151" s="17">
        <v>0.239285966874212</v>
      </c>
      <c r="AN1151" s="17">
        <v>0.200100109015692</v>
      </c>
      <c r="AO1151" s="17">
        <v>0.24655248188989501</v>
      </c>
      <c r="AP1151" s="17">
        <v>0.190254552614604</v>
      </c>
      <c r="AQ1151" s="17">
        <v>0.25964992113930702</v>
      </c>
      <c r="AR1151" s="17"/>
      <c r="AS1151" s="17">
        <v>0.213588964584776</v>
      </c>
      <c r="AT1151" s="17">
        <v>0.22272810335201301</v>
      </c>
      <c r="AU1151" s="17"/>
      <c r="AV1151" s="17">
        <v>0.20648596373738301</v>
      </c>
      <c r="AW1151" s="17">
        <v>0.23013067873988</v>
      </c>
    </row>
    <row r="1152" spans="2:49" x14ac:dyDescent="0.3">
      <c r="B1152" t="s">
        <v>394</v>
      </c>
      <c r="C1152" s="17">
        <v>0.218649880032807</v>
      </c>
      <c r="D1152" s="17">
        <v>0.24242691757576099</v>
      </c>
      <c r="E1152" s="17">
        <v>0.19703000246730101</v>
      </c>
      <c r="F1152" s="17"/>
      <c r="G1152" s="17">
        <v>0.28448859765868401</v>
      </c>
      <c r="H1152" s="17">
        <v>0.26768334801765398</v>
      </c>
      <c r="I1152" s="17">
        <v>0.22459508185077301</v>
      </c>
      <c r="J1152" s="17">
        <v>0.21894229274632501</v>
      </c>
      <c r="K1152" s="17">
        <v>0.16532352844326301</v>
      </c>
      <c r="L1152" s="17">
        <v>0.165454959946125</v>
      </c>
      <c r="M1152" s="17"/>
      <c r="N1152" s="17">
        <v>0.22945798325212299</v>
      </c>
      <c r="O1152" s="17">
        <v>0.20657858527601999</v>
      </c>
      <c r="P1152" s="17">
        <v>0.21822046591783101</v>
      </c>
      <c r="Q1152" s="17">
        <v>0.22229798639856399</v>
      </c>
      <c r="R1152" s="17"/>
      <c r="S1152" s="17">
        <v>0.259621115340401</v>
      </c>
      <c r="T1152" s="17">
        <v>0.16914184216432199</v>
      </c>
      <c r="U1152" s="17">
        <v>0.18164859735196801</v>
      </c>
      <c r="V1152" s="17">
        <v>0.22252922073662401</v>
      </c>
      <c r="W1152" s="17">
        <v>0.238403562439615</v>
      </c>
      <c r="X1152" s="17">
        <v>0.227357160925584</v>
      </c>
      <c r="Y1152" s="17">
        <v>0.22280044003105101</v>
      </c>
      <c r="Z1152" s="17">
        <v>0.28299853423250398</v>
      </c>
      <c r="AA1152" s="17">
        <v>0.202067058161011</v>
      </c>
      <c r="AB1152" s="17">
        <v>0.21975568839585499</v>
      </c>
      <c r="AC1152" s="17">
        <v>0.19799771762184601</v>
      </c>
      <c r="AD1152" s="17">
        <v>0.25215166362263702</v>
      </c>
      <c r="AE1152" s="17"/>
      <c r="AF1152" s="17">
        <v>0.20770967850449201</v>
      </c>
      <c r="AG1152" s="17">
        <v>0.22569747344559499</v>
      </c>
      <c r="AH1152" s="17">
        <v>0.223854880804229</v>
      </c>
      <c r="AI1152" s="17">
        <v>0.26857273659567099</v>
      </c>
      <c r="AJ1152" s="17">
        <v>0.173725102809629</v>
      </c>
      <c r="AK1152" s="17"/>
      <c r="AL1152" s="17">
        <v>0.261281171824022</v>
      </c>
      <c r="AM1152" s="17">
        <v>0.207096460592577</v>
      </c>
      <c r="AN1152" s="17">
        <v>0.18937527827832701</v>
      </c>
      <c r="AO1152" s="17">
        <v>0.19869197881786901</v>
      </c>
      <c r="AP1152" s="17">
        <v>0.19963944936772901</v>
      </c>
      <c r="AQ1152" s="17">
        <v>0.226382915806461</v>
      </c>
      <c r="AR1152" s="17"/>
      <c r="AS1152" s="17">
        <v>0.22291614787052899</v>
      </c>
      <c r="AT1152" s="17">
        <v>0.213569385021253</v>
      </c>
      <c r="AU1152" s="17"/>
      <c r="AV1152" s="17">
        <v>0.217444661811863</v>
      </c>
      <c r="AW1152" s="17">
        <v>0.235658333931131</v>
      </c>
    </row>
    <row r="1153" spans="2:49" x14ac:dyDescent="0.3">
      <c r="B1153" t="s">
        <v>408</v>
      </c>
      <c r="C1153" s="17">
        <v>0.243036933902435</v>
      </c>
      <c r="D1153" s="17">
        <v>0.31568949304657601</v>
      </c>
      <c r="E1153" s="17">
        <v>0.17212591916057501</v>
      </c>
      <c r="F1153" s="17"/>
      <c r="G1153" s="17">
        <v>0.25209842170674901</v>
      </c>
      <c r="H1153" s="17">
        <v>0.31054268962756398</v>
      </c>
      <c r="I1153" s="17">
        <v>0.24093734159048499</v>
      </c>
      <c r="J1153" s="17">
        <v>0.21834141130276</v>
      </c>
      <c r="K1153" s="17">
        <v>0.21812735189909499</v>
      </c>
      <c r="L1153" s="17">
        <v>0.220654317520841</v>
      </c>
      <c r="M1153" s="17"/>
      <c r="N1153" s="17">
        <v>0.31061729830635099</v>
      </c>
      <c r="O1153" s="17">
        <v>0.21480261016436</v>
      </c>
      <c r="P1153" s="17">
        <v>0.24912992947041501</v>
      </c>
      <c r="Q1153" s="17">
        <v>0.19494392584928699</v>
      </c>
      <c r="R1153" s="17"/>
      <c r="S1153" s="17">
        <v>0.239225946533909</v>
      </c>
      <c r="T1153" s="17">
        <v>0.25059884935059901</v>
      </c>
      <c r="U1153" s="17">
        <v>0.20890522799414701</v>
      </c>
      <c r="V1153" s="17">
        <v>0.23484053489784701</v>
      </c>
      <c r="W1153" s="17">
        <v>0.24491897480477201</v>
      </c>
      <c r="X1153" s="17">
        <v>0.240656060406682</v>
      </c>
      <c r="Y1153" s="17">
        <v>0.203850141609005</v>
      </c>
      <c r="Z1153" s="17">
        <v>0.236502951159384</v>
      </c>
      <c r="AA1153" s="17">
        <v>0.26855035162992902</v>
      </c>
      <c r="AB1153" s="17">
        <v>0.27178552967490299</v>
      </c>
      <c r="AC1153" s="17">
        <v>0.282789244184244</v>
      </c>
      <c r="AD1153" s="17">
        <v>0.21357146579991201</v>
      </c>
      <c r="AE1153" s="17"/>
      <c r="AF1153" s="17">
        <v>0.201446080330241</v>
      </c>
      <c r="AG1153" s="17">
        <v>0.214115243681368</v>
      </c>
      <c r="AH1153" s="17">
        <v>0.26047926691288198</v>
      </c>
      <c r="AI1153" s="17">
        <v>0.32947821013126699</v>
      </c>
      <c r="AJ1153" s="17">
        <v>0.382922851689462</v>
      </c>
      <c r="AK1153" s="17"/>
      <c r="AL1153" s="17">
        <v>0.29324905253962102</v>
      </c>
      <c r="AM1153" s="17">
        <v>0.220202924703637</v>
      </c>
      <c r="AN1153" s="17">
        <v>0.28955616892411501</v>
      </c>
      <c r="AO1153" s="17">
        <v>0.22291178694987299</v>
      </c>
      <c r="AP1153" s="17">
        <v>0.178905674917958</v>
      </c>
      <c r="AQ1153" s="17">
        <v>0.20505884233712399</v>
      </c>
      <c r="AR1153" s="17"/>
      <c r="AS1153" s="17">
        <v>0.26115388053852201</v>
      </c>
      <c r="AT1153" s="17">
        <v>0.22146232571788099</v>
      </c>
      <c r="AU1153" s="17"/>
      <c r="AV1153" s="17">
        <v>0.27169085963535899</v>
      </c>
      <c r="AW1153" s="17">
        <v>0.236614999011827</v>
      </c>
    </row>
    <row r="1154" spans="2:49" x14ac:dyDescent="0.3">
      <c r="B1154" t="s">
        <v>409</v>
      </c>
      <c r="C1154" s="17">
        <v>3.6975550799184902E-2</v>
      </c>
      <c r="D1154" s="17">
        <v>2.90980635343988E-2</v>
      </c>
      <c r="E1154" s="17">
        <v>4.4925460396439798E-2</v>
      </c>
      <c r="F1154" s="17"/>
      <c r="G1154" s="17">
        <v>4.0840812123398802E-2</v>
      </c>
      <c r="H1154" s="17">
        <v>3.7512525995551799E-2</v>
      </c>
      <c r="I1154" s="17">
        <v>4.2600743446476699E-2</v>
      </c>
      <c r="J1154" s="17">
        <v>3.6383518414678101E-2</v>
      </c>
      <c r="K1154" s="17">
        <v>3.6861907031083198E-2</v>
      </c>
      <c r="L1154" s="17">
        <v>2.9910154723359599E-2</v>
      </c>
      <c r="M1154" s="17"/>
      <c r="N1154" s="17">
        <v>3.1888810797830201E-2</v>
      </c>
      <c r="O1154" s="17">
        <v>3.2963991893671898E-2</v>
      </c>
      <c r="P1154" s="17">
        <v>3.5049855613652398E-2</v>
      </c>
      <c r="Q1154" s="17">
        <v>4.8740580007305898E-2</v>
      </c>
      <c r="R1154" s="17"/>
      <c r="S1154" s="17">
        <v>4.1870344915602598E-2</v>
      </c>
      <c r="T1154" s="17">
        <v>2.44108231776104E-2</v>
      </c>
      <c r="U1154" s="17">
        <v>4.7266392677201299E-2</v>
      </c>
      <c r="V1154" s="17">
        <v>4.3655080461268599E-2</v>
      </c>
      <c r="W1154" s="17">
        <v>3.6370503389813701E-2</v>
      </c>
      <c r="X1154" s="17">
        <v>3.1396580023912303E-2</v>
      </c>
      <c r="Y1154" s="17">
        <v>3.8166857588615301E-2</v>
      </c>
      <c r="Z1154" s="17">
        <v>4.41876010274991E-2</v>
      </c>
      <c r="AA1154" s="17">
        <v>2.6318519065000701E-2</v>
      </c>
      <c r="AB1154" s="17">
        <v>4.7405301196195501E-2</v>
      </c>
      <c r="AC1154" s="17">
        <v>3.7703461697288602E-2</v>
      </c>
      <c r="AD1154" s="17">
        <v>3.3136506793565203E-2</v>
      </c>
      <c r="AE1154" s="17"/>
      <c r="AF1154" s="17">
        <v>4.9086315704191502E-2</v>
      </c>
      <c r="AG1154" s="17">
        <v>3.9649320945051497E-2</v>
      </c>
      <c r="AH1154" s="17">
        <v>2.7689538473329701E-2</v>
      </c>
      <c r="AI1154" s="17">
        <v>2.1911926505319201E-2</v>
      </c>
      <c r="AJ1154" s="17">
        <v>0</v>
      </c>
      <c r="AK1154" s="17"/>
      <c r="AL1154" s="17">
        <v>3.6088511423076799E-2</v>
      </c>
      <c r="AM1154" s="17">
        <v>3.2209590116546401E-2</v>
      </c>
      <c r="AN1154" s="17">
        <v>3.30009440052988E-2</v>
      </c>
      <c r="AO1154" s="17">
        <v>4.4809943788965301E-2</v>
      </c>
      <c r="AP1154" s="17">
        <v>5.65318505515904E-2</v>
      </c>
      <c r="AQ1154" s="17">
        <v>9.0307449024017005E-3</v>
      </c>
      <c r="AR1154" s="17"/>
      <c r="AS1154" s="17">
        <v>3.4096980781071297E-2</v>
      </c>
      <c r="AT1154" s="17">
        <v>4.04035026235227E-2</v>
      </c>
      <c r="AU1154" s="17"/>
      <c r="AV1154" s="17">
        <v>3.2719076330790298E-2</v>
      </c>
      <c r="AW1154" s="17">
        <v>3.7305892343845501E-2</v>
      </c>
    </row>
    <row r="1155" spans="2:49" x14ac:dyDescent="0.3">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row>
    <row r="1156" spans="2:49" x14ac:dyDescent="0.3">
      <c r="B1156" s="6" t="s">
        <v>426</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row>
    <row r="1157" spans="2:49" x14ac:dyDescent="0.3">
      <c r="B1157" s="23" t="s">
        <v>80</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row>
    <row r="1158" spans="2:49" x14ac:dyDescent="0.3">
      <c r="B1158" t="s">
        <v>407</v>
      </c>
      <c r="C1158" s="17">
        <v>0.13633034410939099</v>
      </c>
      <c r="D1158" s="17">
        <v>0.14759538035700201</v>
      </c>
      <c r="E1158" s="17">
        <v>0.126322836148613</v>
      </c>
      <c r="F1158" s="17"/>
      <c r="G1158" s="17">
        <v>8.1548706081938302E-2</v>
      </c>
      <c r="H1158" s="17">
        <v>6.8927525939780507E-2</v>
      </c>
      <c r="I1158" s="17">
        <v>9.30020674263555E-2</v>
      </c>
      <c r="J1158" s="17">
        <v>0.12595050368188401</v>
      </c>
      <c r="K1158" s="17">
        <v>0.21819204096775299</v>
      </c>
      <c r="L1158" s="17">
        <v>0.216648940993414</v>
      </c>
      <c r="M1158" s="17"/>
      <c r="N1158" s="17">
        <v>8.2716623069205894E-2</v>
      </c>
      <c r="O1158" s="17">
        <v>0.12957377351368801</v>
      </c>
      <c r="P1158" s="17">
        <v>0.15279897068460199</v>
      </c>
      <c r="Q1158" s="17">
        <v>0.181036677095128</v>
      </c>
      <c r="R1158" s="17"/>
      <c r="S1158" s="17">
        <v>0.105627979117592</v>
      </c>
      <c r="T1158" s="17">
        <v>0.14735350891131199</v>
      </c>
      <c r="U1158" s="17">
        <v>0.14690953770930301</v>
      </c>
      <c r="V1158" s="17">
        <v>0.15528935381666301</v>
      </c>
      <c r="W1158" s="17">
        <v>0.16531103482585499</v>
      </c>
      <c r="X1158" s="17">
        <v>0.12851879533810701</v>
      </c>
      <c r="Y1158" s="17">
        <v>0.139317770287191</v>
      </c>
      <c r="Z1158" s="17">
        <v>0.13315506548377401</v>
      </c>
      <c r="AA1158" s="17">
        <v>0.147405817572935</v>
      </c>
      <c r="AB1158" s="17">
        <v>0.108724725604999</v>
      </c>
      <c r="AC1158" s="17">
        <v>0.14338650322213001</v>
      </c>
      <c r="AD1158" s="17">
        <v>0.12943889046037599</v>
      </c>
      <c r="AE1158" s="17"/>
      <c r="AF1158" s="17">
        <v>0.19740260923085001</v>
      </c>
      <c r="AG1158" s="17">
        <v>0.12229539152227301</v>
      </c>
      <c r="AH1158" s="17">
        <v>0.10696356427779299</v>
      </c>
      <c r="AI1158" s="17">
        <v>5.2843660485758302E-2</v>
      </c>
      <c r="AJ1158" s="17">
        <v>8.4136202035483498E-2</v>
      </c>
      <c r="AK1158" s="17"/>
      <c r="AL1158" s="17">
        <v>9.5569497616646307E-2</v>
      </c>
      <c r="AM1158" s="17">
        <v>0.157588151463811</v>
      </c>
      <c r="AN1158" s="17">
        <v>0.15529221897596099</v>
      </c>
      <c r="AO1158" s="17">
        <v>0.14584782943189101</v>
      </c>
      <c r="AP1158" s="17">
        <v>0.15748538203676901</v>
      </c>
      <c r="AQ1158" s="17">
        <v>0.11159791618001499</v>
      </c>
      <c r="AR1158" s="17"/>
      <c r="AS1158" s="17">
        <v>0.14257564792217001</v>
      </c>
      <c r="AT1158" s="17">
        <v>0.12889310948808699</v>
      </c>
      <c r="AU1158" s="17"/>
      <c r="AV1158" s="17">
        <v>0.15146546707477301</v>
      </c>
      <c r="AW1158" s="17">
        <v>0.121872729469486</v>
      </c>
    </row>
    <row r="1159" spans="2:49" x14ac:dyDescent="0.3">
      <c r="B1159" t="s">
        <v>392</v>
      </c>
      <c r="C1159" s="17">
        <v>0.12507301909626101</v>
      </c>
      <c r="D1159" s="17">
        <v>0.153382409884324</v>
      </c>
      <c r="E1159" s="17">
        <v>9.8358995236817501E-2</v>
      </c>
      <c r="F1159" s="17"/>
      <c r="G1159" s="17">
        <v>9.8382539871542302E-2</v>
      </c>
      <c r="H1159" s="17">
        <v>9.1146835670568194E-2</v>
      </c>
      <c r="I1159" s="17">
        <v>9.5198838008242401E-2</v>
      </c>
      <c r="J1159" s="17">
        <v>0.177581340117999</v>
      </c>
      <c r="K1159" s="17">
        <v>0.13576056276974199</v>
      </c>
      <c r="L1159" s="17">
        <v>0.14506625550310501</v>
      </c>
      <c r="M1159" s="17"/>
      <c r="N1159" s="17">
        <v>9.3914925617311795E-2</v>
      </c>
      <c r="O1159" s="17">
        <v>0.14141508632483299</v>
      </c>
      <c r="P1159" s="17">
        <v>0.130375236946872</v>
      </c>
      <c r="Q1159" s="17">
        <v>0.13843348528612201</v>
      </c>
      <c r="R1159" s="17"/>
      <c r="S1159" s="17">
        <v>0.10128416011298901</v>
      </c>
      <c r="T1159" s="17">
        <v>0.13195903130511599</v>
      </c>
      <c r="U1159" s="17">
        <v>0.159381347406053</v>
      </c>
      <c r="V1159" s="17">
        <v>0.12410977496226901</v>
      </c>
      <c r="W1159" s="17">
        <v>0.10077129030300799</v>
      </c>
      <c r="X1159" s="17">
        <v>9.22614703856737E-2</v>
      </c>
      <c r="Y1159" s="17">
        <v>0.154399803890168</v>
      </c>
      <c r="Z1159" s="17">
        <v>0.15005155818176799</v>
      </c>
      <c r="AA1159" s="17">
        <v>0.113681307371278</v>
      </c>
      <c r="AB1159" s="17">
        <v>0.11829207959268701</v>
      </c>
      <c r="AC1159" s="17">
        <v>0.177138061763882</v>
      </c>
      <c r="AD1159" s="17">
        <v>0.136702340405819</v>
      </c>
      <c r="AE1159" s="17"/>
      <c r="AF1159" s="17">
        <v>0.14469425750772</v>
      </c>
      <c r="AG1159" s="17">
        <v>0.139367802678248</v>
      </c>
      <c r="AH1159" s="17">
        <v>0.11658148966846001</v>
      </c>
      <c r="AI1159" s="17">
        <v>7.5736121603707199E-2</v>
      </c>
      <c r="AJ1159" s="17">
        <v>6.12550124945552E-2</v>
      </c>
      <c r="AK1159" s="17"/>
      <c r="AL1159" s="17">
        <v>0.108070142698817</v>
      </c>
      <c r="AM1159" s="17">
        <v>0.121624433727633</v>
      </c>
      <c r="AN1159" s="17">
        <v>0.130862863052089</v>
      </c>
      <c r="AO1159" s="17">
        <v>0.150354348062881</v>
      </c>
      <c r="AP1159" s="17">
        <v>0.13104871814897601</v>
      </c>
      <c r="AQ1159" s="17">
        <v>0.120656199374509</v>
      </c>
      <c r="AR1159" s="17"/>
      <c r="AS1159" s="17">
        <v>0.11877928150285599</v>
      </c>
      <c r="AT1159" s="17">
        <v>0.13256793119826099</v>
      </c>
      <c r="AU1159" s="17"/>
      <c r="AV1159" s="17">
        <v>0.121426802348711</v>
      </c>
      <c r="AW1159" s="17">
        <v>0.11261364334615</v>
      </c>
    </row>
    <row r="1160" spans="2:49" x14ac:dyDescent="0.3">
      <c r="B1160" t="s">
        <v>393</v>
      </c>
      <c r="C1160" s="17">
        <v>0.31467532544217203</v>
      </c>
      <c r="D1160" s="17">
        <v>0.32319702654730298</v>
      </c>
      <c r="E1160" s="17">
        <v>0.30602662552628901</v>
      </c>
      <c r="F1160" s="17"/>
      <c r="G1160" s="17">
        <v>0.31440406152650802</v>
      </c>
      <c r="H1160" s="17">
        <v>0.306265609345796</v>
      </c>
      <c r="I1160" s="17">
        <v>0.32038968306426302</v>
      </c>
      <c r="J1160" s="17">
        <v>0.32820929301461998</v>
      </c>
      <c r="K1160" s="17">
        <v>0.34034029237212798</v>
      </c>
      <c r="L1160" s="17">
        <v>0.28878242712313101</v>
      </c>
      <c r="M1160" s="17"/>
      <c r="N1160" s="17">
        <v>0.31475780933383402</v>
      </c>
      <c r="O1160" s="17">
        <v>0.32214496853198699</v>
      </c>
      <c r="P1160" s="17">
        <v>0.30741747028460698</v>
      </c>
      <c r="Q1160" s="17">
        <v>0.314836087353912</v>
      </c>
      <c r="R1160" s="17"/>
      <c r="S1160" s="17">
        <v>0.30290114015441799</v>
      </c>
      <c r="T1160" s="17">
        <v>0.28768329287265698</v>
      </c>
      <c r="U1160" s="17">
        <v>0.33348379500597097</v>
      </c>
      <c r="V1160" s="17">
        <v>0.35030041096826903</v>
      </c>
      <c r="W1160" s="17">
        <v>0.38962835346883601</v>
      </c>
      <c r="X1160" s="17">
        <v>0.31413822207881098</v>
      </c>
      <c r="Y1160" s="17">
        <v>0.24563754251893499</v>
      </c>
      <c r="Z1160" s="17">
        <v>0.297254574157163</v>
      </c>
      <c r="AA1160" s="17">
        <v>0.328619925467868</v>
      </c>
      <c r="AB1160" s="17">
        <v>0.30885435093032598</v>
      </c>
      <c r="AC1160" s="17">
        <v>0.29904813105315298</v>
      </c>
      <c r="AD1160" s="17">
        <v>0.35655503666829902</v>
      </c>
      <c r="AE1160" s="17"/>
      <c r="AF1160" s="17">
        <v>0.30485171765893598</v>
      </c>
      <c r="AG1160" s="17">
        <v>0.34687739613782798</v>
      </c>
      <c r="AH1160" s="17">
        <v>0.31618980743789699</v>
      </c>
      <c r="AI1160" s="17">
        <v>0.28105950352546699</v>
      </c>
      <c r="AJ1160" s="17">
        <v>0.22282040179792101</v>
      </c>
      <c r="AK1160" s="17"/>
      <c r="AL1160" s="17">
        <v>0.28142611540790902</v>
      </c>
      <c r="AM1160" s="17">
        <v>0.349994083934276</v>
      </c>
      <c r="AN1160" s="17">
        <v>0.31727826101245199</v>
      </c>
      <c r="AO1160" s="17">
        <v>0.30147999950425702</v>
      </c>
      <c r="AP1160" s="17">
        <v>0.31294995002614701</v>
      </c>
      <c r="AQ1160" s="17">
        <v>0.33798079942640802</v>
      </c>
      <c r="AR1160" s="17"/>
      <c r="AS1160" s="17">
        <v>0.295309168828774</v>
      </c>
      <c r="AT1160" s="17">
        <v>0.33773755824372598</v>
      </c>
      <c r="AU1160" s="17"/>
      <c r="AV1160" s="17">
        <v>0.27948725162795202</v>
      </c>
      <c r="AW1160" s="17">
        <v>0.33215579708418203</v>
      </c>
    </row>
    <row r="1161" spans="2:49" x14ac:dyDescent="0.3">
      <c r="B1161" t="s">
        <v>394</v>
      </c>
      <c r="C1161" s="17">
        <v>0.22454321240342501</v>
      </c>
      <c r="D1161" s="17">
        <v>0.20392130255820801</v>
      </c>
      <c r="E1161" s="17">
        <v>0.24529586713281501</v>
      </c>
      <c r="F1161" s="17"/>
      <c r="G1161" s="17">
        <v>0.25096717301676502</v>
      </c>
      <c r="H1161" s="17">
        <v>0.30343780947633398</v>
      </c>
      <c r="I1161" s="17">
        <v>0.260196913586975</v>
      </c>
      <c r="J1161" s="17">
        <v>0.20025355513455401</v>
      </c>
      <c r="K1161" s="17">
        <v>0.16221323758224099</v>
      </c>
      <c r="L1161" s="17">
        <v>0.17521468351910299</v>
      </c>
      <c r="M1161" s="17"/>
      <c r="N1161" s="17">
        <v>0.27604643849306698</v>
      </c>
      <c r="O1161" s="17">
        <v>0.22422692564066399</v>
      </c>
      <c r="P1161" s="17">
        <v>0.21836164668456601</v>
      </c>
      <c r="Q1161" s="17">
        <v>0.17524302614807699</v>
      </c>
      <c r="R1161" s="17"/>
      <c r="S1161" s="17">
        <v>0.25972720437469399</v>
      </c>
      <c r="T1161" s="17">
        <v>0.22985270894527299</v>
      </c>
      <c r="U1161" s="17">
        <v>0.20547770128756801</v>
      </c>
      <c r="V1161" s="17">
        <v>0.19818154868739099</v>
      </c>
      <c r="W1161" s="17">
        <v>0.19281785482205799</v>
      </c>
      <c r="X1161" s="17">
        <v>0.25738696541452</v>
      </c>
      <c r="Y1161" s="17">
        <v>0.23849643861021899</v>
      </c>
      <c r="Z1161" s="17">
        <v>0.20537027266543501</v>
      </c>
      <c r="AA1161" s="17">
        <v>0.21430598649225199</v>
      </c>
      <c r="AB1161" s="17">
        <v>0.26167543388509401</v>
      </c>
      <c r="AC1161" s="17">
        <v>0.159678023766613</v>
      </c>
      <c r="AD1161" s="17">
        <v>0.16490157180330001</v>
      </c>
      <c r="AE1161" s="17"/>
      <c r="AF1161" s="17">
        <v>0.16905217705071399</v>
      </c>
      <c r="AG1161" s="17">
        <v>0.200195233958508</v>
      </c>
      <c r="AH1161" s="17">
        <v>0.251062683589244</v>
      </c>
      <c r="AI1161" s="17">
        <v>0.31873524725053398</v>
      </c>
      <c r="AJ1161" s="17">
        <v>0.42190537879550899</v>
      </c>
      <c r="AK1161" s="17"/>
      <c r="AL1161" s="17">
        <v>0.26147716539684801</v>
      </c>
      <c r="AM1161" s="17">
        <v>0.203868779645658</v>
      </c>
      <c r="AN1161" s="17">
        <v>0.21189774569505199</v>
      </c>
      <c r="AO1161" s="17">
        <v>0.220699492416874</v>
      </c>
      <c r="AP1161" s="17">
        <v>0.225746713229765</v>
      </c>
      <c r="AQ1161" s="17">
        <v>0.175908095909041</v>
      </c>
      <c r="AR1161" s="17"/>
      <c r="AS1161" s="17">
        <v>0.23607002939139801</v>
      </c>
      <c r="AT1161" s="17">
        <v>0.21081647549096799</v>
      </c>
      <c r="AU1161" s="17"/>
      <c r="AV1161" s="17">
        <v>0.22780610982957999</v>
      </c>
      <c r="AW1161" s="17">
        <v>0.25531533121936301</v>
      </c>
    </row>
    <row r="1162" spans="2:49" x14ac:dyDescent="0.3">
      <c r="B1162" t="s">
        <v>408</v>
      </c>
      <c r="C1162" s="17">
        <v>0.199378098948752</v>
      </c>
      <c r="D1162" s="17">
        <v>0.171903880653163</v>
      </c>
      <c r="E1162" s="17">
        <v>0.22399567595546599</v>
      </c>
      <c r="F1162" s="17"/>
      <c r="G1162" s="17">
        <v>0.25469751950324598</v>
      </c>
      <c r="H1162" s="17">
        <v>0.23022221956752101</v>
      </c>
      <c r="I1162" s="17">
        <v>0.23121249791416401</v>
      </c>
      <c r="J1162" s="17">
        <v>0.16800530805094299</v>
      </c>
      <c r="K1162" s="17">
        <v>0.14349386630813701</v>
      </c>
      <c r="L1162" s="17">
        <v>0.17428769286124701</v>
      </c>
      <c r="M1162" s="17"/>
      <c r="N1162" s="17">
        <v>0.23256420348658099</v>
      </c>
      <c r="O1162" s="17">
        <v>0.182639245988827</v>
      </c>
      <c r="P1162" s="17">
        <v>0.19104667539935299</v>
      </c>
      <c r="Q1162" s="17">
        <v>0.19045072411675901</v>
      </c>
      <c r="R1162" s="17"/>
      <c r="S1162" s="17">
        <v>0.230459516240307</v>
      </c>
      <c r="T1162" s="17">
        <v>0.20315145796564199</v>
      </c>
      <c r="U1162" s="17">
        <v>0.154747618591105</v>
      </c>
      <c r="V1162" s="17">
        <v>0.17211891156540801</v>
      </c>
      <c r="W1162" s="17">
        <v>0.15147146658024299</v>
      </c>
      <c r="X1162" s="17">
        <v>0.20769454678288801</v>
      </c>
      <c r="Y1162" s="17">
        <v>0.22214844469348699</v>
      </c>
      <c r="Z1162" s="17">
        <v>0.21416852951186</v>
      </c>
      <c r="AA1162" s="17">
        <v>0.19598696309566699</v>
      </c>
      <c r="AB1162" s="17">
        <v>0.20245340998689301</v>
      </c>
      <c r="AC1162" s="17">
        <v>0.22074928019422099</v>
      </c>
      <c r="AD1162" s="17">
        <v>0.21240216066220599</v>
      </c>
      <c r="AE1162" s="17"/>
      <c r="AF1162" s="17">
        <v>0.18399923855178099</v>
      </c>
      <c r="AG1162" s="17">
        <v>0.191264175703143</v>
      </c>
      <c r="AH1162" s="17">
        <v>0.209202455026606</v>
      </c>
      <c r="AI1162" s="17">
        <v>0.27162546713453301</v>
      </c>
      <c r="AJ1162" s="17">
        <v>0.209883004876531</v>
      </c>
      <c r="AK1162" s="17"/>
      <c r="AL1162" s="17">
        <v>0.25345707887977997</v>
      </c>
      <c r="AM1162" s="17">
        <v>0.16692455122862099</v>
      </c>
      <c r="AN1162" s="17">
        <v>0.18466891126444501</v>
      </c>
      <c r="AO1162" s="17">
        <v>0.18161833058409599</v>
      </c>
      <c r="AP1162" s="17">
        <v>0.172769236558343</v>
      </c>
      <c r="AQ1162" s="17">
        <v>0.25385698911002802</v>
      </c>
      <c r="AR1162" s="17"/>
      <c r="AS1162" s="17">
        <v>0.20726587235480201</v>
      </c>
      <c r="AT1162" s="17">
        <v>0.18998492557895699</v>
      </c>
      <c r="AU1162" s="17"/>
      <c r="AV1162" s="17">
        <v>0.219814369118985</v>
      </c>
      <c r="AW1162" s="17">
        <v>0.17804249888081899</v>
      </c>
    </row>
    <row r="1163" spans="2:49" x14ac:dyDescent="0.3">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row>
    <row r="1164" spans="2:49" x14ac:dyDescent="0.3">
      <c r="B1164" s="6" t="s">
        <v>427</v>
      </c>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row>
    <row r="1165" spans="2:49" x14ac:dyDescent="0.3">
      <c r="B1165" s="23" t="s">
        <v>80</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row>
    <row r="1166" spans="2:49" x14ac:dyDescent="0.3">
      <c r="B1166" t="s">
        <v>407</v>
      </c>
      <c r="C1166" s="17">
        <v>0.12546161501987799</v>
      </c>
      <c r="D1166" s="17">
        <v>0.121351535686025</v>
      </c>
      <c r="E1166" s="17">
        <v>0.130373233006565</v>
      </c>
      <c r="F1166" s="17"/>
      <c r="G1166" s="17">
        <v>7.0645928678407494E-2</v>
      </c>
      <c r="H1166" s="17">
        <v>6.0509517373083799E-2</v>
      </c>
      <c r="I1166" s="17">
        <v>9.9717704044314404E-2</v>
      </c>
      <c r="J1166" s="17">
        <v>0.140205028262297</v>
      </c>
      <c r="K1166" s="17">
        <v>0.17893064614287599</v>
      </c>
      <c r="L1166" s="17">
        <v>0.188077893813341</v>
      </c>
      <c r="M1166" s="17"/>
      <c r="N1166" s="17">
        <v>6.6407588433727294E-2</v>
      </c>
      <c r="O1166" s="17">
        <v>0.10996485950349701</v>
      </c>
      <c r="P1166" s="17">
        <v>0.140054923333232</v>
      </c>
      <c r="Q1166" s="17">
        <v>0.18661797259652901</v>
      </c>
      <c r="R1166" s="17"/>
      <c r="S1166" s="17">
        <v>0.103130211312133</v>
      </c>
      <c r="T1166" s="17">
        <v>0.150993011752973</v>
      </c>
      <c r="U1166" s="17">
        <v>0.15196595064056601</v>
      </c>
      <c r="V1166" s="17">
        <v>0.13220501217354899</v>
      </c>
      <c r="W1166" s="17">
        <v>0.14691114929606799</v>
      </c>
      <c r="X1166" s="17">
        <v>0.10824506583188501</v>
      </c>
      <c r="Y1166" s="17">
        <v>0.107290321152651</v>
      </c>
      <c r="Z1166" s="17">
        <v>0.16720942761193699</v>
      </c>
      <c r="AA1166" s="17">
        <v>0.13093584998619501</v>
      </c>
      <c r="AB1166" s="17">
        <v>0.101319070819928</v>
      </c>
      <c r="AC1166" s="17">
        <v>0.10990154844017801</v>
      </c>
      <c r="AD1166" s="17">
        <v>0.10063984384175401</v>
      </c>
      <c r="AE1166" s="17"/>
      <c r="AF1166" s="17">
        <v>0.19097009627783501</v>
      </c>
      <c r="AG1166" s="17">
        <v>0.106721141528965</v>
      </c>
      <c r="AH1166" s="17">
        <v>9.8631594007226694E-2</v>
      </c>
      <c r="AI1166" s="17">
        <v>5.9309268071062002E-2</v>
      </c>
      <c r="AJ1166" s="17">
        <v>0.14244856641978901</v>
      </c>
      <c r="AK1166" s="17"/>
      <c r="AL1166" s="17">
        <v>8.8787543451049694E-2</v>
      </c>
      <c r="AM1166" s="17">
        <v>0.140981987951418</v>
      </c>
      <c r="AN1166" s="17">
        <v>0.152128837025924</v>
      </c>
      <c r="AO1166" s="17">
        <v>0.13801866474642599</v>
      </c>
      <c r="AP1166" s="17">
        <v>0.135707894870743</v>
      </c>
      <c r="AQ1166" s="17">
        <v>0.106133369137768</v>
      </c>
      <c r="AR1166" s="17"/>
      <c r="AS1166" s="17">
        <v>0.12835156737261499</v>
      </c>
      <c r="AT1166" s="17">
        <v>0.122020108515788</v>
      </c>
      <c r="AU1166" s="17"/>
      <c r="AV1166" s="17">
        <v>0.14158918329898301</v>
      </c>
      <c r="AW1166" s="17">
        <v>9.7523349348479296E-2</v>
      </c>
    </row>
    <row r="1167" spans="2:49" x14ac:dyDescent="0.3">
      <c r="B1167" t="s">
        <v>392</v>
      </c>
      <c r="C1167" s="17">
        <v>8.6258993268596998E-2</v>
      </c>
      <c r="D1167" s="17">
        <v>9.3267287754363701E-2</v>
      </c>
      <c r="E1167" s="17">
        <v>8.0043430538723995E-2</v>
      </c>
      <c r="F1167" s="17"/>
      <c r="G1167" s="17">
        <v>0.10384107077553099</v>
      </c>
      <c r="H1167" s="17">
        <v>7.1958750323678794E-2</v>
      </c>
      <c r="I1167" s="17">
        <v>4.1804715460088002E-2</v>
      </c>
      <c r="J1167" s="17">
        <v>9.8832187351811401E-2</v>
      </c>
      <c r="K1167" s="17">
        <v>0.109177332446406</v>
      </c>
      <c r="L1167" s="17">
        <v>9.6843325458861096E-2</v>
      </c>
      <c r="M1167" s="17"/>
      <c r="N1167" s="17">
        <v>5.1198415484553901E-2</v>
      </c>
      <c r="O1167" s="17">
        <v>9.7404198657302599E-2</v>
      </c>
      <c r="P1167" s="17">
        <v>0.10048667990852</v>
      </c>
      <c r="Q1167" s="17">
        <v>9.9205409904912195E-2</v>
      </c>
      <c r="R1167" s="17"/>
      <c r="S1167" s="17">
        <v>7.3504524615500194E-2</v>
      </c>
      <c r="T1167" s="17">
        <v>8.9041424881223394E-2</v>
      </c>
      <c r="U1167" s="17">
        <v>9.0130229470947398E-2</v>
      </c>
      <c r="V1167" s="17">
        <v>0.123248114745956</v>
      </c>
      <c r="W1167" s="17">
        <v>0.10364736926041999</v>
      </c>
      <c r="X1167" s="17">
        <v>5.0825259990468399E-2</v>
      </c>
      <c r="Y1167" s="17">
        <v>0.10268544413524699</v>
      </c>
      <c r="Z1167" s="17">
        <v>8.6683666638919299E-2</v>
      </c>
      <c r="AA1167" s="17">
        <v>9.4611874736798204E-2</v>
      </c>
      <c r="AB1167" s="17">
        <v>5.9431338925326503E-2</v>
      </c>
      <c r="AC1167" s="17">
        <v>0.110818676754509</v>
      </c>
      <c r="AD1167" s="17">
        <v>4.27705055868682E-2</v>
      </c>
      <c r="AE1167" s="17"/>
      <c r="AF1167" s="17">
        <v>7.8824385822399104E-2</v>
      </c>
      <c r="AG1167" s="17">
        <v>9.1313556707284499E-2</v>
      </c>
      <c r="AH1167" s="17">
        <v>8.5557386112813605E-2</v>
      </c>
      <c r="AI1167" s="17">
        <v>7.9610490584043694E-2</v>
      </c>
      <c r="AJ1167" s="17">
        <v>2.93053671234818E-2</v>
      </c>
      <c r="AK1167" s="17"/>
      <c r="AL1167" s="17">
        <v>8.3421917562426603E-2</v>
      </c>
      <c r="AM1167" s="17">
        <v>6.9634896258107898E-2</v>
      </c>
      <c r="AN1167" s="17">
        <v>9.4445842155654297E-2</v>
      </c>
      <c r="AO1167" s="17">
        <v>0.10729635743925101</v>
      </c>
      <c r="AP1167" s="17">
        <v>9.0977915638951495E-2</v>
      </c>
      <c r="AQ1167" s="17">
        <v>9.5105318883270701E-2</v>
      </c>
      <c r="AR1167" s="17"/>
      <c r="AS1167" s="17">
        <v>7.4951000660217704E-2</v>
      </c>
      <c r="AT1167" s="17">
        <v>9.9725142657902194E-2</v>
      </c>
      <c r="AU1167" s="17"/>
      <c r="AV1167" s="17">
        <v>7.3816288766223107E-2</v>
      </c>
      <c r="AW1167" s="17">
        <v>7.7593556982838305E-2</v>
      </c>
    </row>
    <row r="1168" spans="2:49" x14ac:dyDescent="0.3">
      <c r="B1168" t="s">
        <v>393</v>
      </c>
      <c r="C1168" s="17">
        <v>0.28120602204239298</v>
      </c>
      <c r="D1168" s="17">
        <v>0.27275232083408302</v>
      </c>
      <c r="E1168" s="17">
        <v>0.28887483021242999</v>
      </c>
      <c r="F1168" s="17"/>
      <c r="G1168" s="17">
        <v>0.27378702720140602</v>
      </c>
      <c r="H1168" s="17">
        <v>0.26046591127969398</v>
      </c>
      <c r="I1168" s="17">
        <v>0.30256738968043501</v>
      </c>
      <c r="J1168" s="17">
        <v>0.29834109505939399</v>
      </c>
      <c r="K1168" s="17">
        <v>0.32540293405975401</v>
      </c>
      <c r="L1168" s="17">
        <v>0.241949992143074</v>
      </c>
      <c r="M1168" s="17"/>
      <c r="N1168" s="17">
        <v>0.27060123808360798</v>
      </c>
      <c r="O1168" s="17">
        <v>0.30674009567384503</v>
      </c>
      <c r="P1168" s="17">
        <v>0.25282559981372199</v>
      </c>
      <c r="Q1168" s="17">
        <v>0.29414529510742499</v>
      </c>
      <c r="R1168" s="17"/>
      <c r="S1168" s="17">
        <v>0.26691170448129298</v>
      </c>
      <c r="T1168" s="17">
        <v>0.26404903134370999</v>
      </c>
      <c r="U1168" s="17">
        <v>0.26628674197461999</v>
      </c>
      <c r="V1168" s="17">
        <v>0.28130923592014601</v>
      </c>
      <c r="W1168" s="17">
        <v>0.30887369633998901</v>
      </c>
      <c r="X1168" s="17">
        <v>0.29480010952859997</v>
      </c>
      <c r="Y1168" s="17">
        <v>0.26151164949589001</v>
      </c>
      <c r="Z1168" s="17">
        <v>0.26606421017620102</v>
      </c>
      <c r="AA1168" s="17">
        <v>0.25032182651462997</v>
      </c>
      <c r="AB1168" s="17">
        <v>0.308679979460663</v>
      </c>
      <c r="AC1168" s="17">
        <v>0.31694418833643301</v>
      </c>
      <c r="AD1168" s="17">
        <v>0.40083322026450202</v>
      </c>
      <c r="AE1168" s="17"/>
      <c r="AF1168" s="17">
        <v>0.29376868373922099</v>
      </c>
      <c r="AG1168" s="17">
        <v>0.31367016933485098</v>
      </c>
      <c r="AH1168" s="17">
        <v>0.27825080243098099</v>
      </c>
      <c r="AI1168" s="17">
        <v>0.23163357877568999</v>
      </c>
      <c r="AJ1168" s="17">
        <v>0.20311974753306899</v>
      </c>
      <c r="AK1168" s="17"/>
      <c r="AL1168" s="17">
        <v>0.239255140843252</v>
      </c>
      <c r="AM1168" s="17">
        <v>0.29366535673293698</v>
      </c>
      <c r="AN1168" s="17">
        <v>0.29869956358383998</v>
      </c>
      <c r="AO1168" s="17">
        <v>0.30076927905912199</v>
      </c>
      <c r="AP1168" s="17">
        <v>0.31408636077672297</v>
      </c>
      <c r="AQ1168" s="17">
        <v>0.258530739997269</v>
      </c>
      <c r="AR1168" s="17"/>
      <c r="AS1168" s="17">
        <v>0.25808735137844302</v>
      </c>
      <c r="AT1168" s="17">
        <v>0.308736944959004</v>
      </c>
      <c r="AU1168" s="17"/>
      <c r="AV1168" s="17">
        <v>0.25619169124289998</v>
      </c>
      <c r="AW1168" s="17">
        <v>0.26250203029670499</v>
      </c>
    </row>
    <row r="1169" spans="2:49" x14ac:dyDescent="0.3">
      <c r="B1169" t="s">
        <v>394</v>
      </c>
      <c r="C1169" s="17">
        <v>0.26326330871794101</v>
      </c>
      <c r="D1169" s="17">
        <v>0.27629924808752798</v>
      </c>
      <c r="E1169" s="17">
        <v>0.25146370860084399</v>
      </c>
      <c r="F1169" s="17"/>
      <c r="G1169" s="17">
        <v>0.23305223420805601</v>
      </c>
      <c r="H1169" s="17">
        <v>0.30656482864634299</v>
      </c>
      <c r="I1169" s="17">
        <v>0.29415826804649597</v>
      </c>
      <c r="J1169" s="17">
        <v>0.25646964584842702</v>
      </c>
      <c r="K1169" s="17">
        <v>0.20379057966073399</v>
      </c>
      <c r="L1169" s="17">
        <v>0.26850916589885698</v>
      </c>
      <c r="M1169" s="17"/>
      <c r="N1169" s="17">
        <v>0.30812498960748302</v>
      </c>
      <c r="O1169" s="17">
        <v>0.27025212910108898</v>
      </c>
      <c r="P1169" s="17">
        <v>0.25521977467033802</v>
      </c>
      <c r="Q1169" s="17">
        <v>0.215600410994501</v>
      </c>
      <c r="R1169" s="17"/>
      <c r="S1169" s="17">
        <v>0.29280213176251002</v>
      </c>
      <c r="T1169" s="17">
        <v>0.26198318142444499</v>
      </c>
      <c r="U1169" s="17">
        <v>0.27968993822092503</v>
      </c>
      <c r="V1169" s="17">
        <v>0.260228616844146</v>
      </c>
      <c r="W1169" s="17">
        <v>0.248514885613286</v>
      </c>
      <c r="X1169" s="17">
        <v>0.277803572641867</v>
      </c>
      <c r="Y1169" s="17">
        <v>0.27440749943596898</v>
      </c>
      <c r="Z1169" s="17">
        <v>0.170865890353148</v>
      </c>
      <c r="AA1169" s="17">
        <v>0.25602746101277202</v>
      </c>
      <c r="AB1169" s="17">
        <v>0.294046784053062</v>
      </c>
      <c r="AC1169" s="17">
        <v>0.224786744919904</v>
      </c>
      <c r="AD1169" s="17">
        <v>0.178490647082618</v>
      </c>
      <c r="AE1169" s="17"/>
      <c r="AF1169" s="17">
        <v>0.23730910702756799</v>
      </c>
      <c r="AG1169" s="17">
        <v>0.24644636358618999</v>
      </c>
      <c r="AH1169" s="17">
        <v>0.26872162228535501</v>
      </c>
      <c r="AI1169" s="17">
        <v>0.338291239302348</v>
      </c>
      <c r="AJ1169" s="17">
        <v>0.25167961587204701</v>
      </c>
      <c r="AK1169" s="17"/>
      <c r="AL1169" s="17">
        <v>0.26632831501694199</v>
      </c>
      <c r="AM1169" s="17">
        <v>0.29360490141655299</v>
      </c>
      <c r="AN1169" s="17">
        <v>0.23095492128245701</v>
      </c>
      <c r="AO1169" s="17">
        <v>0.24757924099939399</v>
      </c>
      <c r="AP1169" s="17">
        <v>0.238881669829168</v>
      </c>
      <c r="AQ1169" s="17">
        <v>0.24143589777761901</v>
      </c>
      <c r="AR1169" s="17"/>
      <c r="AS1169" s="17">
        <v>0.28687184948247002</v>
      </c>
      <c r="AT1169" s="17">
        <v>0.235149022848753</v>
      </c>
      <c r="AU1169" s="17"/>
      <c r="AV1169" s="17">
        <v>0.26022203926000298</v>
      </c>
      <c r="AW1169" s="17">
        <v>0.348934849679021</v>
      </c>
    </row>
    <row r="1170" spans="2:49" x14ac:dyDescent="0.3">
      <c r="B1170" t="s">
        <v>408</v>
      </c>
      <c r="C1170" s="17">
        <v>0.24381006095119101</v>
      </c>
      <c r="D1170" s="17">
        <v>0.23632960763800101</v>
      </c>
      <c r="E1170" s="17">
        <v>0.249244797641438</v>
      </c>
      <c r="F1170" s="17"/>
      <c r="G1170" s="17">
        <v>0.31867373913660002</v>
      </c>
      <c r="H1170" s="17">
        <v>0.30050099237720101</v>
      </c>
      <c r="I1170" s="17">
        <v>0.26175192276866699</v>
      </c>
      <c r="J1170" s="17">
        <v>0.20615204347807001</v>
      </c>
      <c r="K1170" s="17">
        <v>0.18269850769022999</v>
      </c>
      <c r="L1170" s="17">
        <v>0.204619622685868</v>
      </c>
      <c r="M1170" s="17"/>
      <c r="N1170" s="17">
        <v>0.30366776839062798</v>
      </c>
      <c r="O1170" s="17">
        <v>0.21563871706426599</v>
      </c>
      <c r="P1170" s="17">
        <v>0.25141302227418799</v>
      </c>
      <c r="Q1170" s="17">
        <v>0.204430911396634</v>
      </c>
      <c r="R1170" s="17"/>
      <c r="S1170" s="17">
        <v>0.26365142782856399</v>
      </c>
      <c r="T1170" s="17">
        <v>0.233933350597649</v>
      </c>
      <c r="U1170" s="17">
        <v>0.211927139692942</v>
      </c>
      <c r="V1170" s="17">
        <v>0.20300902031620299</v>
      </c>
      <c r="W1170" s="17">
        <v>0.19205289949023699</v>
      </c>
      <c r="X1170" s="17">
        <v>0.26832599200717999</v>
      </c>
      <c r="Y1170" s="17">
        <v>0.25410508578024299</v>
      </c>
      <c r="Z1170" s="17">
        <v>0.30917680521979501</v>
      </c>
      <c r="AA1170" s="17">
        <v>0.268102987749605</v>
      </c>
      <c r="AB1170" s="17">
        <v>0.23652282674102099</v>
      </c>
      <c r="AC1170" s="17">
        <v>0.23754884154897599</v>
      </c>
      <c r="AD1170" s="17">
        <v>0.27726578322425699</v>
      </c>
      <c r="AE1170" s="17"/>
      <c r="AF1170" s="17">
        <v>0.19912772713297699</v>
      </c>
      <c r="AG1170" s="17">
        <v>0.24184876884270901</v>
      </c>
      <c r="AH1170" s="17">
        <v>0.26883859516362502</v>
      </c>
      <c r="AI1170" s="17">
        <v>0.29115542326685601</v>
      </c>
      <c r="AJ1170" s="17">
        <v>0.37344670305161298</v>
      </c>
      <c r="AK1170" s="17"/>
      <c r="AL1170" s="17">
        <v>0.32220708312633001</v>
      </c>
      <c r="AM1170" s="17">
        <v>0.20211285764098499</v>
      </c>
      <c r="AN1170" s="17">
        <v>0.22377083595212499</v>
      </c>
      <c r="AO1170" s="17">
        <v>0.206336457755807</v>
      </c>
      <c r="AP1170" s="17">
        <v>0.220346158884415</v>
      </c>
      <c r="AQ1170" s="17">
        <v>0.29879467420407402</v>
      </c>
      <c r="AR1170" s="17"/>
      <c r="AS1170" s="17">
        <v>0.25173823110625498</v>
      </c>
      <c r="AT1170" s="17">
        <v>0.23436878101855299</v>
      </c>
      <c r="AU1170" s="17"/>
      <c r="AV1170" s="17">
        <v>0.26818079743189199</v>
      </c>
      <c r="AW1170" s="17">
        <v>0.21344621369295699</v>
      </c>
    </row>
    <row r="1171" spans="2:49" x14ac:dyDescent="0.3">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row>
    <row r="1172" spans="2:49" x14ac:dyDescent="0.3">
      <c r="B1172" s="6" t="s">
        <v>428</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row>
    <row r="1173" spans="2:49" x14ac:dyDescent="0.3">
      <c r="B1173" s="23" t="s">
        <v>80</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row>
    <row r="1174" spans="2:49" x14ac:dyDescent="0.3">
      <c r="B1174" t="s">
        <v>407</v>
      </c>
      <c r="C1174" s="17">
        <v>0.162795977312267</v>
      </c>
      <c r="D1174" s="17">
        <v>0.17439325005281001</v>
      </c>
      <c r="E1174" s="17">
        <v>0.15265478250342199</v>
      </c>
      <c r="F1174" s="17"/>
      <c r="G1174" s="17">
        <v>0.10620215378024001</v>
      </c>
      <c r="H1174" s="17">
        <v>9.6874200506964506E-2</v>
      </c>
      <c r="I1174" s="17">
        <v>8.4979198663604399E-2</v>
      </c>
      <c r="J1174" s="17">
        <v>0.16568270777973901</v>
      </c>
      <c r="K1174" s="17">
        <v>0.24541205472316299</v>
      </c>
      <c r="L1174" s="17">
        <v>0.26003324226325503</v>
      </c>
      <c r="M1174" s="17"/>
      <c r="N1174" s="17">
        <v>0.119613028733891</v>
      </c>
      <c r="O1174" s="17">
        <v>0.15951925492437899</v>
      </c>
      <c r="P1174" s="17">
        <v>0.15912350939751599</v>
      </c>
      <c r="Q1174" s="17">
        <v>0.212405923703264</v>
      </c>
      <c r="R1174" s="17"/>
      <c r="S1174" s="17">
        <v>0.120979227619274</v>
      </c>
      <c r="T1174" s="17">
        <v>0.21330629912466201</v>
      </c>
      <c r="U1174" s="17">
        <v>0.194420442417711</v>
      </c>
      <c r="V1174" s="17">
        <v>0.15384574865021999</v>
      </c>
      <c r="W1174" s="17">
        <v>0.155756372400328</v>
      </c>
      <c r="X1174" s="17">
        <v>0.115653010464707</v>
      </c>
      <c r="Y1174" s="17">
        <v>0.161392580705744</v>
      </c>
      <c r="Z1174" s="17">
        <v>0.186373361699879</v>
      </c>
      <c r="AA1174" s="17">
        <v>0.17628132405570801</v>
      </c>
      <c r="AB1174" s="17">
        <v>0.152576246958189</v>
      </c>
      <c r="AC1174" s="17">
        <v>0.214793332805822</v>
      </c>
      <c r="AD1174" s="17">
        <v>0.10593323747995401</v>
      </c>
      <c r="AE1174" s="17"/>
      <c r="AF1174" s="17">
        <v>0.195278448154347</v>
      </c>
      <c r="AG1174" s="17">
        <v>0.178988613797224</v>
      </c>
      <c r="AH1174" s="17">
        <v>0.12602122467370899</v>
      </c>
      <c r="AI1174" s="17">
        <v>9.3129320817427697E-2</v>
      </c>
      <c r="AJ1174" s="17">
        <v>0.145137765908494</v>
      </c>
      <c r="AK1174" s="17"/>
      <c r="AL1174" s="17">
        <v>0.110932267934125</v>
      </c>
      <c r="AM1174" s="17">
        <v>0.16934910123108901</v>
      </c>
      <c r="AN1174" s="17">
        <v>0.196486658675457</v>
      </c>
      <c r="AO1174" s="17">
        <v>0.18623756972561201</v>
      </c>
      <c r="AP1174" s="17">
        <v>0.19492841251019899</v>
      </c>
      <c r="AQ1174" s="17">
        <v>0.17958197889292199</v>
      </c>
      <c r="AR1174" s="17"/>
      <c r="AS1174" s="17">
        <v>0.15841249453633599</v>
      </c>
      <c r="AT1174" s="17">
        <v>0.168016058006553</v>
      </c>
      <c r="AU1174" s="17"/>
      <c r="AV1174" s="17">
        <v>0.167944146361789</v>
      </c>
      <c r="AW1174" s="17">
        <v>0.13621485394609001</v>
      </c>
    </row>
    <row r="1175" spans="2:49" x14ac:dyDescent="0.3">
      <c r="B1175" t="s">
        <v>392</v>
      </c>
      <c r="C1175" s="17">
        <v>0.14317281032127399</v>
      </c>
      <c r="D1175" s="17">
        <v>0.136226754426194</v>
      </c>
      <c r="E1175" s="17">
        <v>0.14925004897947899</v>
      </c>
      <c r="F1175" s="17"/>
      <c r="G1175" s="17">
        <v>0.172131239459832</v>
      </c>
      <c r="H1175" s="17">
        <v>0.10586643850066001</v>
      </c>
      <c r="I1175" s="17">
        <v>0.15779525745881201</v>
      </c>
      <c r="J1175" s="17">
        <v>0.17340156727653699</v>
      </c>
      <c r="K1175" s="17">
        <v>0.118719569396987</v>
      </c>
      <c r="L1175" s="17">
        <v>0.13398186626381101</v>
      </c>
      <c r="M1175" s="17"/>
      <c r="N1175" s="17">
        <v>0.14124680936510101</v>
      </c>
      <c r="O1175" s="17">
        <v>0.16240647331725899</v>
      </c>
      <c r="P1175" s="17">
        <v>0.153496762567922</v>
      </c>
      <c r="Q1175" s="17">
        <v>0.114144438104142</v>
      </c>
      <c r="R1175" s="17"/>
      <c r="S1175" s="17">
        <v>0.12607324516396401</v>
      </c>
      <c r="T1175" s="17">
        <v>0.15756865308499499</v>
      </c>
      <c r="U1175" s="17">
        <v>0.121101911132787</v>
      </c>
      <c r="V1175" s="17">
        <v>0.17838449306343299</v>
      </c>
      <c r="W1175" s="17">
        <v>0.13052662704335799</v>
      </c>
      <c r="X1175" s="17">
        <v>0.16284425264647601</v>
      </c>
      <c r="Y1175" s="17">
        <v>0.21321763347026701</v>
      </c>
      <c r="Z1175" s="17">
        <v>0.14943769642976801</v>
      </c>
      <c r="AA1175" s="17">
        <v>8.8977406786803201E-2</v>
      </c>
      <c r="AB1175" s="17">
        <v>0.13690473295512201</v>
      </c>
      <c r="AC1175" s="17">
        <v>0.11268216277526</v>
      </c>
      <c r="AD1175" s="17">
        <v>0.15744740590562001</v>
      </c>
      <c r="AE1175" s="17"/>
      <c r="AF1175" s="17">
        <v>0.14144565173728901</v>
      </c>
      <c r="AG1175" s="17">
        <v>0.12826838638313401</v>
      </c>
      <c r="AH1175" s="17">
        <v>0.16671589358337799</v>
      </c>
      <c r="AI1175" s="17">
        <v>0.128166532161511</v>
      </c>
      <c r="AJ1175" s="17">
        <v>6.0505529099547498E-2</v>
      </c>
      <c r="AK1175" s="17"/>
      <c r="AL1175" s="17">
        <v>0.12842911178107899</v>
      </c>
      <c r="AM1175" s="17">
        <v>0.13563099047455801</v>
      </c>
      <c r="AN1175" s="17">
        <v>0.13751459003317301</v>
      </c>
      <c r="AO1175" s="17">
        <v>0.17566276134644901</v>
      </c>
      <c r="AP1175" s="17">
        <v>0.171201395071651</v>
      </c>
      <c r="AQ1175" s="17">
        <v>0.10344047054432801</v>
      </c>
      <c r="AR1175" s="17"/>
      <c r="AS1175" s="17">
        <v>0.12301604411789201</v>
      </c>
      <c r="AT1175" s="17">
        <v>0.167176542398256</v>
      </c>
      <c r="AU1175" s="17"/>
      <c r="AV1175" s="17">
        <v>0.128290889600814</v>
      </c>
      <c r="AW1175" s="17">
        <v>0.110731801434342</v>
      </c>
    </row>
    <row r="1176" spans="2:49" x14ac:dyDescent="0.3">
      <c r="B1176" t="s">
        <v>393</v>
      </c>
      <c r="C1176" s="17">
        <v>0.36713788562540101</v>
      </c>
      <c r="D1176" s="17">
        <v>0.36604008659172199</v>
      </c>
      <c r="E1176" s="17">
        <v>0.36997778984430801</v>
      </c>
      <c r="F1176" s="17"/>
      <c r="G1176" s="17">
        <v>0.36468225066117199</v>
      </c>
      <c r="H1176" s="17">
        <v>0.38599129305688501</v>
      </c>
      <c r="I1176" s="17">
        <v>0.396481767200415</v>
      </c>
      <c r="J1176" s="17">
        <v>0.39259144245626199</v>
      </c>
      <c r="K1176" s="17">
        <v>0.34122384847395298</v>
      </c>
      <c r="L1176" s="17">
        <v>0.32618596843677899</v>
      </c>
      <c r="M1176" s="17"/>
      <c r="N1176" s="17">
        <v>0.38551580438856398</v>
      </c>
      <c r="O1176" s="17">
        <v>0.35779012979371699</v>
      </c>
      <c r="P1176" s="17">
        <v>0.34922409771458501</v>
      </c>
      <c r="Q1176" s="17">
        <v>0.37678205616822802</v>
      </c>
      <c r="R1176" s="17"/>
      <c r="S1176" s="17">
        <v>0.37816808033344601</v>
      </c>
      <c r="T1176" s="17">
        <v>0.30146422892014002</v>
      </c>
      <c r="U1176" s="17">
        <v>0.35751288907062201</v>
      </c>
      <c r="V1176" s="17">
        <v>0.420214328092128</v>
      </c>
      <c r="W1176" s="17">
        <v>0.434516199874249</v>
      </c>
      <c r="X1176" s="17">
        <v>0.38290246579380299</v>
      </c>
      <c r="Y1176" s="17">
        <v>0.34213937760637703</v>
      </c>
      <c r="Z1176" s="17">
        <v>0.24459200041950399</v>
      </c>
      <c r="AA1176" s="17">
        <v>0.39516595475611399</v>
      </c>
      <c r="AB1176" s="17">
        <v>0.35508932431499102</v>
      </c>
      <c r="AC1176" s="17">
        <v>0.368586955966268</v>
      </c>
      <c r="AD1176" s="17">
        <v>0.42413173493685502</v>
      </c>
      <c r="AE1176" s="17"/>
      <c r="AF1176" s="17">
        <v>0.36156164340640401</v>
      </c>
      <c r="AG1176" s="17">
        <v>0.417930077903999</v>
      </c>
      <c r="AH1176" s="17">
        <v>0.33014904011879398</v>
      </c>
      <c r="AI1176" s="17">
        <v>0.37514338546009901</v>
      </c>
      <c r="AJ1176" s="17">
        <v>0.32124555133675298</v>
      </c>
      <c r="AK1176" s="17"/>
      <c r="AL1176" s="17">
        <v>0.35555944507512199</v>
      </c>
      <c r="AM1176" s="17">
        <v>0.37872240327250301</v>
      </c>
      <c r="AN1176" s="17">
        <v>0.36661810031140402</v>
      </c>
      <c r="AO1176" s="17">
        <v>0.37707111622413902</v>
      </c>
      <c r="AP1176" s="17">
        <v>0.34235114517610798</v>
      </c>
      <c r="AQ1176" s="17">
        <v>0.37176049304770098</v>
      </c>
      <c r="AR1176" s="17"/>
      <c r="AS1176" s="17">
        <v>0.36471815163844801</v>
      </c>
      <c r="AT1176" s="17">
        <v>0.37001943149115801</v>
      </c>
      <c r="AU1176" s="17"/>
      <c r="AV1176" s="17">
        <v>0.33959848952731098</v>
      </c>
      <c r="AW1176" s="17">
        <v>0.42321768996636</v>
      </c>
    </row>
    <row r="1177" spans="2:49" x14ac:dyDescent="0.3">
      <c r="B1177" t="s">
        <v>394</v>
      </c>
      <c r="C1177" s="17">
        <v>0.20067090853642999</v>
      </c>
      <c r="D1177" s="17">
        <v>0.20782988505418401</v>
      </c>
      <c r="E1177" s="17">
        <v>0.19415358938164801</v>
      </c>
      <c r="F1177" s="17"/>
      <c r="G1177" s="17">
        <v>0.208137298543531</v>
      </c>
      <c r="H1177" s="17">
        <v>0.25365965554571601</v>
      </c>
      <c r="I1177" s="17">
        <v>0.22622192794511001</v>
      </c>
      <c r="J1177" s="17">
        <v>0.154814801768763</v>
      </c>
      <c r="K1177" s="17">
        <v>0.17358542926582299</v>
      </c>
      <c r="L1177" s="17">
        <v>0.187200774590565</v>
      </c>
      <c r="M1177" s="17"/>
      <c r="N1177" s="17">
        <v>0.205031135402646</v>
      </c>
      <c r="O1177" s="17">
        <v>0.20780380808167001</v>
      </c>
      <c r="P1177" s="17">
        <v>0.19899067963400299</v>
      </c>
      <c r="Q1177" s="17">
        <v>0.19032324259453501</v>
      </c>
      <c r="R1177" s="17"/>
      <c r="S1177" s="17">
        <v>0.20631439099136201</v>
      </c>
      <c r="T1177" s="17">
        <v>0.19867673162591601</v>
      </c>
      <c r="U1177" s="17">
        <v>0.218047773427197</v>
      </c>
      <c r="V1177" s="17">
        <v>0.161559260733561</v>
      </c>
      <c r="W1177" s="17">
        <v>0.177142311562206</v>
      </c>
      <c r="X1177" s="17">
        <v>0.22205903096207699</v>
      </c>
      <c r="Y1177" s="17">
        <v>0.14407423225680299</v>
      </c>
      <c r="Z1177" s="17">
        <v>0.212311927721405</v>
      </c>
      <c r="AA1177" s="17">
        <v>0.21885478859549701</v>
      </c>
      <c r="AB1177" s="17">
        <v>0.23771825414525699</v>
      </c>
      <c r="AC1177" s="17">
        <v>0.20647973436418801</v>
      </c>
      <c r="AD1177" s="17">
        <v>0.19261571791492299</v>
      </c>
      <c r="AE1177" s="17"/>
      <c r="AF1177" s="17">
        <v>0.182317612939395</v>
      </c>
      <c r="AG1177" s="17">
        <v>0.14857702204756301</v>
      </c>
      <c r="AH1177" s="17">
        <v>0.23757558600294101</v>
      </c>
      <c r="AI1177" s="17">
        <v>0.25589348395283801</v>
      </c>
      <c r="AJ1177" s="17">
        <v>0.22950647750057901</v>
      </c>
      <c r="AK1177" s="17"/>
      <c r="AL1177" s="17">
        <v>0.237564467870929</v>
      </c>
      <c r="AM1177" s="17">
        <v>0.193350101879041</v>
      </c>
      <c r="AN1177" s="17">
        <v>0.17596099840534299</v>
      </c>
      <c r="AO1177" s="17">
        <v>0.16859302747577601</v>
      </c>
      <c r="AP1177" s="17">
        <v>0.20728840225614301</v>
      </c>
      <c r="AQ1177" s="17">
        <v>0.20559300947390499</v>
      </c>
      <c r="AR1177" s="17"/>
      <c r="AS1177" s="17">
        <v>0.21401995600030499</v>
      </c>
      <c r="AT1177" s="17">
        <v>0.184774164208859</v>
      </c>
      <c r="AU1177" s="17"/>
      <c r="AV1177" s="17">
        <v>0.21302139855709201</v>
      </c>
      <c r="AW1177" s="17">
        <v>0.21634543112666099</v>
      </c>
    </row>
    <row r="1178" spans="2:49" x14ac:dyDescent="0.3">
      <c r="B1178" t="s">
        <v>408</v>
      </c>
      <c r="C1178" s="17">
        <v>0.12622241820462801</v>
      </c>
      <c r="D1178" s="17">
        <v>0.115510023875089</v>
      </c>
      <c r="E1178" s="17">
        <v>0.133963789291142</v>
      </c>
      <c r="F1178" s="17"/>
      <c r="G1178" s="17">
        <v>0.14884705755522501</v>
      </c>
      <c r="H1178" s="17">
        <v>0.15760841238977399</v>
      </c>
      <c r="I1178" s="17">
        <v>0.134521848732058</v>
      </c>
      <c r="J1178" s="17">
        <v>0.113509480718699</v>
      </c>
      <c r="K1178" s="17">
        <v>0.121059098140075</v>
      </c>
      <c r="L1178" s="17">
        <v>9.2598148445589501E-2</v>
      </c>
      <c r="M1178" s="17"/>
      <c r="N1178" s="17">
        <v>0.148593222109798</v>
      </c>
      <c r="O1178" s="17">
        <v>0.112480333882974</v>
      </c>
      <c r="P1178" s="17">
        <v>0.13916495068597401</v>
      </c>
      <c r="Q1178" s="17">
        <v>0.106344339429831</v>
      </c>
      <c r="R1178" s="17"/>
      <c r="S1178" s="17">
        <v>0.16846505589195299</v>
      </c>
      <c r="T1178" s="17">
        <v>0.12898408724428601</v>
      </c>
      <c r="U1178" s="17">
        <v>0.108916983951684</v>
      </c>
      <c r="V1178" s="17">
        <v>8.5996169460658106E-2</v>
      </c>
      <c r="W1178" s="17">
        <v>0.102058489119859</v>
      </c>
      <c r="X1178" s="17">
        <v>0.116541240132937</v>
      </c>
      <c r="Y1178" s="17">
        <v>0.139176175960809</v>
      </c>
      <c r="Z1178" s="17">
        <v>0.207285013729443</v>
      </c>
      <c r="AA1178" s="17">
        <v>0.120720525805878</v>
      </c>
      <c r="AB1178" s="17">
        <v>0.117711441626441</v>
      </c>
      <c r="AC1178" s="17">
        <v>9.7457814088462796E-2</v>
      </c>
      <c r="AD1178" s="17">
        <v>0.119871903762648</v>
      </c>
      <c r="AE1178" s="17"/>
      <c r="AF1178" s="17">
        <v>0.11939664376256399</v>
      </c>
      <c r="AG1178" s="17">
        <v>0.12623589986808001</v>
      </c>
      <c r="AH1178" s="17">
        <v>0.139538255621178</v>
      </c>
      <c r="AI1178" s="17">
        <v>0.14766727760812501</v>
      </c>
      <c r="AJ1178" s="17">
        <v>0.243604676154626</v>
      </c>
      <c r="AK1178" s="17"/>
      <c r="AL1178" s="17">
        <v>0.16751470733874499</v>
      </c>
      <c r="AM1178" s="17">
        <v>0.122947403142809</v>
      </c>
      <c r="AN1178" s="17">
        <v>0.12341965257462401</v>
      </c>
      <c r="AO1178" s="17">
        <v>9.2435525228023799E-2</v>
      </c>
      <c r="AP1178" s="17">
        <v>8.42306449858988E-2</v>
      </c>
      <c r="AQ1178" s="17">
        <v>0.13962404804114401</v>
      </c>
      <c r="AR1178" s="17"/>
      <c r="AS1178" s="17">
        <v>0.13983335370701899</v>
      </c>
      <c r="AT1178" s="17">
        <v>0.110013803895174</v>
      </c>
      <c r="AU1178" s="17"/>
      <c r="AV1178" s="17">
        <v>0.15114507595299401</v>
      </c>
      <c r="AW1178" s="17">
        <v>0.113490223526547</v>
      </c>
    </row>
    <row r="1179" spans="2:49" x14ac:dyDescent="0.3">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row>
    <row r="1180" spans="2:49" x14ac:dyDescent="0.3">
      <c r="B1180" s="6" t="s">
        <v>429</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row>
    <row r="1181" spans="2:49" x14ac:dyDescent="0.3">
      <c r="B1181" s="23" t="s">
        <v>80</v>
      </c>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row>
    <row r="1182" spans="2:49" x14ac:dyDescent="0.3">
      <c r="B1182" t="s">
        <v>407</v>
      </c>
      <c r="C1182" s="17">
        <v>0.164993698980273</v>
      </c>
      <c r="D1182" s="17">
        <v>0.157851687653112</v>
      </c>
      <c r="E1182" s="17">
        <v>0.171419050885188</v>
      </c>
      <c r="F1182" s="17"/>
      <c r="G1182" s="17">
        <v>0.11206669042569301</v>
      </c>
      <c r="H1182" s="17">
        <v>9.6562629068025901E-2</v>
      </c>
      <c r="I1182" s="17">
        <v>0.111192214698104</v>
      </c>
      <c r="J1182" s="17">
        <v>0.178001739564802</v>
      </c>
      <c r="K1182" s="17">
        <v>0.224072864729876</v>
      </c>
      <c r="L1182" s="17">
        <v>0.249755649413023</v>
      </c>
      <c r="M1182" s="17"/>
      <c r="N1182" s="17">
        <v>9.4447037337012998E-2</v>
      </c>
      <c r="O1182" s="17">
        <v>0.17688328924559801</v>
      </c>
      <c r="P1182" s="17">
        <v>0.16754238105906899</v>
      </c>
      <c r="Q1182" s="17">
        <v>0.22291423629232901</v>
      </c>
      <c r="R1182" s="17"/>
      <c r="S1182" s="17">
        <v>0.139387658302352</v>
      </c>
      <c r="T1182" s="17">
        <v>0.21619567699057199</v>
      </c>
      <c r="U1182" s="17">
        <v>0.203956128158363</v>
      </c>
      <c r="V1182" s="17">
        <v>0.15438358464815199</v>
      </c>
      <c r="W1182" s="17">
        <v>0.13963340668583299</v>
      </c>
      <c r="X1182" s="17">
        <v>0.10613289894628</v>
      </c>
      <c r="Y1182" s="17">
        <v>0.10563408816660599</v>
      </c>
      <c r="Z1182" s="17">
        <v>0.19695549786996</v>
      </c>
      <c r="AA1182" s="17">
        <v>0.18342637296261899</v>
      </c>
      <c r="AB1182" s="17">
        <v>0.16961171148636101</v>
      </c>
      <c r="AC1182" s="17">
        <v>0.23010843280117599</v>
      </c>
      <c r="AD1182" s="17">
        <v>0.151518919935832</v>
      </c>
      <c r="AE1182" s="17"/>
      <c r="AF1182" s="17">
        <v>0.218082234526844</v>
      </c>
      <c r="AG1182" s="17">
        <v>0.174779322968101</v>
      </c>
      <c r="AH1182" s="17">
        <v>0.131772312595128</v>
      </c>
      <c r="AI1182" s="17">
        <v>9.06541464641831E-2</v>
      </c>
      <c r="AJ1182" s="17">
        <v>0.115830487712546</v>
      </c>
      <c r="AK1182" s="17"/>
      <c r="AL1182" s="17">
        <v>0.112055012209949</v>
      </c>
      <c r="AM1182" s="17">
        <v>0.17986101809882599</v>
      </c>
      <c r="AN1182" s="17">
        <v>0.19701180561281301</v>
      </c>
      <c r="AO1182" s="17">
        <v>0.17868109117035899</v>
      </c>
      <c r="AP1182" s="17">
        <v>0.210982888959029</v>
      </c>
      <c r="AQ1182" s="17">
        <v>0.14838679517543599</v>
      </c>
      <c r="AR1182" s="17"/>
      <c r="AS1182" s="17">
        <v>0.15850645056307999</v>
      </c>
      <c r="AT1182" s="17">
        <v>0.17271905389841399</v>
      </c>
      <c r="AU1182" s="17"/>
      <c r="AV1182" s="17">
        <v>0.173996566459134</v>
      </c>
      <c r="AW1182" s="17">
        <v>0.122432532667377</v>
      </c>
    </row>
    <row r="1183" spans="2:49" x14ac:dyDescent="0.3">
      <c r="B1183" t="s">
        <v>392</v>
      </c>
      <c r="C1183" s="17">
        <v>0.148805876363934</v>
      </c>
      <c r="D1183" s="17">
        <v>0.14570205719718801</v>
      </c>
      <c r="E1183" s="17">
        <v>0.151957137708083</v>
      </c>
      <c r="F1183" s="17"/>
      <c r="G1183" s="17">
        <v>0.17323007779072899</v>
      </c>
      <c r="H1183" s="17">
        <v>0.11876648125311901</v>
      </c>
      <c r="I1183" s="17">
        <v>0.14779593170042901</v>
      </c>
      <c r="J1183" s="17">
        <v>0.16222885824498501</v>
      </c>
      <c r="K1183" s="17">
        <v>0.15461021743779799</v>
      </c>
      <c r="L1183" s="17">
        <v>0.14287329019564399</v>
      </c>
      <c r="M1183" s="17"/>
      <c r="N1183" s="17">
        <v>0.14938061885680901</v>
      </c>
      <c r="O1183" s="17">
        <v>0.16660938528792299</v>
      </c>
      <c r="P1183" s="17">
        <v>0.16655783454401901</v>
      </c>
      <c r="Q1183" s="17">
        <v>0.11387100388881299</v>
      </c>
      <c r="R1183" s="17"/>
      <c r="S1183" s="17">
        <v>0.10675330387542201</v>
      </c>
      <c r="T1183" s="17">
        <v>0.15259210841066001</v>
      </c>
      <c r="U1183" s="17">
        <v>0.178123666686263</v>
      </c>
      <c r="V1183" s="17">
        <v>0.17025037401233101</v>
      </c>
      <c r="W1183" s="17">
        <v>0.14240227057624499</v>
      </c>
      <c r="X1183" s="17">
        <v>0.18817304161947701</v>
      </c>
      <c r="Y1183" s="17">
        <v>0.22697065237387801</v>
      </c>
      <c r="Z1183" s="17">
        <v>0.12373270483512</v>
      </c>
      <c r="AA1183" s="17">
        <v>9.7165851406132805E-2</v>
      </c>
      <c r="AB1183" s="17">
        <v>0.137881874706239</v>
      </c>
      <c r="AC1183" s="17">
        <v>0.12540390988247899</v>
      </c>
      <c r="AD1183" s="17">
        <v>0.16940860034501601</v>
      </c>
      <c r="AE1183" s="17"/>
      <c r="AF1183" s="17">
        <v>0.16613737744851301</v>
      </c>
      <c r="AG1183" s="17">
        <v>0.149131055498157</v>
      </c>
      <c r="AH1183" s="17">
        <v>0.153174109070567</v>
      </c>
      <c r="AI1183" s="17">
        <v>0.112123263961642</v>
      </c>
      <c r="AJ1183" s="17">
        <v>9.60925018253522E-2</v>
      </c>
      <c r="AK1183" s="17"/>
      <c r="AL1183" s="17">
        <v>0.12237665980878799</v>
      </c>
      <c r="AM1183" s="17">
        <v>0.157187229537325</v>
      </c>
      <c r="AN1183" s="17">
        <v>0.120445705977826</v>
      </c>
      <c r="AO1183" s="17">
        <v>0.165160127373013</v>
      </c>
      <c r="AP1183" s="17">
        <v>0.163957218018146</v>
      </c>
      <c r="AQ1183" s="17">
        <v>0.21076790666392201</v>
      </c>
      <c r="AR1183" s="17"/>
      <c r="AS1183" s="17">
        <v>0.137345314497339</v>
      </c>
      <c r="AT1183" s="17">
        <v>0.16245371321046601</v>
      </c>
      <c r="AU1183" s="17"/>
      <c r="AV1183" s="17">
        <v>0.13182380126985799</v>
      </c>
      <c r="AW1183" s="17">
        <v>0.150204005559742</v>
      </c>
    </row>
    <row r="1184" spans="2:49" x14ac:dyDescent="0.3">
      <c r="B1184" t="s">
        <v>393</v>
      </c>
      <c r="C1184" s="17">
        <v>0.33486865442574698</v>
      </c>
      <c r="D1184" s="17">
        <v>0.348997907884047</v>
      </c>
      <c r="E1184" s="17">
        <v>0.32262353601736898</v>
      </c>
      <c r="F1184" s="17"/>
      <c r="G1184" s="17">
        <v>0.32397058894888198</v>
      </c>
      <c r="H1184" s="17">
        <v>0.29878131970444699</v>
      </c>
      <c r="I1184" s="17">
        <v>0.351519291103842</v>
      </c>
      <c r="J1184" s="17">
        <v>0.347235612368616</v>
      </c>
      <c r="K1184" s="17">
        <v>0.362627145388696</v>
      </c>
      <c r="L1184" s="17">
        <v>0.32917196644874402</v>
      </c>
      <c r="M1184" s="17"/>
      <c r="N1184" s="17">
        <v>0.35540741145002103</v>
      </c>
      <c r="O1184" s="17">
        <v>0.33298136773903197</v>
      </c>
      <c r="P1184" s="17">
        <v>0.314305449633205</v>
      </c>
      <c r="Q1184" s="17">
        <v>0.33463985423611697</v>
      </c>
      <c r="R1184" s="17"/>
      <c r="S1184" s="17">
        <v>0.33906431083771399</v>
      </c>
      <c r="T1184" s="17">
        <v>0.27629058460129602</v>
      </c>
      <c r="U1184" s="17">
        <v>0.33361204544109901</v>
      </c>
      <c r="V1184" s="17">
        <v>0.38222041584356398</v>
      </c>
      <c r="W1184" s="17">
        <v>0.427336444456965</v>
      </c>
      <c r="X1184" s="17">
        <v>0.31597232543963899</v>
      </c>
      <c r="Y1184" s="17">
        <v>0.33092512313203198</v>
      </c>
      <c r="Z1184" s="17">
        <v>0.32681845489412398</v>
      </c>
      <c r="AA1184" s="17">
        <v>0.332129873888793</v>
      </c>
      <c r="AB1184" s="17">
        <v>0.32614055165945999</v>
      </c>
      <c r="AC1184" s="17">
        <v>0.31204556472800399</v>
      </c>
      <c r="AD1184" s="17">
        <v>0.36767550171456098</v>
      </c>
      <c r="AE1184" s="17"/>
      <c r="AF1184" s="17">
        <v>0.31762922096470902</v>
      </c>
      <c r="AG1184" s="17">
        <v>0.35187422898778198</v>
      </c>
      <c r="AH1184" s="17">
        <v>0.32849574532521503</v>
      </c>
      <c r="AI1184" s="17">
        <v>0.33047386700292303</v>
      </c>
      <c r="AJ1184" s="17">
        <v>0.20610700215925401</v>
      </c>
      <c r="AK1184" s="17"/>
      <c r="AL1184" s="17">
        <v>0.30739465803080901</v>
      </c>
      <c r="AM1184" s="17">
        <v>0.353350440264734</v>
      </c>
      <c r="AN1184" s="17">
        <v>0.35113830410049901</v>
      </c>
      <c r="AO1184" s="17">
        <v>0.34573294252923498</v>
      </c>
      <c r="AP1184" s="17">
        <v>0.35106923951518398</v>
      </c>
      <c r="AQ1184" s="17">
        <v>0.265772241241504</v>
      </c>
      <c r="AR1184" s="17"/>
      <c r="AS1184" s="17">
        <v>0.33056804149209401</v>
      </c>
      <c r="AT1184" s="17">
        <v>0.33999004937494698</v>
      </c>
      <c r="AU1184" s="17"/>
      <c r="AV1184" s="17">
        <v>0.31343706948393601</v>
      </c>
      <c r="AW1184" s="17">
        <v>0.37046324187941498</v>
      </c>
    </row>
    <row r="1185" spans="2:49" x14ac:dyDescent="0.3">
      <c r="B1185" t="s">
        <v>394</v>
      </c>
      <c r="C1185" s="17">
        <v>0.21359129378211</v>
      </c>
      <c r="D1185" s="17">
        <v>0.21501011023732</v>
      </c>
      <c r="E1185" s="17">
        <v>0.212766030627592</v>
      </c>
      <c r="F1185" s="17"/>
      <c r="G1185" s="17">
        <v>0.214057895505018</v>
      </c>
      <c r="H1185" s="17">
        <v>0.29487202128621498</v>
      </c>
      <c r="I1185" s="17">
        <v>0.243021452607216</v>
      </c>
      <c r="J1185" s="17">
        <v>0.19645213197810399</v>
      </c>
      <c r="K1185" s="17">
        <v>0.16250456712637901</v>
      </c>
      <c r="L1185" s="17">
        <v>0.17142830387558999</v>
      </c>
      <c r="M1185" s="17"/>
      <c r="N1185" s="17">
        <v>0.23928475699142299</v>
      </c>
      <c r="O1185" s="17">
        <v>0.205526214708839</v>
      </c>
      <c r="P1185" s="17">
        <v>0.21326829894903501</v>
      </c>
      <c r="Q1185" s="17">
        <v>0.19495476608373</v>
      </c>
      <c r="R1185" s="17"/>
      <c r="S1185" s="17">
        <v>0.24684751646789699</v>
      </c>
      <c r="T1185" s="17">
        <v>0.22833166836085</v>
      </c>
      <c r="U1185" s="17">
        <v>0.18435982909437601</v>
      </c>
      <c r="V1185" s="17">
        <v>0.17228789193288299</v>
      </c>
      <c r="W1185" s="17">
        <v>0.18167050238909199</v>
      </c>
      <c r="X1185" s="17">
        <v>0.21561278948117699</v>
      </c>
      <c r="Y1185" s="17">
        <v>0.20685282975588701</v>
      </c>
      <c r="Z1185" s="17">
        <v>0.17247020680505001</v>
      </c>
      <c r="AA1185" s="17">
        <v>0.225830166976976</v>
      </c>
      <c r="AB1185" s="17">
        <v>0.24748901847063701</v>
      </c>
      <c r="AC1185" s="17">
        <v>0.202531618391454</v>
      </c>
      <c r="AD1185" s="17">
        <v>0.208925881764424</v>
      </c>
      <c r="AE1185" s="17"/>
      <c r="AF1185" s="17">
        <v>0.18460754342593699</v>
      </c>
      <c r="AG1185" s="17">
        <v>0.19903185381308999</v>
      </c>
      <c r="AH1185" s="17">
        <v>0.22427131463817501</v>
      </c>
      <c r="AI1185" s="17">
        <v>0.283251236111705</v>
      </c>
      <c r="AJ1185" s="17">
        <v>0.29668077873683302</v>
      </c>
      <c r="AK1185" s="17"/>
      <c r="AL1185" s="17">
        <v>0.24664264585207399</v>
      </c>
      <c r="AM1185" s="17">
        <v>0.18941355142902</v>
      </c>
      <c r="AN1185" s="17">
        <v>0.21871196831013101</v>
      </c>
      <c r="AO1185" s="17">
        <v>0.20709933411788001</v>
      </c>
      <c r="AP1185" s="17">
        <v>0.17553767685489799</v>
      </c>
      <c r="AQ1185" s="17">
        <v>0.27111539348415697</v>
      </c>
      <c r="AR1185" s="17"/>
      <c r="AS1185" s="17">
        <v>0.225123000362699</v>
      </c>
      <c r="AT1185" s="17">
        <v>0.19985873408687499</v>
      </c>
      <c r="AU1185" s="17"/>
      <c r="AV1185" s="17">
        <v>0.224702570343944</v>
      </c>
      <c r="AW1185" s="17">
        <v>0.22610211233831101</v>
      </c>
    </row>
    <row r="1186" spans="2:49" x14ac:dyDescent="0.3">
      <c r="B1186" t="s">
        <v>408</v>
      </c>
      <c r="C1186" s="17">
        <v>0.13774047644793599</v>
      </c>
      <c r="D1186" s="17">
        <v>0.13243823702833299</v>
      </c>
      <c r="E1186" s="17">
        <v>0.14123424476176799</v>
      </c>
      <c r="F1186" s="17"/>
      <c r="G1186" s="17">
        <v>0.176674747329679</v>
      </c>
      <c r="H1186" s="17">
        <v>0.19101754868819301</v>
      </c>
      <c r="I1186" s="17">
        <v>0.14647110989041001</v>
      </c>
      <c r="J1186" s="17">
        <v>0.116081657843492</v>
      </c>
      <c r="K1186" s="17">
        <v>9.6185205317251402E-2</v>
      </c>
      <c r="L1186" s="17">
        <v>0.10677079006699799</v>
      </c>
      <c r="M1186" s="17"/>
      <c r="N1186" s="17">
        <v>0.161480175364735</v>
      </c>
      <c r="O1186" s="17">
        <v>0.11799974301860899</v>
      </c>
      <c r="P1186" s="17">
        <v>0.13832603581467101</v>
      </c>
      <c r="Q1186" s="17">
        <v>0.13362013949901</v>
      </c>
      <c r="R1186" s="17"/>
      <c r="S1186" s="17">
        <v>0.16794721051661499</v>
      </c>
      <c r="T1186" s="17">
        <v>0.12658996163662201</v>
      </c>
      <c r="U1186" s="17">
        <v>9.9948330619900105E-2</v>
      </c>
      <c r="V1186" s="17">
        <v>0.12085773356307</v>
      </c>
      <c r="W1186" s="17">
        <v>0.10895737589186499</v>
      </c>
      <c r="X1186" s="17">
        <v>0.17410894451342701</v>
      </c>
      <c r="Y1186" s="17">
        <v>0.12961730657159701</v>
      </c>
      <c r="Z1186" s="17">
        <v>0.18002313559574701</v>
      </c>
      <c r="AA1186" s="17">
        <v>0.16144773476547999</v>
      </c>
      <c r="AB1186" s="17">
        <v>0.118876843677303</v>
      </c>
      <c r="AC1186" s="17">
        <v>0.129910474196887</v>
      </c>
      <c r="AD1186" s="17">
        <v>0.102471096240167</v>
      </c>
      <c r="AE1186" s="17"/>
      <c r="AF1186" s="17">
        <v>0.113543623633997</v>
      </c>
      <c r="AG1186" s="17">
        <v>0.12518353873287</v>
      </c>
      <c r="AH1186" s="17">
        <v>0.16228651837091501</v>
      </c>
      <c r="AI1186" s="17">
        <v>0.183497486459547</v>
      </c>
      <c r="AJ1186" s="17">
        <v>0.28528922956601499</v>
      </c>
      <c r="AK1186" s="17"/>
      <c r="AL1186" s="17">
        <v>0.21153102409838001</v>
      </c>
      <c r="AM1186" s="17">
        <v>0.120187760670094</v>
      </c>
      <c r="AN1186" s="17">
        <v>0.112692215998731</v>
      </c>
      <c r="AO1186" s="17">
        <v>0.103326504809513</v>
      </c>
      <c r="AP1186" s="17">
        <v>9.8452976652742899E-2</v>
      </c>
      <c r="AQ1186" s="17">
        <v>0.103957663434982</v>
      </c>
      <c r="AR1186" s="17"/>
      <c r="AS1186" s="17">
        <v>0.148457193084789</v>
      </c>
      <c r="AT1186" s="17">
        <v>0.12497844942929701</v>
      </c>
      <c r="AU1186" s="17"/>
      <c r="AV1186" s="17">
        <v>0.15603999244312799</v>
      </c>
      <c r="AW1186" s="17">
        <v>0.130798107555155</v>
      </c>
    </row>
    <row r="1187" spans="2:49" x14ac:dyDescent="0.3">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row>
    <row r="1188" spans="2:49" x14ac:dyDescent="0.3">
      <c r="B1188" s="6" t="s">
        <v>430</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row>
    <row r="1189" spans="2:49" x14ac:dyDescent="0.3">
      <c r="B1189" s="23" t="s">
        <v>80</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row>
    <row r="1190" spans="2:49" x14ac:dyDescent="0.3">
      <c r="B1190" t="s">
        <v>407</v>
      </c>
      <c r="C1190" s="17">
        <v>0.100128240437211</v>
      </c>
      <c r="D1190" s="17">
        <v>0.104178847009522</v>
      </c>
      <c r="E1190" s="17">
        <v>9.6897459363996102E-2</v>
      </c>
      <c r="F1190" s="17"/>
      <c r="G1190" s="17">
        <v>8.4811690778407001E-2</v>
      </c>
      <c r="H1190" s="17">
        <v>7.1617780453196903E-2</v>
      </c>
      <c r="I1190" s="17">
        <v>9.0586640096033802E-2</v>
      </c>
      <c r="J1190" s="17">
        <v>8.4310032130387902E-2</v>
      </c>
      <c r="K1190" s="17">
        <v>0.13675096432754499</v>
      </c>
      <c r="L1190" s="17">
        <v>0.129608375850437</v>
      </c>
      <c r="M1190" s="17"/>
      <c r="N1190" s="17">
        <v>6.8047613613401406E-2</v>
      </c>
      <c r="O1190" s="17">
        <v>8.0464989256284702E-2</v>
      </c>
      <c r="P1190" s="17">
        <v>9.5979364917031004E-2</v>
      </c>
      <c r="Q1190" s="17">
        <v>0.156281244242992</v>
      </c>
      <c r="R1190" s="17"/>
      <c r="S1190" s="17">
        <v>8.6254288618972996E-2</v>
      </c>
      <c r="T1190" s="17">
        <v>0.123533108258763</v>
      </c>
      <c r="U1190" s="17">
        <v>0.101269403442023</v>
      </c>
      <c r="V1190" s="17">
        <v>0.107490814660599</v>
      </c>
      <c r="W1190" s="17">
        <v>8.3389799463438899E-2</v>
      </c>
      <c r="X1190" s="17">
        <v>9.0796451020798905E-2</v>
      </c>
      <c r="Y1190" s="17">
        <v>8.0992998554762996E-2</v>
      </c>
      <c r="Z1190" s="17">
        <v>0.14571130222252099</v>
      </c>
      <c r="AA1190" s="17">
        <v>0.127518899828998</v>
      </c>
      <c r="AB1190" s="17">
        <v>7.2373954187037903E-2</v>
      </c>
      <c r="AC1190" s="17">
        <v>0.100976318906372</v>
      </c>
      <c r="AD1190" s="17">
        <v>7.6865630826345094E-2</v>
      </c>
      <c r="AE1190" s="17"/>
      <c r="AF1190" s="17">
        <v>0.137413084663153</v>
      </c>
      <c r="AG1190" s="17">
        <v>0.104250510953617</v>
      </c>
      <c r="AH1190" s="17">
        <v>7.80561950085326E-2</v>
      </c>
      <c r="AI1190" s="17">
        <v>4.2974763681463198E-2</v>
      </c>
      <c r="AJ1190" s="17">
        <v>0.116366657666213</v>
      </c>
      <c r="AK1190" s="17"/>
      <c r="AL1190" s="17">
        <v>7.2753780503419505E-2</v>
      </c>
      <c r="AM1190" s="17">
        <v>0.109762028899729</v>
      </c>
      <c r="AN1190" s="17">
        <v>0.14019233917871601</v>
      </c>
      <c r="AO1190" s="17">
        <v>9.1558097379710393E-2</v>
      </c>
      <c r="AP1190" s="17">
        <v>0.11397842798672</v>
      </c>
      <c r="AQ1190" s="17">
        <v>0.105058365930118</v>
      </c>
      <c r="AR1190" s="17"/>
      <c r="AS1190" s="17">
        <v>8.7658752620239602E-2</v>
      </c>
      <c r="AT1190" s="17">
        <v>0.11497755910647001</v>
      </c>
      <c r="AU1190" s="17"/>
      <c r="AV1190" s="17">
        <v>9.1601075519522707E-2</v>
      </c>
      <c r="AW1190" s="17">
        <v>7.8477734638100094E-2</v>
      </c>
    </row>
    <row r="1191" spans="2:49" x14ac:dyDescent="0.3">
      <c r="B1191" t="s">
        <v>392</v>
      </c>
      <c r="C1191" s="17">
        <v>0.107695241119091</v>
      </c>
      <c r="D1191" s="17">
        <v>0.115408175873496</v>
      </c>
      <c r="E1191" s="17">
        <v>0.10008780361530201</v>
      </c>
      <c r="F1191" s="17"/>
      <c r="G1191" s="17">
        <v>0.148439878332352</v>
      </c>
      <c r="H1191" s="17">
        <v>0.11612376238863199</v>
      </c>
      <c r="I1191" s="17">
        <v>7.6036614144484704E-2</v>
      </c>
      <c r="J1191" s="17">
        <v>0.12561530399745699</v>
      </c>
      <c r="K1191" s="17">
        <v>0.110981114300698</v>
      </c>
      <c r="L1191" s="17">
        <v>8.2686369041390095E-2</v>
      </c>
      <c r="M1191" s="17"/>
      <c r="N1191" s="17">
        <v>9.8192799468564906E-2</v>
      </c>
      <c r="O1191" s="17">
        <v>0.108485679069817</v>
      </c>
      <c r="P1191" s="17">
        <v>0.11808892183182899</v>
      </c>
      <c r="Q1191" s="17">
        <v>0.105583747896969</v>
      </c>
      <c r="R1191" s="17"/>
      <c r="S1191" s="17">
        <v>0.119500732991677</v>
      </c>
      <c r="T1191" s="17">
        <v>9.4418070370195603E-2</v>
      </c>
      <c r="U1191" s="17">
        <v>9.7080948247696794E-2</v>
      </c>
      <c r="V1191" s="17">
        <v>0.14918183977633301</v>
      </c>
      <c r="W1191" s="17">
        <v>0.103971193235081</v>
      </c>
      <c r="X1191" s="17">
        <v>8.8597620666222093E-2</v>
      </c>
      <c r="Y1191" s="17">
        <v>0.130660087400193</v>
      </c>
      <c r="Z1191" s="17">
        <v>9.7396989115737506E-2</v>
      </c>
      <c r="AA1191" s="17">
        <v>6.9829228105907595E-2</v>
      </c>
      <c r="AB1191" s="17">
        <v>0.112593058434898</v>
      </c>
      <c r="AC1191" s="17">
        <v>0.125087429781121</v>
      </c>
      <c r="AD1191" s="17">
        <v>0.12766823459132901</v>
      </c>
      <c r="AE1191" s="17"/>
      <c r="AF1191" s="17">
        <v>0.117163756561132</v>
      </c>
      <c r="AG1191" s="17">
        <v>0.106223497728456</v>
      </c>
      <c r="AH1191" s="17">
        <v>0.107593277190806</v>
      </c>
      <c r="AI1191" s="17">
        <v>0.121228833315889</v>
      </c>
      <c r="AJ1191" s="17">
        <v>9.5952625153186505E-2</v>
      </c>
      <c r="AK1191" s="17"/>
      <c r="AL1191" s="17">
        <v>9.8111531301304802E-2</v>
      </c>
      <c r="AM1191" s="17">
        <v>0.10615779946625099</v>
      </c>
      <c r="AN1191" s="17">
        <v>0.115066327207759</v>
      </c>
      <c r="AO1191" s="17">
        <v>0.13039306106899801</v>
      </c>
      <c r="AP1191" s="17">
        <v>7.8685077534974404E-2</v>
      </c>
      <c r="AQ1191" s="17">
        <v>0.13068951599057901</v>
      </c>
      <c r="AR1191" s="17"/>
      <c r="AS1191" s="17">
        <v>9.8584505328037197E-2</v>
      </c>
      <c r="AT1191" s="17">
        <v>0.11854478209932801</v>
      </c>
      <c r="AU1191" s="17"/>
      <c r="AV1191" s="17">
        <v>9.1570096125338493E-2</v>
      </c>
      <c r="AW1191" s="17">
        <v>0.11491990419548399</v>
      </c>
    </row>
    <row r="1192" spans="2:49" x14ac:dyDescent="0.3">
      <c r="B1192" t="s">
        <v>393</v>
      </c>
      <c r="C1192" s="17">
        <v>0.29864995099289399</v>
      </c>
      <c r="D1192" s="17">
        <v>0.30869290427504298</v>
      </c>
      <c r="E1192" s="17">
        <v>0.28821994753049202</v>
      </c>
      <c r="F1192" s="17"/>
      <c r="G1192" s="17">
        <v>0.26040090373513403</v>
      </c>
      <c r="H1192" s="17">
        <v>0.29291224981528702</v>
      </c>
      <c r="I1192" s="17">
        <v>0.32961955643476598</v>
      </c>
      <c r="J1192" s="17">
        <v>0.33930728547821298</v>
      </c>
      <c r="K1192" s="17">
        <v>0.30136944821748002</v>
      </c>
      <c r="L1192" s="17">
        <v>0.26872027811300803</v>
      </c>
      <c r="M1192" s="17"/>
      <c r="N1192" s="17">
        <v>0.30351848335493598</v>
      </c>
      <c r="O1192" s="17">
        <v>0.30725416061470401</v>
      </c>
      <c r="P1192" s="17">
        <v>0.310110806623701</v>
      </c>
      <c r="Q1192" s="17">
        <v>0.27762310773521298</v>
      </c>
      <c r="R1192" s="17"/>
      <c r="S1192" s="17">
        <v>0.30770673172543</v>
      </c>
      <c r="T1192" s="17">
        <v>0.25300397115784401</v>
      </c>
      <c r="U1192" s="17">
        <v>0.29418401461177401</v>
      </c>
      <c r="V1192" s="17">
        <v>0.29087904193059699</v>
      </c>
      <c r="W1192" s="17">
        <v>0.33292400932479999</v>
      </c>
      <c r="X1192" s="17">
        <v>0.30436434266603601</v>
      </c>
      <c r="Y1192" s="17">
        <v>0.240698037358196</v>
      </c>
      <c r="Z1192" s="17">
        <v>0.26478130470760902</v>
      </c>
      <c r="AA1192" s="17">
        <v>0.30531860865725602</v>
      </c>
      <c r="AB1192" s="17">
        <v>0.35957609003715801</v>
      </c>
      <c r="AC1192" s="17">
        <v>0.28968346009203599</v>
      </c>
      <c r="AD1192" s="17">
        <v>0.40036346023286101</v>
      </c>
      <c r="AE1192" s="17"/>
      <c r="AF1192" s="17">
        <v>0.28820445463300298</v>
      </c>
      <c r="AG1192" s="17">
        <v>0.285098293733347</v>
      </c>
      <c r="AH1192" s="17">
        <v>0.32551639481309802</v>
      </c>
      <c r="AI1192" s="17">
        <v>0.27152872346624901</v>
      </c>
      <c r="AJ1192" s="17">
        <v>0.31730846960131398</v>
      </c>
      <c r="AK1192" s="17"/>
      <c r="AL1192" s="17">
        <v>0.27824683504587899</v>
      </c>
      <c r="AM1192" s="17">
        <v>0.330106216664595</v>
      </c>
      <c r="AN1192" s="17">
        <v>0.26521316669277101</v>
      </c>
      <c r="AO1192" s="17">
        <v>0.29998878445104199</v>
      </c>
      <c r="AP1192" s="17">
        <v>0.32762798762784101</v>
      </c>
      <c r="AQ1192" s="17">
        <v>0.23668031198248601</v>
      </c>
      <c r="AR1192" s="17"/>
      <c r="AS1192" s="17">
        <v>0.284936148424346</v>
      </c>
      <c r="AT1192" s="17">
        <v>0.31498106478816301</v>
      </c>
      <c r="AU1192" s="17"/>
      <c r="AV1192" s="17">
        <v>0.26489760743888802</v>
      </c>
      <c r="AW1192" s="17">
        <v>0.33160259605520498</v>
      </c>
    </row>
    <row r="1193" spans="2:49" x14ac:dyDescent="0.3">
      <c r="B1193" t="s">
        <v>394</v>
      </c>
      <c r="C1193" s="17">
        <v>0.28491716440737103</v>
      </c>
      <c r="D1193" s="17">
        <v>0.29096828643420403</v>
      </c>
      <c r="E1193" s="17">
        <v>0.28019501815657899</v>
      </c>
      <c r="F1193" s="17"/>
      <c r="G1193" s="17">
        <v>0.289920736828984</v>
      </c>
      <c r="H1193" s="17">
        <v>0.34006100648556398</v>
      </c>
      <c r="I1193" s="17">
        <v>0.27838547037183198</v>
      </c>
      <c r="J1193" s="17">
        <v>0.24219090100177401</v>
      </c>
      <c r="K1193" s="17">
        <v>0.266073725424674</v>
      </c>
      <c r="L1193" s="17">
        <v>0.28949869643175302</v>
      </c>
      <c r="M1193" s="17"/>
      <c r="N1193" s="17">
        <v>0.30104905194089199</v>
      </c>
      <c r="O1193" s="17">
        <v>0.30180494840916999</v>
      </c>
      <c r="P1193" s="17">
        <v>0.27404209537309698</v>
      </c>
      <c r="Q1193" s="17">
        <v>0.26071877263396498</v>
      </c>
      <c r="R1193" s="17"/>
      <c r="S1193" s="17">
        <v>0.24958884644142701</v>
      </c>
      <c r="T1193" s="17">
        <v>0.32154618839091997</v>
      </c>
      <c r="U1193" s="17">
        <v>0.25101764375153701</v>
      </c>
      <c r="V1193" s="17">
        <v>0.27815157408442298</v>
      </c>
      <c r="W1193" s="17">
        <v>0.30039213774258899</v>
      </c>
      <c r="X1193" s="17">
        <v>0.32394283159567999</v>
      </c>
      <c r="Y1193" s="17">
        <v>0.310516080873672</v>
      </c>
      <c r="Z1193" s="17">
        <v>0.249790298874427</v>
      </c>
      <c r="AA1193" s="17">
        <v>0.29951526509230197</v>
      </c>
      <c r="AB1193" s="17">
        <v>0.31808697941616898</v>
      </c>
      <c r="AC1193" s="17">
        <v>0.23787925621165901</v>
      </c>
      <c r="AD1193" s="17">
        <v>0.15233829179417599</v>
      </c>
      <c r="AE1193" s="17"/>
      <c r="AF1193" s="17">
        <v>0.25405960049038101</v>
      </c>
      <c r="AG1193" s="17">
        <v>0.29286399611568997</v>
      </c>
      <c r="AH1193" s="17">
        <v>0.281743528082879</v>
      </c>
      <c r="AI1193" s="17">
        <v>0.32526581546074401</v>
      </c>
      <c r="AJ1193" s="17">
        <v>0.23399081056714699</v>
      </c>
      <c r="AK1193" s="17"/>
      <c r="AL1193" s="17">
        <v>0.31546018641975598</v>
      </c>
      <c r="AM1193" s="17">
        <v>0.26178494451994899</v>
      </c>
      <c r="AN1193" s="17">
        <v>0.27994662085534</v>
      </c>
      <c r="AO1193" s="17">
        <v>0.28891480967909</v>
      </c>
      <c r="AP1193" s="17">
        <v>0.27892231625871899</v>
      </c>
      <c r="AQ1193" s="17">
        <v>0.26590966204104499</v>
      </c>
      <c r="AR1193" s="17"/>
      <c r="AS1193" s="17">
        <v>0.29528041484647999</v>
      </c>
      <c r="AT1193" s="17">
        <v>0.27257606343526602</v>
      </c>
      <c r="AU1193" s="17"/>
      <c r="AV1193" s="17">
        <v>0.29660388240079599</v>
      </c>
      <c r="AW1193" s="17">
        <v>0.29219827781068303</v>
      </c>
    </row>
    <row r="1194" spans="2:49" x14ac:dyDescent="0.3">
      <c r="B1194" t="s">
        <v>408</v>
      </c>
      <c r="C1194" s="17">
        <v>0.20860940304343301</v>
      </c>
      <c r="D1194" s="17">
        <v>0.18075178640773501</v>
      </c>
      <c r="E1194" s="17">
        <v>0.23459977133363</v>
      </c>
      <c r="F1194" s="17"/>
      <c r="G1194" s="17">
        <v>0.21642679032512299</v>
      </c>
      <c r="H1194" s="17">
        <v>0.179285200857321</v>
      </c>
      <c r="I1194" s="17">
        <v>0.22537171895288299</v>
      </c>
      <c r="J1194" s="17">
        <v>0.208576477392168</v>
      </c>
      <c r="K1194" s="17">
        <v>0.184824747729603</v>
      </c>
      <c r="L1194" s="17">
        <v>0.229486280563412</v>
      </c>
      <c r="M1194" s="17"/>
      <c r="N1194" s="17">
        <v>0.22919205162220499</v>
      </c>
      <c r="O1194" s="17">
        <v>0.201990222650025</v>
      </c>
      <c r="P1194" s="17">
        <v>0.20177881125434199</v>
      </c>
      <c r="Q1194" s="17">
        <v>0.19979312749086001</v>
      </c>
      <c r="R1194" s="17"/>
      <c r="S1194" s="17">
        <v>0.236949400222493</v>
      </c>
      <c r="T1194" s="17">
        <v>0.207498661822277</v>
      </c>
      <c r="U1194" s="17">
        <v>0.25644798994696999</v>
      </c>
      <c r="V1194" s="17">
        <v>0.17429672954804801</v>
      </c>
      <c r="W1194" s="17">
        <v>0.179322860234091</v>
      </c>
      <c r="X1194" s="17">
        <v>0.19229875405126301</v>
      </c>
      <c r="Y1194" s="17">
        <v>0.23713279581317601</v>
      </c>
      <c r="Z1194" s="17">
        <v>0.242320105079705</v>
      </c>
      <c r="AA1194" s="17">
        <v>0.19781799831553701</v>
      </c>
      <c r="AB1194" s="17">
        <v>0.13736991792473699</v>
      </c>
      <c r="AC1194" s="17">
        <v>0.24637353500881201</v>
      </c>
      <c r="AD1194" s="17">
        <v>0.24276438255528901</v>
      </c>
      <c r="AE1194" s="17"/>
      <c r="AF1194" s="17">
        <v>0.203159103652332</v>
      </c>
      <c r="AG1194" s="17">
        <v>0.211563701468891</v>
      </c>
      <c r="AH1194" s="17">
        <v>0.20709060490468501</v>
      </c>
      <c r="AI1194" s="17">
        <v>0.23900186407565399</v>
      </c>
      <c r="AJ1194" s="17">
        <v>0.23638143701213901</v>
      </c>
      <c r="AK1194" s="17"/>
      <c r="AL1194" s="17">
        <v>0.23542766672963999</v>
      </c>
      <c r="AM1194" s="17">
        <v>0.19218901044947601</v>
      </c>
      <c r="AN1194" s="17">
        <v>0.19958154606541401</v>
      </c>
      <c r="AO1194" s="17">
        <v>0.18914524742116001</v>
      </c>
      <c r="AP1194" s="17">
        <v>0.20078619059174499</v>
      </c>
      <c r="AQ1194" s="17">
        <v>0.26166214405577198</v>
      </c>
      <c r="AR1194" s="17"/>
      <c r="AS1194" s="17">
        <v>0.233540178780897</v>
      </c>
      <c r="AT1194" s="17">
        <v>0.17892053057077301</v>
      </c>
      <c r="AU1194" s="17"/>
      <c r="AV1194" s="17">
        <v>0.25532733851545403</v>
      </c>
      <c r="AW1194" s="17">
        <v>0.182801487300528</v>
      </c>
    </row>
    <row r="1195" spans="2:49" x14ac:dyDescent="0.3">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row>
    <row r="1196" spans="2:49" x14ac:dyDescent="0.3">
      <c r="B1196" s="6" t="s">
        <v>431</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row>
    <row r="1197" spans="2:49" x14ac:dyDescent="0.3">
      <c r="B1197" s="23" t="s">
        <v>80</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row>
    <row r="1198" spans="2:49" x14ac:dyDescent="0.3">
      <c r="B1198" t="s">
        <v>407</v>
      </c>
      <c r="C1198" s="17">
        <v>0.110455572136836</v>
      </c>
      <c r="D1198" s="17">
        <v>8.9627463204322702E-2</v>
      </c>
      <c r="E1198" s="17">
        <v>0.12983839070674899</v>
      </c>
      <c r="F1198" s="17"/>
      <c r="G1198" s="17">
        <v>8.6901245965673501E-2</v>
      </c>
      <c r="H1198" s="17">
        <v>6.0818303861392801E-2</v>
      </c>
      <c r="I1198" s="17">
        <v>6.5293119766215393E-2</v>
      </c>
      <c r="J1198" s="17">
        <v>0.121232158678881</v>
      </c>
      <c r="K1198" s="17">
        <v>0.167210242277783</v>
      </c>
      <c r="L1198" s="17">
        <v>0.156600597365642</v>
      </c>
      <c r="M1198" s="17"/>
      <c r="N1198" s="17">
        <v>5.9188723135376299E-2</v>
      </c>
      <c r="O1198" s="17">
        <v>0.114666595784153</v>
      </c>
      <c r="P1198" s="17">
        <v>0.111917338436463</v>
      </c>
      <c r="Q1198" s="17">
        <v>0.15589757429875201</v>
      </c>
      <c r="R1198" s="17"/>
      <c r="S1198" s="17">
        <v>9.4136977725172502E-2</v>
      </c>
      <c r="T1198" s="17">
        <v>0.14181266446891999</v>
      </c>
      <c r="U1198" s="17">
        <v>9.5221216155204597E-2</v>
      </c>
      <c r="V1198" s="17">
        <v>0.130525258966806</v>
      </c>
      <c r="W1198" s="17">
        <v>8.0171934816016796E-2</v>
      </c>
      <c r="X1198" s="17">
        <v>8.5686951843402998E-2</v>
      </c>
      <c r="Y1198" s="17">
        <v>0.10109926293942</v>
      </c>
      <c r="Z1198" s="17">
        <v>7.9691418144468298E-2</v>
      </c>
      <c r="AA1198" s="17">
        <v>0.15171235966760999</v>
      </c>
      <c r="AB1198" s="17">
        <v>7.9347594652051004E-2</v>
      </c>
      <c r="AC1198" s="17">
        <v>0.15148523181205101</v>
      </c>
      <c r="AD1198" s="17">
        <v>0.115528687065882</v>
      </c>
      <c r="AE1198" s="17"/>
      <c r="AF1198" s="17">
        <v>0.14765858727664699</v>
      </c>
      <c r="AG1198" s="17">
        <v>0.119775087594993</v>
      </c>
      <c r="AH1198" s="17">
        <v>8.0765188516638803E-2</v>
      </c>
      <c r="AI1198" s="17">
        <v>5.1773151310876203E-2</v>
      </c>
      <c r="AJ1198" s="17">
        <v>9.2831381938174098E-2</v>
      </c>
      <c r="AK1198" s="17"/>
      <c r="AL1198" s="17">
        <v>7.7346507019056807E-2</v>
      </c>
      <c r="AM1198" s="17">
        <v>0.12738393160372399</v>
      </c>
      <c r="AN1198" s="17">
        <v>9.6618662918944595E-2</v>
      </c>
      <c r="AO1198" s="17">
        <v>0.133156490891432</v>
      </c>
      <c r="AP1198" s="17">
        <v>0.14542878313730301</v>
      </c>
      <c r="AQ1198" s="17">
        <v>6.6461800883341499E-2</v>
      </c>
      <c r="AR1198" s="17"/>
      <c r="AS1198" s="17">
        <v>9.6038950139748794E-2</v>
      </c>
      <c r="AT1198" s="17">
        <v>0.12762364008888499</v>
      </c>
      <c r="AU1198" s="17"/>
      <c r="AV1198" s="17">
        <v>9.9967634933598101E-2</v>
      </c>
      <c r="AW1198" s="17">
        <v>8.6889693049456304E-2</v>
      </c>
    </row>
    <row r="1199" spans="2:49" x14ac:dyDescent="0.3">
      <c r="B1199" t="s">
        <v>392</v>
      </c>
      <c r="C1199" s="17">
        <v>0.111056571940448</v>
      </c>
      <c r="D1199" s="17">
        <v>9.8445018271788198E-2</v>
      </c>
      <c r="E1199" s="17">
        <v>0.124157137211771</v>
      </c>
      <c r="F1199" s="17"/>
      <c r="G1199" s="17">
        <v>0.114214600940137</v>
      </c>
      <c r="H1199" s="17">
        <v>0.103867769066688</v>
      </c>
      <c r="I1199" s="17">
        <v>0.100464922406885</v>
      </c>
      <c r="J1199" s="17">
        <v>0.135242276867682</v>
      </c>
      <c r="K1199" s="17">
        <v>0.12338619362813701</v>
      </c>
      <c r="L1199" s="17">
        <v>9.5504211108946802E-2</v>
      </c>
      <c r="M1199" s="17"/>
      <c r="N1199" s="17">
        <v>9.9098778942746601E-2</v>
      </c>
      <c r="O1199" s="17">
        <v>0.13012178985119099</v>
      </c>
      <c r="P1199" s="17">
        <v>0.12525388943832899</v>
      </c>
      <c r="Q1199" s="17">
        <v>9.2866712014709293E-2</v>
      </c>
      <c r="R1199" s="17"/>
      <c r="S1199" s="17">
        <v>9.3321793782269402E-2</v>
      </c>
      <c r="T1199" s="17">
        <v>0.11942693819990299</v>
      </c>
      <c r="U1199" s="17">
        <v>0.12999703006692301</v>
      </c>
      <c r="V1199" s="17">
        <v>0.142185946707831</v>
      </c>
      <c r="W1199" s="17">
        <v>0.10177305693737</v>
      </c>
      <c r="X1199" s="17">
        <v>0.120093848774497</v>
      </c>
      <c r="Y1199" s="17">
        <v>0.14071783929873199</v>
      </c>
      <c r="Z1199" s="17">
        <v>0.108019596126169</v>
      </c>
      <c r="AA1199" s="17">
        <v>7.7829739591468605E-2</v>
      </c>
      <c r="AB1199" s="17">
        <v>9.6890718399471401E-2</v>
      </c>
      <c r="AC1199" s="17">
        <v>0.114141403840276</v>
      </c>
      <c r="AD1199" s="17">
        <v>9.2358244080555499E-2</v>
      </c>
      <c r="AE1199" s="17"/>
      <c r="AF1199" s="17">
        <v>0.123339535555932</v>
      </c>
      <c r="AG1199" s="17">
        <v>0.11681471158472199</v>
      </c>
      <c r="AH1199" s="17">
        <v>0.1098168027144</v>
      </c>
      <c r="AI1199" s="17">
        <v>0.101581917365478</v>
      </c>
      <c r="AJ1199" s="17">
        <v>0</v>
      </c>
      <c r="AK1199" s="17"/>
      <c r="AL1199" s="17">
        <v>9.8743589106777302E-2</v>
      </c>
      <c r="AM1199" s="17">
        <v>0.108223928911874</v>
      </c>
      <c r="AN1199" s="17">
        <v>0.139566347958161</v>
      </c>
      <c r="AO1199" s="17">
        <v>0.11417493240851199</v>
      </c>
      <c r="AP1199" s="17">
        <v>0.109430790604521</v>
      </c>
      <c r="AQ1199" s="17">
        <v>0.12318710285577</v>
      </c>
      <c r="AR1199" s="17"/>
      <c r="AS1199" s="17">
        <v>9.7406103306455993E-2</v>
      </c>
      <c r="AT1199" s="17">
        <v>0.12731226437193699</v>
      </c>
      <c r="AU1199" s="17"/>
      <c r="AV1199" s="17">
        <v>9.9053525339685602E-2</v>
      </c>
      <c r="AW1199" s="17">
        <v>9.3569529870524706E-2</v>
      </c>
    </row>
    <row r="1200" spans="2:49" x14ac:dyDescent="0.3">
      <c r="B1200" t="s">
        <v>393</v>
      </c>
      <c r="C1200" s="17">
        <v>0.32197123112751203</v>
      </c>
      <c r="D1200" s="17">
        <v>0.30525217859590598</v>
      </c>
      <c r="E1200" s="17">
        <v>0.339723622059525</v>
      </c>
      <c r="F1200" s="17"/>
      <c r="G1200" s="17">
        <v>0.30942585364274899</v>
      </c>
      <c r="H1200" s="17">
        <v>0.27946443675799598</v>
      </c>
      <c r="I1200" s="17">
        <v>0.36174802047917298</v>
      </c>
      <c r="J1200" s="17">
        <v>0.32358503071270101</v>
      </c>
      <c r="K1200" s="17">
        <v>0.290589025151056</v>
      </c>
      <c r="L1200" s="17">
        <v>0.35213259532642799</v>
      </c>
      <c r="M1200" s="17"/>
      <c r="N1200" s="17">
        <v>0.30436895436874201</v>
      </c>
      <c r="O1200" s="17">
        <v>0.32499471136848201</v>
      </c>
      <c r="P1200" s="17">
        <v>0.327254887161533</v>
      </c>
      <c r="Q1200" s="17">
        <v>0.33670996413787402</v>
      </c>
      <c r="R1200" s="17"/>
      <c r="S1200" s="17">
        <v>0.303897926168054</v>
      </c>
      <c r="T1200" s="17">
        <v>0.27851705340940303</v>
      </c>
      <c r="U1200" s="17">
        <v>0.339146471663064</v>
      </c>
      <c r="V1200" s="17">
        <v>0.33475179712219699</v>
      </c>
      <c r="W1200" s="17">
        <v>0.389331561362455</v>
      </c>
      <c r="X1200" s="17">
        <v>0.36043846277113201</v>
      </c>
      <c r="Y1200" s="17">
        <v>0.36009714965583101</v>
      </c>
      <c r="Z1200" s="17">
        <v>0.27609835096567498</v>
      </c>
      <c r="AA1200" s="17">
        <v>0.27827980959041398</v>
      </c>
      <c r="AB1200" s="17">
        <v>0.330822679259696</v>
      </c>
      <c r="AC1200" s="17">
        <v>0.33192679339710601</v>
      </c>
      <c r="AD1200" s="17">
        <v>0.31521222695142997</v>
      </c>
      <c r="AE1200" s="17"/>
      <c r="AF1200" s="17">
        <v>0.33347658689799098</v>
      </c>
      <c r="AG1200" s="17">
        <v>0.31325949439428602</v>
      </c>
      <c r="AH1200" s="17">
        <v>0.35471720667741602</v>
      </c>
      <c r="AI1200" s="17">
        <v>0.26968180489878102</v>
      </c>
      <c r="AJ1200" s="17">
        <v>0.289176446797692</v>
      </c>
      <c r="AK1200" s="17"/>
      <c r="AL1200" s="17">
        <v>0.25769148314241003</v>
      </c>
      <c r="AM1200" s="17">
        <v>0.34528334986467102</v>
      </c>
      <c r="AN1200" s="17">
        <v>0.31837462051124898</v>
      </c>
      <c r="AO1200" s="17">
        <v>0.34506479972112097</v>
      </c>
      <c r="AP1200" s="17">
        <v>0.37420264100587303</v>
      </c>
      <c r="AQ1200" s="17">
        <v>0.344432349854909</v>
      </c>
      <c r="AR1200" s="17"/>
      <c r="AS1200" s="17">
        <v>0.32433211082325403</v>
      </c>
      <c r="AT1200" s="17">
        <v>0.31915977203180101</v>
      </c>
      <c r="AU1200" s="17"/>
      <c r="AV1200" s="17">
        <v>0.30827435516421497</v>
      </c>
      <c r="AW1200" s="17">
        <v>0.361727967840763</v>
      </c>
    </row>
    <row r="1201" spans="2:49" x14ac:dyDescent="0.3">
      <c r="B1201" t="s">
        <v>394</v>
      </c>
      <c r="C1201" s="17">
        <v>0.26119218984925302</v>
      </c>
      <c r="D1201" s="17">
        <v>0.28033874223608601</v>
      </c>
      <c r="E1201" s="17">
        <v>0.24341723004774701</v>
      </c>
      <c r="F1201" s="17"/>
      <c r="G1201" s="17">
        <v>0.27056218301208901</v>
      </c>
      <c r="H1201" s="17">
        <v>0.30864172279496599</v>
      </c>
      <c r="I1201" s="17">
        <v>0.26445794958310698</v>
      </c>
      <c r="J1201" s="17">
        <v>0.22707068610577799</v>
      </c>
      <c r="K1201" s="17">
        <v>0.25362551536572397</v>
      </c>
      <c r="L1201" s="17">
        <v>0.246524066447491</v>
      </c>
      <c r="M1201" s="17"/>
      <c r="N1201" s="17">
        <v>0.292534615700975</v>
      </c>
      <c r="O1201" s="17">
        <v>0.261902143162136</v>
      </c>
      <c r="P1201" s="17">
        <v>0.25637711491656201</v>
      </c>
      <c r="Q1201" s="17">
        <v>0.22999399215616401</v>
      </c>
      <c r="R1201" s="17"/>
      <c r="S1201" s="17">
        <v>0.25821675111526898</v>
      </c>
      <c r="T1201" s="17">
        <v>0.25513103908511298</v>
      </c>
      <c r="U1201" s="17">
        <v>0.24063852670343699</v>
      </c>
      <c r="V1201" s="17">
        <v>0.23796604336681801</v>
      </c>
      <c r="W1201" s="17">
        <v>0.27056081563791101</v>
      </c>
      <c r="X1201" s="17">
        <v>0.275343785415126</v>
      </c>
      <c r="Y1201" s="17">
        <v>0.27334598624258699</v>
      </c>
      <c r="Z1201" s="17">
        <v>0.28515897832339498</v>
      </c>
      <c r="AA1201" s="17">
        <v>0.25880454525260199</v>
      </c>
      <c r="AB1201" s="17">
        <v>0.286273561160512</v>
      </c>
      <c r="AC1201" s="17">
        <v>0.22064217874017999</v>
      </c>
      <c r="AD1201" s="17">
        <v>0.298388396660692</v>
      </c>
      <c r="AE1201" s="17"/>
      <c r="AF1201" s="17">
        <v>0.22901632383124701</v>
      </c>
      <c r="AG1201" s="17">
        <v>0.26879535830943901</v>
      </c>
      <c r="AH1201" s="17">
        <v>0.24377569064002</v>
      </c>
      <c r="AI1201" s="17">
        <v>0.30645864869980999</v>
      </c>
      <c r="AJ1201" s="17">
        <v>0.30207516682566898</v>
      </c>
      <c r="AK1201" s="17"/>
      <c r="AL1201" s="17">
        <v>0.27738164874272903</v>
      </c>
      <c r="AM1201" s="17">
        <v>0.26677450887718102</v>
      </c>
      <c r="AN1201" s="17">
        <v>0.25848292740172102</v>
      </c>
      <c r="AO1201" s="17">
        <v>0.25498186250994997</v>
      </c>
      <c r="AP1201" s="17">
        <v>0.22425687089257801</v>
      </c>
      <c r="AQ1201" s="17">
        <v>0.247518537500974</v>
      </c>
      <c r="AR1201" s="17"/>
      <c r="AS1201" s="17">
        <v>0.271199426930334</v>
      </c>
      <c r="AT1201" s="17">
        <v>0.24927504821545199</v>
      </c>
      <c r="AU1201" s="17"/>
      <c r="AV1201" s="17">
        <v>0.27306283693677702</v>
      </c>
      <c r="AW1201" s="17">
        <v>0.26685985322865702</v>
      </c>
    </row>
    <row r="1202" spans="2:49" x14ac:dyDescent="0.3">
      <c r="B1202" t="s">
        <v>408</v>
      </c>
      <c r="C1202" s="17">
        <v>0.195324434945951</v>
      </c>
      <c r="D1202" s="17">
        <v>0.22633659769189601</v>
      </c>
      <c r="E1202" s="17">
        <v>0.16286361997420801</v>
      </c>
      <c r="F1202" s="17"/>
      <c r="G1202" s="17">
        <v>0.218896116439352</v>
      </c>
      <c r="H1202" s="17">
        <v>0.24720776751895701</v>
      </c>
      <c r="I1202" s="17">
        <v>0.20803598776461901</v>
      </c>
      <c r="J1202" s="17">
        <v>0.19286984763495699</v>
      </c>
      <c r="K1202" s="17">
        <v>0.1651890235773</v>
      </c>
      <c r="L1202" s="17">
        <v>0.14923852975149099</v>
      </c>
      <c r="M1202" s="17"/>
      <c r="N1202" s="17">
        <v>0.24480892785215999</v>
      </c>
      <c r="O1202" s="17">
        <v>0.16831475983403801</v>
      </c>
      <c r="P1202" s="17">
        <v>0.17919677004711301</v>
      </c>
      <c r="Q1202" s="17">
        <v>0.1845317573925</v>
      </c>
      <c r="R1202" s="17"/>
      <c r="S1202" s="17">
        <v>0.25042655120923601</v>
      </c>
      <c r="T1202" s="17">
        <v>0.20511230483666201</v>
      </c>
      <c r="U1202" s="17">
        <v>0.19499675541137201</v>
      </c>
      <c r="V1202" s="17">
        <v>0.154570953836348</v>
      </c>
      <c r="W1202" s="17">
        <v>0.15816263124624699</v>
      </c>
      <c r="X1202" s="17">
        <v>0.158436951195843</v>
      </c>
      <c r="Y1202" s="17">
        <v>0.12473976186343</v>
      </c>
      <c r="Z1202" s="17">
        <v>0.25103165644029202</v>
      </c>
      <c r="AA1202" s="17">
        <v>0.23337354589790599</v>
      </c>
      <c r="AB1202" s="17">
        <v>0.20666544652827001</v>
      </c>
      <c r="AC1202" s="17">
        <v>0.18180439221038799</v>
      </c>
      <c r="AD1202" s="17">
        <v>0.17851244524144</v>
      </c>
      <c r="AE1202" s="17"/>
      <c r="AF1202" s="17">
        <v>0.166508966438183</v>
      </c>
      <c r="AG1202" s="17">
        <v>0.18135534811656101</v>
      </c>
      <c r="AH1202" s="17">
        <v>0.21092511145152601</v>
      </c>
      <c r="AI1202" s="17">
        <v>0.27050447772505498</v>
      </c>
      <c r="AJ1202" s="17">
        <v>0.31591700443846499</v>
      </c>
      <c r="AK1202" s="17"/>
      <c r="AL1202" s="17">
        <v>0.28883677198902702</v>
      </c>
      <c r="AM1202" s="17">
        <v>0.15233428074255001</v>
      </c>
      <c r="AN1202" s="17">
        <v>0.186957441209925</v>
      </c>
      <c r="AO1202" s="17">
        <v>0.15262191446898599</v>
      </c>
      <c r="AP1202" s="17">
        <v>0.146680914359725</v>
      </c>
      <c r="AQ1202" s="17">
        <v>0.218400208905005</v>
      </c>
      <c r="AR1202" s="17"/>
      <c r="AS1202" s="17">
        <v>0.21102340880020601</v>
      </c>
      <c r="AT1202" s="17">
        <v>0.17662927529192399</v>
      </c>
      <c r="AU1202" s="17"/>
      <c r="AV1202" s="17">
        <v>0.219641647625724</v>
      </c>
      <c r="AW1202" s="17">
        <v>0.190952956010599</v>
      </c>
    </row>
    <row r="1203" spans="2:49" x14ac:dyDescent="0.3">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row>
    <row r="1204" spans="2:49" x14ac:dyDescent="0.3">
      <c r="B1204" s="6" t="s">
        <v>446</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row>
    <row r="1205" spans="2:49" x14ac:dyDescent="0.3">
      <c r="B1205" s="23" t="s">
        <v>676</v>
      </c>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row>
    <row r="1206" spans="2:49" x14ac:dyDescent="0.3">
      <c r="B1206" t="s">
        <v>439</v>
      </c>
      <c r="C1206" s="17">
        <v>0.19162316344171099</v>
      </c>
      <c r="D1206" s="17">
        <v>0.17913671434697201</v>
      </c>
      <c r="E1206" s="17">
        <v>0.20506254238919</v>
      </c>
      <c r="F1206" s="17"/>
      <c r="G1206" s="17">
        <v>0.29424862501525401</v>
      </c>
      <c r="H1206" s="17">
        <v>0.143668566796882</v>
      </c>
      <c r="I1206" s="17">
        <v>0.26955992640247001</v>
      </c>
      <c r="J1206" s="17">
        <v>0.16399270776580299</v>
      </c>
      <c r="K1206" s="17">
        <v>0.170943110581422</v>
      </c>
      <c r="L1206" s="17">
        <v>0.178713162661924</v>
      </c>
      <c r="M1206" s="17"/>
      <c r="N1206" s="17">
        <v>0.21022034535348899</v>
      </c>
      <c r="O1206" s="17">
        <v>0.21322044070704499</v>
      </c>
      <c r="P1206" s="17">
        <v>0.179382039084725</v>
      </c>
      <c r="Q1206" s="17">
        <v>0.167170616752185</v>
      </c>
      <c r="R1206" s="17"/>
      <c r="S1206" s="17">
        <v>0.201112283811375</v>
      </c>
      <c r="T1206" s="17">
        <v>0.19703426645760699</v>
      </c>
      <c r="U1206" s="17">
        <v>0.21387896290382</v>
      </c>
      <c r="V1206" s="17">
        <v>0.17409566219244901</v>
      </c>
      <c r="W1206" s="17">
        <v>0.150475848688888</v>
      </c>
      <c r="X1206" s="17">
        <v>0.122817954235121</v>
      </c>
      <c r="Y1206" s="17">
        <v>0.185264617444549</v>
      </c>
      <c r="Z1206" s="17">
        <v>0.30318767191462198</v>
      </c>
      <c r="AA1206" s="17">
        <v>0.14767104288425101</v>
      </c>
      <c r="AB1206" s="17">
        <v>0.18848435147970399</v>
      </c>
      <c r="AC1206" s="17">
        <v>0.25345240180253698</v>
      </c>
      <c r="AD1206" s="17">
        <v>0.30620491159287599</v>
      </c>
      <c r="AE1206" s="17"/>
      <c r="AF1206" s="17">
        <v>0.18184250225019999</v>
      </c>
      <c r="AG1206" s="17">
        <v>0.198420634754779</v>
      </c>
      <c r="AH1206" s="17">
        <v>0.24137238606477601</v>
      </c>
      <c r="AI1206" s="17">
        <v>0.114091691468999</v>
      </c>
      <c r="AJ1206" s="17">
        <v>0</v>
      </c>
      <c r="AK1206" s="17"/>
      <c r="AL1206" s="17">
        <v>0.19556115829944301</v>
      </c>
      <c r="AM1206" s="17">
        <v>0.169835647313752</v>
      </c>
      <c r="AN1206" s="17">
        <v>0.30712195792390501</v>
      </c>
      <c r="AO1206" s="17">
        <v>0.20254698855190501</v>
      </c>
      <c r="AP1206" s="17">
        <v>0.16702183783304</v>
      </c>
      <c r="AQ1206" s="17">
        <v>9.9151992027719002E-2</v>
      </c>
      <c r="AR1206" s="17"/>
      <c r="AS1206" s="17">
        <v>0.19655441033150001</v>
      </c>
      <c r="AT1206" s="17">
        <v>0.184518175292397</v>
      </c>
      <c r="AU1206" s="17"/>
      <c r="AV1206" s="17">
        <v>0.17836011488499701</v>
      </c>
      <c r="AW1206" s="17">
        <v>0.242960846743449</v>
      </c>
    </row>
    <row r="1207" spans="2:49" x14ac:dyDescent="0.3">
      <c r="B1207" t="s">
        <v>440</v>
      </c>
      <c r="C1207" s="17">
        <v>0.54616288555704895</v>
      </c>
      <c r="D1207" s="17">
        <v>0.53595245227139798</v>
      </c>
      <c r="E1207" s="17">
        <v>0.55715254972038897</v>
      </c>
      <c r="F1207" s="17"/>
      <c r="G1207" s="17">
        <v>0.44811996199824899</v>
      </c>
      <c r="H1207" s="17">
        <v>0.65544407335365296</v>
      </c>
      <c r="I1207" s="17">
        <v>0.50848782554706495</v>
      </c>
      <c r="J1207" s="17">
        <v>0.62691421056577001</v>
      </c>
      <c r="K1207" s="17">
        <v>0.55284243779358599</v>
      </c>
      <c r="L1207" s="17">
        <v>0.51811446102077796</v>
      </c>
      <c r="M1207" s="17"/>
      <c r="N1207" s="17">
        <v>0.56893823463828097</v>
      </c>
      <c r="O1207" s="17">
        <v>0.575975109282999</v>
      </c>
      <c r="P1207" s="17">
        <v>0.54851507562663304</v>
      </c>
      <c r="Q1207" s="17">
        <v>0.50116446795718705</v>
      </c>
      <c r="R1207" s="17"/>
      <c r="S1207" s="17">
        <v>0.52728471273785904</v>
      </c>
      <c r="T1207" s="17">
        <v>0.53474052560335406</v>
      </c>
      <c r="U1207" s="17">
        <v>0.47144250135581101</v>
      </c>
      <c r="V1207" s="17">
        <v>0.47661326734343001</v>
      </c>
      <c r="W1207" s="17">
        <v>0.62151737017563102</v>
      </c>
      <c r="X1207" s="17">
        <v>0.60917221375640096</v>
      </c>
      <c r="Y1207" s="17">
        <v>0.52119244450052604</v>
      </c>
      <c r="Z1207" s="17">
        <v>0.28721279778236197</v>
      </c>
      <c r="AA1207" s="17">
        <v>0.66400422225187195</v>
      </c>
      <c r="AB1207" s="17">
        <v>0.61771260304423403</v>
      </c>
      <c r="AC1207" s="17">
        <v>0.49352043266481899</v>
      </c>
      <c r="AD1207" s="17">
        <v>0.56756125146488601</v>
      </c>
      <c r="AE1207" s="17"/>
      <c r="AF1207" s="17">
        <v>0.52875047419896304</v>
      </c>
      <c r="AG1207" s="17">
        <v>0.50869941492326398</v>
      </c>
      <c r="AH1207" s="17">
        <v>0.50697323822099705</v>
      </c>
      <c r="AI1207" s="17">
        <v>0.64933038235419605</v>
      </c>
      <c r="AJ1207" s="17">
        <v>1</v>
      </c>
      <c r="AK1207" s="17"/>
      <c r="AL1207" s="17">
        <v>0.56121120634039401</v>
      </c>
      <c r="AM1207" s="17">
        <v>0.54531433692657605</v>
      </c>
      <c r="AN1207" s="17">
        <v>0.51826434852942005</v>
      </c>
      <c r="AO1207" s="17">
        <v>0.51081420297129199</v>
      </c>
      <c r="AP1207" s="17">
        <v>0.56026733961810804</v>
      </c>
      <c r="AQ1207" s="17">
        <v>0.65096499345431802</v>
      </c>
      <c r="AR1207" s="17"/>
      <c r="AS1207" s="17">
        <v>0.56278007311259803</v>
      </c>
      <c r="AT1207" s="17">
        <v>0.52222068122296905</v>
      </c>
      <c r="AU1207" s="17"/>
      <c r="AV1207" s="17">
        <v>0.59830145805230595</v>
      </c>
      <c r="AW1207" s="17">
        <v>0.47217909896023902</v>
      </c>
    </row>
    <row r="1208" spans="2:49" x14ac:dyDescent="0.3">
      <c r="B1208" t="s">
        <v>441</v>
      </c>
      <c r="C1208" s="17">
        <v>0.16853768767249899</v>
      </c>
      <c r="D1208" s="17">
        <v>0.19432568907171699</v>
      </c>
      <c r="E1208" s="17">
        <v>0.140781620237105</v>
      </c>
      <c r="F1208" s="17"/>
      <c r="G1208" s="17">
        <v>0.18768567714787701</v>
      </c>
      <c r="H1208" s="17">
        <v>0.114409391492495</v>
      </c>
      <c r="I1208" s="17">
        <v>0.108003010755523</v>
      </c>
      <c r="J1208" s="17">
        <v>0.16242775691036099</v>
      </c>
      <c r="K1208" s="17">
        <v>0.162451485195962</v>
      </c>
      <c r="L1208" s="17">
        <v>0.197743280947904</v>
      </c>
      <c r="M1208" s="17"/>
      <c r="N1208" s="17">
        <v>0.16519492945609701</v>
      </c>
      <c r="O1208" s="17">
        <v>0.13921009941332599</v>
      </c>
      <c r="P1208" s="17">
        <v>0.14935649755552899</v>
      </c>
      <c r="Q1208" s="17">
        <v>0.208306786574813</v>
      </c>
      <c r="R1208" s="17"/>
      <c r="S1208" s="17">
        <v>0.21449821052919499</v>
      </c>
      <c r="T1208" s="17">
        <v>0.18423813754556401</v>
      </c>
      <c r="U1208" s="17">
        <v>0.22476069139348201</v>
      </c>
      <c r="V1208" s="17">
        <v>0.27283765573546598</v>
      </c>
      <c r="W1208" s="17">
        <v>0.11296059141782901</v>
      </c>
      <c r="X1208" s="17">
        <v>0.14317066822652</v>
      </c>
      <c r="Y1208" s="17">
        <v>0.20497919988191399</v>
      </c>
      <c r="Z1208" s="17">
        <v>0.28219051621354801</v>
      </c>
      <c r="AA1208" s="17">
        <v>7.7585809528914598E-2</v>
      </c>
      <c r="AB1208" s="17">
        <v>0.10764543772087699</v>
      </c>
      <c r="AC1208" s="17">
        <v>0.112414785060979</v>
      </c>
      <c r="AD1208" s="17">
        <v>0.126233836942239</v>
      </c>
      <c r="AE1208" s="17"/>
      <c r="AF1208" s="17">
        <v>0.19465265457412501</v>
      </c>
      <c r="AG1208" s="17">
        <v>0.161099803326682</v>
      </c>
      <c r="AH1208" s="17">
        <v>0.157353932094489</v>
      </c>
      <c r="AI1208" s="17">
        <v>0.209626913261828</v>
      </c>
      <c r="AJ1208" s="17">
        <v>0</v>
      </c>
      <c r="AK1208" s="17"/>
      <c r="AL1208" s="17">
        <v>0.15756376714362999</v>
      </c>
      <c r="AM1208" s="17">
        <v>0.184039941803739</v>
      </c>
      <c r="AN1208" s="17">
        <v>0.155900215656011</v>
      </c>
      <c r="AO1208" s="17">
        <v>0.171097729774116</v>
      </c>
      <c r="AP1208" s="17">
        <v>0.16292763178492101</v>
      </c>
      <c r="AQ1208" s="17">
        <v>0.140941152536842</v>
      </c>
      <c r="AR1208" s="17"/>
      <c r="AS1208" s="17">
        <v>0.15102347645936401</v>
      </c>
      <c r="AT1208" s="17">
        <v>0.19377233235670899</v>
      </c>
      <c r="AU1208" s="17"/>
      <c r="AV1208" s="17">
        <v>0.12596229442698201</v>
      </c>
      <c r="AW1208" s="17">
        <v>0.21494461887532901</v>
      </c>
    </row>
    <row r="1209" spans="2:49" x14ac:dyDescent="0.3">
      <c r="B1209" t="s">
        <v>442</v>
      </c>
      <c r="C1209" s="17">
        <v>7.0237273072544307E-2</v>
      </c>
      <c r="D1209" s="17">
        <v>7.1276707165153205E-2</v>
      </c>
      <c r="E1209" s="17">
        <v>6.9118512361992304E-2</v>
      </c>
      <c r="F1209" s="17"/>
      <c r="G1209" s="17">
        <v>4.8669009311063598E-2</v>
      </c>
      <c r="H1209" s="17">
        <v>5.6624193535799699E-2</v>
      </c>
      <c r="I1209" s="17">
        <v>7.2358912999127695E-2</v>
      </c>
      <c r="J1209" s="17">
        <v>3.55398833400574E-2</v>
      </c>
      <c r="K1209" s="17">
        <v>8.38799239189124E-2</v>
      </c>
      <c r="L1209" s="17">
        <v>8.5686191872293205E-2</v>
      </c>
      <c r="M1209" s="17"/>
      <c r="N1209" s="17">
        <v>4.7062731312737097E-2</v>
      </c>
      <c r="O1209" s="17">
        <v>5.7775089171436998E-2</v>
      </c>
      <c r="P1209" s="17">
        <v>0.104971920400959</v>
      </c>
      <c r="Q1209" s="17">
        <v>7.3666740275101394E-2</v>
      </c>
      <c r="R1209" s="17"/>
      <c r="S1209" s="17">
        <v>3.7173847799663901E-2</v>
      </c>
      <c r="T1209" s="17">
        <v>4.3154974565684102E-2</v>
      </c>
      <c r="U1209" s="17">
        <v>8.9917844346886905E-2</v>
      </c>
      <c r="V1209" s="17">
        <v>5.2239749063313898E-2</v>
      </c>
      <c r="W1209" s="17">
        <v>0.115046189717651</v>
      </c>
      <c r="X1209" s="17">
        <v>0.10321773591330401</v>
      </c>
      <c r="Y1209" s="17">
        <v>6.2594510405426504E-2</v>
      </c>
      <c r="Z1209" s="17">
        <v>0.127409014089468</v>
      </c>
      <c r="AA1209" s="17">
        <v>7.3271562123023798E-2</v>
      </c>
      <c r="AB1209" s="17">
        <v>5.0397887752557199E-2</v>
      </c>
      <c r="AC1209" s="17">
        <v>0.111824953354283</v>
      </c>
      <c r="AD1209" s="17">
        <v>0</v>
      </c>
      <c r="AE1209" s="17"/>
      <c r="AF1209" s="17">
        <v>5.9659372757693598E-2</v>
      </c>
      <c r="AG1209" s="17">
        <v>0.116519424959922</v>
      </c>
      <c r="AH1209" s="17">
        <v>6.8359041542190802E-2</v>
      </c>
      <c r="AI1209" s="17">
        <v>0</v>
      </c>
      <c r="AJ1209" s="17">
        <v>0</v>
      </c>
      <c r="AK1209" s="17"/>
      <c r="AL1209" s="17">
        <v>5.3204959743810502E-2</v>
      </c>
      <c r="AM1209" s="17">
        <v>6.9541432059004801E-2</v>
      </c>
      <c r="AN1209" s="17">
        <v>1.8713477890664399E-2</v>
      </c>
      <c r="AO1209" s="17">
        <v>8.64780891934257E-2</v>
      </c>
      <c r="AP1209" s="17">
        <v>9.6402592719658203E-2</v>
      </c>
      <c r="AQ1209" s="17">
        <v>0.108941861981121</v>
      </c>
      <c r="AR1209" s="17"/>
      <c r="AS1209" s="17">
        <v>6.3711820551633699E-2</v>
      </c>
      <c r="AT1209" s="17">
        <v>7.9639208093481004E-2</v>
      </c>
      <c r="AU1209" s="17"/>
      <c r="AV1209" s="17">
        <v>6.5789103794851894E-2</v>
      </c>
      <c r="AW1209" s="17">
        <v>5.8413494325182003E-2</v>
      </c>
    </row>
    <row r="1210" spans="2:49" x14ac:dyDescent="0.3">
      <c r="B1210" t="s">
        <v>176</v>
      </c>
      <c r="C1210" s="17">
        <v>2.3438990256195499E-2</v>
      </c>
      <c r="D1210" s="17">
        <v>1.93084371447594E-2</v>
      </c>
      <c r="E1210" s="17">
        <v>2.7884775291323501E-2</v>
      </c>
      <c r="F1210" s="17"/>
      <c r="G1210" s="17">
        <v>2.1276726527556002E-2</v>
      </c>
      <c r="H1210" s="17">
        <v>2.98537748211707E-2</v>
      </c>
      <c r="I1210" s="17">
        <v>4.1590324295814801E-2</v>
      </c>
      <c r="J1210" s="17">
        <v>1.1125441418007901E-2</v>
      </c>
      <c r="K1210" s="17">
        <v>2.9883042510117402E-2</v>
      </c>
      <c r="L1210" s="17">
        <v>1.97429034971002E-2</v>
      </c>
      <c r="M1210" s="17"/>
      <c r="N1210" s="17">
        <v>8.5837592393965597E-3</v>
      </c>
      <c r="O1210" s="17">
        <v>1.38192614251936E-2</v>
      </c>
      <c r="P1210" s="17">
        <v>1.7774467332154799E-2</v>
      </c>
      <c r="Q1210" s="17">
        <v>4.9691388440713601E-2</v>
      </c>
      <c r="R1210" s="17"/>
      <c r="S1210" s="17">
        <v>1.9930945121906699E-2</v>
      </c>
      <c r="T1210" s="17">
        <v>4.0832095827791702E-2</v>
      </c>
      <c r="U1210" s="17">
        <v>0</v>
      </c>
      <c r="V1210" s="17">
        <v>2.42136656653416E-2</v>
      </c>
      <c r="W1210" s="17">
        <v>0</v>
      </c>
      <c r="X1210" s="17">
        <v>2.1621427868652999E-2</v>
      </c>
      <c r="Y1210" s="17">
        <v>2.5969227767584799E-2</v>
      </c>
      <c r="Z1210" s="17">
        <v>0</v>
      </c>
      <c r="AA1210" s="17">
        <v>3.7467363211938498E-2</v>
      </c>
      <c r="AB1210" s="17">
        <v>3.5759720002627698E-2</v>
      </c>
      <c r="AC1210" s="17">
        <v>2.87874271173818E-2</v>
      </c>
      <c r="AD1210" s="17">
        <v>0</v>
      </c>
      <c r="AE1210" s="17"/>
      <c r="AF1210" s="17">
        <v>3.5094996219018203E-2</v>
      </c>
      <c r="AG1210" s="17">
        <v>1.5260722035352401E-2</v>
      </c>
      <c r="AH1210" s="17">
        <v>2.5941402077546999E-2</v>
      </c>
      <c r="AI1210" s="17">
        <v>2.6951012914977399E-2</v>
      </c>
      <c r="AJ1210" s="17">
        <v>0</v>
      </c>
      <c r="AK1210" s="17"/>
      <c r="AL1210" s="17">
        <v>3.2458908472722599E-2</v>
      </c>
      <c r="AM1210" s="17">
        <v>3.1268641896927601E-2</v>
      </c>
      <c r="AN1210" s="17">
        <v>0</v>
      </c>
      <c r="AO1210" s="17">
        <v>2.9062989509260999E-2</v>
      </c>
      <c r="AP1210" s="17">
        <v>1.3380598044272799E-2</v>
      </c>
      <c r="AQ1210" s="17">
        <v>0</v>
      </c>
      <c r="AR1210" s="17"/>
      <c r="AS1210" s="17">
        <v>2.5930219544904601E-2</v>
      </c>
      <c r="AT1210" s="17">
        <v>1.9849603034444899E-2</v>
      </c>
      <c r="AU1210" s="17"/>
      <c r="AV1210" s="17">
        <v>3.1587028840862501E-2</v>
      </c>
      <c r="AW1210" s="17">
        <v>1.15019410958012E-2</v>
      </c>
    </row>
    <row r="1211" spans="2:49" x14ac:dyDescent="0.3">
      <c r="B1211" t="s">
        <v>443</v>
      </c>
      <c r="C1211" s="17">
        <v>0.73778604899876099</v>
      </c>
      <c r="D1211" s="17">
        <v>0.71508916661837096</v>
      </c>
      <c r="E1211" s="17">
        <v>0.76221509210957905</v>
      </c>
      <c r="F1211" s="17"/>
      <c r="G1211" s="17">
        <v>0.74236858701350295</v>
      </c>
      <c r="H1211" s="17">
        <v>0.79911264015053396</v>
      </c>
      <c r="I1211" s="17">
        <v>0.77804775194953502</v>
      </c>
      <c r="J1211" s="17">
        <v>0.79090691833157301</v>
      </c>
      <c r="K1211" s="17">
        <v>0.72378554837500797</v>
      </c>
      <c r="L1211" s="17">
        <v>0.69682762368270201</v>
      </c>
      <c r="M1211" s="17"/>
      <c r="N1211" s="17">
        <v>0.77915857999176996</v>
      </c>
      <c r="O1211" s="17">
        <v>0.78919554999004404</v>
      </c>
      <c r="P1211" s="17">
        <v>0.72789711471135798</v>
      </c>
      <c r="Q1211" s="17">
        <v>0.66833508470937197</v>
      </c>
      <c r="R1211" s="17"/>
      <c r="S1211" s="17">
        <v>0.72839699654923395</v>
      </c>
      <c r="T1211" s="17">
        <v>0.73177479206096097</v>
      </c>
      <c r="U1211" s="17">
        <v>0.68532146425963103</v>
      </c>
      <c r="V1211" s="17">
        <v>0.650708929535879</v>
      </c>
      <c r="W1211" s="17">
        <v>0.77199321886451999</v>
      </c>
      <c r="X1211" s="17">
        <v>0.73199016799152306</v>
      </c>
      <c r="Y1211" s="17">
        <v>0.70645706194507496</v>
      </c>
      <c r="Z1211" s="17">
        <v>0.59040046969698401</v>
      </c>
      <c r="AA1211" s="17">
        <v>0.81167526513612298</v>
      </c>
      <c r="AB1211" s="17">
        <v>0.80619695452393803</v>
      </c>
      <c r="AC1211" s="17">
        <v>0.74697283446735596</v>
      </c>
      <c r="AD1211" s="17">
        <v>0.873766163057761</v>
      </c>
      <c r="AE1211" s="17"/>
      <c r="AF1211" s="17">
        <v>0.71059297644916297</v>
      </c>
      <c r="AG1211" s="17">
        <v>0.70712004967804298</v>
      </c>
      <c r="AH1211" s="17">
        <v>0.748345624285774</v>
      </c>
      <c r="AI1211" s="17">
        <v>0.76342207382319505</v>
      </c>
      <c r="AJ1211" s="17">
        <v>1</v>
      </c>
      <c r="AK1211" s="17"/>
      <c r="AL1211" s="17">
        <v>0.75677236463983699</v>
      </c>
      <c r="AM1211" s="17">
        <v>0.71514998424032805</v>
      </c>
      <c r="AN1211" s="17">
        <v>0.825386306453325</v>
      </c>
      <c r="AO1211" s="17">
        <v>0.71336119152319699</v>
      </c>
      <c r="AP1211" s="17">
        <v>0.72728917745114796</v>
      </c>
      <c r="AQ1211" s="17">
        <v>0.75011698548203698</v>
      </c>
      <c r="AR1211" s="17"/>
      <c r="AS1211" s="17">
        <v>0.75933448344409704</v>
      </c>
      <c r="AT1211" s="17">
        <v>0.70673885651536505</v>
      </c>
      <c r="AU1211" s="17"/>
      <c r="AV1211" s="17">
        <v>0.77666157293730298</v>
      </c>
      <c r="AW1211" s="17">
        <v>0.715139945703688</v>
      </c>
    </row>
    <row r="1212" spans="2:49" x14ac:dyDescent="0.3">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row>
    <row r="1213" spans="2:49" x14ac:dyDescent="0.3">
      <c r="B1213" s="6" t="s">
        <v>447</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row>
    <row r="1214" spans="2:49" x14ac:dyDescent="0.3">
      <c r="B1214" s="23" t="s">
        <v>676</v>
      </c>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row>
    <row r="1215" spans="2:49" x14ac:dyDescent="0.3">
      <c r="B1215" t="s">
        <v>439</v>
      </c>
      <c r="C1215" s="17">
        <v>0.21614912358778501</v>
      </c>
      <c r="D1215" s="17">
        <v>0.260822804585987</v>
      </c>
      <c r="E1215" s="17">
        <v>0.16806607584873101</v>
      </c>
      <c r="F1215" s="17"/>
      <c r="G1215" s="17">
        <v>0.18516532523158999</v>
      </c>
      <c r="H1215" s="17">
        <v>0.11741070956484401</v>
      </c>
      <c r="I1215" s="17">
        <v>0.19443187995778</v>
      </c>
      <c r="J1215" s="17">
        <v>0.19911722664912301</v>
      </c>
      <c r="K1215" s="17">
        <v>0.233350141803567</v>
      </c>
      <c r="L1215" s="17">
        <v>0.24602071662285099</v>
      </c>
      <c r="M1215" s="17"/>
      <c r="N1215" s="17">
        <v>0.23602506414357699</v>
      </c>
      <c r="O1215" s="17">
        <v>0.24024560898054301</v>
      </c>
      <c r="P1215" s="17">
        <v>0.17449422770596201</v>
      </c>
      <c r="Q1215" s="17">
        <v>0.21237586522197099</v>
      </c>
      <c r="R1215" s="17"/>
      <c r="S1215" s="17">
        <v>0.21642258198711101</v>
      </c>
      <c r="T1215" s="17">
        <v>0.21497942130731601</v>
      </c>
      <c r="U1215" s="17">
        <v>0.23388560449384399</v>
      </c>
      <c r="V1215" s="17">
        <v>0.117820117839828</v>
      </c>
      <c r="W1215" s="17">
        <v>0.15386149545079</v>
      </c>
      <c r="X1215" s="17">
        <v>0.166501065469355</v>
      </c>
      <c r="Y1215" s="17">
        <v>0.21038395417078401</v>
      </c>
      <c r="Z1215" s="17">
        <v>0.33512949100401201</v>
      </c>
      <c r="AA1215" s="17">
        <v>0.20319082065782099</v>
      </c>
      <c r="AB1215" s="17">
        <v>0.189797666830299</v>
      </c>
      <c r="AC1215" s="17">
        <v>0.30198170863713503</v>
      </c>
      <c r="AD1215" s="17">
        <v>0.49944274264981903</v>
      </c>
      <c r="AE1215" s="17"/>
      <c r="AF1215" s="17">
        <v>0.25181851530038302</v>
      </c>
      <c r="AG1215" s="17">
        <v>0.21769974888561799</v>
      </c>
      <c r="AH1215" s="17">
        <v>0.17957561302859801</v>
      </c>
      <c r="AI1215" s="17">
        <v>0.16796532189944999</v>
      </c>
      <c r="AJ1215" s="17">
        <v>0</v>
      </c>
      <c r="AK1215" s="17"/>
      <c r="AL1215" s="17">
        <v>0.21910316774892899</v>
      </c>
      <c r="AM1215" s="17">
        <v>0.218363524337082</v>
      </c>
      <c r="AN1215" s="17">
        <v>0.27878769460938801</v>
      </c>
      <c r="AO1215" s="17">
        <v>0.22667724213696999</v>
      </c>
      <c r="AP1215" s="17">
        <v>0.188065816436223</v>
      </c>
      <c r="AQ1215" s="17">
        <v>9.9151992027719002E-2</v>
      </c>
      <c r="AR1215" s="17"/>
      <c r="AS1215" s="17">
        <v>0.22389645280117201</v>
      </c>
      <c r="AT1215" s="17">
        <v>0.20498669682632301</v>
      </c>
      <c r="AU1215" s="17"/>
      <c r="AV1215" s="17">
        <v>0.23830973846911499</v>
      </c>
      <c r="AW1215" s="17">
        <v>0.18713387373877299</v>
      </c>
    </row>
    <row r="1216" spans="2:49" x14ac:dyDescent="0.3">
      <c r="B1216" t="s">
        <v>440</v>
      </c>
      <c r="C1216" s="17">
        <v>0.367889006200807</v>
      </c>
      <c r="D1216" s="17">
        <v>0.36838333618827501</v>
      </c>
      <c r="E1216" s="17">
        <v>0.36735695037162103</v>
      </c>
      <c r="F1216" s="17"/>
      <c r="G1216" s="17">
        <v>0.32570617457398199</v>
      </c>
      <c r="H1216" s="17">
        <v>0.45234469423271401</v>
      </c>
      <c r="I1216" s="17">
        <v>0.38196230388026697</v>
      </c>
      <c r="J1216" s="17">
        <v>0.33968417202406298</v>
      </c>
      <c r="K1216" s="17">
        <v>0.37111536979028997</v>
      </c>
      <c r="L1216" s="17">
        <v>0.36921379686946298</v>
      </c>
      <c r="M1216" s="17"/>
      <c r="N1216" s="17">
        <v>0.36564246405630302</v>
      </c>
      <c r="O1216" s="17">
        <v>0.37000811011058499</v>
      </c>
      <c r="P1216" s="17">
        <v>0.39262700377411303</v>
      </c>
      <c r="Q1216" s="17">
        <v>0.35027100604824102</v>
      </c>
      <c r="R1216" s="17"/>
      <c r="S1216" s="17">
        <v>0.30950533610280001</v>
      </c>
      <c r="T1216" s="17">
        <v>0.36533473795813598</v>
      </c>
      <c r="U1216" s="17">
        <v>0.300123641482133</v>
      </c>
      <c r="V1216" s="17">
        <v>0.45447860044626398</v>
      </c>
      <c r="W1216" s="17">
        <v>0.50431334188627697</v>
      </c>
      <c r="X1216" s="17">
        <v>0.25471940868331</v>
      </c>
      <c r="Y1216" s="17">
        <v>0.37391267124140698</v>
      </c>
      <c r="Z1216" s="17">
        <v>0.29611187628112801</v>
      </c>
      <c r="AA1216" s="17">
        <v>0.451007967488672</v>
      </c>
      <c r="AB1216" s="17">
        <v>0.43532475549196098</v>
      </c>
      <c r="AC1216" s="17">
        <v>0.26147693235811698</v>
      </c>
      <c r="AD1216" s="17">
        <v>0.37210241038376202</v>
      </c>
      <c r="AE1216" s="17"/>
      <c r="AF1216" s="17">
        <v>0.37430307646143401</v>
      </c>
      <c r="AG1216" s="17">
        <v>0.35414162991683101</v>
      </c>
      <c r="AH1216" s="17">
        <v>0.36080447891872502</v>
      </c>
      <c r="AI1216" s="17">
        <v>0.37039597226092102</v>
      </c>
      <c r="AJ1216" s="17">
        <v>1</v>
      </c>
      <c r="AK1216" s="17"/>
      <c r="AL1216" s="17">
        <v>0.35320245871959899</v>
      </c>
      <c r="AM1216" s="17">
        <v>0.323741114527763</v>
      </c>
      <c r="AN1216" s="17">
        <v>0.44376293401436301</v>
      </c>
      <c r="AO1216" s="17">
        <v>0.31503441957093498</v>
      </c>
      <c r="AP1216" s="17">
        <v>0.45159923088166498</v>
      </c>
      <c r="AQ1216" s="17">
        <v>0.50318071076208803</v>
      </c>
      <c r="AR1216" s="17"/>
      <c r="AS1216" s="17">
        <v>0.40921480003041</v>
      </c>
      <c r="AT1216" s="17">
        <v>0.30834640328867202</v>
      </c>
      <c r="AU1216" s="17"/>
      <c r="AV1216" s="17">
        <v>0.42120897057760898</v>
      </c>
      <c r="AW1216" s="17">
        <v>0.37862242482966102</v>
      </c>
    </row>
    <row r="1217" spans="2:49" x14ac:dyDescent="0.3">
      <c r="B1217" t="s">
        <v>441</v>
      </c>
      <c r="C1217" s="17">
        <v>0.27449086131295702</v>
      </c>
      <c r="D1217" s="17">
        <v>0.238184933849415</v>
      </c>
      <c r="E1217" s="17">
        <v>0.31356755265411601</v>
      </c>
      <c r="F1217" s="17"/>
      <c r="G1217" s="17">
        <v>0.37530693796861903</v>
      </c>
      <c r="H1217" s="17">
        <v>0.22872729110968801</v>
      </c>
      <c r="I1217" s="17">
        <v>0.31157209878104902</v>
      </c>
      <c r="J1217" s="17">
        <v>0.35428893743419898</v>
      </c>
      <c r="K1217" s="17">
        <v>0.20798071701274201</v>
      </c>
      <c r="L1217" s="17">
        <v>0.24824877148684801</v>
      </c>
      <c r="M1217" s="17"/>
      <c r="N1217" s="17">
        <v>0.26814694029577602</v>
      </c>
      <c r="O1217" s="17">
        <v>0.25272341296756201</v>
      </c>
      <c r="P1217" s="17">
        <v>0.25797224727860402</v>
      </c>
      <c r="Q1217" s="17">
        <v>0.31528378352696101</v>
      </c>
      <c r="R1217" s="17"/>
      <c r="S1217" s="17">
        <v>0.30399737212040501</v>
      </c>
      <c r="T1217" s="17">
        <v>0.33623147272556397</v>
      </c>
      <c r="U1217" s="17">
        <v>0.30632610909485603</v>
      </c>
      <c r="V1217" s="17">
        <v>0.248615192873264</v>
      </c>
      <c r="W1217" s="17">
        <v>0.25971932923646601</v>
      </c>
      <c r="X1217" s="17">
        <v>0.32842822420629803</v>
      </c>
      <c r="Y1217" s="17">
        <v>0.33334351392637301</v>
      </c>
      <c r="Z1217" s="17">
        <v>0.117163030928592</v>
      </c>
      <c r="AA1217" s="17">
        <v>0.24980279839129799</v>
      </c>
      <c r="AB1217" s="17">
        <v>0.237351887516497</v>
      </c>
      <c r="AC1217" s="17">
        <v>0.23668755694136101</v>
      </c>
      <c r="AD1217" s="17">
        <v>0.12845484696641901</v>
      </c>
      <c r="AE1217" s="17"/>
      <c r="AF1217" s="17">
        <v>0.29119094241399501</v>
      </c>
      <c r="AG1217" s="17">
        <v>0.22851412962196599</v>
      </c>
      <c r="AH1217" s="17">
        <v>0.32189221202021701</v>
      </c>
      <c r="AI1217" s="17">
        <v>0.31177088677327802</v>
      </c>
      <c r="AJ1217" s="17">
        <v>0</v>
      </c>
      <c r="AK1217" s="17"/>
      <c r="AL1217" s="17">
        <v>0.243788585677613</v>
      </c>
      <c r="AM1217" s="17">
        <v>0.33589583360485997</v>
      </c>
      <c r="AN1217" s="17">
        <v>0.155326178472075</v>
      </c>
      <c r="AO1217" s="17">
        <v>0.31200582290384199</v>
      </c>
      <c r="AP1217" s="17">
        <v>0.219918301471594</v>
      </c>
      <c r="AQ1217" s="17">
        <v>0.25105619450814698</v>
      </c>
      <c r="AR1217" s="17"/>
      <c r="AS1217" s="17">
        <v>0.24325368928511401</v>
      </c>
      <c r="AT1217" s="17">
        <v>0.31949768048794502</v>
      </c>
      <c r="AU1217" s="17"/>
      <c r="AV1217" s="17">
        <v>0.210204786169985</v>
      </c>
      <c r="AW1217" s="17">
        <v>0.327548342266126</v>
      </c>
    </row>
    <row r="1218" spans="2:49" x14ac:dyDescent="0.3">
      <c r="B1218" t="s">
        <v>442</v>
      </c>
      <c r="C1218" s="17">
        <v>0.13164174991757899</v>
      </c>
      <c r="D1218" s="17">
        <v>0.12531396667498801</v>
      </c>
      <c r="E1218" s="17">
        <v>0.13845245136275799</v>
      </c>
      <c r="F1218" s="17"/>
      <c r="G1218" s="17">
        <v>0.11382156222581</v>
      </c>
      <c r="H1218" s="17">
        <v>0.17166353027158299</v>
      </c>
      <c r="I1218" s="17">
        <v>9.3333135643439397E-2</v>
      </c>
      <c r="J1218" s="17">
        <v>9.5212704490654901E-2</v>
      </c>
      <c r="K1218" s="17">
        <v>0.16851264129820501</v>
      </c>
      <c r="L1218" s="17">
        <v>0.13651671502083801</v>
      </c>
      <c r="M1218" s="17"/>
      <c r="N1218" s="17">
        <v>0.121601772264949</v>
      </c>
      <c r="O1218" s="17">
        <v>0.11452165688332799</v>
      </c>
      <c r="P1218" s="17">
        <v>0.17490652124132</v>
      </c>
      <c r="Q1218" s="17">
        <v>0.11482558336793799</v>
      </c>
      <c r="R1218" s="17"/>
      <c r="S1218" s="17">
        <v>0.15014376466777801</v>
      </c>
      <c r="T1218" s="17">
        <v>8.3454368008983704E-2</v>
      </c>
      <c r="U1218" s="17">
        <v>0.13562992066627999</v>
      </c>
      <c r="V1218" s="17">
        <v>0.179086088840645</v>
      </c>
      <c r="W1218" s="17">
        <v>8.2105833426467406E-2</v>
      </c>
      <c r="X1218" s="17">
        <v>0.22872987377238399</v>
      </c>
      <c r="Y1218" s="17">
        <v>8.2359860661435594E-2</v>
      </c>
      <c r="Z1218" s="17">
        <v>0.251595601786268</v>
      </c>
      <c r="AA1218" s="17">
        <v>9.5998413462209303E-2</v>
      </c>
      <c r="AB1218" s="17">
        <v>0.104278129750263</v>
      </c>
      <c r="AC1218" s="17">
        <v>0.19985380206338699</v>
      </c>
      <c r="AD1218" s="17">
        <v>0</v>
      </c>
      <c r="AE1218" s="17"/>
      <c r="AF1218" s="17">
        <v>8.2687465824188303E-2</v>
      </c>
      <c r="AG1218" s="17">
        <v>0.184464958922885</v>
      </c>
      <c r="AH1218" s="17">
        <v>0.12850895696214501</v>
      </c>
      <c r="AI1218" s="17">
        <v>0.124663793857128</v>
      </c>
      <c r="AJ1218" s="17">
        <v>0</v>
      </c>
      <c r="AK1218" s="17"/>
      <c r="AL1218" s="17">
        <v>0.183905787853858</v>
      </c>
      <c r="AM1218" s="17">
        <v>0.115837524040265</v>
      </c>
      <c r="AN1218" s="17">
        <v>0.122123192904174</v>
      </c>
      <c r="AO1218" s="17">
        <v>0.116367932005701</v>
      </c>
      <c r="AP1218" s="17">
        <v>0.140416651210518</v>
      </c>
      <c r="AQ1218" s="17">
        <v>0.108941861981121</v>
      </c>
      <c r="AR1218" s="17"/>
      <c r="AS1218" s="17">
        <v>0.11723998799756701</v>
      </c>
      <c r="AT1218" s="17">
        <v>0.15239194759736699</v>
      </c>
      <c r="AU1218" s="17"/>
      <c r="AV1218" s="17">
        <v>0.1213741578925</v>
      </c>
      <c r="AW1218" s="17">
        <v>0.10669535916544</v>
      </c>
    </row>
    <row r="1219" spans="2:49" x14ac:dyDescent="0.3">
      <c r="B1219" t="s">
        <v>176</v>
      </c>
      <c r="C1219" s="17">
        <v>9.8292589808720594E-3</v>
      </c>
      <c r="D1219" s="17">
        <v>7.2949587013354704E-3</v>
      </c>
      <c r="E1219" s="17">
        <v>1.25569697627744E-2</v>
      </c>
      <c r="F1219" s="17"/>
      <c r="G1219" s="17">
        <v>0</v>
      </c>
      <c r="H1219" s="17">
        <v>2.98537748211707E-2</v>
      </c>
      <c r="I1219" s="17">
        <v>1.8700581737465E-2</v>
      </c>
      <c r="J1219" s="17">
        <v>1.1696959401959301E-2</v>
      </c>
      <c r="K1219" s="17">
        <v>1.90411300951948E-2</v>
      </c>
      <c r="L1219" s="17">
        <v>0</v>
      </c>
      <c r="M1219" s="17"/>
      <c r="N1219" s="17">
        <v>8.5837592393965597E-3</v>
      </c>
      <c r="O1219" s="17">
        <v>2.2501211057981502E-2</v>
      </c>
      <c r="P1219" s="17">
        <v>0</v>
      </c>
      <c r="Q1219" s="17">
        <v>7.2437618348883898E-3</v>
      </c>
      <c r="R1219" s="17"/>
      <c r="S1219" s="17">
        <v>1.9930945121906699E-2</v>
      </c>
      <c r="T1219" s="17">
        <v>0</v>
      </c>
      <c r="U1219" s="17">
        <v>2.4034724262887101E-2</v>
      </c>
      <c r="V1219" s="17">
        <v>0</v>
      </c>
      <c r="W1219" s="17">
        <v>0</v>
      </c>
      <c r="X1219" s="17">
        <v>2.1621427868652999E-2</v>
      </c>
      <c r="Y1219" s="17">
        <v>0</v>
      </c>
      <c r="Z1219" s="17">
        <v>0</v>
      </c>
      <c r="AA1219" s="17">
        <v>0</v>
      </c>
      <c r="AB1219" s="17">
        <v>3.3247560410980502E-2</v>
      </c>
      <c r="AC1219" s="17">
        <v>0</v>
      </c>
      <c r="AD1219" s="17">
        <v>0</v>
      </c>
      <c r="AE1219" s="17"/>
      <c r="AF1219" s="17">
        <v>0</v>
      </c>
      <c r="AG1219" s="17">
        <v>1.5179532652699701E-2</v>
      </c>
      <c r="AH1219" s="17">
        <v>9.2187390703152294E-3</v>
      </c>
      <c r="AI1219" s="17">
        <v>2.5204025209222901E-2</v>
      </c>
      <c r="AJ1219" s="17">
        <v>0</v>
      </c>
      <c r="AK1219" s="17"/>
      <c r="AL1219" s="17">
        <v>0</v>
      </c>
      <c r="AM1219" s="17">
        <v>6.1620034900304703E-3</v>
      </c>
      <c r="AN1219" s="17">
        <v>0</v>
      </c>
      <c r="AO1219" s="17">
        <v>2.99145833825522E-2</v>
      </c>
      <c r="AP1219" s="17">
        <v>0</v>
      </c>
      <c r="AQ1219" s="17">
        <v>3.7669240720924299E-2</v>
      </c>
      <c r="AR1219" s="17"/>
      <c r="AS1219" s="17">
        <v>6.3950698857375698E-3</v>
      </c>
      <c r="AT1219" s="17">
        <v>1.47772717996917E-2</v>
      </c>
      <c r="AU1219" s="17"/>
      <c r="AV1219" s="17">
        <v>8.9023468907906897E-3</v>
      </c>
      <c r="AW1219" s="17">
        <v>0</v>
      </c>
    </row>
    <row r="1220" spans="2:49" x14ac:dyDescent="0.3">
      <c r="B1220" t="s">
        <v>443</v>
      </c>
      <c r="C1220" s="17">
        <v>0.58403812978859204</v>
      </c>
      <c r="D1220" s="17">
        <v>0.62920614077426096</v>
      </c>
      <c r="E1220" s="17">
        <v>0.53542302622035198</v>
      </c>
      <c r="F1220" s="17"/>
      <c r="G1220" s="17">
        <v>0.510871499805572</v>
      </c>
      <c r="H1220" s="17">
        <v>0.56975540379755796</v>
      </c>
      <c r="I1220" s="17">
        <v>0.57639418383804597</v>
      </c>
      <c r="J1220" s="17">
        <v>0.53880139867318699</v>
      </c>
      <c r="K1220" s="17">
        <v>0.60446551159385697</v>
      </c>
      <c r="L1220" s="17">
        <v>0.61523451349231395</v>
      </c>
      <c r="M1220" s="17"/>
      <c r="N1220" s="17">
        <v>0.60166752819987901</v>
      </c>
      <c r="O1220" s="17">
        <v>0.61025371909112902</v>
      </c>
      <c r="P1220" s="17">
        <v>0.56712123148007598</v>
      </c>
      <c r="Q1220" s="17">
        <v>0.56264687127021196</v>
      </c>
      <c r="R1220" s="17"/>
      <c r="S1220" s="17">
        <v>0.52592791808991102</v>
      </c>
      <c r="T1220" s="17">
        <v>0.58031415926545205</v>
      </c>
      <c r="U1220" s="17">
        <v>0.53400924597597699</v>
      </c>
      <c r="V1220" s="17">
        <v>0.57229871828609102</v>
      </c>
      <c r="W1220" s="17">
        <v>0.65817483733706705</v>
      </c>
      <c r="X1220" s="17">
        <v>0.421220474152665</v>
      </c>
      <c r="Y1220" s="17">
        <v>0.58429662541219096</v>
      </c>
      <c r="Z1220" s="17">
        <v>0.63124136728514002</v>
      </c>
      <c r="AA1220" s="17">
        <v>0.65419878814649302</v>
      </c>
      <c r="AB1220" s="17">
        <v>0.62512242232225901</v>
      </c>
      <c r="AC1220" s="17">
        <v>0.563458640995252</v>
      </c>
      <c r="AD1220" s="17">
        <v>0.87154515303358104</v>
      </c>
      <c r="AE1220" s="17"/>
      <c r="AF1220" s="17">
        <v>0.62612159176181703</v>
      </c>
      <c r="AG1220" s="17">
        <v>0.57184137880244901</v>
      </c>
      <c r="AH1220" s="17">
        <v>0.54038009194732295</v>
      </c>
      <c r="AI1220" s="17">
        <v>0.53836129416037104</v>
      </c>
      <c r="AJ1220" s="17">
        <v>1</v>
      </c>
      <c r="AK1220" s="17"/>
      <c r="AL1220" s="17">
        <v>0.57230562646852901</v>
      </c>
      <c r="AM1220" s="17">
        <v>0.54210463886484495</v>
      </c>
      <c r="AN1220" s="17">
        <v>0.72255062862375097</v>
      </c>
      <c r="AO1220" s="17">
        <v>0.54171166170790497</v>
      </c>
      <c r="AP1220" s="17">
        <v>0.63966504731788798</v>
      </c>
      <c r="AQ1220" s="17">
        <v>0.602332702789807</v>
      </c>
      <c r="AR1220" s="17"/>
      <c r="AS1220" s="17">
        <v>0.63311125283158098</v>
      </c>
      <c r="AT1220" s="17">
        <v>0.513333100114996</v>
      </c>
      <c r="AU1220" s="17"/>
      <c r="AV1220" s="17">
        <v>0.65951870904672405</v>
      </c>
      <c r="AW1220" s="17">
        <v>0.56575629856843401</v>
      </c>
    </row>
    <row r="1221" spans="2:49" x14ac:dyDescent="0.3">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row>
    <row r="1222" spans="2:49" x14ac:dyDescent="0.3">
      <c r="B1222" s="6" t="s">
        <v>448</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row>
    <row r="1223" spans="2:49" x14ac:dyDescent="0.3">
      <c r="B1223" s="23" t="s">
        <v>676</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row>
    <row r="1224" spans="2:49" x14ac:dyDescent="0.3">
      <c r="B1224" t="s">
        <v>439</v>
      </c>
      <c r="C1224" s="17">
        <v>0.20299284005679499</v>
      </c>
      <c r="D1224" s="17">
        <v>0.24268378858492401</v>
      </c>
      <c r="E1224" s="17">
        <v>0.16027279258716301</v>
      </c>
      <c r="F1224" s="17"/>
      <c r="G1224" s="17">
        <v>0.15783130643815901</v>
      </c>
      <c r="H1224" s="17">
        <v>0.14345658393463001</v>
      </c>
      <c r="I1224" s="17">
        <v>0.22826531552343601</v>
      </c>
      <c r="J1224" s="17">
        <v>0.19899086611181199</v>
      </c>
      <c r="K1224" s="17">
        <v>0.15026209601565199</v>
      </c>
      <c r="L1224" s="17">
        <v>0.246811137629457</v>
      </c>
      <c r="M1224" s="17"/>
      <c r="N1224" s="17">
        <v>0.19715144811632801</v>
      </c>
      <c r="O1224" s="17">
        <v>0.233608031734726</v>
      </c>
      <c r="P1224" s="17">
        <v>0.17463848378795899</v>
      </c>
      <c r="Q1224" s="17">
        <v>0.20412882984160099</v>
      </c>
      <c r="R1224" s="17"/>
      <c r="S1224" s="17">
        <v>0.17744160948523999</v>
      </c>
      <c r="T1224" s="17">
        <v>0.18839698030482099</v>
      </c>
      <c r="U1224" s="17">
        <v>0.18849175779128399</v>
      </c>
      <c r="V1224" s="17">
        <v>0.19563465116853601</v>
      </c>
      <c r="W1224" s="17">
        <v>0.15001844998705099</v>
      </c>
      <c r="X1224" s="17">
        <v>0.143420964529271</v>
      </c>
      <c r="Y1224" s="17">
        <v>0.20607366721432499</v>
      </c>
      <c r="Z1224" s="17">
        <v>0.383215980124681</v>
      </c>
      <c r="AA1224" s="17">
        <v>0.20415168556052499</v>
      </c>
      <c r="AB1224" s="17">
        <v>0.15613514682379601</v>
      </c>
      <c r="AC1224" s="17">
        <v>0.24727675254102099</v>
      </c>
      <c r="AD1224" s="17">
        <v>0.49944274264981903</v>
      </c>
      <c r="AE1224" s="17"/>
      <c r="AF1224" s="17">
        <v>0.231735288955636</v>
      </c>
      <c r="AG1224" s="17">
        <v>0.19444184418138999</v>
      </c>
      <c r="AH1224" s="17">
        <v>0.206163690422692</v>
      </c>
      <c r="AI1224" s="17">
        <v>0.14510764486972</v>
      </c>
      <c r="AJ1224" s="17">
        <v>0</v>
      </c>
      <c r="AK1224" s="17"/>
      <c r="AL1224" s="17">
        <v>0.19528217813148599</v>
      </c>
      <c r="AM1224" s="17">
        <v>0.21139273479782</v>
      </c>
      <c r="AN1224" s="17">
        <v>0.24844390912472</v>
      </c>
      <c r="AO1224" s="17">
        <v>0.19834188317853901</v>
      </c>
      <c r="AP1224" s="17">
        <v>0.203315534863275</v>
      </c>
      <c r="AQ1224" s="17">
        <v>9.9151992027719002E-2</v>
      </c>
      <c r="AR1224" s="17"/>
      <c r="AS1224" s="17">
        <v>0.20508410885876899</v>
      </c>
      <c r="AT1224" s="17">
        <v>0.19997971976751899</v>
      </c>
      <c r="AU1224" s="17"/>
      <c r="AV1224" s="17">
        <v>0.21755881094867099</v>
      </c>
      <c r="AW1224" s="17">
        <v>0.17326608815028599</v>
      </c>
    </row>
    <row r="1225" spans="2:49" x14ac:dyDescent="0.3">
      <c r="B1225" t="s">
        <v>440</v>
      </c>
      <c r="C1225" s="17">
        <v>0.37798044700234601</v>
      </c>
      <c r="D1225" s="17">
        <v>0.36669496792237399</v>
      </c>
      <c r="E1225" s="17">
        <v>0.39012720136051598</v>
      </c>
      <c r="F1225" s="17"/>
      <c r="G1225" s="17">
        <v>0.35556825050472002</v>
      </c>
      <c r="H1225" s="17">
        <v>0.33855554676305899</v>
      </c>
      <c r="I1225" s="17">
        <v>0.35637352548433299</v>
      </c>
      <c r="J1225" s="17">
        <v>0.42555789591957599</v>
      </c>
      <c r="K1225" s="17">
        <v>0.40699040228427502</v>
      </c>
      <c r="L1225" s="17">
        <v>0.358809225367902</v>
      </c>
      <c r="M1225" s="17"/>
      <c r="N1225" s="17">
        <v>0.38414788552075502</v>
      </c>
      <c r="O1225" s="17">
        <v>0.401850017410043</v>
      </c>
      <c r="P1225" s="17">
        <v>0.40895075585956298</v>
      </c>
      <c r="Q1225" s="17">
        <v>0.32814801331562998</v>
      </c>
      <c r="R1225" s="17"/>
      <c r="S1225" s="17">
        <v>0.42947481766700002</v>
      </c>
      <c r="T1225" s="17">
        <v>0.44709749477641297</v>
      </c>
      <c r="U1225" s="17">
        <v>0.325969165173989</v>
      </c>
      <c r="V1225" s="17">
        <v>0.38192891194665302</v>
      </c>
      <c r="W1225" s="17">
        <v>0.56491803998168</v>
      </c>
      <c r="X1225" s="17">
        <v>0.304653869195945</v>
      </c>
      <c r="Y1225" s="17">
        <v>0.27530751395375502</v>
      </c>
      <c r="Z1225" s="17">
        <v>0.16297391315700999</v>
      </c>
      <c r="AA1225" s="17">
        <v>0.43353744799954003</v>
      </c>
      <c r="AB1225" s="17">
        <v>0.41090853164743901</v>
      </c>
      <c r="AC1225" s="17">
        <v>0.28747071098564803</v>
      </c>
      <c r="AD1225" s="17">
        <v>0.37210241038376202</v>
      </c>
      <c r="AE1225" s="17"/>
      <c r="AF1225" s="17">
        <v>0.39737356927623302</v>
      </c>
      <c r="AG1225" s="17">
        <v>0.38172926672685598</v>
      </c>
      <c r="AH1225" s="17">
        <v>0.36141094269187102</v>
      </c>
      <c r="AI1225" s="17">
        <v>0.32264114188052501</v>
      </c>
      <c r="AJ1225" s="17">
        <v>1</v>
      </c>
      <c r="AK1225" s="17"/>
      <c r="AL1225" s="17">
        <v>0.387617914980878</v>
      </c>
      <c r="AM1225" s="17">
        <v>0.35738127986204399</v>
      </c>
      <c r="AN1225" s="17">
        <v>0.47517884824972201</v>
      </c>
      <c r="AO1225" s="17">
        <v>0.28054900722270598</v>
      </c>
      <c r="AP1225" s="17">
        <v>0.42277302383488402</v>
      </c>
      <c r="AQ1225" s="17">
        <v>0.50915477148235699</v>
      </c>
      <c r="AR1225" s="17"/>
      <c r="AS1225" s="17">
        <v>0.40886929298293301</v>
      </c>
      <c r="AT1225" s="17">
        <v>0.33347549936069598</v>
      </c>
      <c r="AU1225" s="17"/>
      <c r="AV1225" s="17">
        <v>0.41927305700544598</v>
      </c>
      <c r="AW1225" s="17">
        <v>0.38233341447225899</v>
      </c>
    </row>
    <row r="1226" spans="2:49" x14ac:dyDescent="0.3">
      <c r="B1226" t="s">
        <v>441</v>
      </c>
      <c r="C1226" s="17">
        <v>0.26338445097231999</v>
      </c>
      <c r="D1226" s="17">
        <v>0.25599525367437598</v>
      </c>
      <c r="E1226" s="17">
        <v>0.271337570538282</v>
      </c>
      <c r="F1226" s="17"/>
      <c r="G1226" s="17">
        <v>0.301103004881554</v>
      </c>
      <c r="H1226" s="17">
        <v>0.28765326753588899</v>
      </c>
      <c r="I1226" s="17">
        <v>0.31631306609846499</v>
      </c>
      <c r="J1226" s="17">
        <v>0.24562394221563799</v>
      </c>
      <c r="K1226" s="17">
        <v>0.28235563308892597</v>
      </c>
      <c r="L1226" s="17">
        <v>0.233226675810322</v>
      </c>
      <c r="M1226" s="17"/>
      <c r="N1226" s="17">
        <v>0.297311693452462</v>
      </c>
      <c r="O1226" s="17">
        <v>0.25659041077036998</v>
      </c>
      <c r="P1226" s="17">
        <v>0.23262822965407601</v>
      </c>
      <c r="Q1226" s="17">
        <v>0.267670775503693</v>
      </c>
      <c r="R1226" s="17"/>
      <c r="S1226" s="17">
        <v>0.22385361493096001</v>
      </c>
      <c r="T1226" s="17">
        <v>0.221612489346865</v>
      </c>
      <c r="U1226" s="17">
        <v>0.30153518764439202</v>
      </c>
      <c r="V1226" s="17">
        <v>0.32213865827333699</v>
      </c>
      <c r="W1226" s="17">
        <v>0.20295767660480199</v>
      </c>
      <c r="X1226" s="17">
        <v>0.32042985870389801</v>
      </c>
      <c r="Y1226" s="17">
        <v>0.37394287030034501</v>
      </c>
      <c r="Z1226" s="17">
        <v>0.24258664817963099</v>
      </c>
      <c r="AA1226" s="17">
        <v>0.26804319995666298</v>
      </c>
      <c r="AB1226" s="17">
        <v>0.25362865580914201</v>
      </c>
      <c r="AC1226" s="17">
        <v>0.234162806699588</v>
      </c>
      <c r="AD1226" s="17">
        <v>6.3435930353279393E-2</v>
      </c>
      <c r="AE1226" s="17"/>
      <c r="AF1226" s="17">
        <v>0.26130706344386301</v>
      </c>
      <c r="AG1226" s="17">
        <v>0.212263601994964</v>
      </c>
      <c r="AH1226" s="17">
        <v>0.27864761659853998</v>
      </c>
      <c r="AI1226" s="17">
        <v>0.38180346263725401</v>
      </c>
      <c r="AJ1226" s="17">
        <v>0</v>
      </c>
      <c r="AK1226" s="17"/>
      <c r="AL1226" s="17">
        <v>0.234030072193326</v>
      </c>
      <c r="AM1226" s="17">
        <v>0.28642299819807299</v>
      </c>
      <c r="AN1226" s="17">
        <v>0.154285175363018</v>
      </c>
      <c r="AO1226" s="17">
        <v>0.37188217521330802</v>
      </c>
      <c r="AP1226" s="17">
        <v>0.21603687141706401</v>
      </c>
      <c r="AQ1226" s="17">
        <v>0.17305736342083899</v>
      </c>
      <c r="AR1226" s="17"/>
      <c r="AS1226" s="17">
        <v>0.26364213141922299</v>
      </c>
      <c r="AT1226" s="17">
        <v>0.26301318249550798</v>
      </c>
      <c r="AU1226" s="17"/>
      <c r="AV1226" s="17">
        <v>0.24380163052877299</v>
      </c>
      <c r="AW1226" s="17">
        <v>0.31424738544849701</v>
      </c>
    </row>
    <row r="1227" spans="2:49" x14ac:dyDescent="0.3">
      <c r="B1227" t="s">
        <v>442</v>
      </c>
      <c r="C1227" s="17">
        <v>0.137784112486074</v>
      </c>
      <c r="D1227" s="17">
        <v>0.123338255191121</v>
      </c>
      <c r="E1227" s="17">
        <v>0.15333243602746099</v>
      </c>
      <c r="F1227" s="17"/>
      <c r="G1227" s="17">
        <v>0.18549743817556599</v>
      </c>
      <c r="H1227" s="17">
        <v>0.17247704746487799</v>
      </c>
      <c r="I1227" s="17">
        <v>9.9048092893765594E-2</v>
      </c>
      <c r="J1227" s="17">
        <v>9.45301490505117E-2</v>
      </c>
      <c r="K1227" s="17">
        <v>0.13020557046237599</v>
      </c>
      <c r="L1227" s="17">
        <v>0.15611314450310201</v>
      </c>
      <c r="M1227" s="17"/>
      <c r="N1227" s="17">
        <v>9.56400224264191E-2</v>
      </c>
      <c r="O1227" s="17">
        <v>9.2769326544523106E-2</v>
      </c>
      <c r="P1227" s="17">
        <v>0.175106193884563</v>
      </c>
      <c r="Q1227" s="17">
        <v>0.17883632193255899</v>
      </c>
      <c r="R1227" s="17"/>
      <c r="S1227" s="17">
        <v>0.12840864738565899</v>
      </c>
      <c r="T1227" s="17">
        <v>0.127785937230562</v>
      </c>
      <c r="U1227" s="17">
        <v>0.15981785862937301</v>
      </c>
      <c r="V1227" s="17">
        <v>0.100297778611474</v>
      </c>
      <c r="W1227" s="17">
        <v>8.2105833426467406E-2</v>
      </c>
      <c r="X1227" s="17">
        <v>0.20987387970223301</v>
      </c>
      <c r="Y1227" s="17">
        <v>0.10176897483785</v>
      </c>
      <c r="Z1227" s="17">
        <v>0.21122345853867799</v>
      </c>
      <c r="AA1227" s="17">
        <v>9.4267666483271798E-2</v>
      </c>
      <c r="AB1227" s="17">
        <v>0.14495739676299199</v>
      </c>
      <c r="AC1227" s="17">
        <v>0.23108972977374301</v>
      </c>
      <c r="AD1227" s="17">
        <v>6.5018916613139202E-2</v>
      </c>
      <c r="AE1227" s="17"/>
      <c r="AF1227" s="17">
        <v>8.1967397755407304E-2</v>
      </c>
      <c r="AG1227" s="17">
        <v>0.203468807900167</v>
      </c>
      <c r="AH1227" s="17">
        <v>0.13596041802749401</v>
      </c>
      <c r="AI1227" s="17">
        <v>0.15044775061250101</v>
      </c>
      <c r="AJ1227" s="17">
        <v>0</v>
      </c>
      <c r="AK1227" s="17"/>
      <c r="AL1227" s="17">
        <v>0.16022332524187399</v>
      </c>
      <c r="AM1227" s="17">
        <v>0.12099922252178399</v>
      </c>
      <c r="AN1227" s="17">
        <v>0.122092067262541</v>
      </c>
      <c r="AO1227" s="17">
        <v>0.12840783919281601</v>
      </c>
      <c r="AP1227" s="17">
        <v>0.143440841695539</v>
      </c>
      <c r="AQ1227" s="17">
        <v>0.218635873069085</v>
      </c>
      <c r="AR1227" s="17"/>
      <c r="AS1227" s="17">
        <v>0.109081973180171</v>
      </c>
      <c r="AT1227" s="17">
        <v>0.17913843202961999</v>
      </c>
      <c r="AU1227" s="17"/>
      <c r="AV1227" s="17">
        <v>0.100820737165699</v>
      </c>
      <c r="AW1227" s="17">
        <v>0.13015311192895701</v>
      </c>
    </row>
    <row r="1228" spans="2:49" x14ac:dyDescent="0.3">
      <c r="B1228" t="s">
        <v>176</v>
      </c>
      <c r="C1228" s="17">
        <v>1.7858149482464399E-2</v>
      </c>
      <c r="D1228" s="17">
        <v>1.12877346272041E-2</v>
      </c>
      <c r="E1228" s="17">
        <v>2.4929999486577401E-2</v>
      </c>
      <c r="F1228" s="17"/>
      <c r="G1228" s="17">
        <v>0</v>
      </c>
      <c r="H1228" s="17">
        <v>5.78575543015429E-2</v>
      </c>
      <c r="I1228" s="17">
        <v>0</v>
      </c>
      <c r="J1228" s="17">
        <v>3.5297146702462402E-2</v>
      </c>
      <c r="K1228" s="17">
        <v>3.0186298148770101E-2</v>
      </c>
      <c r="L1228" s="17">
        <v>5.0398166892175102E-3</v>
      </c>
      <c r="M1228" s="17"/>
      <c r="N1228" s="17">
        <v>2.5748950484035801E-2</v>
      </c>
      <c r="O1228" s="17">
        <v>1.5182213540338199E-2</v>
      </c>
      <c r="P1228" s="17">
        <v>8.6763368138391E-3</v>
      </c>
      <c r="Q1228" s="17">
        <v>2.1216059406516701E-2</v>
      </c>
      <c r="R1228" s="17"/>
      <c r="S1228" s="17">
        <v>4.0821310531140902E-2</v>
      </c>
      <c r="T1228" s="17">
        <v>1.51070983413398E-2</v>
      </c>
      <c r="U1228" s="17">
        <v>2.41860307609616E-2</v>
      </c>
      <c r="V1228" s="17">
        <v>0</v>
      </c>
      <c r="W1228" s="17">
        <v>0</v>
      </c>
      <c r="X1228" s="17">
        <v>2.1621427868652999E-2</v>
      </c>
      <c r="Y1228" s="17">
        <v>4.2906973693725002E-2</v>
      </c>
      <c r="Z1228" s="17">
        <v>0</v>
      </c>
      <c r="AA1228" s="17">
        <v>0</v>
      </c>
      <c r="AB1228" s="17">
        <v>3.4370268956631297E-2</v>
      </c>
      <c r="AC1228" s="17">
        <v>0</v>
      </c>
      <c r="AD1228" s="17">
        <v>0</v>
      </c>
      <c r="AE1228" s="17"/>
      <c r="AF1228" s="17">
        <v>2.7616680568859801E-2</v>
      </c>
      <c r="AG1228" s="17">
        <v>8.0964791966224702E-3</v>
      </c>
      <c r="AH1228" s="17">
        <v>1.7817332259403601E-2</v>
      </c>
      <c r="AI1228" s="17">
        <v>0</v>
      </c>
      <c r="AJ1228" s="17">
        <v>0</v>
      </c>
      <c r="AK1228" s="17"/>
      <c r="AL1228" s="17">
        <v>2.28465094524366E-2</v>
      </c>
      <c r="AM1228" s="17">
        <v>2.38037646202791E-2</v>
      </c>
      <c r="AN1228" s="17">
        <v>0</v>
      </c>
      <c r="AO1228" s="17">
        <v>2.0819095192630799E-2</v>
      </c>
      <c r="AP1228" s="17">
        <v>1.44337281892372E-2</v>
      </c>
      <c r="AQ1228" s="17">
        <v>0</v>
      </c>
      <c r="AR1228" s="17"/>
      <c r="AS1228" s="17">
        <v>1.33224935589042E-2</v>
      </c>
      <c r="AT1228" s="17">
        <v>2.4393166346657301E-2</v>
      </c>
      <c r="AU1228" s="17"/>
      <c r="AV1228" s="17">
        <v>1.85457643514104E-2</v>
      </c>
      <c r="AW1228" s="17">
        <v>0</v>
      </c>
    </row>
    <row r="1229" spans="2:49" x14ac:dyDescent="0.3">
      <c r="B1229" t="s">
        <v>443</v>
      </c>
      <c r="C1229" s="17">
        <v>0.58097328705914197</v>
      </c>
      <c r="D1229" s="17">
        <v>0.609378756507298</v>
      </c>
      <c r="E1229" s="17">
        <v>0.55039999394768002</v>
      </c>
      <c r="F1229" s="17"/>
      <c r="G1229" s="17">
        <v>0.51339955694287898</v>
      </c>
      <c r="H1229" s="17">
        <v>0.482012130697689</v>
      </c>
      <c r="I1229" s="17">
        <v>0.58463884100776897</v>
      </c>
      <c r="J1229" s="17">
        <v>0.62454876203138798</v>
      </c>
      <c r="K1229" s="17">
        <v>0.55725249829992796</v>
      </c>
      <c r="L1229" s="17">
        <v>0.605620362997359</v>
      </c>
      <c r="M1229" s="17"/>
      <c r="N1229" s="17">
        <v>0.58129933363708297</v>
      </c>
      <c r="O1229" s="17">
        <v>0.635458049144769</v>
      </c>
      <c r="P1229" s="17">
        <v>0.58358923964752196</v>
      </c>
      <c r="Q1229" s="17">
        <v>0.53227684315723101</v>
      </c>
      <c r="R1229" s="17"/>
      <c r="S1229" s="17">
        <v>0.60691642715224003</v>
      </c>
      <c r="T1229" s="17">
        <v>0.63549447508123302</v>
      </c>
      <c r="U1229" s="17">
        <v>0.51446092296527302</v>
      </c>
      <c r="V1229" s="17">
        <v>0.57756356311518897</v>
      </c>
      <c r="W1229" s="17">
        <v>0.71493648996873005</v>
      </c>
      <c r="X1229" s="17">
        <v>0.448074833725216</v>
      </c>
      <c r="Y1229" s="17">
        <v>0.48138118116808098</v>
      </c>
      <c r="Z1229" s="17">
        <v>0.54618989328169099</v>
      </c>
      <c r="AA1229" s="17">
        <v>0.63768913356006496</v>
      </c>
      <c r="AB1229" s="17">
        <v>0.56704367847123505</v>
      </c>
      <c r="AC1229" s="17">
        <v>0.53474746352666902</v>
      </c>
      <c r="AD1229" s="17">
        <v>0.87154515303358104</v>
      </c>
      <c r="AE1229" s="17"/>
      <c r="AF1229" s="17">
        <v>0.62910885823186902</v>
      </c>
      <c r="AG1229" s="17">
        <v>0.57617111090824602</v>
      </c>
      <c r="AH1229" s="17">
        <v>0.56757463311456302</v>
      </c>
      <c r="AI1229" s="17">
        <v>0.467748786750245</v>
      </c>
      <c r="AJ1229" s="17">
        <v>1</v>
      </c>
      <c r="AK1229" s="17"/>
      <c r="AL1229" s="17">
        <v>0.58290009311236402</v>
      </c>
      <c r="AM1229" s="17">
        <v>0.56877401465986399</v>
      </c>
      <c r="AN1229" s="17">
        <v>0.72362275737444104</v>
      </c>
      <c r="AO1229" s="17">
        <v>0.478890890401245</v>
      </c>
      <c r="AP1229" s="17">
        <v>0.62608855869816005</v>
      </c>
      <c r="AQ1229" s="17">
        <v>0.60830676351007595</v>
      </c>
      <c r="AR1229" s="17"/>
      <c r="AS1229" s="17">
        <v>0.613953401841702</v>
      </c>
      <c r="AT1229" s="17">
        <v>0.53345521912821403</v>
      </c>
      <c r="AU1229" s="17"/>
      <c r="AV1229" s="17">
        <v>0.63683186795411795</v>
      </c>
      <c r="AW1229" s="17">
        <v>0.55559950262254598</v>
      </c>
    </row>
    <row r="1230" spans="2:49" x14ac:dyDescent="0.3">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row>
    <row r="1231" spans="2:49" x14ac:dyDescent="0.3">
      <c r="B1231" s="6" t="s">
        <v>449</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row>
    <row r="1232" spans="2:49" x14ac:dyDescent="0.3">
      <c r="B1232" s="23" t="s">
        <v>676</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row>
    <row r="1233" spans="2:49" x14ac:dyDescent="0.3">
      <c r="B1233" t="s">
        <v>439</v>
      </c>
      <c r="C1233" s="17">
        <v>0.16360565820570699</v>
      </c>
      <c r="D1233" s="17">
        <v>0.168677200681107</v>
      </c>
      <c r="E1233" s="17">
        <v>0.15814707020698901</v>
      </c>
      <c r="F1233" s="17"/>
      <c r="G1233" s="17">
        <v>0.25539491044013402</v>
      </c>
      <c r="H1233" s="17">
        <v>8.7173363853952898E-2</v>
      </c>
      <c r="I1233" s="17">
        <v>0.20624413966337701</v>
      </c>
      <c r="J1233" s="17">
        <v>0.15191681463951701</v>
      </c>
      <c r="K1233" s="17">
        <v>0.13045122091623301</v>
      </c>
      <c r="L1233" s="17">
        <v>0.167846264892206</v>
      </c>
      <c r="M1233" s="17"/>
      <c r="N1233" s="17">
        <v>0.171283853591225</v>
      </c>
      <c r="O1233" s="17">
        <v>0.14677531639432601</v>
      </c>
      <c r="P1233" s="17">
        <v>0.18371102107937701</v>
      </c>
      <c r="Q1233" s="17">
        <v>0.157414690801533</v>
      </c>
      <c r="R1233" s="17"/>
      <c r="S1233" s="17">
        <v>0.16281067792288201</v>
      </c>
      <c r="T1233" s="17">
        <v>0.17454908596506899</v>
      </c>
      <c r="U1233" s="17">
        <v>0.118989519206744</v>
      </c>
      <c r="V1233" s="17">
        <v>0.124732018427506</v>
      </c>
      <c r="W1233" s="17">
        <v>0.15200415160518199</v>
      </c>
      <c r="X1233" s="17">
        <v>0.143882854995357</v>
      </c>
      <c r="Y1233" s="17">
        <v>0.14562998594199</v>
      </c>
      <c r="Z1233" s="17">
        <v>0.26250597896262101</v>
      </c>
      <c r="AA1233" s="17">
        <v>0.16855325219381001</v>
      </c>
      <c r="AB1233" s="17">
        <v>0.11636273611511</v>
      </c>
      <c r="AC1233" s="17">
        <v>0.27648088312221297</v>
      </c>
      <c r="AD1233" s="17">
        <v>0.24620790166164599</v>
      </c>
      <c r="AE1233" s="17"/>
      <c r="AF1233" s="17">
        <v>0.157662521254643</v>
      </c>
      <c r="AG1233" s="17">
        <v>0.21384260074033201</v>
      </c>
      <c r="AH1233" s="17">
        <v>0.13580331619342401</v>
      </c>
      <c r="AI1233" s="17">
        <v>4.3985137090251099E-2</v>
      </c>
      <c r="AJ1233" s="17">
        <v>0</v>
      </c>
      <c r="AK1233" s="17"/>
      <c r="AL1233" s="17">
        <v>0.173875888719625</v>
      </c>
      <c r="AM1233" s="17">
        <v>0.146141665870959</v>
      </c>
      <c r="AN1233" s="17">
        <v>0.21230673693288499</v>
      </c>
      <c r="AO1233" s="17">
        <v>0.18171911024760701</v>
      </c>
      <c r="AP1233" s="17">
        <v>0.150454134777878</v>
      </c>
      <c r="AQ1233" s="17">
        <v>0.105266831264077</v>
      </c>
      <c r="AR1233" s="17"/>
      <c r="AS1233" s="17">
        <v>0.17562782548348399</v>
      </c>
      <c r="AT1233" s="17">
        <v>0.14628400347076101</v>
      </c>
      <c r="AU1233" s="17"/>
      <c r="AV1233" s="17">
        <v>0.17701007755349099</v>
      </c>
      <c r="AW1233" s="17">
        <v>0.17210224830569801</v>
      </c>
    </row>
    <row r="1234" spans="2:49" x14ac:dyDescent="0.3">
      <c r="B1234" t="s">
        <v>440</v>
      </c>
      <c r="C1234" s="17">
        <v>0.47266626238444398</v>
      </c>
      <c r="D1234" s="17">
        <v>0.43890697661956402</v>
      </c>
      <c r="E1234" s="17">
        <v>0.509001959662993</v>
      </c>
      <c r="F1234" s="17"/>
      <c r="G1234" s="17">
        <v>0.391039560892745</v>
      </c>
      <c r="H1234" s="17">
        <v>0.598324091464847</v>
      </c>
      <c r="I1234" s="17">
        <v>0.40531544940119302</v>
      </c>
      <c r="J1234" s="17">
        <v>0.40213629123585298</v>
      </c>
      <c r="K1234" s="17">
        <v>0.51705061950777398</v>
      </c>
      <c r="L1234" s="17">
        <v>0.49641178339509601</v>
      </c>
      <c r="M1234" s="17"/>
      <c r="N1234" s="17">
        <v>0.48305744453546601</v>
      </c>
      <c r="O1234" s="17">
        <v>0.47948221653089501</v>
      </c>
      <c r="P1234" s="17">
        <v>0.49093083769350498</v>
      </c>
      <c r="Q1234" s="17">
        <v>0.44596936734244202</v>
      </c>
      <c r="R1234" s="17"/>
      <c r="S1234" s="17">
        <v>0.35236460364802902</v>
      </c>
      <c r="T1234" s="17">
        <v>0.43347982782820199</v>
      </c>
      <c r="U1234" s="17">
        <v>0.48962954773093098</v>
      </c>
      <c r="V1234" s="17">
        <v>0.52598775388735097</v>
      </c>
      <c r="W1234" s="17">
        <v>0.451870488278658</v>
      </c>
      <c r="X1234" s="17">
        <v>0.42442172245238102</v>
      </c>
      <c r="Y1234" s="17">
        <v>0.60286895652183103</v>
      </c>
      <c r="Z1234" s="17">
        <v>0.20690376317606601</v>
      </c>
      <c r="AA1234" s="17">
        <v>0.62182420189988996</v>
      </c>
      <c r="AB1234" s="17">
        <v>0.52253823284976997</v>
      </c>
      <c r="AC1234" s="17">
        <v>0.37193013945197201</v>
      </c>
      <c r="AD1234" s="17">
        <v>0.56534024144070605</v>
      </c>
      <c r="AE1234" s="17"/>
      <c r="AF1234" s="17">
        <v>0.50768617610224798</v>
      </c>
      <c r="AG1234" s="17">
        <v>0.42112302947547497</v>
      </c>
      <c r="AH1234" s="17">
        <v>0.46376702158808503</v>
      </c>
      <c r="AI1234" s="17">
        <v>0.52543285293434105</v>
      </c>
      <c r="AJ1234" s="17">
        <v>1</v>
      </c>
      <c r="AK1234" s="17"/>
      <c r="AL1234" s="17">
        <v>0.45493194207576199</v>
      </c>
      <c r="AM1234" s="17">
        <v>0.470464551132937</v>
      </c>
      <c r="AN1234" s="17">
        <v>0.582520615118026</v>
      </c>
      <c r="AO1234" s="17">
        <v>0.384754947347347</v>
      </c>
      <c r="AP1234" s="17">
        <v>0.53407848932381696</v>
      </c>
      <c r="AQ1234" s="17">
        <v>0.47654312812382099</v>
      </c>
      <c r="AR1234" s="17"/>
      <c r="AS1234" s="17">
        <v>0.52376551120585202</v>
      </c>
      <c r="AT1234" s="17">
        <v>0.39904197111911899</v>
      </c>
      <c r="AU1234" s="17"/>
      <c r="AV1234" s="17">
        <v>0.54242996351627104</v>
      </c>
      <c r="AW1234" s="17">
        <v>0.47615989097977102</v>
      </c>
    </row>
    <row r="1235" spans="2:49" x14ac:dyDescent="0.3">
      <c r="B1235" t="s">
        <v>441</v>
      </c>
      <c r="C1235" s="17">
        <v>0.23576873244546501</v>
      </c>
      <c r="D1235" s="17">
        <v>0.26495225029848002</v>
      </c>
      <c r="E1235" s="17">
        <v>0.20435801251449401</v>
      </c>
      <c r="F1235" s="17"/>
      <c r="G1235" s="17">
        <v>0.207206447981406</v>
      </c>
      <c r="H1235" s="17">
        <v>0.14430364874191001</v>
      </c>
      <c r="I1235" s="17">
        <v>0.249201102420186</v>
      </c>
      <c r="J1235" s="17">
        <v>0.31550059129543601</v>
      </c>
      <c r="K1235" s="17">
        <v>0.22166767889810901</v>
      </c>
      <c r="L1235" s="17">
        <v>0.22556035727531501</v>
      </c>
      <c r="M1235" s="17"/>
      <c r="N1235" s="17">
        <v>0.24708336259574801</v>
      </c>
      <c r="O1235" s="17">
        <v>0.23663910701826699</v>
      </c>
      <c r="P1235" s="17">
        <v>0.160513767894612</v>
      </c>
      <c r="Q1235" s="17">
        <v>0.28125236038843399</v>
      </c>
      <c r="R1235" s="17"/>
      <c r="S1235" s="17">
        <v>0.38461152060847598</v>
      </c>
      <c r="T1235" s="17">
        <v>0.2166157402877</v>
      </c>
      <c r="U1235" s="17">
        <v>0.257569078827802</v>
      </c>
      <c r="V1235" s="17">
        <v>0.27337190322275101</v>
      </c>
      <c r="W1235" s="17">
        <v>0.31129318409760398</v>
      </c>
      <c r="X1235" s="17">
        <v>0.28713476173468899</v>
      </c>
      <c r="Y1235" s="17">
        <v>0.20825767012705601</v>
      </c>
      <c r="Z1235" s="17">
        <v>0.23966700245310901</v>
      </c>
      <c r="AA1235" s="17">
        <v>7.3721344557932805E-2</v>
      </c>
      <c r="AB1235" s="17">
        <v>0.23616808378317899</v>
      </c>
      <c r="AC1235" s="17">
        <v>0.175761706026723</v>
      </c>
      <c r="AD1235" s="17">
        <v>0.12845484696641901</v>
      </c>
      <c r="AE1235" s="17"/>
      <c r="AF1235" s="17">
        <v>0.25495233959707497</v>
      </c>
      <c r="AG1235" s="17">
        <v>0.16933737497472701</v>
      </c>
      <c r="AH1235" s="17">
        <v>0.246920600365101</v>
      </c>
      <c r="AI1235" s="17">
        <v>0.356894469033046</v>
      </c>
      <c r="AJ1235" s="17">
        <v>0</v>
      </c>
      <c r="AK1235" s="17"/>
      <c r="AL1235" s="17">
        <v>0.27157582314402701</v>
      </c>
      <c r="AM1235" s="17">
        <v>0.275951027347967</v>
      </c>
      <c r="AN1235" s="17">
        <v>0.115711993955136</v>
      </c>
      <c r="AO1235" s="17">
        <v>0.23238669161311301</v>
      </c>
      <c r="AP1235" s="17">
        <v>0.218909620545094</v>
      </c>
      <c r="AQ1235" s="17">
        <v>0.175484071132011</v>
      </c>
      <c r="AR1235" s="17"/>
      <c r="AS1235" s="17">
        <v>0.196566866405328</v>
      </c>
      <c r="AT1235" s="17">
        <v>0.29225115968369297</v>
      </c>
      <c r="AU1235" s="17"/>
      <c r="AV1235" s="17">
        <v>0.18228380408501199</v>
      </c>
      <c r="AW1235" s="17">
        <v>0.232997297321689</v>
      </c>
    </row>
    <row r="1236" spans="2:49" x14ac:dyDescent="0.3">
      <c r="B1236" t="s">
        <v>442</v>
      </c>
      <c r="C1236" s="17">
        <v>9.4660280968208804E-2</v>
      </c>
      <c r="D1236" s="17">
        <v>9.9486634118831394E-2</v>
      </c>
      <c r="E1236" s="17">
        <v>8.9465594437760101E-2</v>
      </c>
      <c r="F1236" s="17"/>
      <c r="G1236" s="17">
        <v>9.9920955021159399E-2</v>
      </c>
      <c r="H1236" s="17">
        <v>0.14034512111812</v>
      </c>
      <c r="I1236" s="17">
        <v>7.3529829397716198E-2</v>
      </c>
      <c r="J1236" s="17">
        <v>0.10644946106872299</v>
      </c>
      <c r="K1236" s="17">
        <v>9.4969630258522203E-2</v>
      </c>
      <c r="L1236" s="17">
        <v>8.5649796638530007E-2</v>
      </c>
      <c r="M1236" s="17"/>
      <c r="N1236" s="17">
        <v>8.1045471675459599E-2</v>
      </c>
      <c r="O1236" s="17">
        <v>9.38745603258518E-2</v>
      </c>
      <c r="P1236" s="17">
        <v>0.14399437218411501</v>
      </c>
      <c r="Q1236" s="17">
        <v>6.7501853534360903E-2</v>
      </c>
      <c r="R1236" s="17"/>
      <c r="S1236" s="17">
        <v>5.9391887289472201E-2</v>
      </c>
      <c r="T1236" s="17">
        <v>8.7345937171005902E-2</v>
      </c>
      <c r="U1236" s="17">
        <v>9.1183450426752397E-2</v>
      </c>
      <c r="V1236" s="17">
        <v>7.5908324462392596E-2</v>
      </c>
      <c r="W1236" s="17">
        <v>8.4832176018556998E-2</v>
      </c>
      <c r="X1236" s="17">
        <v>0.12293923294891999</v>
      </c>
      <c r="Y1236" s="17">
        <v>4.3243387409123597E-2</v>
      </c>
      <c r="Z1236" s="17">
        <v>0.29092325540820402</v>
      </c>
      <c r="AA1236" s="17">
        <v>0.117747691403537</v>
      </c>
      <c r="AB1236" s="17">
        <v>5.2662141201244898E-2</v>
      </c>
      <c r="AC1236" s="17">
        <v>0.143719548611633</v>
      </c>
      <c r="AD1236" s="17">
        <v>5.9997009931229299E-2</v>
      </c>
      <c r="AE1236" s="17"/>
      <c r="AF1236" s="17">
        <v>6.0102515498565302E-2</v>
      </c>
      <c r="AG1236" s="17">
        <v>0.14892084923205701</v>
      </c>
      <c r="AH1236" s="17">
        <v>0.10713162352165601</v>
      </c>
      <c r="AI1236" s="17">
        <v>7.3687540942361504E-2</v>
      </c>
      <c r="AJ1236" s="17">
        <v>0</v>
      </c>
      <c r="AK1236" s="17"/>
      <c r="AL1236" s="17">
        <v>7.7480616587294604E-2</v>
      </c>
      <c r="AM1236" s="17">
        <v>8.8889849125694198E-2</v>
      </c>
      <c r="AN1236" s="17">
        <v>8.9460653993953504E-2</v>
      </c>
      <c r="AO1236" s="17">
        <v>0.108195758428437</v>
      </c>
      <c r="AP1236" s="17">
        <v>9.6557755353211303E-2</v>
      </c>
      <c r="AQ1236" s="17">
        <v>0.14306573673023301</v>
      </c>
      <c r="AR1236" s="17"/>
      <c r="AS1236" s="17">
        <v>7.4789759449812102E-2</v>
      </c>
      <c r="AT1236" s="17">
        <v>0.123289920299647</v>
      </c>
      <c r="AU1236" s="17"/>
      <c r="AV1236" s="17">
        <v>8.0536945439954197E-2</v>
      </c>
      <c r="AW1236" s="17">
        <v>6.0130965874464003E-2</v>
      </c>
    </row>
    <row r="1237" spans="2:49" x14ac:dyDescent="0.3">
      <c r="B1237" t="s">
        <v>176</v>
      </c>
      <c r="C1237" s="17">
        <v>3.3299065996175201E-2</v>
      </c>
      <c r="D1237" s="17">
        <v>2.79769382820171E-2</v>
      </c>
      <c r="E1237" s="17">
        <v>3.9027363177764403E-2</v>
      </c>
      <c r="F1237" s="17"/>
      <c r="G1237" s="17">
        <v>4.64381256645547E-2</v>
      </c>
      <c r="H1237" s="17">
        <v>2.98537748211707E-2</v>
      </c>
      <c r="I1237" s="17">
        <v>6.5709479117527697E-2</v>
      </c>
      <c r="J1237" s="17">
        <v>2.3996841760471899E-2</v>
      </c>
      <c r="K1237" s="17">
        <v>3.5860850419362301E-2</v>
      </c>
      <c r="L1237" s="17">
        <v>2.4531797798852999E-2</v>
      </c>
      <c r="M1237" s="17"/>
      <c r="N1237" s="17">
        <v>1.7529867602101502E-2</v>
      </c>
      <c r="O1237" s="17">
        <v>4.3228799730659802E-2</v>
      </c>
      <c r="P1237" s="17">
        <v>2.0850001148391799E-2</v>
      </c>
      <c r="Q1237" s="17">
        <v>4.7861727933230402E-2</v>
      </c>
      <c r="R1237" s="17"/>
      <c r="S1237" s="17">
        <v>4.0821310531140902E-2</v>
      </c>
      <c r="T1237" s="17">
        <v>8.8009408748022905E-2</v>
      </c>
      <c r="U1237" s="17">
        <v>4.2628403807771401E-2</v>
      </c>
      <c r="V1237" s="17">
        <v>0</v>
      </c>
      <c r="W1237" s="17">
        <v>0</v>
      </c>
      <c r="X1237" s="17">
        <v>2.1621427868652999E-2</v>
      </c>
      <c r="Y1237" s="17">
        <v>0</v>
      </c>
      <c r="Z1237" s="17">
        <v>0</v>
      </c>
      <c r="AA1237" s="17">
        <v>1.81535099448299E-2</v>
      </c>
      <c r="AB1237" s="17">
        <v>7.2268806050695897E-2</v>
      </c>
      <c r="AC1237" s="17">
        <v>3.2107722787458999E-2</v>
      </c>
      <c r="AD1237" s="17">
        <v>0</v>
      </c>
      <c r="AE1237" s="17"/>
      <c r="AF1237" s="17">
        <v>1.95964475474689E-2</v>
      </c>
      <c r="AG1237" s="17">
        <v>4.6776145577409202E-2</v>
      </c>
      <c r="AH1237" s="17">
        <v>4.6377438331732898E-2</v>
      </c>
      <c r="AI1237" s="17">
        <v>0</v>
      </c>
      <c r="AJ1237" s="17">
        <v>0</v>
      </c>
      <c r="AK1237" s="17"/>
      <c r="AL1237" s="17">
        <v>2.2135729473290702E-2</v>
      </c>
      <c r="AM1237" s="17">
        <v>1.8552906522442101E-2</v>
      </c>
      <c r="AN1237" s="17">
        <v>0</v>
      </c>
      <c r="AO1237" s="17">
        <v>9.2943492363496999E-2</v>
      </c>
      <c r="AP1237" s="17">
        <v>0</v>
      </c>
      <c r="AQ1237" s="17">
        <v>9.9640232749858199E-2</v>
      </c>
      <c r="AR1237" s="17"/>
      <c r="AS1237" s="17">
        <v>2.92500374555235E-2</v>
      </c>
      <c r="AT1237" s="17">
        <v>3.91329454267796E-2</v>
      </c>
      <c r="AU1237" s="17"/>
      <c r="AV1237" s="17">
        <v>1.77392094052716E-2</v>
      </c>
      <c r="AW1237" s="17">
        <v>5.8609597518377299E-2</v>
      </c>
    </row>
    <row r="1238" spans="2:49" x14ac:dyDescent="0.3">
      <c r="B1238" t="s">
        <v>443</v>
      </c>
      <c r="C1238" s="17">
        <v>0.63627192059015003</v>
      </c>
      <c r="D1238" s="17">
        <v>0.60758417730067205</v>
      </c>
      <c r="E1238" s="17">
        <v>0.66714902986998104</v>
      </c>
      <c r="F1238" s="17"/>
      <c r="G1238" s="17">
        <v>0.64643447133288001</v>
      </c>
      <c r="H1238" s="17">
        <v>0.68549745531880002</v>
      </c>
      <c r="I1238" s="17">
        <v>0.61155958906456998</v>
      </c>
      <c r="J1238" s="17">
        <v>0.55405310587536905</v>
      </c>
      <c r="K1238" s="17">
        <v>0.64750184042400705</v>
      </c>
      <c r="L1238" s="17">
        <v>0.66425804828730195</v>
      </c>
      <c r="M1238" s="17"/>
      <c r="N1238" s="17">
        <v>0.65434129812669095</v>
      </c>
      <c r="O1238" s="17">
        <v>0.62625753292522202</v>
      </c>
      <c r="P1238" s="17">
        <v>0.67464185877288096</v>
      </c>
      <c r="Q1238" s="17">
        <v>0.603384058143975</v>
      </c>
      <c r="R1238" s="17"/>
      <c r="S1238" s="17">
        <v>0.51517528157091097</v>
      </c>
      <c r="T1238" s="17">
        <v>0.60802891379327095</v>
      </c>
      <c r="U1238" s="17">
        <v>0.60861906693767398</v>
      </c>
      <c r="V1238" s="17">
        <v>0.650719772314857</v>
      </c>
      <c r="W1238" s="17">
        <v>0.60387463988383905</v>
      </c>
      <c r="X1238" s="17">
        <v>0.56830457744773799</v>
      </c>
      <c r="Y1238" s="17">
        <v>0.74849894246381998</v>
      </c>
      <c r="Z1238" s="17">
        <v>0.46940974213868703</v>
      </c>
      <c r="AA1238" s="17">
        <v>0.79037745409369997</v>
      </c>
      <c r="AB1238" s="17">
        <v>0.63890096896488002</v>
      </c>
      <c r="AC1238" s="17">
        <v>0.64841102257418504</v>
      </c>
      <c r="AD1238" s="17">
        <v>0.81154814310235202</v>
      </c>
      <c r="AE1238" s="17"/>
      <c r="AF1238" s="17">
        <v>0.66534869735689095</v>
      </c>
      <c r="AG1238" s="17">
        <v>0.63496563021580699</v>
      </c>
      <c r="AH1238" s="17">
        <v>0.59957033778151003</v>
      </c>
      <c r="AI1238" s="17">
        <v>0.56941799002459303</v>
      </c>
      <c r="AJ1238" s="17">
        <v>1</v>
      </c>
      <c r="AK1238" s="17"/>
      <c r="AL1238" s="17">
        <v>0.62880783079538705</v>
      </c>
      <c r="AM1238" s="17">
        <v>0.61660621700389695</v>
      </c>
      <c r="AN1238" s="17">
        <v>0.79482735205091104</v>
      </c>
      <c r="AO1238" s="17">
        <v>0.56647405759495395</v>
      </c>
      <c r="AP1238" s="17">
        <v>0.68453262410169402</v>
      </c>
      <c r="AQ1238" s="17">
        <v>0.58180995938789803</v>
      </c>
      <c r="AR1238" s="17"/>
      <c r="AS1238" s="17">
        <v>0.69939333668933601</v>
      </c>
      <c r="AT1238" s="17">
        <v>0.54532597458987997</v>
      </c>
      <c r="AU1238" s="17"/>
      <c r="AV1238" s="17">
        <v>0.719440041069762</v>
      </c>
      <c r="AW1238" s="17">
        <v>0.64826213928547005</v>
      </c>
    </row>
    <row r="1239" spans="2:49" x14ac:dyDescent="0.3">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row>
    <row r="1240" spans="2:49" x14ac:dyDescent="0.3">
      <c r="B1240" s="6" t="s">
        <v>450</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row>
    <row r="1241" spans="2:49" x14ac:dyDescent="0.3">
      <c r="B1241" s="23" t="s">
        <v>676</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row>
    <row r="1242" spans="2:49" x14ac:dyDescent="0.3">
      <c r="B1242" t="s">
        <v>439</v>
      </c>
      <c r="C1242" s="17">
        <v>0.15959418089733299</v>
      </c>
      <c r="D1242" s="17">
        <v>0.17057069126625399</v>
      </c>
      <c r="E1242" s="17">
        <v>0.147779974852877</v>
      </c>
      <c r="F1242" s="17"/>
      <c r="G1242" s="17">
        <v>0.18098230256409301</v>
      </c>
      <c r="H1242" s="17">
        <v>0.117726223536526</v>
      </c>
      <c r="I1242" s="17">
        <v>0.17167756337603701</v>
      </c>
      <c r="J1242" s="17">
        <v>0.15167633991790799</v>
      </c>
      <c r="K1242" s="17">
        <v>0.16929470953395401</v>
      </c>
      <c r="L1242" s="17">
        <v>0.15739039688275799</v>
      </c>
      <c r="M1242" s="17"/>
      <c r="N1242" s="17">
        <v>0.16986974335712601</v>
      </c>
      <c r="O1242" s="17">
        <v>0.16494179695811301</v>
      </c>
      <c r="P1242" s="17">
        <v>0.12450737029223</v>
      </c>
      <c r="Q1242" s="17">
        <v>0.17554920344693001</v>
      </c>
      <c r="R1242" s="17"/>
      <c r="S1242" s="17">
        <v>0.15838590408346701</v>
      </c>
      <c r="T1242" s="17">
        <v>0.15191247347808701</v>
      </c>
      <c r="U1242" s="17">
        <v>9.3182763566563701E-2</v>
      </c>
      <c r="V1242" s="17">
        <v>4.6678904459146298E-2</v>
      </c>
      <c r="W1242" s="17">
        <v>8.5552667179077196E-2</v>
      </c>
      <c r="X1242" s="17">
        <v>0.123998454421404</v>
      </c>
      <c r="Y1242" s="17">
        <v>0.16500247486835701</v>
      </c>
      <c r="Z1242" s="17">
        <v>0.26307993048870698</v>
      </c>
      <c r="AA1242" s="17">
        <v>0.154345516693456</v>
      </c>
      <c r="AB1242" s="17">
        <v>0.14748059532213301</v>
      </c>
      <c r="AC1242" s="17">
        <v>0.30722360317424902</v>
      </c>
      <c r="AD1242" s="17">
        <v>0.50161956424432097</v>
      </c>
      <c r="AE1242" s="17"/>
      <c r="AF1242" s="17">
        <v>0.18433833743608899</v>
      </c>
      <c r="AG1242" s="17">
        <v>0.13908083564450599</v>
      </c>
      <c r="AH1242" s="17">
        <v>0.16125441271022101</v>
      </c>
      <c r="AI1242" s="17">
        <v>6.7890619848748904E-2</v>
      </c>
      <c r="AJ1242" s="17">
        <v>0</v>
      </c>
      <c r="AK1242" s="17"/>
      <c r="AL1242" s="17">
        <v>0.160177977976938</v>
      </c>
      <c r="AM1242" s="17">
        <v>0.135591989645587</v>
      </c>
      <c r="AN1242" s="17">
        <v>0.231517481281484</v>
      </c>
      <c r="AO1242" s="17">
        <v>0.16042820049854101</v>
      </c>
      <c r="AP1242" s="17">
        <v>0.18035878719700499</v>
      </c>
      <c r="AQ1242" s="17">
        <v>9.9151992027719002E-2</v>
      </c>
      <c r="AR1242" s="17"/>
      <c r="AS1242" s="17">
        <v>0.186024349050811</v>
      </c>
      <c r="AT1242" s="17">
        <v>0.121513339334984</v>
      </c>
      <c r="AU1242" s="17"/>
      <c r="AV1242" s="17">
        <v>0.177459960612805</v>
      </c>
      <c r="AW1242" s="17">
        <v>0.207868709478185</v>
      </c>
    </row>
    <row r="1243" spans="2:49" x14ac:dyDescent="0.3">
      <c r="B1243" t="s">
        <v>440</v>
      </c>
      <c r="C1243" s="17">
        <v>0.42336594170285502</v>
      </c>
      <c r="D1243" s="17">
        <v>0.433373972492201</v>
      </c>
      <c r="E1243" s="17">
        <v>0.41259412681172503</v>
      </c>
      <c r="F1243" s="17"/>
      <c r="G1243" s="17">
        <v>0.422222364302901</v>
      </c>
      <c r="H1243" s="17">
        <v>0.39829931563933502</v>
      </c>
      <c r="I1243" s="17">
        <v>0.40194071791789698</v>
      </c>
      <c r="J1243" s="17">
        <v>0.41511944909688198</v>
      </c>
      <c r="K1243" s="17">
        <v>0.42983925576939502</v>
      </c>
      <c r="L1243" s="17">
        <v>0.43473892545535198</v>
      </c>
      <c r="M1243" s="17"/>
      <c r="N1243" s="17">
        <v>0.38198151601438601</v>
      </c>
      <c r="O1243" s="17">
        <v>0.41749514334416499</v>
      </c>
      <c r="P1243" s="17">
        <v>0.50887712167727395</v>
      </c>
      <c r="Q1243" s="17">
        <v>0.39733527683749498</v>
      </c>
      <c r="R1243" s="17"/>
      <c r="S1243" s="17">
        <v>0.35594189258852998</v>
      </c>
      <c r="T1243" s="17">
        <v>0.39141819820007701</v>
      </c>
      <c r="U1243" s="17">
        <v>0.44969245321564599</v>
      </c>
      <c r="V1243" s="17">
        <v>0.43166761314947899</v>
      </c>
      <c r="W1243" s="17">
        <v>0.51415626960128402</v>
      </c>
      <c r="X1243" s="17">
        <v>0.37759214273642999</v>
      </c>
      <c r="Y1243" s="17">
        <v>0.418569440609458</v>
      </c>
      <c r="Z1243" s="17">
        <v>0.31950161375001002</v>
      </c>
      <c r="AA1243" s="17">
        <v>0.54397686060278905</v>
      </c>
      <c r="AB1243" s="17">
        <v>0.45113960313692397</v>
      </c>
      <c r="AC1243" s="17">
        <v>0.40701647516322698</v>
      </c>
      <c r="AD1243" s="17">
        <v>0.30992857885803099</v>
      </c>
      <c r="AE1243" s="17"/>
      <c r="AF1243" s="17">
        <v>0.46118560767465799</v>
      </c>
      <c r="AG1243" s="17">
        <v>0.41862246899736599</v>
      </c>
      <c r="AH1243" s="17">
        <v>0.38466664617215801</v>
      </c>
      <c r="AI1243" s="17">
        <v>0.40986349237674802</v>
      </c>
      <c r="AJ1243" s="17">
        <v>1</v>
      </c>
      <c r="AK1243" s="17"/>
      <c r="AL1243" s="17">
        <v>0.41638780355771798</v>
      </c>
      <c r="AM1243" s="17">
        <v>0.44883644943963202</v>
      </c>
      <c r="AN1243" s="17">
        <v>0.45453709020007899</v>
      </c>
      <c r="AO1243" s="17">
        <v>0.35180284036623599</v>
      </c>
      <c r="AP1243" s="17">
        <v>0.44105831750170599</v>
      </c>
      <c r="AQ1243" s="17">
        <v>0.43958356321090802</v>
      </c>
      <c r="AR1243" s="17"/>
      <c r="AS1243" s="17">
        <v>0.44519788193784998</v>
      </c>
      <c r="AT1243" s="17">
        <v>0.39191027133936202</v>
      </c>
      <c r="AU1243" s="17"/>
      <c r="AV1243" s="17">
        <v>0.487085948286621</v>
      </c>
      <c r="AW1243" s="17">
        <v>0.338358026932228</v>
      </c>
    </row>
    <row r="1244" spans="2:49" x14ac:dyDescent="0.3">
      <c r="B1244" t="s">
        <v>441</v>
      </c>
      <c r="C1244" s="17">
        <v>0.267791272881512</v>
      </c>
      <c r="D1244" s="17">
        <v>0.24930281836231799</v>
      </c>
      <c r="E1244" s="17">
        <v>0.28769071303070398</v>
      </c>
      <c r="F1244" s="17"/>
      <c r="G1244" s="17">
        <v>0.282601639603278</v>
      </c>
      <c r="H1244" s="17">
        <v>0.22376659853537401</v>
      </c>
      <c r="I1244" s="17">
        <v>0.30632866461431602</v>
      </c>
      <c r="J1244" s="17">
        <v>0.326519845331952</v>
      </c>
      <c r="K1244" s="17">
        <v>0.20645892682969599</v>
      </c>
      <c r="L1244" s="17">
        <v>0.26705734530776098</v>
      </c>
      <c r="M1244" s="17"/>
      <c r="N1244" s="17">
        <v>0.26599336219185299</v>
      </c>
      <c r="O1244" s="17">
        <v>0.30381347236748901</v>
      </c>
      <c r="P1244" s="17">
        <v>0.226339142761425</v>
      </c>
      <c r="Q1244" s="17">
        <v>0.264704876734287</v>
      </c>
      <c r="R1244" s="17"/>
      <c r="S1244" s="17">
        <v>0.348639973033673</v>
      </c>
      <c r="T1244" s="17">
        <v>0.272797196951864</v>
      </c>
      <c r="U1244" s="17">
        <v>0.32243629979802202</v>
      </c>
      <c r="V1244" s="17">
        <v>0.32177239377973899</v>
      </c>
      <c r="W1244" s="17">
        <v>0.26185057928350403</v>
      </c>
      <c r="X1244" s="17">
        <v>0.25937153957712</v>
      </c>
      <c r="Y1244" s="17">
        <v>0.31214821312562302</v>
      </c>
      <c r="Z1244" s="17">
        <v>0.16582285397501401</v>
      </c>
      <c r="AA1244" s="17">
        <v>0.20814301325460299</v>
      </c>
      <c r="AB1244" s="17">
        <v>0.26228836679718498</v>
      </c>
      <c r="AC1244" s="17">
        <v>0.17393496830824101</v>
      </c>
      <c r="AD1244" s="17">
        <v>0.18845185689764801</v>
      </c>
      <c r="AE1244" s="17"/>
      <c r="AF1244" s="17">
        <v>0.245929197722566</v>
      </c>
      <c r="AG1244" s="17">
        <v>0.243148540400137</v>
      </c>
      <c r="AH1244" s="17">
        <v>0.33395779769533801</v>
      </c>
      <c r="AI1244" s="17">
        <v>0.31371073933851001</v>
      </c>
      <c r="AJ1244" s="17">
        <v>0</v>
      </c>
      <c r="AK1244" s="17"/>
      <c r="AL1244" s="17">
        <v>0.241828119801826</v>
      </c>
      <c r="AM1244" s="17">
        <v>0.29934272012783603</v>
      </c>
      <c r="AN1244" s="17">
        <v>0.24368432967116799</v>
      </c>
      <c r="AO1244" s="17">
        <v>0.29818874480952701</v>
      </c>
      <c r="AP1244" s="17">
        <v>0.211895862192507</v>
      </c>
      <c r="AQ1244" s="17">
        <v>0.24540509045067899</v>
      </c>
      <c r="AR1244" s="17"/>
      <c r="AS1244" s="17">
        <v>0.23857345329024901</v>
      </c>
      <c r="AT1244" s="17">
        <v>0.30988858956111898</v>
      </c>
      <c r="AU1244" s="17"/>
      <c r="AV1244" s="17">
        <v>0.218939125551669</v>
      </c>
      <c r="AW1244" s="17">
        <v>0.28865284132541102</v>
      </c>
    </row>
    <row r="1245" spans="2:49" x14ac:dyDescent="0.3">
      <c r="B1245" t="s">
        <v>442</v>
      </c>
      <c r="C1245" s="17">
        <v>0.103130943322583</v>
      </c>
      <c r="D1245" s="17">
        <v>0.10127082892529</v>
      </c>
      <c r="E1245" s="17">
        <v>0.10513301629635</v>
      </c>
      <c r="F1245" s="17"/>
      <c r="G1245" s="17">
        <v>9.2916967002170794E-2</v>
      </c>
      <c r="H1245" s="17">
        <v>0.230354087467594</v>
      </c>
      <c r="I1245" s="17">
        <v>7.2227276733944801E-2</v>
      </c>
      <c r="J1245" s="17">
        <v>8.2153903401937206E-2</v>
      </c>
      <c r="K1245" s="17">
        <v>0.111401196062061</v>
      </c>
      <c r="L1245" s="17">
        <v>9.6472494463528902E-2</v>
      </c>
      <c r="M1245" s="17"/>
      <c r="N1245" s="17">
        <v>0.11462108040482499</v>
      </c>
      <c r="O1245" s="17">
        <v>8.6122114972094793E-2</v>
      </c>
      <c r="P1245" s="17">
        <v>0.12323922944290799</v>
      </c>
      <c r="Q1245" s="17">
        <v>9.3450575998382704E-2</v>
      </c>
      <c r="R1245" s="17"/>
      <c r="S1245" s="17">
        <v>9.6210919763189504E-2</v>
      </c>
      <c r="T1245" s="17">
        <v>0.11578350259844999</v>
      </c>
      <c r="U1245" s="17">
        <v>0.113374281515882</v>
      </c>
      <c r="V1245" s="17">
        <v>0.12552737533488401</v>
      </c>
      <c r="W1245" s="17">
        <v>5.4324568729339801E-2</v>
      </c>
      <c r="X1245" s="17">
        <v>0.16616059689252299</v>
      </c>
      <c r="Y1245" s="17">
        <v>8.3638226096732604E-2</v>
      </c>
      <c r="Z1245" s="17">
        <v>0.20893660217524701</v>
      </c>
      <c r="AA1245" s="17">
        <v>7.5381099504321494E-2</v>
      </c>
      <c r="AB1245" s="17">
        <v>8.6096196843447395E-2</v>
      </c>
      <c r="AC1245" s="17">
        <v>8.4604722544803695E-2</v>
      </c>
      <c r="AD1245" s="17">
        <v>0</v>
      </c>
      <c r="AE1245" s="17"/>
      <c r="AF1245" s="17">
        <v>6.8519004017965596E-2</v>
      </c>
      <c r="AG1245" s="17">
        <v>0.15209147319559499</v>
      </c>
      <c r="AH1245" s="17">
        <v>8.6650450134081805E-2</v>
      </c>
      <c r="AI1245" s="17">
        <v>0.15144404146747201</v>
      </c>
      <c r="AJ1245" s="17">
        <v>0</v>
      </c>
      <c r="AK1245" s="17"/>
      <c r="AL1245" s="17">
        <v>0.12858777323909701</v>
      </c>
      <c r="AM1245" s="17">
        <v>8.6867692783415995E-2</v>
      </c>
      <c r="AN1245" s="17">
        <v>3.5197129232058602E-2</v>
      </c>
      <c r="AO1245" s="17">
        <v>0.11663721828906699</v>
      </c>
      <c r="AP1245" s="17">
        <v>0.14146507775394701</v>
      </c>
      <c r="AQ1245" s="17">
        <v>0.109501224238994</v>
      </c>
      <c r="AR1245" s="17"/>
      <c r="AS1245" s="17">
        <v>7.4597505729091296E-2</v>
      </c>
      <c r="AT1245" s="17">
        <v>0.144242195809412</v>
      </c>
      <c r="AU1245" s="17"/>
      <c r="AV1245" s="17">
        <v>6.6105428659477397E-2</v>
      </c>
      <c r="AW1245" s="17">
        <v>9.6257428516162605E-2</v>
      </c>
    </row>
    <row r="1246" spans="2:49" x14ac:dyDescent="0.3">
      <c r="B1246" t="s">
        <v>176</v>
      </c>
      <c r="C1246" s="17">
        <v>4.6117661195715802E-2</v>
      </c>
      <c r="D1246" s="17">
        <v>4.54816889539367E-2</v>
      </c>
      <c r="E1246" s="17">
        <v>4.68021690083451E-2</v>
      </c>
      <c r="F1246" s="17"/>
      <c r="G1246" s="17">
        <v>2.1276726527556002E-2</v>
      </c>
      <c r="H1246" s="17">
        <v>2.98537748211707E-2</v>
      </c>
      <c r="I1246" s="17">
        <v>4.7825777357804501E-2</v>
      </c>
      <c r="J1246" s="17">
        <v>2.4530462251320599E-2</v>
      </c>
      <c r="K1246" s="17">
        <v>8.3005911804893806E-2</v>
      </c>
      <c r="L1246" s="17">
        <v>4.4340837890600102E-2</v>
      </c>
      <c r="M1246" s="17"/>
      <c r="N1246" s="17">
        <v>6.7534298031809895E-2</v>
      </c>
      <c r="O1246" s="17">
        <v>2.76274723581377E-2</v>
      </c>
      <c r="P1246" s="17">
        <v>1.7037135826163001E-2</v>
      </c>
      <c r="Q1246" s="17">
        <v>6.8960066982905605E-2</v>
      </c>
      <c r="R1246" s="17"/>
      <c r="S1246" s="17">
        <v>4.0821310531140902E-2</v>
      </c>
      <c r="T1246" s="17">
        <v>6.8088628771521706E-2</v>
      </c>
      <c r="U1246" s="17">
        <v>2.13142019038857E-2</v>
      </c>
      <c r="V1246" s="17">
        <v>7.4353713276750999E-2</v>
      </c>
      <c r="W1246" s="17">
        <v>8.4115915206795094E-2</v>
      </c>
      <c r="X1246" s="17">
        <v>7.2877266372522703E-2</v>
      </c>
      <c r="Y1246" s="17">
        <v>2.06416452998293E-2</v>
      </c>
      <c r="Z1246" s="17">
        <v>4.2658999611020897E-2</v>
      </c>
      <c r="AA1246" s="17">
        <v>1.81535099448299E-2</v>
      </c>
      <c r="AB1246" s="17">
        <v>5.2995237900309702E-2</v>
      </c>
      <c r="AC1246" s="17">
        <v>2.7220230809479499E-2</v>
      </c>
      <c r="AD1246" s="17">
        <v>0</v>
      </c>
      <c r="AE1246" s="17"/>
      <c r="AF1246" s="17">
        <v>4.00278531487211E-2</v>
      </c>
      <c r="AG1246" s="17">
        <v>4.7056681762396697E-2</v>
      </c>
      <c r="AH1246" s="17">
        <v>3.3470693288201001E-2</v>
      </c>
      <c r="AI1246" s="17">
        <v>5.7091106968520398E-2</v>
      </c>
      <c r="AJ1246" s="17">
        <v>0</v>
      </c>
      <c r="AK1246" s="17"/>
      <c r="AL1246" s="17">
        <v>5.3018325424420698E-2</v>
      </c>
      <c r="AM1246" s="17">
        <v>2.9361148003528001E-2</v>
      </c>
      <c r="AN1246" s="17">
        <v>3.5063969615209897E-2</v>
      </c>
      <c r="AO1246" s="17">
        <v>7.2942996036629001E-2</v>
      </c>
      <c r="AP1246" s="17">
        <v>2.5221955354834499E-2</v>
      </c>
      <c r="AQ1246" s="17">
        <v>0.1063581300717</v>
      </c>
      <c r="AR1246" s="17"/>
      <c r="AS1246" s="17">
        <v>5.5606809991999399E-2</v>
      </c>
      <c r="AT1246" s="17">
        <v>3.2445603955123102E-2</v>
      </c>
      <c r="AU1246" s="17"/>
      <c r="AV1246" s="17">
        <v>5.0409536889427203E-2</v>
      </c>
      <c r="AW1246" s="17">
        <v>6.8862993748013496E-2</v>
      </c>
    </row>
    <row r="1247" spans="2:49" x14ac:dyDescent="0.3">
      <c r="B1247" t="s">
        <v>443</v>
      </c>
      <c r="C1247" s="17">
        <v>0.58296012260018804</v>
      </c>
      <c r="D1247" s="17">
        <v>0.60394466375845501</v>
      </c>
      <c r="E1247" s="17">
        <v>0.560374101664601</v>
      </c>
      <c r="F1247" s="17"/>
      <c r="G1247" s="17">
        <v>0.60320466686699503</v>
      </c>
      <c r="H1247" s="17">
        <v>0.51602553917586103</v>
      </c>
      <c r="I1247" s="17">
        <v>0.573618281293934</v>
      </c>
      <c r="J1247" s="17">
        <v>0.56679578901479</v>
      </c>
      <c r="K1247" s="17">
        <v>0.59913396530334895</v>
      </c>
      <c r="L1247" s="17">
        <v>0.59212932233811</v>
      </c>
      <c r="M1247" s="17"/>
      <c r="N1247" s="17">
        <v>0.55185125937151203</v>
      </c>
      <c r="O1247" s="17">
        <v>0.58243694030227799</v>
      </c>
      <c r="P1247" s="17">
        <v>0.63338449196950397</v>
      </c>
      <c r="Q1247" s="17">
        <v>0.57288448028442496</v>
      </c>
      <c r="R1247" s="17"/>
      <c r="S1247" s="17">
        <v>0.51432779667199702</v>
      </c>
      <c r="T1247" s="17">
        <v>0.54333067167816396</v>
      </c>
      <c r="U1247" s="17">
        <v>0.54287521678220996</v>
      </c>
      <c r="V1247" s="17">
        <v>0.47834651760862601</v>
      </c>
      <c r="W1247" s="17">
        <v>0.59970893678036197</v>
      </c>
      <c r="X1247" s="17">
        <v>0.50159059715783405</v>
      </c>
      <c r="Y1247" s="17">
        <v>0.58357191547781495</v>
      </c>
      <c r="Z1247" s="17">
        <v>0.582581544238717</v>
      </c>
      <c r="AA1247" s="17">
        <v>0.69832237729624602</v>
      </c>
      <c r="AB1247" s="17">
        <v>0.59862019845905801</v>
      </c>
      <c r="AC1247" s="17">
        <v>0.71424007833747605</v>
      </c>
      <c r="AD1247" s="17">
        <v>0.81154814310235202</v>
      </c>
      <c r="AE1247" s="17"/>
      <c r="AF1247" s="17">
        <v>0.64552394511074696</v>
      </c>
      <c r="AG1247" s="17">
        <v>0.55770330464187101</v>
      </c>
      <c r="AH1247" s="17">
        <v>0.54592105888237896</v>
      </c>
      <c r="AI1247" s="17">
        <v>0.47775411222549702</v>
      </c>
      <c r="AJ1247" s="17">
        <v>1</v>
      </c>
      <c r="AK1247" s="17"/>
      <c r="AL1247" s="17">
        <v>0.57656578153465599</v>
      </c>
      <c r="AM1247" s="17">
        <v>0.58442843908522002</v>
      </c>
      <c r="AN1247" s="17">
        <v>0.68605457148156301</v>
      </c>
      <c r="AO1247" s="17">
        <v>0.512231040864777</v>
      </c>
      <c r="AP1247" s="17">
        <v>0.62141710469871103</v>
      </c>
      <c r="AQ1247" s="17">
        <v>0.53873555523862704</v>
      </c>
      <c r="AR1247" s="17"/>
      <c r="AS1247" s="17">
        <v>0.63122223098866004</v>
      </c>
      <c r="AT1247" s="17">
        <v>0.51342361067434505</v>
      </c>
      <c r="AU1247" s="17"/>
      <c r="AV1247" s="17">
        <v>0.664545908899426</v>
      </c>
      <c r="AW1247" s="17">
        <v>0.54622673641041297</v>
      </c>
    </row>
    <row r="1248" spans="2:49" x14ac:dyDescent="0.3">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row>
    <row r="1249" spans="2:49" x14ac:dyDescent="0.3">
      <c r="B1249" s="6" t="s">
        <v>451</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row>
    <row r="1250" spans="2:49" x14ac:dyDescent="0.3">
      <c r="B1250" s="23" t="s">
        <v>676</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row>
    <row r="1251" spans="2:49" x14ac:dyDescent="0.3">
      <c r="B1251" t="s">
        <v>439</v>
      </c>
      <c r="C1251" s="17">
        <v>0.32992300023976401</v>
      </c>
      <c r="D1251" s="17">
        <v>0.40281726748055902</v>
      </c>
      <c r="E1251" s="17">
        <v>0.25146565234887402</v>
      </c>
      <c r="F1251" s="17"/>
      <c r="G1251" s="17">
        <v>0.369546811815539</v>
      </c>
      <c r="H1251" s="17">
        <v>0.14028955205377999</v>
      </c>
      <c r="I1251" s="17">
        <v>0.293219334123479</v>
      </c>
      <c r="J1251" s="17">
        <v>0.33856776638109598</v>
      </c>
      <c r="K1251" s="17">
        <v>0.31565947536498801</v>
      </c>
      <c r="L1251" s="17">
        <v>0.36987969429658202</v>
      </c>
      <c r="M1251" s="17"/>
      <c r="N1251" s="17">
        <v>0.40458164055131901</v>
      </c>
      <c r="O1251" s="17">
        <v>0.296222976489118</v>
      </c>
      <c r="P1251" s="17">
        <v>0.309212963440408</v>
      </c>
      <c r="Q1251" s="17">
        <v>0.31677332770178201</v>
      </c>
      <c r="R1251" s="17"/>
      <c r="S1251" s="17">
        <v>0.33514648031133798</v>
      </c>
      <c r="T1251" s="17">
        <v>0.38598167286214702</v>
      </c>
      <c r="U1251" s="17">
        <v>0.32533510412934802</v>
      </c>
      <c r="V1251" s="17">
        <v>0.27319851636864001</v>
      </c>
      <c r="W1251" s="17">
        <v>0.28694123644775898</v>
      </c>
      <c r="X1251" s="17">
        <v>0.249103789665195</v>
      </c>
      <c r="Y1251" s="17">
        <v>0.31129072841030803</v>
      </c>
      <c r="Z1251" s="17">
        <v>0.41809852670339098</v>
      </c>
      <c r="AA1251" s="17">
        <v>0.29719115984760403</v>
      </c>
      <c r="AB1251" s="17">
        <v>0.30645913554872001</v>
      </c>
      <c r="AC1251" s="17">
        <v>0.45091946522012599</v>
      </c>
      <c r="AD1251" s="17">
        <v>0.437268911124088</v>
      </c>
      <c r="AE1251" s="17"/>
      <c r="AF1251" s="17">
        <v>0.36106315036624198</v>
      </c>
      <c r="AG1251" s="17">
        <v>0.33804474481619101</v>
      </c>
      <c r="AH1251" s="17">
        <v>0.30397768786938201</v>
      </c>
      <c r="AI1251" s="17">
        <v>0.33396819684594597</v>
      </c>
      <c r="AJ1251" s="17">
        <v>0</v>
      </c>
      <c r="AK1251" s="17"/>
      <c r="AL1251" s="17">
        <v>0.32491137439036299</v>
      </c>
      <c r="AM1251" s="17">
        <v>0.31983071729234702</v>
      </c>
      <c r="AN1251" s="17">
        <v>0.470827197611977</v>
      </c>
      <c r="AO1251" s="17">
        <v>0.30057924504248001</v>
      </c>
      <c r="AP1251" s="17">
        <v>0.35108684975705001</v>
      </c>
      <c r="AQ1251" s="17">
        <v>0.169016308620314</v>
      </c>
      <c r="AR1251" s="17"/>
      <c r="AS1251" s="17">
        <v>0.33891900391729801</v>
      </c>
      <c r="AT1251" s="17">
        <v>0.31696147124951302</v>
      </c>
      <c r="AU1251" s="17"/>
      <c r="AV1251" s="17">
        <v>0.33345592295202803</v>
      </c>
      <c r="AW1251" s="17">
        <v>0.35285315817864898</v>
      </c>
    </row>
    <row r="1252" spans="2:49" x14ac:dyDescent="0.3">
      <c r="B1252" t="s">
        <v>440</v>
      </c>
      <c r="C1252" s="17">
        <v>0.47151816720753398</v>
      </c>
      <c r="D1252" s="17">
        <v>0.42810834310927698</v>
      </c>
      <c r="E1252" s="17">
        <v>0.51824090412604396</v>
      </c>
      <c r="F1252" s="17"/>
      <c r="G1252" s="17">
        <v>0.39369509551411802</v>
      </c>
      <c r="H1252" s="17">
        <v>0.57120593253046104</v>
      </c>
      <c r="I1252" s="17">
        <v>0.50052753163539299</v>
      </c>
      <c r="J1252" s="17">
        <v>0.49403677320164402</v>
      </c>
      <c r="K1252" s="17">
        <v>0.46813144749271501</v>
      </c>
      <c r="L1252" s="17">
        <v>0.453768997359772</v>
      </c>
      <c r="M1252" s="17"/>
      <c r="N1252" s="17">
        <v>0.433887510959032</v>
      </c>
      <c r="O1252" s="17">
        <v>0.549073693174007</v>
      </c>
      <c r="P1252" s="17">
        <v>0.41320762292180702</v>
      </c>
      <c r="Q1252" s="17">
        <v>0.47560525224204497</v>
      </c>
      <c r="R1252" s="17"/>
      <c r="S1252" s="17">
        <v>0.39094398650402201</v>
      </c>
      <c r="T1252" s="17">
        <v>0.42316780636297202</v>
      </c>
      <c r="U1252" s="17">
        <v>0.47363297664402498</v>
      </c>
      <c r="V1252" s="17">
        <v>0.52564479844936796</v>
      </c>
      <c r="W1252" s="17">
        <v>0.56519855542340303</v>
      </c>
      <c r="X1252" s="17">
        <v>0.56020490552659497</v>
      </c>
      <c r="Y1252" s="17">
        <v>0.50047663375927298</v>
      </c>
      <c r="Z1252" s="17">
        <v>0.45088628799983099</v>
      </c>
      <c r="AA1252" s="17">
        <v>0.45394975856310799</v>
      </c>
      <c r="AB1252" s="17">
        <v>0.51625930550592303</v>
      </c>
      <c r="AC1252" s="17">
        <v>0.31918002662429001</v>
      </c>
      <c r="AD1252" s="17">
        <v>0.49771217226277198</v>
      </c>
      <c r="AE1252" s="17"/>
      <c r="AF1252" s="17">
        <v>0.433008989157045</v>
      </c>
      <c r="AG1252" s="17">
        <v>0.47625768846488398</v>
      </c>
      <c r="AH1252" s="17">
        <v>0.46859191555207602</v>
      </c>
      <c r="AI1252" s="17">
        <v>0.444789202622558</v>
      </c>
      <c r="AJ1252" s="17">
        <v>1</v>
      </c>
      <c r="AK1252" s="17"/>
      <c r="AL1252" s="17">
        <v>0.40870419529829399</v>
      </c>
      <c r="AM1252" s="17">
        <v>0.52561442051275598</v>
      </c>
      <c r="AN1252" s="17">
        <v>0.34563187688521202</v>
      </c>
      <c r="AO1252" s="17">
        <v>0.47468116261686999</v>
      </c>
      <c r="AP1252" s="17">
        <v>0.46282879135707899</v>
      </c>
      <c r="AQ1252" s="17">
        <v>0.61686597134797805</v>
      </c>
      <c r="AR1252" s="17"/>
      <c r="AS1252" s="17">
        <v>0.49367325203499302</v>
      </c>
      <c r="AT1252" s="17">
        <v>0.43959690699398901</v>
      </c>
      <c r="AU1252" s="17"/>
      <c r="AV1252" s="17">
        <v>0.51022655514095405</v>
      </c>
      <c r="AW1252" s="17">
        <v>0.45145233667978202</v>
      </c>
    </row>
    <row r="1253" spans="2:49" x14ac:dyDescent="0.3">
      <c r="B1253" t="s">
        <v>441</v>
      </c>
      <c r="C1253" s="17">
        <v>0.13150960922170299</v>
      </c>
      <c r="D1253" s="17">
        <v>0.112462847105272</v>
      </c>
      <c r="E1253" s="17">
        <v>0.15200996539686701</v>
      </c>
      <c r="F1253" s="17"/>
      <c r="G1253" s="17">
        <v>0.18808908335928001</v>
      </c>
      <c r="H1253" s="17">
        <v>0.172950572750627</v>
      </c>
      <c r="I1253" s="17">
        <v>0.108378391931801</v>
      </c>
      <c r="J1253" s="17">
        <v>9.44940584934819E-2</v>
      </c>
      <c r="K1253" s="17">
        <v>0.14037435908649901</v>
      </c>
      <c r="L1253" s="17">
        <v>0.13038073944644399</v>
      </c>
      <c r="M1253" s="17"/>
      <c r="N1253" s="17">
        <v>0.12180969613386899</v>
      </c>
      <c r="O1253" s="17">
        <v>0.11122571291838</v>
      </c>
      <c r="P1253" s="17">
        <v>0.15885029899195199</v>
      </c>
      <c r="Q1253" s="17">
        <v>0.13715450746157301</v>
      </c>
      <c r="R1253" s="17"/>
      <c r="S1253" s="17">
        <v>0.25397858806273299</v>
      </c>
      <c r="T1253" s="17">
        <v>0.12898501536891199</v>
      </c>
      <c r="U1253" s="17">
        <v>0.13181610597221399</v>
      </c>
      <c r="V1253" s="17">
        <v>0.149777763649204</v>
      </c>
      <c r="W1253" s="17">
        <v>8.6788211866583698E-2</v>
      </c>
      <c r="X1253" s="17">
        <v>0.12814994233907301</v>
      </c>
      <c r="Y1253" s="17">
        <v>0.14650233565662299</v>
      </c>
      <c r="Z1253" s="17">
        <v>4.1191678306119001E-2</v>
      </c>
      <c r="AA1253" s="17">
        <v>0.114661303940293</v>
      </c>
      <c r="AB1253" s="17">
        <v>9.1614044386944399E-2</v>
      </c>
      <c r="AC1253" s="17">
        <v>0.14527890205522101</v>
      </c>
      <c r="AD1253" s="17">
        <v>6.5018916613139202E-2</v>
      </c>
      <c r="AE1253" s="17"/>
      <c r="AF1253" s="17">
        <v>0.13581154728243</v>
      </c>
      <c r="AG1253" s="17">
        <v>8.93760538158756E-2</v>
      </c>
      <c r="AH1253" s="17">
        <v>0.15867443520722199</v>
      </c>
      <c r="AI1253" s="17">
        <v>0.16787714376601201</v>
      </c>
      <c r="AJ1253" s="17">
        <v>0</v>
      </c>
      <c r="AK1253" s="17"/>
      <c r="AL1253" s="17">
        <v>0.17810845327226099</v>
      </c>
      <c r="AM1253" s="17">
        <v>0.12548542134171201</v>
      </c>
      <c r="AN1253" s="17">
        <v>8.7171236749523998E-2</v>
      </c>
      <c r="AO1253" s="17">
        <v>0.13413923515777401</v>
      </c>
      <c r="AP1253" s="17">
        <v>0.115540531410919</v>
      </c>
      <c r="AQ1253" s="17">
        <v>0.139046023823231</v>
      </c>
      <c r="AR1253" s="17"/>
      <c r="AS1253" s="17">
        <v>0.114215661684801</v>
      </c>
      <c r="AT1253" s="17">
        <v>0.15642689587368799</v>
      </c>
      <c r="AU1253" s="17"/>
      <c r="AV1253" s="17">
        <v>0.109405816590253</v>
      </c>
      <c r="AW1253" s="17">
        <v>0.126483670148652</v>
      </c>
    </row>
    <row r="1254" spans="2:49" x14ac:dyDescent="0.3">
      <c r="B1254" t="s">
        <v>442</v>
      </c>
      <c r="C1254" s="17">
        <v>5.8524803954106697E-2</v>
      </c>
      <c r="D1254" s="17">
        <v>4.4080245201650901E-2</v>
      </c>
      <c r="E1254" s="17">
        <v>7.4071729851971996E-2</v>
      </c>
      <c r="F1254" s="17"/>
      <c r="G1254" s="17">
        <v>4.8669009311063598E-2</v>
      </c>
      <c r="H1254" s="17">
        <v>8.5700167843960506E-2</v>
      </c>
      <c r="I1254" s="17">
        <v>7.3411424087632807E-2</v>
      </c>
      <c r="J1254" s="17">
        <v>7.2901401923777601E-2</v>
      </c>
      <c r="K1254" s="17">
        <v>6.5651679746076302E-2</v>
      </c>
      <c r="L1254" s="17">
        <v>4.0979232664101702E-2</v>
      </c>
      <c r="M1254" s="17"/>
      <c r="N1254" s="17">
        <v>3.1137393116383999E-2</v>
      </c>
      <c r="O1254" s="17">
        <v>4.3477617418494499E-2</v>
      </c>
      <c r="P1254" s="17">
        <v>9.8934976126216698E-2</v>
      </c>
      <c r="Q1254" s="17">
        <v>6.3223150759712202E-2</v>
      </c>
      <c r="R1254" s="17"/>
      <c r="S1254" s="17">
        <v>0</v>
      </c>
      <c r="T1254" s="17">
        <v>2.7028404367326401E-2</v>
      </c>
      <c r="U1254" s="17">
        <v>6.9215813254412603E-2</v>
      </c>
      <c r="V1254" s="17">
        <v>5.1378921532788502E-2</v>
      </c>
      <c r="W1254" s="17">
        <v>6.1071996262254201E-2</v>
      </c>
      <c r="X1254" s="17">
        <v>4.0919934600484702E-2</v>
      </c>
      <c r="Y1254" s="17">
        <v>4.1730302173795801E-2</v>
      </c>
      <c r="Z1254" s="17">
        <v>8.9823506990658705E-2</v>
      </c>
      <c r="AA1254" s="17">
        <v>0.13419777764899499</v>
      </c>
      <c r="AB1254" s="17">
        <v>8.5667514558412997E-2</v>
      </c>
      <c r="AC1254" s="17">
        <v>8.4621606100362304E-2</v>
      </c>
      <c r="AD1254" s="17">
        <v>0</v>
      </c>
      <c r="AE1254" s="17"/>
      <c r="AF1254" s="17">
        <v>5.42502141474848E-2</v>
      </c>
      <c r="AG1254" s="17">
        <v>8.8225033706427106E-2</v>
      </c>
      <c r="AH1254" s="17">
        <v>5.9537222301004299E-2</v>
      </c>
      <c r="AI1254" s="17">
        <v>5.3365456765483897E-2</v>
      </c>
      <c r="AJ1254" s="17">
        <v>0</v>
      </c>
      <c r="AK1254" s="17"/>
      <c r="AL1254" s="17">
        <v>8.8275977039081896E-2</v>
      </c>
      <c r="AM1254" s="17">
        <v>2.2907437363154801E-2</v>
      </c>
      <c r="AN1254" s="17">
        <v>7.2468650539756096E-2</v>
      </c>
      <c r="AO1254" s="17">
        <v>7.0602488830284804E-2</v>
      </c>
      <c r="AP1254" s="17">
        <v>7.0543827474952803E-2</v>
      </c>
      <c r="AQ1254" s="17">
        <v>7.5071696208477895E-2</v>
      </c>
      <c r="AR1254" s="17"/>
      <c r="AS1254" s="17">
        <v>4.5604510672931101E-2</v>
      </c>
      <c r="AT1254" s="17">
        <v>7.7140487309674002E-2</v>
      </c>
      <c r="AU1254" s="17"/>
      <c r="AV1254" s="17">
        <v>4.0714759608576102E-2</v>
      </c>
      <c r="AW1254" s="17">
        <v>5.8076327595189103E-2</v>
      </c>
    </row>
    <row r="1255" spans="2:49" x14ac:dyDescent="0.3">
      <c r="B1255" t="s">
        <v>176</v>
      </c>
      <c r="C1255" s="17">
        <v>8.5244193768922692E-3</v>
      </c>
      <c r="D1255" s="17">
        <v>1.25312971032405E-2</v>
      </c>
      <c r="E1255" s="17">
        <v>4.2117482762431997E-3</v>
      </c>
      <c r="F1255" s="17"/>
      <c r="G1255" s="17">
        <v>0</v>
      </c>
      <c r="H1255" s="17">
        <v>2.98537748211707E-2</v>
      </c>
      <c r="I1255" s="17">
        <v>2.4463318221694098E-2</v>
      </c>
      <c r="J1255" s="17">
        <v>0</v>
      </c>
      <c r="K1255" s="17">
        <v>1.0183038309722401E-2</v>
      </c>
      <c r="L1255" s="17">
        <v>4.9913362331002204E-3</v>
      </c>
      <c r="M1255" s="17"/>
      <c r="N1255" s="17">
        <v>8.5837592393965597E-3</v>
      </c>
      <c r="O1255" s="17">
        <v>0</v>
      </c>
      <c r="P1255" s="17">
        <v>1.97941385196157E-2</v>
      </c>
      <c r="Q1255" s="17">
        <v>7.2437618348883898E-3</v>
      </c>
      <c r="R1255" s="17"/>
      <c r="S1255" s="17">
        <v>1.9930945121906699E-2</v>
      </c>
      <c r="T1255" s="17">
        <v>3.4837101038642897E-2</v>
      </c>
      <c r="U1255" s="17">
        <v>0</v>
      </c>
      <c r="V1255" s="17">
        <v>0</v>
      </c>
      <c r="W1255" s="17">
        <v>0</v>
      </c>
      <c r="X1255" s="17">
        <v>2.1621427868652999E-2</v>
      </c>
      <c r="Y1255" s="17">
        <v>0</v>
      </c>
      <c r="Z1255" s="17">
        <v>0</v>
      </c>
      <c r="AA1255" s="17">
        <v>0</v>
      </c>
      <c r="AB1255" s="17">
        <v>0</v>
      </c>
      <c r="AC1255" s="17">
        <v>0</v>
      </c>
      <c r="AD1255" s="17">
        <v>0</v>
      </c>
      <c r="AE1255" s="17"/>
      <c r="AF1255" s="17">
        <v>1.5866099046798102E-2</v>
      </c>
      <c r="AG1255" s="17">
        <v>8.0964791966224702E-3</v>
      </c>
      <c r="AH1255" s="17">
        <v>9.2187390703152294E-3</v>
      </c>
      <c r="AI1255" s="17">
        <v>0</v>
      </c>
      <c r="AJ1255" s="17">
        <v>0</v>
      </c>
      <c r="AK1255" s="17"/>
      <c r="AL1255" s="17">
        <v>0</v>
      </c>
      <c r="AM1255" s="17">
        <v>6.1620034900304703E-3</v>
      </c>
      <c r="AN1255" s="17">
        <v>2.3901038213530901E-2</v>
      </c>
      <c r="AO1255" s="17">
        <v>1.9997868352590899E-2</v>
      </c>
      <c r="AP1255" s="17">
        <v>0</v>
      </c>
      <c r="AQ1255" s="17">
        <v>0</v>
      </c>
      <c r="AR1255" s="17"/>
      <c r="AS1255" s="17">
        <v>7.5875716899763499E-3</v>
      </c>
      <c r="AT1255" s="17">
        <v>9.8742385731354302E-3</v>
      </c>
      <c r="AU1255" s="17"/>
      <c r="AV1255" s="17">
        <v>6.1969457081892604E-3</v>
      </c>
      <c r="AW1255" s="17">
        <v>1.11345073977294E-2</v>
      </c>
    </row>
    <row r="1256" spans="2:49" x14ac:dyDescent="0.3">
      <c r="B1256" t="s">
        <v>443</v>
      </c>
      <c r="C1256" s="17">
        <v>0.80144116744729799</v>
      </c>
      <c r="D1256" s="17">
        <v>0.83092561058983605</v>
      </c>
      <c r="E1256" s="17">
        <v>0.76970655647491804</v>
      </c>
      <c r="F1256" s="17"/>
      <c r="G1256" s="17">
        <v>0.76324190732965702</v>
      </c>
      <c r="H1256" s="17">
        <v>0.71149548458424094</v>
      </c>
      <c r="I1256" s="17">
        <v>0.79374686575887199</v>
      </c>
      <c r="J1256" s="17">
        <v>0.83260453958274006</v>
      </c>
      <c r="K1256" s="17">
        <v>0.78379092285770202</v>
      </c>
      <c r="L1256" s="17">
        <v>0.82364869165635402</v>
      </c>
      <c r="M1256" s="17"/>
      <c r="N1256" s="17">
        <v>0.83846915151035095</v>
      </c>
      <c r="O1256" s="17">
        <v>0.845296669663125</v>
      </c>
      <c r="P1256" s="17">
        <v>0.72242058636221596</v>
      </c>
      <c r="Q1256" s="17">
        <v>0.79237857994382599</v>
      </c>
      <c r="R1256" s="17"/>
      <c r="S1256" s="17">
        <v>0.72609046681536005</v>
      </c>
      <c r="T1256" s="17">
        <v>0.80914947922511904</v>
      </c>
      <c r="U1256" s="17">
        <v>0.798968080773373</v>
      </c>
      <c r="V1256" s="17">
        <v>0.79884331481800697</v>
      </c>
      <c r="W1256" s="17">
        <v>0.85213979187116196</v>
      </c>
      <c r="X1256" s="17">
        <v>0.80930869519179005</v>
      </c>
      <c r="Y1256" s="17">
        <v>0.81176736216958101</v>
      </c>
      <c r="Z1256" s="17">
        <v>0.86898481470322197</v>
      </c>
      <c r="AA1256" s="17">
        <v>0.75114091841071196</v>
      </c>
      <c r="AB1256" s="17">
        <v>0.82271844105464298</v>
      </c>
      <c r="AC1256" s="17">
        <v>0.77009949184441695</v>
      </c>
      <c r="AD1256" s="17">
        <v>0.93498108338686103</v>
      </c>
      <c r="AE1256" s="17"/>
      <c r="AF1256" s="17">
        <v>0.79407213952328703</v>
      </c>
      <c r="AG1256" s="17">
        <v>0.81430243328107499</v>
      </c>
      <c r="AH1256" s="17">
        <v>0.77256960342145797</v>
      </c>
      <c r="AI1256" s="17">
        <v>0.77875739946850397</v>
      </c>
      <c r="AJ1256" s="17">
        <v>1</v>
      </c>
      <c r="AK1256" s="17"/>
      <c r="AL1256" s="17">
        <v>0.73361556968865704</v>
      </c>
      <c r="AM1256" s="17">
        <v>0.845445137805103</v>
      </c>
      <c r="AN1256" s="17">
        <v>0.81645907449718902</v>
      </c>
      <c r="AO1256" s="17">
        <v>0.77526040765935</v>
      </c>
      <c r="AP1256" s="17">
        <v>0.81391564111412795</v>
      </c>
      <c r="AQ1256" s="17">
        <v>0.78588227996829096</v>
      </c>
      <c r="AR1256" s="17"/>
      <c r="AS1256" s="17">
        <v>0.83259225595229103</v>
      </c>
      <c r="AT1256" s="17">
        <v>0.75655837824350303</v>
      </c>
      <c r="AU1256" s="17"/>
      <c r="AV1256" s="17">
        <v>0.84368247809298202</v>
      </c>
      <c r="AW1256" s="17">
        <v>0.80430549485842995</v>
      </c>
    </row>
    <row r="1257" spans="2:49" x14ac:dyDescent="0.3">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row>
    <row r="1258" spans="2:49" x14ac:dyDescent="0.3">
      <c r="B1258" s="6" t="s">
        <v>452</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row>
    <row r="1259" spans="2:49" x14ac:dyDescent="0.3">
      <c r="B1259" s="23" t="s">
        <v>676</v>
      </c>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row>
    <row r="1260" spans="2:49" x14ac:dyDescent="0.3">
      <c r="B1260" t="s">
        <v>439</v>
      </c>
      <c r="C1260" s="17">
        <v>0.20039933448355099</v>
      </c>
      <c r="D1260" s="17">
        <v>0.226628014437702</v>
      </c>
      <c r="E1260" s="17">
        <v>0.172168957174402</v>
      </c>
      <c r="F1260" s="17"/>
      <c r="G1260" s="17">
        <v>0.33197395466128399</v>
      </c>
      <c r="H1260" s="17">
        <v>0.17397835614933899</v>
      </c>
      <c r="I1260" s="17">
        <v>0.26262706200980002</v>
      </c>
      <c r="J1260" s="17">
        <v>0.13835363124137601</v>
      </c>
      <c r="K1260" s="17">
        <v>0.15808505450600999</v>
      </c>
      <c r="L1260" s="17">
        <v>0.20920216183023599</v>
      </c>
      <c r="M1260" s="17"/>
      <c r="N1260" s="17">
        <v>0.155046983187347</v>
      </c>
      <c r="O1260" s="17">
        <v>0.23366276699781699</v>
      </c>
      <c r="P1260" s="17">
        <v>0.199577150576498</v>
      </c>
      <c r="Q1260" s="17">
        <v>0.20334213953578301</v>
      </c>
      <c r="R1260" s="17"/>
      <c r="S1260" s="17">
        <v>0.177772867804535</v>
      </c>
      <c r="T1260" s="17">
        <v>0.23265145208010601</v>
      </c>
      <c r="U1260" s="17">
        <v>0.15806465083001001</v>
      </c>
      <c r="V1260" s="17">
        <v>0.17339756974173601</v>
      </c>
      <c r="W1260" s="17">
        <v>8.2537479151038595E-2</v>
      </c>
      <c r="X1260" s="17">
        <v>0.19596189797399399</v>
      </c>
      <c r="Y1260" s="17">
        <v>0.27309642363896403</v>
      </c>
      <c r="Z1260" s="17">
        <v>0.34614527919983301</v>
      </c>
      <c r="AA1260" s="17">
        <v>0.21133073457370999</v>
      </c>
      <c r="AB1260" s="17">
        <v>0.119464835270246</v>
      </c>
      <c r="AC1260" s="17">
        <v>0.250942532845504</v>
      </c>
      <c r="AD1260" s="17">
        <v>0.31009238162053598</v>
      </c>
      <c r="AE1260" s="17"/>
      <c r="AF1260" s="17">
        <v>0.22929315724955501</v>
      </c>
      <c r="AG1260" s="17">
        <v>0.19193202839107601</v>
      </c>
      <c r="AH1260" s="17">
        <v>0.229153770587921</v>
      </c>
      <c r="AI1260" s="17">
        <v>9.4280083847787605E-2</v>
      </c>
      <c r="AJ1260" s="17">
        <v>0.59117304976226803</v>
      </c>
      <c r="AK1260" s="17"/>
      <c r="AL1260" s="17">
        <v>0.15974866825228801</v>
      </c>
      <c r="AM1260" s="17">
        <v>0.229474036399584</v>
      </c>
      <c r="AN1260" s="17">
        <v>0.238753763188574</v>
      </c>
      <c r="AO1260" s="17">
        <v>0.232944844747732</v>
      </c>
      <c r="AP1260" s="17">
        <v>0.14681116135950301</v>
      </c>
      <c r="AQ1260" s="17">
        <v>9.8859580808944095E-2</v>
      </c>
      <c r="AR1260" s="17"/>
      <c r="AS1260" s="17">
        <v>0.195296220423824</v>
      </c>
      <c r="AT1260" s="17">
        <v>0.207751950511365</v>
      </c>
      <c r="AU1260" s="17"/>
      <c r="AV1260" s="17">
        <v>0.203908753889568</v>
      </c>
      <c r="AW1260" s="17">
        <v>0.173329061112872</v>
      </c>
    </row>
    <row r="1261" spans="2:49" x14ac:dyDescent="0.3">
      <c r="B1261" t="s">
        <v>440</v>
      </c>
      <c r="C1261" s="17">
        <v>0.421443438337819</v>
      </c>
      <c r="D1261" s="17">
        <v>0.41658718997087701</v>
      </c>
      <c r="E1261" s="17">
        <v>0.42667030160144298</v>
      </c>
      <c r="F1261" s="17"/>
      <c r="G1261" s="17">
        <v>0.37809709618130299</v>
      </c>
      <c r="H1261" s="17">
        <v>0.340202750884817</v>
      </c>
      <c r="I1261" s="17">
        <v>0.45240188769237599</v>
      </c>
      <c r="J1261" s="17">
        <v>0.45305328910092402</v>
      </c>
      <c r="K1261" s="17">
        <v>0.46844173011557699</v>
      </c>
      <c r="L1261" s="17">
        <v>0.39709221098476399</v>
      </c>
      <c r="M1261" s="17"/>
      <c r="N1261" s="17">
        <v>0.49737826315304901</v>
      </c>
      <c r="O1261" s="17">
        <v>0.37262080723059399</v>
      </c>
      <c r="P1261" s="17">
        <v>0.44037737927909398</v>
      </c>
      <c r="Q1261" s="17">
        <v>0.38958524188368998</v>
      </c>
      <c r="R1261" s="17"/>
      <c r="S1261" s="17">
        <v>0.43040114853070399</v>
      </c>
      <c r="T1261" s="17">
        <v>0.42666332195776802</v>
      </c>
      <c r="U1261" s="17">
        <v>0.42312937430431802</v>
      </c>
      <c r="V1261" s="17">
        <v>0.32829547158244299</v>
      </c>
      <c r="W1261" s="17">
        <v>0.48804559785259499</v>
      </c>
      <c r="X1261" s="17">
        <v>0.40937549072627799</v>
      </c>
      <c r="Y1261" s="17">
        <v>0.417158956975478</v>
      </c>
      <c r="Z1261" s="17">
        <v>0.247510580986498</v>
      </c>
      <c r="AA1261" s="17">
        <v>0.50965334972403398</v>
      </c>
      <c r="AB1261" s="17">
        <v>0.470157759674731</v>
      </c>
      <c r="AC1261" s="17">
        <v>0.34002100111186401</v>
      </c>
      <c r="AD1261" s="17">
        <v>0.44323182595927801</v>
      </c>
      <c r="AE1261" s="17"/>
      <c r="AF1261" s="17">
        <v>0.432346626360469</v>
      </c>
      <c r="AG1261" s="17">
        <v>0.364104110660316</v>
      </c>
      <c r="AH1261" s="17">
        <v>0.42956959019688001</v>
      </c>
      <c r="AI1261" s="17">
        <v>0.491311174631134</v>
      </c>
      <c r="AJ1261" s="17">
        <v>0.40882695023773202</v>
      </c>
      <c r="AK1261" s="17"/>
      <c r="AL1261" s="17">
        <v>0.43646550695303599</v>
      </c>
      <c r="AM1261" s="17">
        <v>0.40651863132265398</v>
      </c>
      <c r="AN1261" s="17">
        <v>0.47096394904038402</v>
      </c>
      <c r="AO1261" s="17">
        <v>0.30906412623978802</v>
      </c>
      <c r="AP1261" s="17">
        <v>0.49153871949045203</v>
      </c>
      <c r="AQ1261" s="17">
        <v>0.58630963284756099</v>
      </c>
      <c r="AR1261" s="17"/>
      <c r="AS1261" s="17">
        <v>0.46554524937710801</v>
      </c>
      <c r="AT1261" s="17">
        <v>0.357901123016647</v>
      </c>
      <c r="AU1261" s="17"/>
      <c r="AV1261" s="17">
        <v>0.46368804092559301</v>
      </c>
      <c r="AW1261" s="17">
        <v>0.47028225203612201</v>
      </c>
    </row>
    <row r="1262" spans="2:49" x14ac:dyDescent="0.3">
      <c r="B1262" t="s">
        <v>441</v>
      </c>
      <c r="C1262" s="17">
        <v>0.25718071382889002</v>
      </c>
      <c r="D1262" s="17">
        <v>0.27146319756557402</v>
      </c>
      <c r="E1262" s="17">
        <v>0.241808232045469</v>
      </c>
      <c r="F1262" s="17"/>
      <c r="G1262" s="17">
        <v>0.15526794373908701</v>
      </c>
      <c r="H1262" s="17">
        <v>0.31385166118984098</v>
      </c>
      <c r="I1262" s="17">
        <v>0.14269995787849701</v>
      </c>
      <c r="J1262" s="17">
        <v>0.28943982262531298</v>
      </c>
      <c r="K1262" s="17">
        <v>0.21001591159315899</v>
      </c>
      <c r="L1262" s="17">
        <v>0.31322293310402299</v>
      </c>
      <c r="M1262" s="17"/>
      <c r="N1262" s="17">
        <v>0.24687148657167399</v>
      </c>
      <c r="O1262" s="17">
        <v>0.27071165339846998</v>
      </c>
      <c r="P1262" s="17">
        <v>0.21987010682000799</v>
      </c>
      <c r="Q1262" s="17">
        <v>0.28553098932809201</v>
      </c>
      <c r="R1262" s="17"/>
      <c r="S1262" s="17">
        <v>0.27203803167667201</v>
      </c>
      <c r="T1262" s="17">
        <v>0.270156246070899</v>
      </c>
      <c r="U1262" s="17">
        <v>0.27272676497764697</v>
      </c>
      <c r="V1262" s="17">
        <v>0.323420052469993</v>
      </c>
      <c r="W1262" s="17">
        <v>0.33943602488265301</v>
      </c>
      <c r="X1262" s="17">
        <v>0.22729098370684001</v>
      </c>
      <c r="Y1262" s="17">
        <v>0.207088663410918</v>
      </c>
      <c r="Z1262" s="17">
        <v>0.197407537638422</v>
      </c>
      <c r="AA1262" s="17">
        <v>0.186085913645442</v>
      </c>
      <c r="AB1262" s="17">
        <v>0.248623437955976</v>
      </c>
      <c r="AC1262" s="17">
        <v>0.32140688285497898</v>
      </c>
      <c r="AD1262" s="17">
        <v>0.246675792420185</v>
      </c>
      <c r="AE1262" s="17"/>
      <c r="AF1262" s="17">
        <v>0.269378724424159</v>
      </c>
      <c r="AG1262" s="17">
        <v>0.27139535838349599</v>
      </c>
      <c r="AH1262" s="17">
        <v>0.225608036592059</v>
      </c>
      <c r="AI1262" s="17">
        <v>0.26447880680859498</v>
      </c>
      <c r="AJ1262" s="17">
        <v>0</v>
      </c>
      <c r="AK1262" s="17"/>
      <c r="AL1262" s="17">
        <v>0.236535456780605</v>
      </c>
      <c r="AM1262" s="17">
        <v>0.26864474004290301</v>
      </c>
      <c r="AN1262" s="17">
        <v>0.20295925424212199</v>
      </c>
      <c r="AO1262" s="17">
        <v>0.32911939065524998</v>
      </c>
      <c r="AP1262" s="17">
        <v>0.20503395982570699</v>
      </c>
      <c r="AQ1262" s="17">
        <v>0.241725302122337</v>
      </c>
      <c r="AR1262" s="17"/>
      <c r="AS1262" s="17">
        <v>0.24274537705274901</v>
      </c>
      <c r="AT1262" s="17">
        <v>0.27797928648568498</v>
      </c>
      <c r="AU1262" s="17"/>
      <c r="AV1262" s="17">
        <v>0.235235343877572</v>
      </c>
      <c r="AW1262" s="17">
        <v>0.26190049509621599</v>
      </c>
    </row>
    <row r="1263" spans="2:49" x14ac:dyDescent="0.3">
      <c r="B1263" t="s">
        <v>442</v>
      </c>
      <c r="C1263" s="17">
        <v>9.7892455247465204E-2</v>
      </c>
      <c r="D1263" s="17">
        <v>6.4092326288757606E-2</v>
      </c>
      <c r="E1263" s="17">
        <v>0.134272112754828</v>
      </c>
      <c r="F1263" s="17"/>
      <c r="G1263" s="17">
        <v>0.13466100541832601</v>
      </c>
      <c r="H1263" s="17">
        <v>0.112413000451157</v>
      </c>
      <c r="I1263" s="17">
        <v>0.14227109241932601</v>
      </c>
      <c r="J1263" s="17">
        <v>7.2474098822085595E-2</v>
      </c>
      <c r="K1263" s="17">
        <v>0.12608123214946301</v>
      </c>
      <c r="L1263" s="17">
        <v>7.0797801971004395E-2</v>
      </c>
      <c r="M1263" s="17"/>
      <c r="N1263" s="17">
        <v>6.6462905194263303E-2</v>
      </c>
      <c r="O1263" s="17">
        <v>9.4892266128221797E-2</v>
      </c>
      <c r="P1263" s="17">
        <v>0.123217422099377</v>
      </c>
      <c r="Q1263" s="17">
        <v>0.10743036849893101</v>
      </c>
      <c r="R1263" s="17"/>
      <c r="S1263" s="17">
        <v>7.8966641456948206E-2</v>
      </c>
      <c r="T1263" s="17">
        <v>4.2284193656251398E-2</v>
      </c>
      <c r="U1263" s="17">
        <v>0.146079209888025</v>
      </c>
      <c r="V1263" s="17">
        <v>0.174886906205828</v>
      </c>
      <c r="W1263" s="17">
        <v>8.9980898113712807E-2</v>
      </c>
      <c r="X1263" s="17">
        <v>0.102461783863209</v>
      </c>
      <c r="Y1263" s="17">
        <v>6.1441794646903698E-2</v>
      </c>
      <c r="Z1263" s="17">
        <v>0.20893660217524701</v>
      </c>
      <c r="AA1263" s="17">
        <v>9.2930002056813704E-2</v>
      </c>
      <c r="AB1263" s="17">
        <v>0.12937156599150099</v>
      </c>
      <c r="AC1263" s="17">
        <v>5.8842156070271698E-2</v>
      </c>
      <c r="AD1263" s="17">
        <v>0</v>
      </c>
      <c r="AE1263" s="17"/>
      <c r="AF1263" s="17">
        <v>6.2026927152838203E-2</v>
      </c>
      <c r="AG1263" s="17">
        <v>0.142361529217476</v>
      </c>
      <c r="AH1263" s="17">
        <v>8.1124848758553303E-2</v>
      </c>
      <c r="AI1263" s="17">
        <v>0.124752582294977</v>
      </c>
      <c r="AJ1263" s="17">
        <v>0</v>
      </c>
      <c r="AK1263" s="17"/>
      <c r="AL1263" s="17">
        <v>0.13267340315760601</v>
      </c>
      <c r="AM1263" s="17">
        <v>7.2794287734948407E-2</v>
      </c>
      <c r="AN1263" s="17">
        <v>8.7323033528919999E-2</v>
      </c>
      <c r="AO1263" s="17">
        <v>9.9463402609417995E-2</v>
      </c>
      <c r="AP1263" s="17">
        <v>0.12856513644945</v>
      </c>
      <c r="AQ1263" s="17">
        <v>7.3105484221157604E-2</v>
      </c>
      <c r="AR1263" s="17"/>
      <c r="AS1263" s="17">
        <v>8.3684105372902995E-2</v>
      </c>
      <c r="AT1263" s="17">
        <v>0.118363982984017</v>
      </c>
      <c r="AU1263" s="17"/>
      <c r="AV1263" s="17">
        <v>8.3957709118964899E-2</v>
      </c>
      <c r="AW1263" s="17">
        <v>8.2986250658988597E-2</v>
      </c>
    </row>
    <row r="1264" spans="2:49" x14ac:dyDescent="0.3">
      <c r="B1264" t="s">
        <v>176</v>
      </c>
      <c r="C1264" s="17">
        <v>2.3084058102274398E-2</v>
      </c>
      <c r="D1264" s="17">
        <v>2.1229271737089599E-2</v>
      </c>
      <c r="E1264" s="17">
        <v>2.5080396423858502E-2</v>
      </c>
      <c r="F1264" s="17"/>
      <c r="G1264" s="17">
        <v>0</v>
      </c>
      <c r="H1264" s="17">
        <v>5.9554231324847003E-2</v>
      </c>
      <c r="I1264" s="17">
        <v>0</v>
      </c>
      <c r="J1264" s="17">
        <v>4.6679158210301101E-2</v>
      </c>
      <c r="K1264" s="17">
        <v>3.7376071635790903E-2</v>
      </c>
      <c r="L1264" s="17">
        <v>9.6848921099728993E-3</v>
      </c>
      <c r="M1264" s="17"/>
      <c r="N1264" s="17">
        <v>3.42403618936662E-2</v>
      </c>
      <c r="O1264" s="17">
        <v>2.8112506244897199E-2</v>
      </c>
      <c r="P1264" s="17">
        <v>1.6957941225022501E-2</v>
      </c>
      <c r="Q1264" s="17">
        <v>1.4111260753503401E-2</v>
      </c>
      <c r="R1264" s="17"/>
      <c r="S1264" s="17">
        <v>4.0821310531140902E-2</v>
      </c>
      <c r="T1264" s="17">
        <v>2.8244786234976501E-2</v>
      </c>
      <c r="U1264" s="17">
        <v>0</v>
      </c>
      <c r="V1264" s="17">
        <v>0</v>
      </c>
      <c r="W1264" s="17">
        <v>0</v>
      </c>
      <c r="X1264" s="17">
        <v>6.4909843729679201E-2</v>
      </c>
      <c r="Y1264" s="17">
        <v>4.1214161327736601E-2</v>
      </c>
      <c r="Z1264" s="17">
        <v>0</v>
      </c>
      <c r="AA1264" s="17">
        <v>0</v>
      </c>
      <c r="AB1264" s="17">
        <v>3.2382401107544499E-2</v>
      </c>
      <c r="AC1264" s="17">
        <v>2.87874271173818E-2</v>
      </c>
      <c r="AD1264" s="17">
        <v>0</v>
      </c>
      <c r="AE1264" s="17"/>
      <c r="AF1264" s="17">
        <v>6.9545648129789896E-3</v>
      </c>
      <c r="AG1264" s="17">
        <v>3.02069733476347E-2</v>
      </c>
      <c r="AH1264" s="17">
        <v>3.4543753864587003E-2</v>
      </c>
      <c r="AI1264" s="17">
        <v>2.51773524175056E-2</v>
      </c>
      <c r="AJ1264" s="17">
        <v>0</v>
      </c>
      <c r="AK1264" s="17"/>
      <c r="AL1264" s="17">
        <v>3.4576964856465497E-2</v>
      </c>
      <c r="AM1264" s="17">
        <v>2.2568304499910902E-2</v>
      </c>
      <c r="AN1264" s="17">
        <v>0</v>
      </c>
      <c r="AO1264" s="17">
        <v>2.9408235747811901E-2</v>
      </c>
      <c r="AP1264" s="17">
        <v>2.80510228748884E-2</v>
      </c>
      <c r="AQ1264" s="17">
        <v>0</v>
      </c>
      <c r="AR1264" s="17"/>
      <c r="AS1264" s="17">
        <v>1.2729047773416E-2</v>
      </c>
      <c r="AT1264" s="17">
        <v>3.8003657002286299E-2</v>
      </c>
      <c r="AU1264" s="17"/>
      <c r="AV1264" s="17">
        <v>1.3210152188301599E-2</v>
      </c>
      <c r="AW1264" s="17">
        <v>1.15019410958012E-2</v>
      </c>
    </row>
    <row r="1265" spans="2:49" x14ac:dyDescent="0.3">
      <c r="B1265" t="s">
        <v>443</v>
      </c>
      <c r="C1265" s="17">
        <v>0.62184277282137002</v>
      </c>
      <c r="D1265" s="17">
        <v>0.64321520440857904</v>
      </c>
      <c r="E1265" s="17">
        <v>0.59883925877584498</v>
      </c>
      <c r="F1265" s="17"/>
      <c r="G1265" s="17">
        <v>0.71007105084258704</v>
      </c>
      <c r="H1265" s="17">
        <v>0.51418110703415598</v>
      </c>
      <c r="I1265" s="17">
        <v>0.71502894970217601</v>
      </c>
      <c r="J1265" s="17">
        <v>0.59140692034230002</v>
      </c>
      <c r="K1265" s="17">
        <v>0.62652678462158695</v>
      </c>
      <c r="L1265" s="17">
        <v>0.60629437281499998</v>
      </c>
      <c r="M1265" s="17"/>
      <c r="N1265" s="17">
        <v>0.652425246340396</v>
      </c>
      <c r="O1265" s="17">
        <v>0.60628357422841095</v>
      </c>
      <c r="P1265" s="17">
        <v>0.63995452985559198</v>
      </c>
      <c r="Q1265" s="17">
        <v>0.59292738141947399</v>
      </c>
      <c r="R1265" s="17"/>
      <c r="S1265" s="17">
        <v>0.60817401633523904</v>
      </c>
      <c r="T1265" s="17">
        <v>0.65931477403787397</v>
      </c>
      <c r="U1265" s="17">
        <v>0.58119402513432805</v>
      </c>
      <c r="V1265" s="17">
        <v>0.50169304132418002</v>
      </c>
      <c r="W1265" s="17">
        <v>0.57058307700363398</v>
      </c>
      <c r="X1265" s="17">
        <v>0.60533738870027198</v>
      </c>
      <c r="Y1265" s="17">
        <v>0.69025538061444203</v>
      </c>
      <c r="Z1265" s="17">
        <v>0.59365586018633099</v>
      </c>
      <c r="AA1265" s="17">
        <v>0.72098408429774397</v>
      </c>
      <c r="AB1265" s="17">
        <v>0.58962259494497804</v>
      </c>
      <c r="AC1265" s="17">
        <v>0.590963533957367</v>
      </c>
      <c r="AD1265" s="17">
        <v>0.753324207579815</v>
      </c>
      <c r="AE1265" s="17"/>
      <c r="AF1265" s="17">
        <v>0.66163978361002396</v>
      </c>
      <c r="AG1265" s="17">
        <v>0.55603613905139204</v>
      </c>
      <c r="AH1265" s="17">
        <v>0.65872336078479998</v>
      </c>
      <c r="AI1265" s="17">
        <v>0.58559125847892202</v>
      </c>
      <c r="AJ1265" s="17">
        <v>1</v>
      </c>
      <c r="AK1265" s="17"/>
      <c r="AL1265" s="17">
        <v>0.59621417520532405</v>
      </c>
      <c r="AM1265" s="17">
        <v>0.63599266772223795</v>
      </c>
      <c r="AN1265" s="17">
        <v>0.70971771222895796</v>
      </c>
      <c r="AO1265" s="17">
        <v>0.54200897098751999</v>
      </c>
      <c r="AP1265" s="17">
        <v>0.63834988084995403</v>
      </c>
      <c r="AQ1265" s="17">
        <v>0.68516921365650596</v>
      </c>
      <c r="AR1265" s="17"/>
      <c r="AS1265" s="17">
        <v>0.66084146980093195</v>
      </c>
      <c r="AT1265" s="17">
        <v>0.56565307352801197</v>
      </c>
      <c r="AU1265" s="17"/>
      <c r="AV1265" s="17">
        <v>0.66759679481516099</v>
      </c>
      <c r="AW1265" s="17">
        <v>0.643611313148994</v>
      </c>
    </row>
    <row r="1266" spans="2:49" x14ac:dyDescent="0.3">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row>
    <row r="1267" spans="2:49" x14ac:dyDescent="0.3">
      <c r="B1267" s="6" t="s">
        <v>460</v>
      </c>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row>
    <row r="1268" spans="2:49" x14ac:dyDescent="0.3">
      <c r="B1268" s="23" t="s">
        <v>676</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row>
    <row r="1269" spans="2:49" x14ac:dyDescent="0.3">
      <c r="B1269" t="s">
        <v>439</v>
      </c>
      <c r="C1269" s="17">
        <v>0.10800078697078599</v>
      </c>
      <c r="D1269" s="17">
        <v>0.108875368787464</v>
      </c>
      <c r="E1269" s="17">
        <v>0.10705945958733799</v>
      </c>
      <c r="F1269" s="17"/>
      <c r="G1269" s="17">
        <v>0.182503292263726</v>
      </c>
      <c r="H1269" s="17">
        <v>8.8262028659725406E-2</v>
      </c>
      <c r="I1269" s="17">
        <v>0.108251508024283</v>
      </c>
      <c r="J1269" s="17">
        <v>0.10309779632819301</v>
      </c>
      <c r="K1269" s="17">
        <v>9.5677291350260499E-2</v>
      </c>
      <c r="L1269" s="17">
        <v>0.103728693526926</v>
      </c>
      <c r="M1269" s="17"/>
      <c r="N1269" s="17">
        <v>0.13199880336797201</v>
      </c>
      <c r="O1269" s="17">
        <v>0.10898926423793701</v>
      </c>
      <c r="P1269" s="17">
        <v>0.10795993360023</v>
      </c>
      <c r="Q1269" s="17">
        <v>8.7498731793930501E-2</v>
      </c>
      <c r="R1269" s="17"/>
      <c r="S1269" s="17">
        <v>8.3212559633041805E-2</v>
      </c>
      <c r="T1269" s="17">
        <v>0.12235845276241999</v>
      </c>
      <c r="U1269" s="17">
        <v>6.9792645126229499E-2</v>
      </c>
      <c r="V1269" s="17">
        <v>7.3997162511043296E-2</v>
      </c>
      <c r="W1269" s="17">
        <v>5.7037431451843597E-2</v>
      </c>
      <c r="X1269" s="17">
        <v>7.8575589331344994E-2</v>
      </c>
      <c r="Y1269" s="17">
        <v>0.16697621758098599</v>
      </c>
      <c r="Z1269" s="17">
        <v>7.9454356683972299E-2</v>
      </c>
      <c r="AA1269" s="17">
        <v>0.131915430071392</v>
      </c>
      <c r="AB1269" s="17">
        <v>8.4704742739506497E-2</v>
      </c>
      <c r="AC1269" s="17">
        <v>0.170722593309385</v>
      </c>
      <c r="AD1269" s="17">
        <v>0.25464940052212998</v>
      </c>
      <c r="AE1269" s="17"/>
      <c r="AF1269" s="17">
        <v>0.115096205379352</v>
      </c>
      <c r="AG1269" s="17">
        <v>8.9872297159105996E-2</v>
      </c>
      <c r="AH1269" s="17">
        <v>0.120241075641547</v>
      </c>
      <c r="AI1269" s="17">
        <v>7.7476159004690903E-2</v>
      </c>
      <c r="AJ1269" s="17">
        <v>0</v>
      </c>
      <c r="AK1269" s="17"/>
      <c r="AL1269" s="17">
        <v>0.10385143159211301</v>
      </c>
      <c r="AM1269" s="17">
        <v>8.2065309461200803E-2</v>
      </c>
      <c r="AN1269" s="17">
        <v>0.18284480830922001</v>
      </c>
      <c r="AO1269" s="17">
        <v>8.3959960973556097E-2</v>
      </c>
      <c r="AP1269" s="17">
        <v>0.108486448516627</v>
      </c>
      <c r="AQ1269" s="17">
        <v>0.21271910681415601</v>
      </c>
      <c r="AR1269" s="17"/>
      <c r="AS1269" s="17">
        <v>0.117909426995067</v>
      </c>
      <c r="AT1269" s="17">
        <v>9.3724322717063296E-2</v>
      </c>
      <c r="AU1269" s="17"/>
      <c r="AV1269" s="17">
        <v>0.119918498260771</v>
      </c>
      <c r="AW1269" s="17">
        <v>0.112785082487575</v>
      </c>
    </row>
    <row r="1270" spans="2:49" x14ac:dyDescent="0.3">
      <c r="B1270" t="s">
        <v>440</v>
      </c>
      <c r="C1270" s="17">
        <v>0.37591354370013302</v>
      </c>
      <c r="D1270" s="17">
        <v>0.38499504717192801</v>
      </c>
      <c r="E1270" s="17">
        <v>0.36613896602442503</v>
      </c>
      <c r="F1270" s="17"/>
      <c r="G1270" s="17">
        <v>0.46736001960908402</v>
      </c>
      <c r="H1270" s="17">
        <v>0.39331116138544803</v>
      </c>
      <c r="I1270" s="17">
        <v>0.39368177353637002</v>
      </c>
      <c r="J1270" s="17">
        <v>0.34021687859863298</v>
      </c>
      <c r="K1270" s="17">
        <v>0.37511603606979799</v>
      </c>
      <c r="L1270" s="17">
        <v>0.36408794922050097</v>
      </c>
      <c r="M1270" s="17"/>
      <c r="N1270" s="17">
        <v>0.36269283072217201</v>
      </c>
      <c r="O1270" s="17">
        <v>0.40771420600944402</v>
      </c>
      <c r="P1270" s="17">
        <v>0.32945192270253898</v>
      </c>
      <c r="Q1270" s="17">
        <v>0.391234373358468</v>
      </c>
      <c r="R1270" s="17"/>
      <c r="S1270" s="17">
        <v>0.43957754383560899</v>
      </c>
      <c r="T1270" s="17">
        <v>0.31366869501143202</v>
      </c>
      <c r="U1270" s="17">
        <v>0.42353665799231799</v>
      </c>
      <c r="V1270" s="17">
        <v>0.324128298471207</v>
      </c>
      <c r="W1270" s="17">
        <v>0.48523658889208598</v>
      </c>
      <c r="X1270" s="17">
        <v>0.36306082931731798</v>
      </c>
      <c r="Y1270" s="17">
        <v>0.348568654649764</v>
      </c>
      <c r="Z1270" s="17">
        <v>0.28460022548740999</v>
      </c>
      <c r="AA1270" s="17">
        <v>0.41906194144110198</v>
      </c>
      <c r="AB1270" s="17">
        <v>0.33939718650561301</v>
      </c>
      <c r="AC1270" s="17">
        <v>0.37142405254923999</v>
      </c>
      <c r="AD1270" s="17">
        <v>0.44089880715063501</v>
      </c>
      <c r="AE1270" s="17"/>
      <c r="AF1270" s="17">
        <v>0.34972897975523398</v>
      </c>
      <c r="AG1270" s="17">
        <v>0.37954216235225302</v>
      </c>
      <c r="AH1270" s="17">
        <v>0.38839395003877297</v>
      </c>
      <c r="AI1270" s="17">
        <v>0.33608610935598698</v>
      </c>
      <c r="AJ1270" s="17">
        <v>1</v>
      </c>
      <c r="AK1270" s="17"/>
      <c r="AL1270" s="17">
        <v>0.41176771819085001</v>
      </c>
      <c r="AM1270" s="17">
        <v>0.36665248156171598</v>
      </c>
      <c r="AN1270" s="17">
        <v>0.34736441422699099</v>
      </c>
      <c r="AO1270" s="17">
        <v>0.32834128643537502</v>
      </c>
      <c r="AP1270" s="17">
        <v>0.40749578780600498</v>
      </c>
      <c r="AQ1270" s="17">
        <v>0.46384913861100202</v>
      </c>
      <c r="AR1270" s="17"/>
      <c r="AS1270" s="17">
        <v>0.38407412621422898</v>
      </c>
      <c r="AT1270" s="17">
        <v>0.36415569759142802</v>
      </c>
      <c r="AU1270" s="17"/>
      <c r="AV1270" s="17">
        <v>0.38084397517722302</v>
      </c>
      <c r="AW1270" s="17">
        <v>0.39231296124582399</v>
      </c>
    </row>
    <row r="1271" spans="2:49" x14ac:dyDescent="0.3">
      <c r="B1271" t="s">
        <v>441</v>
      </c>
      <c r="C1271" s="17">
        <v>0.32858456209641501</v>
      </c>
      <c r="D1271" s="17">
        <v>0.31338435699050599</v>
      </c>
      <c r="E1271" s="17">
        <v>0.34494480310230602</v>
      </c>
      <c r="F1271" s="17"/>
      <c r="G1271" s="17">
        <v>0.23353345922709601</v>
      </c>
      <c r="H1271" s="17">
        <v>0.22727685364383199</v>
      </c>
      <c r="I1271" s="17">
        <v>0.26647536610985401</v>
      </c>
      <c r="J1271" s="17">
        <v>0.35702160220642098</v>
      </c>
      <c r="K1271" s="17">
        <v>0.331134659717011</v>
      </c>
      <c r="L1271" s="17">
        <v>0.37176943727105799</v>
      </c>
      <c r="M1271" s="17"/>
      <c r="N1271" s="17">
        <v>0.29782325000930798</v>
      </c>
      <c r="O1271" s="17">
        <v>0.29272071402936101</v>
      </c>
      <c r="P1271" s="17">
        <v>0.39954257767534201</v>
      </c>
      <c r="Q1271" s="17">
        <v>0.33239910209453499</v>
      </c>
      <c r="R1271" s="17"/>
      <c r="S1271" s="17">
        <v>0.279717869084388</v>
      </c>
      <c r="T1271" s="17">
        <v>0.35216578312539598</v>
      </c>
      <c r="U1271" s="17">
        <v>0.27907575523781097</v>
      </c>
      <c r="V1271" s="17">
        <v>0.473541911686779</v>
      </c>
      <c r="W1271" s="17">
        <v>0.37197387381812902</v>
      </c>
      <c r="X1271" s="17">
        <v>0.34536325545653002</v>
      </c>
      <c r="Y1271" s="17">
        <v>0.33820773426897699</v>
      </c>
      <c r="Z1271" s="17">
        <v>0.28508731371458201</v>
      </c>
      <c r="AA1271" s="17">
        <v>0.29881336926278501</v>
      </c>
      <c r="AB1271" s="17">
        <v>0.38233360079067702</v>
      </c>
      <c r="AC1271" s="17">
        <v>0.228852283059888</v>
      </c>
      <c r="AD1271" s="17">
        <v>0.17943586578286599</v>
      </c>
      <c r="AE1271" s="17"/>
      <c r="AF1271" s="17">
        <v>0.371946588349853</v>
      </c>
      <c r="AG1271" s="17">
        <v>0.30208576458013298</v>
      </c>
      <c r="AH1271" s="17">
        <v>0.30361734992392803</v>
      </c>
      <c r="AI1271" s="17">
        <v>0.33028452894834098</v>
      </c>
      <c r="AJ1271" s="17">
        <v>0</v>
      </c>
      <c r="AK1271" s="17"/>
      <c r="AL1271" s="17">
        <v>0.28545537027629803</v>
      </c>
      <c r="AM1271" s="17">
        <v>0.35933058931305401</v>
      </c>
      <c r="AN1271" s="17">
        <v>0.33084694711622198</v>
      </c>
      <c r="AO1271" s="17">
        <v>0.40827939614806402</v>
      </c>
      <c r="AP1271" s="17">
        <v>0.257217823664184</v>
      </c>
      <c r="AQ1271" s="17">
        <v>0.174509553413666</v>
      </c>
      <c r="AR1271" s="17"/>
      <c r="AS1271" s="17">
        <v>0.341644449631201</v>
      </c>
      <c r="AT1271" s="17">
        <v>0.30976774999191797</v>
      </c>
      <c r="AU1271" s="17"/>
      <c r="AV1271" s="17">
        <v>0.32700977024510802</v>
      </c>
      <c r="AW1271" s="17">
        <v>0.37897171631964699</v>
      </c>
    </row>
    <row r="1272" spans="2:49" x14ac:dyDescent="0.3">
      <c r="B1272" t="s">
        <v>442</v>
      </c>
      <c r="C1272" s="17">
        <v>0.155213909764671</v>
      </c>
      <c r="D1272" s="17">
        <v>0.15690724236984399</v>
      </c>
      <c r="E1272" s="17">
        <v>0.15339134688931899</v>
      </c>
      <c r="F1272" s="17"/>
      <c r="G1272" s="17">
        <v>9.2333019203187205E-2</v>
      </c>
      <c r="H1272" s="17">
        <v>0.231089923246798</v>
      </c>
      <c r="I1272" s="17">
        <v>0.182468287660496</v>
      </c>
      <c r="J1272" s="17">
        <v>0.18796676346479299</v>
      </c>
      <c r="K1272" s="17">
        <v>0.15995518962872199</v>
      </c>
      <c r="L1272" s="17">
        <v>0.129855521906548</v>
      </c>
      <c r="M1272" s="17"/>
      <c r="N1272" s="17">
        <v>0.17881234602332999</v>
      </c>
      <c r="O1272" s="17">
        <v>0.16885379763081099</v>
      </c>
      <c r="P1272" s="17">
        <v>0.13766744015299801</v>
      </c>
      <c r="Q1272" s="17">
        <v>0.13792303565974801</v>
      </c>
      <c r="R1272" s="17"/>
      <c r="S1272" s="17">
        <v>0.17756108232505399</v>
      </c>
      <c r="T1272" s="17">
        <v>0.19181632610784499</v>
      </c>
      <c r="U1272" s="17">
        <v>0.161399798734773</v>
      </c>
      <c r="V1272" s="17">
        <v>0.12833262733097101</v>
      </c>
      <c r="W1272" s="17">
        <v>8.5752105837941406E-2</v>
      </c>
      <c r="X1272" s="17">
        <v>0.162530233639681</v>
      </c>
      <c r="Y1272" s="17">
        <v>0.103340419806548</v>
      </c>
      <c r="Z1272" s="17">
        <v>0.35085810411403501</v>
      </c>
      <c r="AA1272" s="17">
        <v>7.6439312829771205E-2</v>
      </c>
      <c r="AB1272" s="17">
        <v>0.160316909553223</v>
      </c>
      <c r="AC1272" s="17">
        <v>0.200786388429436</v>
      </c>
      <c r="AD1272" s="17">
        <v>0.12501592654436899</v>
      </c>
      <c r="AE1272" s="17"/>
      <c r="AF1272" s="17">
        <v>0.127273845910368</v>
      </c>
      <c r="AG1272" s="17">
        <v>0.19796818732583299</v>
      </c>
      <c r="AH1272" s="17">
        <v>0.16925401846047</v>
      </c>
      <c r="AI1272" s="17">
        <v>0.19915029837433701</v>
      </c>
      <c r="AJ1272" s="17">
        <v>0</v>
      </c>
      <c r="AK1272" s="17"/>
      <c r="AL1272" s="17">
        <v>0.177114555613159</v>
      </c>
      <c r="AM1272" s="17">
        <v>0.154289361871669</v>
      </c>
      <c r="AN1272" s="17">
        <v>0.103676401065126</v>
      </c>
      <c r="AO1272" s="17">
        <v>0.12637141635688201</v>
      </c>
      <c r="AP1272" s="17">
        <v>0.212763047349353</v>
      </c>
      <c r="AQ1272" s="17">
        <v>0.14892220116117699</v>
      </c>
      <c r="AR1272" s="17"/>
      <c r="AS1272" s="17">
        <v>0.119755543786023</v>
      </c>
      <c r="AT1272" s="17">
        <v>0.20630266595614499</v>
      </c>
      <c r="AU1272" s="17"/>
      <c r="AV1272" s="17">
        <v>0.12589122175304401</v>
      </c>
      <c r="AW1272" s="17">
        <v>0.104105861155664</v>
      </c>
    </row>
    <row r="1273" spans="2:49" x14ac:dyDescent="0.3">
      <c r="B1273" t="s">
        <v>176</v>
      </c>
      <c r="C1273" s="17">
        <v>3.2287197467994903E-2</v>
      </c>
      <c r="D1273" s="17">
        <v>3.5837984680258499E-2</v>
      </c>
      <c r="E1273" s="17">
        <v>2.8465424396611601E-2</v>
      </c>
      <c r="F1273" s="17"/>
      <c r="G1273" s="17">
        <v>2.4270209696906998E-2</v>
      </c>
      <c r="H1273" s="17">
        <v>6.0060033064197299E-2</v>
      </c>
      <c r="I1273" s="17">
        <v>4.9123064668996297E-2</v>
      </c>
      <c r="J1273" s="17">
        <v>1.1696959401959301E-2</v>
      </c>
      <c r="K1273" s="17">
        <v>3.8116823234208501E-2</v>
      </c>
      <c r="L1273" s="17">
        <v>3.0558398074966901E-2</v>
      </c>
      <c r="M1273" s="17"/>
      <c r="N1273" s="17">
        <v>2.8672769877218299E-2</v>
      </c>
      <c r="O1273" s="17">
        <v>2.1722018092447198E-2</v>
      </c>
      <c r="P1273" s="17">
        <v>2.53781258688912E-2</v>
      </c>
      <c r="Q1273" s="17">
        <v>5.0944757093318499E-2</v>
      </c>
      <c r="R1273" s="17"/>
      <c r="S1273" s="17">
        <v>1.9930945121906699E-2</v>
      </c>
      <c r="T1273" s="17">
        <v>1.9990742992906801E-2</v>
      </c>
      <c r="U1273" s="17">
        <v>6.6195142908867896E-2</v>
      </c>
      <c r="V1273" s="17">
        <v>0</v>
      </c>
      <c r="W1273" s="17">
        <v>0</v>
      </c>
      <c r="X1273" s="17">
        <v>5.0470092255126303E-2</v>
      </c>
      <c r="Y1273" s="17">
        <v>4.2906973693725002E-2</v>
      </c>
      <c r="Z1273" s="17">
        <v>0</v>
      </c>
      <c r="AA1273" s="17">
        <v>7.3769946394949396E-2</v>
      </c>
      <c r="AB1273" s="17">
        <v>3.3247560410980502E-2</v>
      </c>
      <c r="AC1273" s="17">
        <v>2.8214682652050401E-2</v>
      </c>
      <c r="AD1273" s="17">
        <v>0</v>
      </c>
      <c r="AE1273" s="17"/>
      <c r="AF1273" s="17">
        <v>3.5954380605193799E-2</v>
      </c>
      <c r="AG1273" s="17">
        <v>3.0531588582675E-2</v>
      </c>
      <c r="AH1273" s="17">
        <v>1.84936059352818E-2</v>
      </c>
      <c r="AI1273" s="17">
        <v>5.7002904316643899E-2</v>
      </c>
      <c r="AJ1273" s="17">
        <v>0</v>
      </c>
      <c r="AK1273" s="17"/>
      <c r="AL1273" s="17">
        <v>2.18109243275805E-2</v>
      </c>
      <c r="AM1273" s="17">
        <v>3.7662257792360702E-2</v>
      </c>
      <c r="AN1273" s="17">
        <v>3.5267429282441698E-2</v>
      </c>
      <c r="AO1273" s="17">
        <v>5.3047940086122902E-2</v>
      </c>
      <c r="AP1273" s="17">
        <v>1.40368926638323E-2</v>
      </c>
      <c r="AQ1273" s="17">
        <v>0</v>
      </c>
      <c r="AR1273" s="17"/>
      <c r="AS1273" s="17">
        <v>3.6616453373479997E-2</v>
      </c>
      <c r="AT1273" s="17">
        <v>2.6049563743445501E-2</v>
      </c>
      <c r="AU1273" s="17"/>
      <c r="AV1273" s="17">
        <v>4.6336534563854198E-2</v>
      </c>
      <c r="AW1273" s="17">
        <v>1.18243787912905E-2</v>
      </c>
    </row>
    <row r="1274" spans="2:49" x14ac:dyDescent="0.3">
      <c r="B1274" t="s">
        <v>443</v>
      </c>
      <c r="C1274" s="17">
        <v>0.48391433067091899</v>
      </c>
      <c r="D1274" s="17">
        <v>0.49387041595939202</v>
      </c>
      <c r="E1274" s="17">
        <v>0.47319842561176301</v>
      </c>
      <c r="F1274" s="17"/>
      <c r="G1274" s="17">
        <v>0.64986331187280999</v>
      </c>
      <c r="H1274" s="17">
        <v>0.48157319004517302</v>
      </c>
      <c r="I1274" s="17">
        <v>0.50193328156065298</v>
      </c>
      <c r="J1274" s="17">
        <v>0.44331467492682602</v>
      </c>
      <c r="K1274" s="17">
        <v>0.47079332742005803</v>
      </c>
      <c r="L1274" s="17">
        <v>0.46781664274742701</v>
      </c>
      <c r="M1274" s="17"/>
      <c r="N1274" s="17">
        <v>0.49469163409014399</v>
      </c>
      <c r="O1274" s="17">
        <v>0.51670347024738095</v>
      </c>
      <c r="P1274" s="17">
        <v>0.43741185630276902</v>
      </c>
      <c r="Q1274" s="17">
        <v>0.47873310515239798</v>
      </c>
      <c r="R1274" s="17"/>
      <c r="S1274" s="17">
        <v>0.52279010346865096</v>
      </c>
      <c r="T1274" s="17">
        <v>0.43602714777385199</v>
      </c>
      <c r="U1274" s="17">
        <v>0.493329303118548</v>
      </c>
      <c r="V1274" s="17">
        <v>0.39812546098224999</v>
      </c>
      <c r="W1274" s="17">
        <v>0.54227402034392902</v>
      </c>
      <c r="X1274" s="17">
        <v>0.44163641864866299</v>
      </c>
      <c r="Y1274" s="17">
        <v>0.51554487223074996</v>
      </c>
      <c r="Z1274" s="17">
        <v>0.36405458217138198</v>
      </c>
      <c r="AA1274" s="17">
        <v>0.55097737151249504</v>
      </c>
      <c r="AB1274" s="17">
        <v>0.42410192924511902</v>
      </c>
      <c r="AC1274" s="17">
        <v>0.54214664585862504</v>
      </c>
      <c r="AD1274" s="17">
        <v>0.69554820767276504</v>
      </c>
      <c r="AE1274" s="17"/>
      <c r="AF1274" s="17">
        <v>0.46482518513458598</v>
      </c>
      <c r="AG1274" s="17">
        <v>0.46941445951135902</v>
      </c>
      <c r="AH1274" s="17">
        <v>0.50863502568032004</v>
      </c>
      <c r="AI1274" s="17">
        <v>0.413562268360678</v>
      </c>
      <c r="AJ1274" s="17">
        <v>1</v>
      </c>
      <c r="AK1274" s="17"/>
      <c r="AL1274" s="17">
        <v>0.51561914978296297</v>
      </c>
      <c r="AM1274" s="17">
        <v>0.44871779102291698</v>
      </c>
      <c r="AN1274" s="17">
        <v>0.53020922253621094</v>
      </c>
      <c r="AO1274" s="17">
        <v>0.41230124740893098</v>
      </c>
      <c r="AP1274" s="17">
        <v>0.51598223632263096</v>
      </c>
      <c r="AQ1274" s="17">
        <v>0.67656824542515703</v>
      </c>
      <c r="AR1274" s="17"/>
      <c r="AS1274" s="17">
        <v>0.501983553209296</v>
      </c>
      <c r="AT1274" s="17">
        <v>0.45788002030849101</v>
      </c>
      <c r="AU1274" s="17"/>
      <c r="AV1274" s="17">
        <v>0.50076247343799396</v>
      </c>
      <c r="AW1274" s="17">
        <v>0.50509804373339895</v>
      </c>
    </row>
    <row r="1275" spans="2:49" x14ac:dyDescent="0.3">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row>
    <row r="1276" spans="2:49" x14ac:dyDescent="0.3">
      <c r="B1276" s="6" t="s">
        <v>461</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row>
    <row r="1277" spans="2:49" x14ac:dyDescent="0.3">
      <c r="B1277" s="23" t="s">
        <v>676</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row>
    <row r="1278" spans="2:49" x14ac:dyDescent="0.3">
      <c r="B1278" t="s">
        <v>439</v>
      </c>
      <c r="C1278" s="17">
        <v>7.3009849884060202E-2</v>
      </c>
      <c r="D1278" s="17">
        <v>8.1341966881284505E-2</v>
      </c>
      <c r="E1278" s="17">
        <v>6.4041849701557796E-2</v>
      </c>
      <c r="F1278" s="17"/>
      <c r="G1278" s="17">
        <v>0.18780032396528501</v>
      </c>
      <c r="H1278" s="17">
        <v>5.8024682948834103E-2</v>
      </c>
      <c r="I1278" s="17">
        <v>9.2667133239465904E-2</v>
      </c>
      <c r="J1278" s="17">
        <v>9.3280809714832699E-2</v>
      </c>
      <c r="K1278" s="17">
        <v>7.2785439358937595E-2</v>
      </c>
      <c r="L1278" s="17">
        <v>3.5062069531962399E-2</v>
      </c>
      <c r="M1278" s="17"/>
      <c r="N1278" s="17">
        <v>6.6427572552312103E-2</v>
      </c>
      <c r="O1278" s="17">
        <v>8.05572737850066E-2</v>
      </c>
      <c r="P1278" s="17">
        <v>9.4650574030672605E-2</v>
      </c>
      <c r="Q1278" s="17">
        <v>5.4545873520540203E-2</v>
      </c>
      <c r="R1278" s="17"/>
      <c r="S1278" s="17">
        <v>6.6008592036075606E-2</v>
      </c>
      <c r="T1278" s="17">
        <v>0.11526398966950201</v>
      </c>
      <c r="U1278" s="17">
        <v>4.7369235417003899E-2</v>
      </c>
      <c r="V1278" s="17">
        <v>2.3163331244517599E-2</v>
      </c>
      <c r="W1278" s="17">
        <v>2.8128529600385001E-2</v>
      </c>
      <c r="X1278" s="17">
        <v>8.1789354889257496E-2</v>
      </c>
      <c r="Y1278" s="17">
        <v>0.102555151382851</v>
      </c>
      <c r="Z1278" s="17">
        <v>7.7300023191630707E-2</v>
      </c>
      <c r="AA1278" s="17">
        <v>9.3779174191692793E-2</v>
      </c>
      <c r="AB1278" s="17">
        <v>3.5805627122920299E-2</v>
      </c>
      <c r="AC1278" s="17">
        <v>8.3584088165893397E-2</v>
      </c>
      <c r="AD1278" s="17">
        <v>0.12935335109805399</v>
      </c>
      <c r="AE1278" s="17"/>
      <c r="AF1278" s="17">
        <v>6.9732734009675001E-2</v>
      </c>
      <c r="AG1278" s="17">
        <v>7.5737190115014397E-2</v>
      </c>
      <c r="AH1278" s="17">
        <v>0.104917252664513</v>
      </c>
      <c r="AI1278" s="17">
        <v>2.51944473887218E-2</v>
      </c>
      <c r="AJ1278" s="17">
        <v>0</v>
      </c>
      <c r="AK1278" s="17"/>
      <c r="AL1278" s="17">
        <v>9.5955818406041393E-2</v>
      </c>
      <c r="AM1278" s="17">
        <v>4.0501410434191497E-2</v>
      </c>
      <c r="AN1278" s="17">
        <v>0.130506110747103</v>
      </c>
      <c r="AO1278" s="17">
        <v>6.04489740469644E-2</v>
      </c>
      <c r="AP1278" s="17">
        <v>9.3627292945596199E-2</v>
      </c>
      <c r="AQ1278" s="17">
        <v>7.0110777305007102E-2</v>
      </c>
      <c r="AR1278" s="17"/>
      <c r="AS1278" s="17">
        <v>6.0829498045906101E-2</v>
      </c>
      <c r="AT1278" s="17">
        <v>9.0559418461488697E-2</v>
      </c>
      <c r="AU1278" s="17"/>
      <c r="AV1278" s="17">
        <v>6.2184438107140798E-2</v>
      </c>
      <c r="AW1278" s="17">
        <v>5.73735829774401E-2</v>
      </c>
    </row>
    <row r="1279" spans="2:49" x14ac:dyDescent="0.3">
      <c r="B1279" t="s">
        <v>440</v>
      </c>
      <c r="C1279" s="17">
        <v>0.300373492582033</v>
      </c>
      <c r="D1279" s="17">
        <v>0.33266355739759501</v>
      </c>
      <c r="E1279" s="17">
        <v>0.26561914296651101</v>
      </c>
      <c r="F1279" s="17"/>
      <c r="G1279" s="17">
        <v>0.37833767240329502</v>
      </c>
      <c r="H1279" s="17">
        <v>0.31080839555919798</v>
      </c>
      <c r="I1279" s="17">
        <v>0.16875548669352899</v>
      </c>
      <c r="J1279" s="17">
        <v>0.32935017735641797</v>
      </c>
      <c r="K1279" s="17">
        <v>0.21807714444708901</v>
      </c>
      <c r="L1279" s="17">
        <v>0.34990505187437598</v>
      </c>
      <c r="M1279" s="17"/>
      <c r="N1279" s="17">
        <v>0.293691764023011</v>
      </c>
      <c r="O1279" s="17">
        <v>0.32205615079160999</v>
      </c>
      <c r="P1279" s="17">
        <v>0.26471279651365598</v>
      </c>
      <c r="Q1279" s="17">
        <v>0.31018734956951899</v>
      </c>
      <c r="R1279" s="17"/>
      <c r="S1279" s="17">
        <v>0.265587486813323</v>
      </c>
      <c r="T1279" s="17">
        <v>0.28337956647721202</v>
      </c>
      <c r="U1279" s="17">
        <v>0.35341657453123598</v>
      </c>
      <c r="V1279" s="17">
        <v>0.19546991302040201</v>
      </c>
      <c r="W1279" s="17">
        <v>0.406417332169071</v>
      </c>
      <c r="X1279" s="17">
        <v>0.36539199508586501</v>
      </c>
      <c r="Y1279" s="17">
        <v>0.26771470883888199</v>
      </c>
      <c r="Z1279" s="17">
        <v>0.12279983456876301</v>
      </c>
      <c r="AA1279" s="17">
        <v>0.39887278133830001</v>
      </c>
      <c r="AB1279" s="17">
        <v>0.235190247859698</v>
      </c>
      <c r="AC1279" s="17">
        <v>0.35851182143329702</v>
      </c>
      <c r="AD1279" s="17">
        <v>0.306757157203707</v>
      </c>
      <c r="AE1279" s="17"/>
      <c r="AF1279" s="17">
        <v>0.29261513769572101</v>
      </c>
      <c r="AG1279" s="17">
        <v>0.29863462410297298</v>
      </c>
      <c r="AH1279" s="17">
        <v>0.272596770708456</v>
      </c>
      <c r="AI1279" s="17">
        <v>0.25943792576355401</v>
      </c>
      <c r="AJ1279" s="17">
        <v>1</v>
      </c>
      <c r="AK1279" s="17"/>
      <c r="AL1279" s="17">
        <v>0.352403175586603</v>
      </c>
      <c r="AM1279" s="17">
        <v>0.29064818898272599</v>
      </c>
      <c r="AN1279" s="17">
        <v>0.189666904291447</v>
      </c>
      <c r="AO1279" s="17">
        <v>0.27891883657727701</v>
      </c>
      <c r="AP1279" s="17">
        <v>0.350496587016773</v>
      </c>
      <c r="AQ1279" s="17">
        <v>0.36364796246619002</v>
      </c>
      <c r="AR1279" s="17"/>
      <c r="AS1279" s="17">
        <v>0.33060706852520799</v>
      </c>
      <c r="AT1279" s="17">
        <v>0.25681266433948502</v>
      </c>
      <c r="AU1279" s="17"/>
      <c r="AV1279" s="17">
        <v>0.34087296328713901</v>
      </c>
      <c r="AW1279" s="17">
        <v>0.30442283985407798</v>
      </c>
    </row>
    <row r="1280" spans="2:49" x14ac:dyDescent="0.3">
      <c r="B1280" t="s">
        <v>441</v>
      </c>
      <c r="C1280" s="17">
        <v>0.34157464840718199</v>
      </c>
      <c r="D1280" s="17">
        <v>0.34368266821964699</v>
      </c>
      <c r="E1280" s="17">
        <v>0.33930575059055101</v>
      </c>
      <c r="F1280" s="17"/>
      <c r="G1280" s="17">
        <v>0.23354987307024599</v>
      </c>
      <c r="H1280" s="17">
        <v>0.22685656850775901</v>
      </c>
      <c r="I1280" s="17">
        <v>0.42759968071691401</v>
      </c>
      <c r="J1280" s="17">
        <v>0.30888514774104497</v>
      </c>
      <c r="K1280" s="17">
        <v>0.39319256592979601</v>
      </c>
      <c r="L1280" s="17">
        <v>0.34917731044692801</v>
      </c>
      <c r="M1280" s="17"/>
      <c r="N1280" s="17">
        <v>0.34279265457740898</v>
      </c>
      <c r="O1280" s="17">
        <v>0.29364482698719202</v>
      </c>
      <c r="P1280" s="17">
        <v>0.37928091728699898</v>
      </c>
      <c r="Q1280" s="17">
        <v>0.35649823390384899</v>
      </c>
      <c r="R1280" s="17"/>
      <c r="S1280" s="17">
        <v>0.43182467271714398</v>
      </c>
      <c r="T1280" s="17">
        <v>0.38294350764347102</v>
      </c>
      <c r="U1280" s="17">
        <v>0.234264469866789</v>
      </c>
      <c r="V1280" s="17">
        <v>0.37498188202807398</v>
      </c>
      <c r="W1280" s="17">
        <v>0.30419251604164199</v>
      </c>
      <c r="X1280" s="17">
        <v>0.316500122014092</v>
      </c>
      <c r="Y1280" s="17">
        <v>0.39459714814733099</v>
      </c>
      <c r="Z1280" s="17">
        <v>0.283132368574399</v>
      </c>
      <c r="AA1280" s="17">
        <v>0.26040882366848001</v>
      </c>
      <c r="AB1280" s="17">
        <v>0.457660381705772</v>
      </c>
      <c r="AC1280" s="17">
        <v>0.17592764535585001</v>
      </c>
      <c r="AD1280" s="17">
        <v>0.37669973362814002</v>
      </c>
      <c r="AE1280" s="17"/>
      <c r="AF1280" s="17">
        <v>0.405016614438656</v>
      </c>
      <c r="AG1280" s="17">
        <v>0.29369120229458001</v>
      </c>
      <c r="AH1280" s="17">
        <v>0.29931689320239802</v>
      </c>
      <c r="AI1280" s="17">
        <v>0.44401067695257002</v>
      </c>
      <c r="AJ1280" s="17">
        <v>0</v>
      </c>
      <c r="AK1280" s="17"/>
      <c r="AL1280" s="17">
        <v>0.27235728623280098</v>
      </c>
      <c r="AM1280" s="17">
        <v>0.39757084148744398</v>
      </c>
      <c r="AN1280" s="17">
        <v>0.348409120562581</v>
      </c>
      <c r="AO1280" s="17">
        <v>0.39402515346780298</v>
      </c>
      <c r="AP1280" s="17">
        <v>0.24209126275523599</v>
      </c>
      <c r="AQ1280" s="17">
        <v>0.28182153329418203</v>
      </c>
      <c r="AR1280" s="17"/>
      <c r="AS1280" s="17">
        <v>0.35395042617162997</v>
      </c>
      <c r="AT1280" s="17">
        <v>0.323743508267545</v>
      </c>
      <c r="AU1280" s="17"/>
      <c r="AV1280" s="17">
        <v>0.34034540047455802</v>
      </c>
      <c r="AW1280" s="17">
        <v>0.388651454400534</v>
      </c>
    </row>
    <row r="1281" spans="2:49" x14ac:dyDescent="0.3">
      <c r="B1281" t="s">
        <v>442</v>
      </c>
      <c r="C1281" s="17">
        <v>0.20187964241221901</v>
      </c>
      <c r="D1281" s="17">
        <v>0.17610234092909899</v>
      </c>
      <c r="E1281" s="17">
        <v>0.22962419334471901</v>
      </c>
      <c r="F1281" s="17"/>
      <c r="G1281" s="17">
        <v>0.15476519433670999</v>
      </c>
      <c r="H1281" s="17">
        <v>0.25473048190880299</v>
      </c>
      <c r="I1281" s="17">
        <v>0.237805357072879</v>
      </c>
      <c r="J1281" s="17">
        <v>0.19822086953366899</v>
      </c>
      <c r="K1281" s="17">
        <v>0.22062238836631801</v>
      </c>
      <c r="L1281" s="17">
        <v>0.18402745014013</v>
      </c>
      <c r="M1281" s="17"/>
      <c r="N1281" s="17">
        <v>0.20255663343160099</v>
      </c>
      <c r="O1281" s="17">
        <v>0.228282521005958</v>
      </c>
      <c r="P1281" s="17">
        <v>0.19188742922375099</v>
      </c>
      <c r="Q1281" s="17">
        <v>0.18644267042354301</v>
      </c>
      <c r="R1281" s="17"/>
      <c r="S1281" s="17">
        <v>0.13829694637609599</v>
      </c>
      <c r="T1281" s="17">
        <v>0.161364981101423</v>
      </c>
      <c r="U1281" s="17">
        <v>0.25315328388154301</v>
      </c>
      <c r="V1281" s="17">
        <v>0.32814085283453598</v>
      </c>
      <c r="W1281" s="17">
        <v>0.164617318771868</v>
      </c>
      <c r="X1281" s="17">
        <v>0.163948835001857</v>
      </c>
      <c r="Y1281" s="17">
        <v>0.12968915029777101</v>
      </c>
      <c r="Z1281" s="17">
        <v>0.43589781273419598</v>
      </c>
      <c r="AA1281" s="17">
        <v>9.1699626641287696E-2</v>
      </c>
      <c r="AB1281" s="17">
        <v>0.221432676517858</v>
      </c>
      <c r="AC1281" s="17">
        <v>0.38197644504495998</v>
      </c>
      <c r="AD1281" s="17">
        <v>0.12217084145696</v>
      </c>
      <c r="AE1281" s="17"/>
      <c r="AF1281" s="17">
        <v>0.160148566436002</v>
      </c>
      <c r="AG1281" s="17">
        <v>0.26188998017602599</v>
      </c>
      <c r="AH1281" s="17">
        <v>0.227263819861514</v>
      </c>
      <c r="AI1281" s="17">
        <v>0.211792282003333</v>
      </c>
      <c r="AJ1281" s="17">
        <v>0</v>
      </c>
      <c r="AK1281" s="17"/>
      <c r="AL1281" s="17">
        <v>0.1862828080035</v>
      </c>
      <c r="AM1281" s="17">
        <v>0.18683884642364301</v>
      </c>
      <c r="AN1281" s="17">
        <v>0.26056477083465202</v>
      </c>
      <c r="AO1281" s="17">
        <v>0.174292415260515</v>
      </c>
      <c r="AP1281" s="17">
        <v>0.231415494462203</v>
      </c>
      <c r="AQ1281" s="17">
        <v>0.247290174376738</v>
      </c>
      <c r="AR1281" s="17"/>
      <c r="AS1281" s="17">
        <v>0.17398960471990499</v>
      </c>
      <c r="AT1281" s="17">
        <v>0.24206387810688501</v>
      </c>
      <c r="AU1281" s="17"/>
      <c r="AV1281" s="17">
        <v>0.15763362458596</v>
      </c>
      <c r="AW1281" s="17">
        <v>0.21570722738206299</v>
      </c>
    </row>
    <row r="1282" spans="2:49" x14ac:dyDescent="0.3">
      <c r="B1282" t="s">
        <v>176</v>
      </c>
      <c r="C1282" s="17">
        <v>8.3162366714505595E-2</v>
      </c>
      <c r="D1282" s="17">
        <v>6.6209466572374504E-2</v>
      </c>
      <c r="E1282" s="17">
        <v>0.10140906339666</v>
      </c>
      <c r="F1282" s="17"/>
      <c r="G1282" s="17">
        <v>4.5546936224462903E-2</v>
      </c>
      <c r="H1282" s="17">
        <v>0.14957987107540599</v>
      </c>
      <c r="I1282" s="17">
        <v>7.3172342277212504E-2</v>
      </c>
      <c r="J1282" s="17">
        <v>7.0262995654035099E-2</v>
      </c>
      <c r="K1282" s="17">
        <v>9.5322461897859201E-2</v>
      </c>
      <c r="L1282" s="17">
        <v>8.1828118006603306E-2</v>
      </c>
      <c r="M1282" s="17"/>
      <c r="N1282" s="17">
        <v>9.4531375415667501E-2</v>
      </c>
      <c r="O1282" s="17">
        <v>7.5459227430233797E-2</v>
      </c>
      <c r="P1282" s="17">
        <v>6.9468282944921203E-2</v>
      </c>
      <c r="Q1282" s="17">
        <v>9.2325872582548499E-2</v>
      </c>
      <c r="R1282" s="17"/>
      <c r="S1282" s="17">
        <v>9.8282302057360799E-2</v>
      </c>
      <c r="T1282" s="17">
        <v>5.70479551083918E-2</v>
      </c>
      <c r="U1282" s="17">
        <v>0.111796436303428</v>
      </c>
      <c r="V1282" s="17">
        <v>7.8244020872470302E-2</v>
      </c>
      <c r="W1282" s="17">
        <v>9.66443034170337E-2</v>
      </c>
      <c r="X1282" s="17">
        <v>7.2369693008928399E-2</v>
      </c>
      <c r="Y1282" s="17">
        <v>0.10544384133316601</v>
      </c>
      <c r="Z1282" s="17">
        <v>8.0869960931011203E-2</v>
      </c>
      <c r="AA1282" s="17">
        <v>0.15523959416024</v>
      </c>
      <c r="AB1282" s="17">
        <v>4.9911066793752297E-2</v>
      </c>
      <c r="AC1282" s="17">
        <v>0</v>
      </c>
      <c r="AD1282" s="17">
        <v>6.5018916613139202E-2</v>
      </c>
      <c r="AE1282" s="17"/>
      <c r="AF1282" s="17">
        <v>7.2486947419946296E-2</v>
      </c>
      <c r="AG1282" s="17">
        <v>7.0047003311405898E-2</v>
      </c>
      <c r="AH1282" s="17">
        <v>9.5905263563118806E-2</v>
      </c>
      <c r="AI1282" s="17">
        <v>5.95646678918215E-2</v>
      </c>
      <c r="AJ1282" s="17">
        <v>0</v>
      </c>
      <c r="AK1282" s="17"/>
      <c r="AL1282" s="17">
        <v>9.3000911771054698E-2</v>
      </c>
      <c r="AM1282" s="17">
        <v>8.4440712671995793E-2</v>
      </c>
      <c r="AN1282" s="17">
        <v>7.0853093564215805E-2</v>
      </c>
      <c r="AO1282" s="17">
        <v>9.2314620647440504E-2</v>
      </c>
      <c r="AP1282" s="17">
        <v>8.2369362820191902E-2</v>
      </c>
      <c r="AQ1282" s="17">
        <v>3.71295525578835E-2</v>
      </c>
      <c r="AR1282" s="17"/>
      <c r="AS1282" s="17">
        <v>8.0623402537350994E-2</v>
      </c>
      <c r="AT1282" s="17">
        <v>8.6820530824595996E-2</v>
      </c>
      <c r="AU1282" s="17"/>
      <c r="AV1282" s="17">
        <v>9.8963573545201702E-2</v>
      </c>
      <c r="AW1282" s="17">
        <v>3.3844895385885303E-2</v>
      </c>
    </row>
    <row r="1283" spans="2:49" x14ac:dyDescent="0.3">
      <c r="B1283" t="s">
        <v>443</v>
      </c>
      <c r="C1283" s="17">
        <v>0.373383342466094</v>
      </c>
      <c r="D1283" s="17">
        <v>0.41400552427887899</v>
      </c>
      <c r="E1283" s="17">
        <v>0.32966099266806898</v>
      </c>
      <c r="F1283" s="17"/>
      <c r="G1283" s="17">
        <v>0.56613799636858098</v>
      </c>
      <c r="H1283" s="17">
        <v>0.36883307850803199</v>
      </c>
      <c r="I1283" s="17">
        <v>0.26142261993299498</v>
      </c>
      <c r="J1283" s="17">
        <v>0.42263098707125102</v>
      </c>
      <c r="K1283" s="17">
        <v>0.29086258380602698</v>
      </c>
      <c r="L1283" s="17">
        <v>0.38496712140633899</v>
      </c>
      <c r="M1283" s="17"/>
      <c r="N1283" s="17">
        <v>0.36011933657532302</v>
      </c>
      <c r="O1283" s="17">
        <v>0.40261342457661697</v>
      </c>
      <c r="P1283" s="17">
        <v>0.35936337054432899</v>
      </c>
      <c r="Q1283" s="17">
        <v>0.36473322309005901</v>
      </c>
      <c r="R1283" s="17"/>
      <c r="S1283" s="17">
        <v>0.33159607884939901</v>
      </c>
      <c r="T1283" s="17">
        <v>0.39864355614671398</v>
      </c>
      <c r="U1283" s="17">
        <v>0.40078580994823998</v>
      </c>
      <c r="V1283" s="17">
        <v>0.21863324426492001</v>
      </c>
      <c r="W1283" s="17">
        <v>0.43454586176945598</v>
      </c>
      <c r="X1283" s="17">
        <v>0.44718134997512199</v>
      </c>
      <c r="Y1283" s="17">
        <v>0.37026986022173197</v>
      </c>
      <c r="Z1283" s="17">
        <v>0.20009985776039299</v>
      </c>
      <c r="AA1283" s="17">
        <v>0.49265195552999202</v>
      </c>
      <c r="AB1283" s="17">
        <v>0.27099587498261801</v>
      </c>
      <c r="AC1283" s="17">
        <v>0.44209590959919098</v>
      </c>
      <c r="AD1283" s="17">
        <v>0.43611050830176001</v>
      </c>
      <c r="AE1283" s="17"/>
      <c r="AF1283" s="17">
        <v>0.36234787170539601</v>
      </c>
      <c r="AG1283" s="17">
        <v>0.37437181421798799</v>
      </c>
      <c r="AH1283" s="17">
        <v>0.37751402337296902</v>
      </c>
      <c r="AI1283" s="17">
        <v>0.28463237315227502</v>
      </c>
      <c r="AJ1283" s="17">
        <v>1</v>
      </c>
      <c r="AK1283" s="17"/>
      <c r="AL1283" s="17">
        <v>0.44835899399264401</v>
      </c>
      <c r="AM1283" s="17">
        <v>0.33114959941691702</v>
      </c>
      <c r="AN1283" s="17">
        <v>0.320173015038551</v>
      </c>
      <c r="AO1283" s="17">
        <v>0.33936781062424198</v>
      </c>
      <c r="AP1283" s="17">
        <v>0.44412387996237002</v>
      </c>
      <c r="AQ1283" s="17">
        <v>0.433758739771197</v>
      </c>
      <c r="AR1283" s="17"/>
      <c r="AS1283" s="17">
        <v>0.39143656657111398</v>
      </c>
      <c r="AT1283" s="17">
        <v>0.34737208280097398</v>
      </c>
      <c r="AU1283" s="17"/>
      <c r="AV1283" s="17">
        <v>0.40305740139427998</v>
      </c>
      <c r="AW1283" s="17">
        <v>0.36179642283151803</v>
      </c>
    </row>
    <row r="1284" spans="2:49" x14ac:dyDescent="0.3">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row>
    <row r="1285" spans="2:49" x14ac:dyDescent="0.3">
      <c r="B1285" s="6" t="s">
        <v>462</v>
      </c>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c r="AR1285" s="17"/>
      <c r="AS1285" s="17"/>
      <c r="AT1285" s="17"/>
      <c r="AU1285" s="17"/>
      <c r="AV1285" s="17"/>
      <c r="AW1285" s="17"/>
    </row>
    <row r="1286" spans="2:49" x14ac:dyDescent="0.3">
      <c r="B1286" s="23" t="s">
        <v>676</v>
      </c>
      <c r="C1286" s="17"/>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c r="AD1286" s="17"/>
      <c r="AE1286" s="17"/>
      <c r="AF1286" s="17"/>
      <c r="AG1286" s="17"/>
      <c r="AH1286" s="17"/>
      <c r="AI1286" s="17"/>
      <c r="AJ1286" s="17"/>
      <c r="AK1286" s="17"/>
      <c r="AL1286" s="17"/>
      <c r="AM1286" s="17"/>
      <c r="AN1286" s="17"/>
      <c r="AO1286" s="17"/>
      <c r="AP1286" s="17"/>
      <c r="AQ1286" s="17"/>
      <c r="AR1286" s="17"/>
      <c r="AS1286" s="17"/>
      <c r="AT1286" s="17"/>
      <c r="AU1286" s="17"/>
      <c r="AV1286" s="17"/>
      <c r="AW1286" s="17"/>
    </row>
    <row r="1287" spans="2:49" x14ac:dyDescent="0.3">
      <c r="B1287" t="s">
        <v>439</v>
      </c>
      <c r="C1287" s="17">
        <v>3.1583543038171902E-2</v>
      </c>
      <c r="D1287" s="17">
        <v>2.8933559162462898E-2</v>
      </c>
      <c r="E1287" s="17">
        <v>3.4435766055311998E-2</v>
      </c>
      <c r="F1287" s="17"/>
      <c r="G1287" s="17">
        <v>0.115115472803202</v>
      </c>
      <c r="H1287" s="17">
        <v>5.6236073589752002E-2</v>
      </c>
      <c r="I1287" s="17">
        <v>3.6875772795047002E-2</v>
      </c>
      <c r="J1287" s="17">
        <v>1.0870201897718101E-2</v>
      </c>
      <c r="K1287" s="17">
        <v>1.8127865141375401E-2</v>
      </c>
      <c r="L1287" s="17">
        <v>2.36773659141216E-2</v>
      </c>
      <c r="M1287" s="17"/>
      <c r="N1287" s="17">
        <v>4.0023621457021201E-2</v>
      </c>
      <c r="O1287" s="17">
        <v>3.5639296695209099E-2</v>
      </c>
      <c r="P1287" s="17">
        <v>1.76861490080438E-2</v>
      </c>
      <c r="Q1287" s="17">
        <v>3.2187671717969102E-2</v>
      </c>
      <c r="R1287" s="17"/>
      <c r="S1287" s="17">
        <v>0</v>
      </c>
      <c r="T1287" s="17">
        <v>4.2060382813710398E-2</v>
      </c>
      <c r="U1287" s="17">
        <v>0</v>
      </c>
      <c r="V1287" s="17">
        <v>7.3171867719399403E-2</v>
      </c>
      <c r="W1287" s="17">
        <v>0</v>
      </c>
      <c r="X1287" s="17">
        <v>3.7943641148073103E-2</v>
      </c>
      <c r="Y1287" s="17">
        <v>6.2002793979692203E-2</v>
      </c>
      <c r="Z1287" s="17">
        <v>3.7585507098809097E-2</v>
      </c>
      <c r="AA1287" s="17">
        <v>3.5913567000664601E-2</v>
      </c>
      <c r="AB1287" s="17">
        <v>0</v>
      </c>
      <c r="AC1287" s="17">
        <v>6.1697351326242801E-2</v>
      </c>
      <c r="AD1287" s="17">
        <v>6.2777964355360899E-2</v>
      </c>
      <c r="AE1287" s="17"/>
      <c r="AF1287" s="17">
        <v>3.1690305127586998E-2</v>
      </c>
      <c r="AG1287" s="17">
        <v>5.2779474044884998E-2</v>
      </c>
      <c r="AH1287" s="17">
        <v>1.7758231942850301E-2</v>
      </c>
      <c r="AI1287" s="17">
        <v>0</v>
      </c>
      <c r="AJ1287" s="17">
        <v>0</v>
      </c>
      <c r="AK1287" s="17"/>
      <c r="AL1287" s="17">
        <v>1.0971213331347599E-2</v>
      </c>
      <c r="AM1287" s="17">
        <v>2.8412015562743202E-2</v>
      </c>
      <c r="AN1287" s="17">
        <v>8.8253483067748495E-2</v>
      </c>
      <c r="AO1287" s="17">
        <v>3.6100305909049703E-2</v>
      </c>
      <c r="AP1287" s="17">
        <v>1.33408697358898E-2</v>
      </c>
      <c r="AQ1287" s="17">
        <v>3.3468576574758303E-2</v>
      </c>
      <c r="AR1287" s="17"/>
      <c r="AS1287" s="17">
        <v>2.1445370997393201E-2</v>
      </c>
      <c r="AT1287" s="17">
        <v>4.6190719238295402E-2</v>
      </c>
      <c r="AU1287" s="17"/>
      <c r="AV1287" s="17">
        <v>1.71156738046527E-2</v>
      </c>
      <c r="AW1287" s="17">
        <v>3.2488712469378199E-2</v>
      </c>
    </row>
    <row r="1288" spans="2:49" x14ac:dyDescent="0.3">
      <c r="B1288" t="s">
        <v>440</v>
      </c>
      <c r="C1288" s="17">
        <v>0.209751456045256</v>
      </c>
      <c r="D1288" s="17">
        <v>0.181783184112603</v>
      </c>
      <c r="E1288" s="17">
        <v>0.239854185985302</v>
      </c>
      <c r="F1288" s="17"/>
      <c r="G1288" s="17">
        <v>0.37241554681685901</v>
      </c>
      <c r="H1288" s="17">
        <v>0.261254776784688</v>
      </c>
      <c r="I1288" s="17">
        <v>0.18632489096502899</v>
      </c>
      <c r="J1288" s="17">
        <v>0.27392025827362498</v>
      </c>
      <c r="K1288" s="17">
        <v>0.154080649077487</v>
      </c>
      <c r="L1288" s="17">
        <v>0.170884105975455</v>
      </c>
      <c r="M1288" s="17"/>
      <c r="N1288" s="17">
        <v>0.21450429985043601</v>
      </c>
      <c r="O1288" s="17">
        <v>0.190833676952536</v>
      </c>
      <c r="P1288" s="17">
        <v>0.20777231710321301</v>
      </c>
      <c r="Q1288" s="17">
        <v>0.22623475121994099</v>
      </c>
      <c r="R1288" s="17"/>
      <c r="S1288" s="17">
        <v>0.23785620325406301</v>
      </c>
      <c r="T1288" s="17">
        <v>0.156002763100487</v>
      </c>
      <c r="U1288" s="17">
        <v>0.22958048967212599</v>
      </c>
      <c r="V1288" s="17">
        <v>0.12689053936776501</v>
      </c>
      <c r="W1288" s="17">
        <v>0.203351147575003</v>
      </c>
      <c r="X1288" s="17">
        <v>0.217256911551715</v>
      </c>
      <c r="Y1288" s="17">
        <v>0.20760080847013901</v>
      </c>
      <c r="Z1288" s="17">
        <v>0.2028091811427</v>
      </c>
      <c r="AA1288" s="17">
        <v>0.379225213731467</v>
      </c>
      <c r="AB1288" s="17">
        <v>0.14206546694234301</v>
      </c>
      <c r="AC1288" s="17">
        <v>0.16914236367528801</v>
      </c>
      <c r="AD1288" s="17">
        <v>0.23831864841199299</v>
      </c>
      <c r="AE1288" s="17"/>
      <c r="AF1288" s="17">
        <v>0.15307360685523499</v>
      </c>
      <c r="AG1288" s="17">
        <v>0.20331379102622399</v>
      </c>
      <c r="AH1288" s="17">
        <v>0.28292630705257499</v>
      </c>
      <c r="AI1288" s="17">
        <v>0.29013166056635897</v>
      </c>
      <c r="AJ1288" s="17">
        <v>0.40882695023773202</v>
      </c>
      <c r="AK1288" s="17"/>
      <c r="AL1288" s="17">
        <v>0.26902480497382902</v>
      </c>
      <c r="AM1288" s="17">
        <v>0.20046497249836601</v>
      </c>
      <c r="AN1288" s="17">
        <v>0.25235756611288801</v>
      </c>
      <c r="AO1288" s="17">
        <v>0.16972433216498001</v>
      </c>
      <c r="AP1288" s="17">
        <v>0.15101023504142799</v>
      </c>
      <c r="AQ1288" s="17">
        <v>0.28389519388876799</v>
      </c>
      <c r="AR1288" s="17"/>
      <c r="AS1288" s="17">
        <v>0.23471860235981001</v>
      </c>
      <c r="AT1288" s="17">
        <v>0.173778550479634</v>
      </c>
      <c r="AU1288" s="17"/>
      <c r="AV1288" s="17">
        <v>0.224783255441633</v>
      </c>
      <c r="AW1288" s="17">
        <v>0.26005973449349101</v>
      </c>
    </row>
    <row r="1289" spans="2:49" x14ac:dyDescent="0.3">
      <c r="B1289" t="s">
        <v>441</v>
      </c>
      <c r="C1289" s="17">
        <v>0.37362167415060799</v>
      </c>
      <c r="D1289" s="17">
        <v>0.40843474382920703</v>
      </c>
      <c r="E1289" s="17">
        <v>0.33615177120335599</v>
      </c>
      <c r="F1289" s="17"/>
      <c r="G1289" s="17">
        <v>0.26026560957205702</v>
      </c>
      <c r="H1289" s="17">
        <v>0.28003380124298699</v>
      </c>
      <c r="I1289" s="17">
        <v>0.36417844998390098</v>
      </c>
      <c r="J1289" s="17">
        <v>0.31890617419063999</v>
      </c>
      <c r="K1289" s="17">
        <v>0.41430980418610103</v>
      </c>
      <c r="L1289" s="17">
        <v>0.42229844048950599</v>
      </c>
      <c r="M1289" s="17"/>
      <c r="N1289" s="17">
        <v>0.39369716550644202</v>
      </c>
      <c r="O1289" s="17">
        <v>0.29853894903814698</v>
      </c>
      <c r="P1289" s="17">
        <v>0.49639381268548499</v>
      </c>
      <c r="Q1289" s="17">
        <v>0.32870003468579301</v>
      </c>
      <c r="R1289" s="17"/>
      <c r="S1289" s="17">
        <v>0.23580765530797801</v>
      </c>
      <c r="T1289" s="17">
        <v>0.406488370294734</v>
      </c>
      <c r="U1289" s="17">
        <v>0.37760829933339501</v>
      </c>
      <c r="V1289" s="17">
        <v>0.425108496692917</v>
      </c>
      <c r="W1289" s="17">
        <v>0.53864561588475302</v>
      </c>
      <c r="X1289" s="17">
        <v>0.49060771453711499</v>
      </c>
      <c r="Y1289" s="17">
        <v>0.26811881426993001</v>
      </c>
      <c r="Z1289" s="17">
        <v>0.28544887663310198</v>
      </c>
      <c r="AA1289" s="17">
        <v>0.248745125524993</v>
      </c>
      <c r="AB1289" s="17">
        <v>0.43568227383733299</v>
      </c>
      <c r="AC1289" s="17">
        <v>0.51650825660705102</v>
      </c>
      <c r="AD1289" s="17">
        <v>0.19227519626203199</v>
      </c>
      <c r="AE1289" s="17"/>
      <c r="AF1289" s="17">
        <v>0.45547827029927501</v>
      </c>
      <c r="AG1289" s="17">
        <v>0.26743908768364399</v>
      </c>
      <c r="AH1289" s="17">
        <v>0.33708032894898399</v>
      </c>
      <c r="AI1289" s="17">
        <v>0.44555437508293899</v>
      </c>
      <c r="AJ1289" s="17">
        <v>0.59117304976226803</v>
      </c>
      <c r="AK1289" s="17"/>
      <c r="AL1289" s="17">
        <v>0.272393483065343</v>
      </c>
      <c r="AM1289" s="17">
        <v>0.37840607859612302</v>
      </c>
      <c r="AN1289" s="17">
        <v>0.353345220929975</v>
      </c>
      <c r="AO1289" s="17">
        <v>0.40105045476210199</v>
      </c>
      <c r="AP1289" s="17">
        <v>0.47032226104069402</v>
      </c>
      <c r="AQ1289" s="17">
        <v>0.36517370586397202</v>
      </c>
      <c r="AR1289" s="17"/>
      <c r="AS1289" s="17">
        <v>0.380453387892353</v>
      </c>
      <c r="AT1289" s="17">
        <v>0.36377847500454202</v>
      </c>
      <c r="AU1289" s="17"/>
      <c r="AV1289" s="17">
        <v>0.38611962283658802</v>
      </c>
      <c r="AW1289" s="17">
        <v>0.36600106835033003</v>
      </c>
    </row>
    <row r="1290" spans="2:49" x14ac:dyDescent="0.3">
      <c r="B1290" t="s">
        <v>442</v>
      </c>
      <c r="C1290" s="17">
        <v>0.34532390693997</v>
      </c>
      <c r="D1290" s="17">
        <v>0.35007530438367901</v>
      </c>
      <c r="E1290" s="17">
        <v>0.34020989652022798</v>
      </c>
      <c r="F1290" s="17"/>
      <c r="G1290" s="17">
        <v>0.20453112310935301</v>
      </c>
      <c r="H1290" s="17">
        <v>0.28386132104131401</v>
      </c>
      <c r="I1290" s="17">
        <v>0.38984611764779997</v>
      </c>
      <c r="J1290" s="17">
        <v>0.34946451467414202</v>
      </c>
      <c r="K1290" s="17">
        <v>0.36464222101374699</v>
      </c>
      <c r="L1290" s="17">
        <v>0.362864564273298</v>
      </c>
      <c r="M1290" s="17"/>
      <c r="N1290" s="17">
        <v>0.30988391519012898</v>
      </c>
      <c r="O1290" s="17">
        <v>0.428451957912167</v>
      </c>
      <c r="P1290" s="17">
        <v>0.26033570643216503</v>
      </c>
      <c r="Q1290" s="17">
        <v>0.36321743214124103</v>
      </c>
      <c r="R1290" s="17"/>
      <c r="S1290" s="17">
        <v>0.46812833641513502</v>
      </c>
      <c r="T1290" s="17">
        <v>0.33251269761011798</v>
      </c>
      <c r="U1290" s="17">
        <v>0.370387801285253</v>
      </c>
      <c r="V1290" s="17">
        <v>0.374829096219919</v>
      </c>
      <c r="W1290" s="17">
        <v>0.25800323654024399</v>
      </c>
      <c r="X1290" s="17">
        <v>0.21067070414064201</v>
      </c>
      <c r="Y1290" s="17">
        <v>0.397892142736612</v>
      </c>
      <c r="Z1290" s="17">
        <v>0.47415643512539002</v>
      </c>
      <c r="AA1290" s="17">
        <v>0.25955553376523899</v>
      </c>
      <c r="AB1290" s="17">
        <v>0.37171092824715402</v>
      </c>
      <c r="AC1290" s="17">
        <v>0.25265202839141798</v>
      </c>
      <c r="AD1290" s="17">
        <v>0.50662819097061396</v>
      </c>
      <c r="AE1290" s="17"/>
      <c r="AF1290" s="17">
        <v>0.33875560857951698</v>
      </c>
      <c r="AG1290" s="17">
        <v>0.426718694339908</v>
      </c>
      <c r="AH1290" s="17">
        <v>0.30034723027260801</v>
      </c>
      <c r="AI1290" s="17">
        <v>0.23931414708682999</v>
      </c>
      <c r="AJ1290" s="17">
        <v>0</v>
      </c>
      <c r="AK1290" s="17"/>
      <c r="AL1290" s="17">
        <v>0.392046324746605</v>
      </c>
      <c r="AM1290" s="17">
        <v>0.35117476099425998</v>
      </c>
      <c r="AN1290" s="17">
        <v>0.28748148583907301</v>
      </c>
      <c r="AO1290" s="17">
        <v>0.36321032378131601</v>
      </c>
      <c r="AP1290" s="17">
        <v>0.30439043950679201</v>
      </c>
      <c r="AQ1290" s="17">
        <v>0.317462523672501</v>
      </c>
      <c r="AR1290" s="17"/>
      <c r="AS1290" s="17">
        <v>0.32973365911609398</v>
      </c>
      <c r="AT1290" s="17">
        <v>0.367786486589533</v>
      </c>
      <c r="AU1290" s="17"/>
      <c r="AV1290" s="17">
        <v>0.33419539620153699</v>
      </c>
      <c r="AW1290" s="17">
        <v>0.31835353621156798</v>
      </c>
    </row>
    <row r="1291" spans="2:49" x14ac:dyDescent="0.3">
      <c r="B1291" t="s">
        <v>176</v>
      </c>
      <c r="C1291" s="17">
        <v>3.9719419825993398E-2</v>
      </c>
      <c r="D1291" s="17">
        <v>3.0773208512048102E-2</v>
      </c>
      <c r="E1291" s="17">
        <v>4.9348380235802097E-2</v>
      </c>
      <c r="F1291" s="17"/>
      <c r="G1291" s="17">
        <v>4.7672247698529902E-2</v>
      </c>
      <c r="H1291" s="17">
        <v>0.118614027341259</v>
      </c>
      <c r="I1291" s="17">
        <v>2.2774768608223299E-2</v>
      </c>
      <c r="J1291" s="17">
        <v>4.6838850963874898E-2</v>
      </c>
      <c r="K1291" s="17">
        <v>4.8839460581290399E-2</v>
      </c>
      <c r="L1291" s="17">
        <v>2.0275523347619399E-2</v>
      </c>
      <c r="M1291" s="17"/>
      <c r="N1291" s="17">
        <v>4.18909979959717E-2</v>
      </c>
      <c r="O1291" s="17">
        <v>4.65361194019406E-2</v>
      </c>
      <c r="P1291" s="17">
        <v>1.78120147710931E-2</v>
      </c>
      <c r="Q1291" s="17">
        <v>4.9660110235055399E-2</v>
      </c>
      <c r="R1291" s="17"/>
      <c r="S1291" s="17">
        <v>5.8207805022823501E-2</v>
      </c>
      <c r="T1291" s="17">
        <v>6.2935786180950498E-2</v>
      </c>
      <c r="U1291" s="17">
        <v>2.24234097092256E-2</v>
      </c>
      <c r="V1291" s="17">
        <v>0</v>
      </c>
      <c r="W1291" s="17">
        <v>0</v>
      </c>
      <c r="X1291" s="17">
        <v>4.3521028622455098E-2</v>
      </c>
      <c r="Y1291" s="17">
        <v>6.4385440543626798E-2</v>
      </c>
      <c r="Z1291" s="17">
        <v>0</v>
      </c>
      <c r="AA1291" s="17">
        <v>7.6560559977637402E-2</v>
      </c>
      <c r="AB1291" s="17">
        <v>5.05413309731697E-2</v>
      </c>
      <c r="AC1291" s="17">
        <v>0</v>
      </c>
      <c r="AD1291" s="17">
        <v>0</v>
      </c>
      <c r="AE1291" s="17"/>
      <c r="AF1291" s="17">
        <v>2.10022091383858E-2</v>
      </c>
      <c r="AG1291" s="17">
        <v>4.97489529053389E-2</v>
      </c>
      <c r="AH1291" s="17">
        <v>6.1887901782982598E-2</v>
      </c>
      <c r="AI1291" s="17">
        <v>2.49998172638713E-2</v>
      </c>
      <c r="AJ1291" s="17">
        <v>0</v>
      </c>
      <c r="AK1291" s="17"/>
      <c r="AL1291" s="17">
        <v>5.55641738828761E-2</v>
      </c>
      <c r="AM1291" s="17">
        <v>4.15421723485071E-2</v>
      </c>
      <c r="AN1291" s="17">
        <v>1.8562244050315799E-2</v>
      </c>
      <c r="AO1291" s="17">
        <v>2.99145833825522E-2</v>
      </c>
      <c r="AP1291" s="17">
        <v>6.0936194675196002E-2</v>
      </c>
      <c r="AQ1291" s="17">
        <v>0</v>
      </c>
      <c r="AR1291" s="17"/>
      <c r="AS1291" s="17">
        <v>3.3648979634349999E-2</v>
      </c>
      <c r="AT1291" s="17">
        <v>4.8465768687995403E-2</v>
      </c>
      <c r="AU1291" s="17"/>
      <c r="AV1291" s="17">
        <v>3.77860517155892E-2</v>
      </c>
      <c r="AW1291" s="17">
        <v>2.3096948475233001E-2</v>
      </c>
    </row>
    <row r="1292" spans="2:49" x14ac:dyDescent="0.3">
      <c r="B1292" t="s">
        <v>443</v>
      </c>
      <c r="C1292" s="17">
        <v>0.24133499908342801</v>
      </c>
      <c r="D1292" s="17">
        <v>0.21071674327506501</v>
      </c>
      <c r="E1292" s="17">
        <v>0.27428995204061402</v>
      </c>
      <c r="F1292" s="17"/>
      <c r="G1292" s="17">
        <v>0.48753101962006101</v>
      </c>
      <c r="H1292" s="17">
        <v>0.31749085037444003</v>
      </c>
      <c r="I1292" s="17">
        <v>0.223200663760076</v>
      </c>
      <c r="J1292" s="17">
        <v>0.28479046017134302</v>
      </c>
      <c r="K1292" s="17">
        <v>0.17220851421886199</v>
      </c>
      <c r="L1292" s="17">
        <v>0.19456147188957701</v>
      </c>
      <c r="M1292" s="17"/>
      <c r="N1292" s="17">
        <v>0.25452792130745799</v>
      </c>
      <c r="O1292" s="17">
        <v>0.22647297364774499</v>
      </c>
      <c r="P1292" s="17">
        <v>0.225458466111257</v>
      </c>
      <c r="Q1292" s="17">
        <v>0.25842242293791001</v>
      </c>
      <c r="R1292" s="17"/>
      <c r="S1292" s="17">
        <v>0.23785620325406301</v>
      </c>
      <c r="T1292" s="17">
        <v>0.19806314591419699</v>
      </c>
      <c r="U1292" s="17">
        <v>0.22958048967212599</v>
      </c>
      <c r="V1292" s="17">
        <v>0.200062407087164</v>
      </c>
      <c r="W1292" s="17">
        <v>0.203351147575003</v>
      </c>
      <c r="X1292" s="17">
        <v>0.25520055269978797</v>
      </c>
      <c r="Y1292" s="17">
        <v>0.269603602449832</v>
      </c>
      <c r="Z1292" s="17">
        <v>0.240394688241509</v>
      </c>
      <c r="AA1292" s="17">
        <v>0.41513878073213101</v>
      </c>
      <c r="AB1292" s="17">
        <v>0.14206546694234301</v>
      </c>
      <c r="AC1292" s="17">
        <v>0.230839715001531</v>
      </c>
      <c r="AD1292" s="17">
        <v>0.301096612767354</v>
      </c>
      <c r="AE1292" s="17"/>
      <c r="AF1292" s="17">
        <v>0.18476391198282199</v>
      </c>
      <c r="AG1292" s="17">
        <v>0.25609326507110902</v>
      </c>
      <c r="AH1292" s="17">
        <v>0.30068453899542502</v>
      </c>
      <c r="AI1292" s="17">
        <v>0.29013166056635897</v>
      </c>
      <c r="AJ1292" s="17">
        <v>0.40882695023773202</v>
      </c>
      <c r="AK1292" s="17"/>
      <c r="AL1292" s="17">
        <v>0.27999601830517601</v>
      </c>
      <c r="AM1292" s="17">
        <v>0.22887698806110901</v>
      </c>
      <c r="AN1292" s="17">
        <v>0.34061104918063601</v>
      </c>
      <c r="AO1292" s="17">
        <v>0.20582463807403001</v>
      </c>
      <c r="AP1292" s="17">
        <v>0.16435110477731801</v>
      </c>
      <c r="AQ1292" s="17">
        <v>0.31736377046352698</v>
      </c>
      <c r="AR1292" s="17"/>
      <c r="AS1292" s="17">
        <v>0.25616397335720298</v>
      </c>
      <c r="AT1292" s="17">
        <v>0.21996926971792999</v>
      </c>
      <c r="AU1292" s="17"/>
      <c r="AV1292" s="17">
        <v>0.241898929246285</v>
      </c>
      <c r="AW1292" s="17">
        <v>0.29254844696286902</v>
      </c>
    </row>
    <row r="1293" spans="2:49" x14ac:dyDescent="0.3">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row>
    <row r="1294" spans="2:49" x14ac:dyDescent="0.3">
      <c r="B1294" s="6" t="s">
        <v>463</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row>
    <row r="1295" spans="2:49" x14ac:dyDescent="0.3">
      <c r="B1295" s="23" t="s">
        <v>676</v>
      </c>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c r="AD1295" s="17"/>
      <c r="AE1295" s="17"/>
      <c r="AF1295" s="17"/>
      <c r="AG1295" s="17"/>
      <c r="AH1295" s="17"/>
      <c r="AI1295" s="17"/>
      <c r="AJ1295" s="17"/>
      <c r="AK1295" s="17"/>
      <c r="AL1295" s="17"/>
      <c r="AM1295" s="17"/>
      <c r="AN1295" s="17"/>
      <c r="AO1295" s="17"/>
      <c r="AP1295" s="17"/>
      <c r="AQ1295" s="17"/>
      <c r="AR1295" s="17"/>
      <c r="AS1295" s="17"/>
      <c r="AT1295" s="17"/>
      <c r="AU1295" s="17"/>
      <c r="AV1295" s="17"/>
      <c r="AW1295" s="17"/>
    </row>
    <row r="1296" spans="2:49" x14ac:dyDescent="0.3">
      <c r="B1296" t="s">
        <v>439</v>
      </c>
      <c r="C1296" s="17">
        <v>0.24068270715840201</v>
      </c>
      <c r="D1296" s="17">
        <v>0.22901342747685399</v>
      </c>
      <c r="E1296" s="17">
        <v>0.253242552675293</v>
      </c>
      <c r="F1296" s="17"/>
      <c r="G1296" s="17">
        <v>0.22994102139633901</v>
      </c>
      <c r="H1296" s="17">
        <v>0.11278275754292701</v>
      </c>
      <c r="I1296" s="17">
        <v>0.24693465573551901</v>
      </c>
      <c r="J1296" s="17">
        <v>0.246235827642411</v>
      </c>
      <c r="K1296" s="17">
        <v>0.282028488322497</v>
      </c>
      <c r="L1296" s="17">
        <v>0.23979669378118501</v>
      </c>
      <c r="M1296" s="17"/>
      <c r="N1296" s="17">
        <v>0.26653511433096899</v>
      </c>
      <c r="O1296" s="17">
        <v>0.21748580170062701</v>
      </c>
      <c r="P1296" s="17">
        <v>0.19338485649890699</v>
      </c>
      <c r="Q1296" s="17">
        <v>0.28024994426895899</v>
      </c>
      <c r="R1296" s="17"/>
      <c r="S1296" s="17">
        <v>0.197005479298034</v>
      </c>
      <c r="T1296" s="17">
        <v>0.217716148580581</v>
      </c>
      <c r="U1296" s="17">
        <v>0.25986294420447997</v>
      </c>
      <c r="V1296" s="17">
        <v>0.27107450709425901</v>
      </c>
      <c r="W1296" s="17">
        <v>0.17819689055726801</v>
      </c>
      <c r="X1296" s="17">
        <v>0.142562571072784</v>
      </c>
      <c r="Y1296" s="17">
        <v>0.269188787410582</v>
      </c>
      <c r="Z1296" s="17">
        <v>0.34294538523226198</v>
      </c>
      <c r="AA1296" s="17">
        <v>0.22226366442862</v>
      </c>
      <c r="AB1296" s="17">
        <v>0.20020458155925999</v>
      </c>
      <c r="AC1296" s="17">
        <v>0.39280225769826499</v>
      </c>
      <c r="AD1296" s="17">
        <v>0.44327600147950402</v>
      </c>
      <c r="AE1296" s="17"/>
      <c r="AF1296" s="17">
        <v>0.27410021905429199</v>
      </c>
      <c r="AG1296" s="17">
        <v>0.25027263723910798</v>
      </c>
      <c r="AH1296" s="17">
        <v>0.24051911522511299</v>
      </c>
      <c r="AI1296" s="17">
        <v>0.139107708964152</v>
      </c>
      <c r="AJ1296" s="17">
        <v>0</v>
      </c>
      <c r="AK1296" s="17"/>
      <c r="AL1296" s="17">
        <v>0.23950834352193201</v>
      </c>
      <c r="AM1296" s="17">
        <v>0.20338935270976899</v>
      </c>
      <c r="AN1296" s="17">
        <v>0.35224856025652301</v>
      </c>
      <c r="AO1296" s="17">
        <v>0.19973624303003201</v>
      </c>
      <c r="AP1296" s="17">
        <v>0.31407591582891198</v>
      </c>
      <c r="AQ1296" s="17">
        <v>0.199655417541028</v>
      </c>
      <c r="AR1296" s="17"/>
      <c r="AS1296" s="17">
        <v>0.26328905817805698</v>
      </c>
      <c r="AT1296" s="17">
        <v>0.20811125825639901</v>
      </c>
      <c r="AU1296" s="17"/>
      <c r="AV1296" s="17">
        <v>0.26442007215628299</v>
      </c>
      <c r="AW1296" s="17">
        <v>0.26040428979469998</v>
      </c>
    </row>
    <row r="1297" spans="2:49" x14ac:dyDescent="0.3">
      <c r="B1297" t="s">
        <v>440</v>
      </c>
      <c r="C1297" s="17">
        <v>0.53097186834157495</v>
      </c>
      <c r="D1297" s="17">
        <v>0.516372373584569</v>
      </c>
      <c r="E1297" s="17">
        <v>0.54668555451387502</v>
      </c>
      <c r="F1297" s="17"/>
      <c r="G1297" s="17">
        <v>0.46897504496951598</v>
      </c>
      <c r="H1297" s="17">
        <v>0.62517218175715705</v>
      </c>
      <c r="I1297" s="17">
        <v>0.58731906500678299</v>
      </c>
      <c r="J1297" s="17">
        <v>0.46103106807775202</v>
      </c>
      <c r="K1297" s="17">
        <v>0.52571685166540005</v>
      </c>
      <c r="L1297" s="17">
        <v>0.54661316249436298</v>
      </c>
      <c r="M1297" s="17"/>
      <c r="N1297" s="17">
        <v>0.49594459375834699</v>
      </c>
      <c r="O1297" s="17">
        <v>0.54431782558527197</v>
      </c>
      <c r="P1297" s="17">
        <v>0.58533814847072396</v>
      </c>
      <c r="Q1297" s="17">
        <v>0.50785720210863305</v>
      </c>
      <c r="R1297" s="17"/>
      <c r="S1297" s="17">
        <v>0.46816533426657397</v>
      </c>
      <c r="T1297" s="17">
        <v>0.51377460057641899</v>
      </c>
      <c r="U1297" s="17">
        <v>0.58398807260090901</v>
      </c>
      <c r="V1297" s="17">
        <v>0.45396691681666901</v>
      </c>
      <c r="W1297" s="17">
        <v>0.65903903251968998</v>
      </c>
      <c r="X1297" s="17">
        <v>0.61817794457593001</v>
      </c>
      <c r="Y1297" s="17">
        <v>0.56462816683039596</v>
      </c>
      <c r="Z1297" s="17">
        <v>0.28343358635215699</v>
      </c>
      <c r="AA1297" s="17">
        <v>0.57035117812625302</v>
      </c>
      <c r="AB1297" s="17">
        <v>0.64011633543195801</v>
      </c>
      <c r="AC1297" s="17">
        <v>0.31811683435488602</v>
      </c>
      <c r="AD1297" s="17">
        <v>0.496726988589267</v>
      </c>
      <c r="AE1297" s="17"/>
      <c r="AF1297" s="17">
        <v>0.51497417965064096</v>
      </c>
      <c r="AG1297" s="17">
        <v>0.52137290909203304</v>
      </c>
      <c r="AH1297" s="17">
        <v>0.50045947346705</v>
      </c>
      <c r="AI1297" s="17">
        <v>0.59311134389925602</v>
      </c>
      <c r="AJ1297" s="17">
        <v>1</v>
      </c>
      <c r="AK1297" s="17"/>
      <c r="AL1297" s="17">
        <v>0.53392437921483604</v>
      </c>
      <c r="AM1297" s="17">
        <v>0.54583948115139003</v>
      </c>
      <c r="AN1297" s="17">
        <v>0.44045884670142499</v>
      </c>
      <c r="AO1297" s="17">
        <v>0.55592037812169603</v>
      </c>
      <c r="AP1297" s="17">
        <v>0.49552404015218998</v>
      </c>
      <c r="AQ1297" s="17">
        <v>0.61894772554255295</v>
      </c>
      <c r="AR1297" s="17"/>
      <c r="AS1297" s="17">
        <v>0.54203141058055704</v>
      </c>
      <c r="AT1297" s="17">
        <v>0.51503717306044206</v>
      </c>
      <c r="AU1297" s="17"/>
      <c r="AV1297" s="17">
        <v>0.53416566214449002</v>
      </c>
      <c r="AW1297" s="17">
        <v>0.56209381726753405</v>
      </c>
    </row>
    <row r="1298" spans="2:49" x14ac:dyDescent="0.3">
      <c r="B1298" t="s">
        <v>441</v>
      </c>
      <c r="C1298" s="17">
        <v>0.14639231729763799</v>
      </c>
      <c r="D1298" s="17">
        <v>0.167688237698467</v>
      </c>
      <c r="E1298" s="17">
        <v>0.123471153552</v>
      </c>
      <c r="F1298" s="17"/>
      <c r="G1298" s="17">
        <v>0.21101137962854699</v>
      </c>
      <c r="H1298" s="17">
        <v>2.9491027210994801E-2</v>
      </c>
      <c r="I1298" s="17">
        <v>0.10586597054918701</v>
      </c>
      <c r="J1298" s="17">
        <v>0.152040873773121</v>
      </c>
      <c r="K1298" s="17">
        <v>0.13500429776661599</v>
      </c>
      <c r="L1298" s="17">
        <v>0.16845216481972</v>
      </c>
      <c r="M1298" s="17"/>
      <c r="N1298" s="17">
        <v>0.154927600937705</v>
      </c>
      <c r="O1298" s="17">
        <v>0.14716036368709801</v>
      </c>
      <c r="P1298" s="17">
        <v>0.125003636615863</v>
      </c>
      <c r="Q1298" s="17">
        <v>0.14993978536453301</v>
      </c>
      <c r="R1298" s="17"/>
      <c r="S1298" s="17">
        <v>0.25423798036009199</v>
      </c>
      <c r="T1298" s="17">
        <v>0.16709549741444901</v>
      </c>
      <c r="U1298" s="17">
        <v>0.13198537425227999</v>
      </c>
      <c r="V1298" s="17">
        <v>0.22503055180367201</v>
      </c>
      <c r="W1298" s="17">
        <v>0.132550063223947</v>
      </c>
      <c r="X1298" s="17">
        <v>0.12923641759440799</v>
      </c>
      <c r="Y1298" s="17">
        <v>0.144915937821428</v>
      </c>
      <c r="Z1298" s="17">
        <v>0.202269933339143</v>
      </c>
      <c r="AA1298" s="17">
        <v>0.14965918361371</v>
      </c>
      <c r="AB1298" s="17">
        <v>5.6759432967885097E-2</v>
      </c>
      <c r="AC1298" s="17">
        <v>8.6174567754710704E-2</v>
      </c>
      <c r="AD1298" s="17">
        <v>0</v>
      </c>
      <c r="AE1298" s="17"/>
      <c r="AF1298" s="17">
        <v>0.155397248946993</v>
      </c>
      <c r="AG1298" s="17">
        <v>0.12132699732674999</v>
      </c>
      <c r="AH1298" s="17">
        <v>0.14153031431922899</v>
      </c>
      <c r="AI1298" s="17">
        <v>0.19155119101562099</v>
      </c>
      <c r="AJ1298" s="17">
        <v>0</v>
      </c>
      <c r="AK1298" s="17"/>
      <c r="AL1298" s="17">
        <v>0.16224049196108001</v>
      </c>
      <c r="AM1298" s="17">
        <v>0.15326265285017501</v>
      </c>
      <c r="AN1298" s="17">
        <v>0.15452816378111001</v>
      </c>
      <c r="AO1298" s="17">
        <v>0.115146919351232</v>
      </c>
      <c r="AP1298" s="17">
        <v>0.14830031888065801</v>
      </c>
      <c r="AQ1298" s="17">
        <v>0.14399440142886499</v>
      </c>
      <c r="AR1298" s="17"/>
      <c r="AS1298" s="17">
        <v>0.12813445126661699</v>
      </c>
      <c r="AT1298" s="17">
        <v>0.17269842702635901</v>
      </c>
      <c r="AU1298" s="17"/>
      <c r="AV1298" s="17">
        <v>0.142504586550283</v>
      </c>
      <c r="AW1298" s="17">
        <v>9.1481931731943994E-2</v>
      </c>
    </row>
    <row r="1299" spans="2:49" x14ac:dyDescent="0.3">
      <c r="B1299" t="s">
        <v>442</v>
      </c>
      <c r="C1299" s="17">
        <v>6.7948460073053302E-2</v>
      </c>
      <c r="D1299" s="17">
        <v>7.5495805612618594E-2</v>
      </c>
      <c r="E1299" s="17">
        <v>5.9825122846898497E-2</v>
      </c>
      <c r="F1299" s="17"/>
      <c r="G1299" s="17">
        <v>9.0072554005598507E-2</v>
      </c>
      <c r="H1299" s="17">
        <v>0.17249400042472299</v>
      </c>
      <c r="I1299" s="17">
        <v>4.1263771094962202E-2</v>
      </c>
      <c r="J1299" s="17">
        <v>0.11769496616276599</v>
      </c>
      <c r="K1299" s="17">
        <v>4.7067323935764203E-2</v>
      </c>
      <c r="L1299" s="17">
        <v>3.9837389647688799E-2</v>
      </c>
      <c r="M1299" s="17"/>
      <c r="N1299" s="17">
        <v>5.7153827857987803E-2</v>
      </c>
      <c r="O1299" s="17">
        <v>7.5434681654480099E-2</v>
      </c>
      <c r="P1299" s="17">
        <v>9.6273358414506099E-2</v>
      </c>
      <c r="Q1299" s="17">
        <v>4.7649288649801003E-2</v>
      </c>
      <c r="R1299" s="17"/>
      <c r="S1299" s="17">
        <v>6.06602609533941E-2</v>
      </c>
      <c r="T1299" s="17">
        <v>8.6306655087210901E-2</v>
      </c>
      <c r="U1299" s="17">
        <v>2.41636089423303E-2</v>
      </c>
      <c r="V1299" s="17">
        <v>4.9928024285399802E-2</v>
      </c>
      <c r="W1299" s="17">
        <v>3.0214013699094301E-2</v>
      </c>
      <c r="X1299" s="17">
        <v>8.8401638888224596E-2</v>
      </c>
      <c r="Y1299" s="17">
        <v>2.1267107937593999E-2</v>
      </c>
      <c r="Z1299" s="17">
        <v>0.171351095076438</v>
      </c>
      <c r="AA1299" s="17">
        <v>2.0726573785402401E-2</v>
      </c>
      <c r="AB1299" s="17">
        <v>6.7600569825793697E-2</v>
      </c>
      <c r="AC1299" s="17">
        <v>0.20290634019213899</v>
      </c>
      <c r="AD1299" s="17">
        <v>5.9997009931229299E-2</v>
      </c>
      <c r="AE1299" s="17"/>
      <c r="AF1299" s="17">
        <v>5.55283523480741E-2</v>
      </c>
      <c r="AG1299" s="17">
        <v>9.8930977145486099E-2</v>
      </c>
      <c r="AH1299" s="17">
        <v>8.1082212567369305E-2</v>
      </c>
      <c r="AI1299" s="17">
        <v>7.6229756120970701E-2</v>
      </c>
      <c r="AJ1299" s="17">
        <v>0</v>
      </c>
      <c r="AK1299" s="17"/>
      <c r="AL1299" s="17">
        <v>5.3250067788513399E-2</v>
      </c>
      <c r="AM1299" s="17">
        <v>9.13465097986359E-2</v>
      </c>
      <c r="AN1299" s="17">
        <v>3.42021852106262E-2</v>
      </c>
      <c r="AO1299" s="17">
        <v>9.8069487657275106E-2</v>
      </c>
      <c r="AP1299" s="17">
        <v>2.8062832474408099E-2</v>
      </c>
      <c r="AQ1299" s="17">
        <v>3.7402455487553499E-2</v>
      </c>
      <c r="AR1299" s="17"/>
      <c r="AS1299" s="17">
        <v>5.6421314740158997E-2</v>
      </c>
      <c r="AT1299" s="17">
        <v>8.4556882408435605E-2</v>
      </c>
      <c r="AU1299" s="17"/>
      <c r="AV1299" s="17">
        <v>5.4168526992310201E-2</v>
      </c>
      <c r="AW1299" s="17">
        <v>6.2167283397069097E-2</v>
      </c>
    </row>
    <row r="1300" spans="2:49" x14ac:dyDescent="0.3">
      <c r="B1300" t="s">
        <v>176</v>
      </c>
      <c r="C1300" s="17">
        <v>1.40046471293311E-2</v>
      </c>
      <c r="D1300" s="17">
        <v>1.14301556274909E-2</v>
      </c>
      <c r="E1300" s="17">
        <v>1.6775616411932998E-2</v>
      </c>
      <c r="F1300" s="17"/>
      <c r="G1300" s="17">
        <v>0</v>
      </c>
      <c r="H1300" s="17">
        <v>6.0060033064197299E-2</v>
      </c>
      <c r="I1300" s="17">
        <v>1.8616537613548399E-2</v>
      </c>
      <c r="J1300" s="17">
        <v>2.2997264343949799E-2</v>
      </c>
      <c r="K1300" s="17">
        <v>1.0183038309722401E-2</v>
      </c>
      <c r="L1300" s="17">
        <v>5.3005892570429898E-3</v>
      </c>
      <c r="M1300" s="17"/>
      <c r="N1300" s="17">
        <v>2.5438863114992299E-2</v>
      </c>
      <c r="O1300" s="17">
        <v>1.5601327372521999E-2</v>
      </c>
      <c r="P1300" s="17">
        <v>0</v>
      </c>
      <c r="Q1300" s="17">
        <v>1.43037796080732E-2</v>
      </c>
      <c r="R1300" s="17"/>
      <c r="S1300" s="17">
        <v>1.9930945121906699E-2</v>
      </c>
      <c r="T1300" s="17">
        <v>1.51070983413398E-2</v>
      </c>
      <c r="U1300" s="17">
        <v>0</v>
      </c>
      <c r="V1300" s="17">
        <v>0</v>
      </c>
      <c r="W1300" s="17">
        <v>0</v>
      </c>
      <c r="X1300" s="17">
        <v>2.1621427868652999E-2</v>
      </c>
      <c r="Y1300" s="17">
        <v>0</v>
      </c>
      <c r="Z1300" s="17">
        <v>0</v>
      </c>
      <c r="AA1300" s="17">
        <v>3.6999400046014701E-2</v>
      </c>
      <c r="AB1300" s="17">
        <v>3.53190802151035E-2</v>
      </c>
      <c r="AC1300" s="17">
        <v>0</v>
      </c>
      <c r="AD1300" s="17">
        <v>0</v>
      </c>
      <c r="AE1300" s="17"/>
      <c r="AF1300" s="17">
        <v>0</v>
      </c>
      <c r="AG1300" s="17">
        <v>8.0964791966224702E-3</v>
      </c>
      <c r="AH1300" s="17">
        <v>3.6408884421238803E-2</v>
      </c>
      <c r="AI1300" s="17">
        <v>0</v>
      </c>
      <c r="AJ1300" s="17">
        <v>0</v>
      </c>
      <c r="AK1300" s="17"/>
      <c r="AL1300" s="17">
        <v>1.10767175136388E-2</v>
      </c>
      <c r="AM1300" s="17">
        <v>6.1620034900304703E-3</v>
      </c>
      <c r="AN1300" s="17">
        <v>1.8562244050315799E-2</v>
      </c>
      <c r="AO1300" s="17">
        <v>3.1126971839764098E-2</v>
      </c>
      <c r="AP1300" s="17">
        <v>1.40368926638323E-2</v>
      </c>
      <c r="AQ1300" s="17">
        <v>0</v>
      </c>
      <c r="AR1300" s="17"/>
      <c r="AS1300" s="17">
        <v>1.01237652346097E-2</v>
      </c>
      <c r="AT1300" s="17">
        <v>1.9596259248364601E-2</v>
      </c>
      <c r="AU1300" s="17"/>
      <c r="AV1300" s="17">
        <v>4.7411521566348399E-3</v>
      </c>
      <c r="AW1300" s="17">
        <v>2.3852677808753001E-2</v>
      </c>
    </row>
    <row r="1301" spans="2:49" x14ac:dyDescent="0.3">
      <c r="B1301" t="s">
        <v>443</v>
      </c>
      <c r="C1301" s="17">
        <v>0.77165457549997796</v>
      </c>
      <c r="D1301" s="17">
        <v>0.74538580106142305</v>
      </c>
      <c r="E1301" s="17">
        <v>0.79992810718916896</v>
      </c>
      <c r="F1301" s="17"/>
      <c r="G1301" s="17">
        <v>0.69891606636585502</v>
      </c>
      <c r="H1301" s="17">
        <v>0.73795493930008504</v>
      </c>
      <c r="I1301" s="17">
        <v>0.83425372074230197</v>
      </c>
      <c r="J1301" s="17">
        <v>0.70726689572016299</v>
      </c>
      <c r="K1301" s="17">
        <v>0.80774533998789699</v>
      </c>
      <c r="L1301" s="17">
        <v>0.78640985627554805</v>
      </c>
      <c r="M1301" s="17"/>
      <c r="N1301" s="17">
        <v>0.76247970808931498</v>
      </c>
      <c r="O1301" s="17">
        <v>0.76180362728589901</v>
      </c>
      <c r="P1301" s="17">
        <v>0.77872300496963098</v>
      </c>
      <c r="Q1301" s="17">
        <v>0.78810714637759205</v>
      </c>
      <c r="R1301" s="17"/>
      <c r="S1301" s="17">
        <v>0.66517081356460805</v>
      </c>
      <c r="T1301" s="17">
        <v>0.73149074915699996</v>
      </c>
      <c r="U1301" s="17">
        <v>0.84385101680538899</v>
      </c>
      <c r="V1301" s="17">
        <v>0.72504142391092796</v>
      </c>
      <c r="W1301" s="17">
        <v>0.83723592307695804</v>
      </c>
      <c r="X1301" s="17">
        <v>0.76074051564871403</v>
      </c>
      <c r="Y1301" s="17">
        <v>0.83381695424097901</v>
      </c>
      <c r="Z1301" s="17">
        <v>0.62637897158441902</v>
      </c>
      <c r="AA1301" s="17">
        <v>0.79261484255487302</v>
      </c>
      <c r="AB1301" s="17">
        <v>0.84032091699121803</v>
      </c>
      <c r="AC1301" s="17">
        <v>0.71091909205315096</v>
      </c>
      <c r="AD1301" s="17">
        <v>0.94000299006877097</v>
      </c>
      <c r="AE1301" s="17"/>
      <c r="AF1301" s="17">
        <v>0.78907439870493301</v>
      </c>
      <c r="AG1301" s="17">
        <v>0.77164554633114102</v>
      </c>
      <c r="AH1301" s="17">
        <v>0.74097858869216304</v>
      </c>
      <c r="AI1301" s="17">
        <v>0.73221905286340905</v>
      </c>
      <c r="AJ1301" s="17">
        <v>1</v>
      </c>
      <c r="AK1301" s="17"/>
      <c r="AL1301" s="17">
        <v>0.773432722736768</v>
      </c>
      <c r="AM1301" s="17">
        <v>0.74922883386115902</v>
      </c>
      <c r="AN1301" s="17">
        <v>0.79270740695794795</v>
      </c>
      <c r="AO1301" s="17">
        <v>0.75565662115172905</v>
      </c>
      <c r="AP1301" s="17">
        <v>0.80959995598110102</v>
      </c>
      <c r="AQ1301" s="17">
        <v>0.81860314308358095</v>
      </c>
      <c r="AR1301" s="17"/>
      <c r="AS1301" s="17">
        <v>0.80532046875861396</v>
      </c>
      <c r="AT1301" s="17">
        <v>0.72314843131684103</v>
      </c>
      <c r="AU1301" s="17"/>
      <c r="AV1301" s="17">
        <v>0.79858573430077195</v>
      </c>
      <c r="AW1301" s="17">
        <v>0.82249810706223403</v>
      </c>
    </row>
    <row r="1302" spans="2:49" x14ac:dyDescent="0.3">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row>
    <row r="1303" spans="2:49" x14ac:dyDescent="0.3">
      <c r="B1303" s="6" t="s">
        <v>464</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row>
    <row r="1304" spans="2:49" x14ac:dyDescent="0.3">
      <c r="B1304" s="23" t="s">
        <v>676</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row>
    <row r="1305" spans="2:49" x14ac:dyDescent="0.3">
      <c r="B1305" t="s">
        <v>439</v>
      </c>
      <c r="C1305" s="17">
        <v>0.15958372453785699</v>
      </c>
      <c r="D1305" s="17">
        <v>0.159229502866058</v>
      </c>
      <c r="E1305" s="17">
        <v>0.15996497938802401</v>
      </c>
      <c r="F1305" s="17"/>
      <c r="G1305" s="17">
        <v>0.18361048167501201</v>
      </c>
      <c r="H1305" s="17">
        <v>0.143020103253819</v>
      </c>
      <c r="I1305" s="17">
        <v>0.10089912122716301</v>
      </c>
      <c r="J1305" s="17">
        <v>0.17296002249314399</v>
      </c>
      <c r="K1305" s="17">
        <v>0.187238957984837</v>
      </c>
      <c r="L1305" s="17">
        <v>0.153163657287261</v>
      </c>
      <c r="M1305" s="17"/>
      <c r="N1305" s="17">
        <v>0.17774694670421401</v>
      </c>
      <c r="O1305" s="17">
        <v>0.160383974994671</v>
      </c>
      <c r="P1305" s="17">
        <v>0.139997591338413</v>
      </c>
      <c r="Q1305" s="17">
        <v>0.160445919753334</v>
      </c>
      <c r="R1305" s="17"/>
      <c r="S1305" s="17">
        <v>0.19716864725601099</v>
      </c>
      <c r="T1305" s="17">
        <v>0.117751355708493</v>
      </c>
      <c r="U1305" s="17">
        <v>0.142760990886247</v>
      </c>
      <c r="V1305" s="17">
        <v>9.5516242249220701E-2</v>
      </c>
      <c r="W1305" s="17">
        <v>0.113761123549943</v>
      </c>
      <c r="X1305" s="17">
        <v>0.121521363775469</v>
      </c>
      <c r="Y1305" s="17">
        <v>0.18890688093815799</v>
      </c>
      <c r="Z1305" s="17">
        <v>0.202318634669166</v>
      </c>
      <c r="AA1305" s="17">
        <v>0.146877258279384</v>
      </c>
      <c r="AB1305" s="17">
        <v>0.116501475263305</v>
      </c>
      <c r="AC1305" s="17">
        <v>0.33354606716065999</v>
      </c>
      <c r="AD1305" s="17">
        <v>0.31449393683749799</v>
      </c>
      <c r="AE1305" s="17"/>
      <c r="AF1305" s="17">
        <v>0.18884541912326799</v>
      </c>
      <c r="AG1305" s="17">
        <v>0.14981070031080199</v>
      </c>
      <c r="AH1305" s="17">
        <v>0.16041583934095999</v>
      </c>
      <c r="AI1305" s="17">
        <v>9.4147059005202594E-2</v>
      </c>
      <c r="AJ1305" s="17">
        <v>0</v>
      </c>
      <c r="AK1305" s="17"/>
      <c r="AL1305" s="17">
        <v>0.20487749492916099</v>
      </c>
      <c r="AM1305" s="17">
        <v>0.107667019532767</v>
      </c>
      <c r="AN1305" s="17">
        <v>0.210168684833859</v>
      </c>
      <c r="AO1305" s="17">
        <v>0.14164538780441199</v>
      </c>
      <c r="AP1305" s="17">
        <v>0.218009773678111</v>
      </c>
      <c r="AQ1305" s="17">
        <v>0.13685027248189399</v>
      </c>
      <c r="AR1305" s="17"/>
      <c r="AS1305" s="17">
        <v>0.19075907746482201</v>
      </c>
      <c r="AT1305" s="17">
        <v>0.114665974920519</v>
      </c>
      <c r="AU1305" s="17"/>
      <c r="AV1305" s="17">
        <v>0.18827242166409999</v>
      </c>
      <c r="AW1305" s="17">
        <v>0.19710155083148401</v>
      </c>
    </row>
    <row r="1306" spans="2:49" x14ac:dyDescent="0.3">
      <c r="B1306" t="s">
        <v>440</v>
      </c>
      <c r="C1306" s="17">
        <v>0.44480225248952998</v>
      </c>
      <c r="D1306" s="17">
        <v>0.42688804241952399</v>
      </c>
      <c r="E1306" s="17">
        <v>0.46408362350612897</v>
      </c>
      <c r="F1306" s="17"/>
      <c r="G1306" s="17">
        <v>0.53511102347793904</v>
      </c>
      <c r="H1306" s="17">
        <v>0.33626945994371599</v>
      </c>
      <c r="I1306" s="17">
        <v>0.51283216345704197</v>
      </c>
      <c r="J1306" s="17">
        <v>0.41484573939061797</v>
      </c>
      <c r="K1306" s="17">
        <v>0.45187141732256297</v>
      </c>
      <c r="L1306" s="17">
        <v>0.43472945706127297</v>
      </c>
      <c r="M1306" s="17"/>
      <c r="N1306" s="17">
        <v>0.47659638817960198</v>
      </c>
      <c r="O1306" s="17">
        <v>0.42485491219395799</v>
      </c>
      <c r="P1306" s="17">
        <v>0.503833682622013</v>
      </c>
      <c r="Q1306" s="17">
        <v>0.39132636377581098</v>
      </c>
      <c r="R1306" s="17"/>
      <c r="S1306" s="17">
        <v>0.35276785955034301</v>
      </c>
      <c r="T1306" s="17">
        <v>0.44951623984843198</v>
      </c>
      <c r="U1306" s="17">
        <v>0.446766538788263</v>
      </c>
      <c r="V1306" s="17">
        <v>0.50505710844958196</v>
      </c>
      <c r="W1306" s="17">
        <v>0.52341725782724602</v>
      </c>
      <c r="X1306" s="17">
        <v>0.42645063424091301</v>
      </c>
      <c r="Y1306" s="17">
        <v>0.41308464601052203</v>
      </c>
      <c r="Z1306" s="17">
        <v>0.29079985563854299</v>
      </c>
      <c r="AA1306" s="17">
        <v>0.47547152140597898</v>
      </c>
      <c r="AB1306" s="17">
        <v>0.511025223398484</v>
      </c>
      <c r="AC1306" s="17">
        <v>0.38444868110789998</v>
      </c>
      <c r="AD1306" s="17">
        <v>0.56049013661813296</v>
      </c>
      <c r="AE1306" s="17"/>
      <c r="AF1306" s="17">
        <v>0.46072962158446001</v>
      </c>
      <c r="AG1306" s="17">
        <v>0.44205435590627801</v>
      </c>
      <c r="AH1306" s="17">
        <v>0.355339298768311</v>
      </c>
      <c r="AI1306" s="17">
        <v>0.54304562877919504</v>
      </c>
      <c r="AJ1306" s="17">
        <v>1</v>
      </c>
      <c r="AK1306" s="17"/>
      <c r="AL1306" s="17">
        <v>0.46780251377859</v>
      </c>
      <c r="AM1306" s="17">
        <v>0.44533415324323999</v>
      </c>
      <c r="AN1306" s="17">
        <v>0.447632787201243</v>
      </c>
      <c r="AO1306" s="17">
        <v>0.43624817107950897</v>
      </c>
      <c r="AP1306" s="17">
        <v>0.37328347817806601</v>
      </c>
      <c r="AQ1306" s="17">
        <v>0.57901675280208598</v>
      </c>
      <c r="AR1306" s="17"/>
      <c r="AS1306" s="17">
        <v>0.461759422480857</v>
      </c>
      <c r="AT1306" s="17">
        <v>0.42037019817811599</v>
      </c>
      <c r="AU1306" s="17"/>
      <c r="AV1306" s="17">
        <v>0.47292139815781298</v>
      </c>
      <c r="AW1306" s="17">
        <v>0.43328964655535002</v>
      </c>
    </row>
    <row r="1307" spans="2:49" x14ac:dyDescent="0.3">
      <c r="B1307" t="s">
        <v>441</v>
      </c>
      <c r="C1307" s="17">
        <v>0.22911302249009799</v>
      </c>
      <c r="D1307" s="17">
        <v>0.25442578368476798</v>
      </c>
      <c r="E1307" s="17">
        <v>0.20186846422368601</v>
      </c>
      <c r="F1307" s="17"/>
      <c r="G1307" s="17">
        <v>0.25895099482108802</v>
      </c>
      <c r="H1307" s="17">
        <v>0.22890413096429499</v>
      </c>
      <c r="I1307" s="17">
        <v>0.225016515076252</v>
      </c>
      <c r="J1307" s="17">
        <v>0.21410252536393601</v>
      </c>
      <c r="K1307" s="17">
        <v>0.18146979057830501</v>
      </c>
      <c r="L1307" s="17">
        <v>0.25620101527775402</v>
      </c>
      <c r="M1307" s="17"/>
      <c r="N1307" s="17">
        <v>0.165000902506337</v>
      </c>
      <c r="O1307" s="17">
        <v>0.26115667783782698</v>
      </c>
      <c r="P1307" s="17">
        <v>0.20370886990499101</v>
      </c>
      <c r="Q1307" s="17">
        <v>0.27616654661934598</v>
      </c>
      <c r="R1307" s="17"/>
      <c r="S1307" s="17">
        <v>0.33070377481462798</v>
      </c>
      <c r="T1307" s="17">
        <v>0.29442773603184202</v>
      </c>
      <c r="U1307" s="17">
        <v>0.180973088466896</v>
      </c>
      <c r="V1307" s="17">
        <v>0.247118474628409</v>
      </c>
      <c r="W1307" s="17">
        <v>0.28172030723427799</v>
      </c>
      <c r="X1307" s="17">
        <v>0.265585032005275</v>
      </c>
      <c r="Y1307" s="17">
        <v>0.231119482676169</v>
      </c>
      <c r="Z1307" s="17">
        <v>0.12000623444872301</v>
      </c>
      <c r="AA1307" s="17">
        <v>0.22791063673204801</v>
      </c>
      <c r="AB1307" s="17">
        <v>0.16795994517856</v>
      </c>
      <c r="AC1307" s="17">
        <v>0.168213836547805</v>
      </c>
      <c r="AD1307" s="17">
        <v>0</v>
      </c>
      <c r="AE1307" s="17"/>
      <c r="AF1307" s="17">
        <v>0.22628425302003999</v>
      </c>
      <c r="AG1307" s="17">
        <v>0.19251128620691901</v>
      </c>
      <c r="AH1307" s="17">
        <v>0.28897701215794203</v>
      </c>
      <c r="AI1307" s="17">
        <v>0.18636474118256199</v>
      </c>
      <c r="AJ1307" s="17">
        <v>0</v>
      </c>
      <c r="AK1307" s="17"/>
      <c r="AL1307" s="17">
        <v>0.21749906156884699</v>
      </c>
      <c r="AM1307" s="17">
        <v>0.25693035485368698</v>
      </c>
      <c r="AN1307" s="17">
        <v>0.23478478126888699</v>
      </c>
      <c r="AO1307" s="17">
        <v>0.22310638131067201</v>
      </c>
      <c r="AP1307" s="17">
        <v>0.20440303123929701</v>
      </c>
      <c r="AQ1307" s="17">
        <v>0.17160651357268</v>
      </c>
      <c r="AR1307" s="17"/>
      <c r="AS1307" s="17">
        <v>0.197651213367428</v>
      </c>
      <c r="AT1307" s="17">
        <v>0.27444350096106601</v>
      </c>
      <c r="AU1307" s="17"/>
      <c r="AV1307" s="17">
        <v>0.171292281390444</v>
      </c>
      <c r="AW1307" s="17">
        <v>0.26488240153151599</v>
      </c>
    </row>
    <row r="1308" spans="2:49" x14ac:dyDescent="0.3">
      <c r="B1308" t="s">
        <v>442</v>
      </c>
      <c r="C1308" s="17">
        <v>0.117241366175645</v>
      </c>
      <c r="D1308" s="17">
        <v>0.124824293858164</v>
      </c>
      <c r="E1308" s="17">
        <v>0.10907973127980999</v>
      </c>
      <c r="F1308" s="17"/>
      <c r="G1308" s="17">
        <v>2.2327500025960002E-2</v>
      </c>
      <c r="H1308" s="17">
        <v>0.14436186099086601</v>
      </c>
      <c r="I1308" s="17">
        <v>9.8386875484024E-2</v>
      </c>
      <c r="J1308" s="17">
        <v>0.163410772956192</v>
      </c>
      <c r="K1308" s="17">
        <v>0.112145476953601</v>
      </c>
      <c r="L1308" s="17">
        <v>0.120360076916561</v>
      </c>
      <c r="M1308" s="17"/>
      <c r="N1308" s="17">
        <v>0.114136909872182</v>
      </c>
      <c r="O1308" s="17">
        <v>0.123609207431448</v>
      </c>
      <c r="P1308" s="17">
        <v>0.11409249411674099</v>
      </c>
      <c r="Q1308" s="17">
        <v>0.110474849694219</v>
      </c>
      <c r="R1308" s="17"/>
      <c r="S1308" s="17">
        <v>9.9428773257111094E-2</v>
      </c>
      <c r="T1308" s="17">
        <v>0.10378327683154701</v>
      </c>
      <c r="U1308" s="17">
        <v>0.160756532577051</v>
      </c>
      <c r="V1308" s="17">
        <v>0.126188300141131</v>
      </c>
      <c r="W1308" s="17">
        <v>5.4928931837288197E-2</v>
      </c>
      <c r="X1308" s="17">
        <v>0.14320011424103801</v>
      </c>
      <c r="Y1308" s="17">
        <v>0.10299987628120499</v>
      </c>
      <c r="Z1308" s="17">
        <v>0.34571983040537801</v>
      </c>
      <c r="AA1308" s="17">
        <v>5.8191735946056998E-2</v>
      </c>
      <c r="AB1308" s="17">
        <v>0.117809138631876</v>
      </c>
      <c r="AC1308" s="17">
        <v>0.113791415183636</v>
      </c>
      <c r="AD1308" s="17">
        <v>5.9997009931229299E-2</v>
      </c>
      <c r="AE1308" s="17"/>
      <c r="AF1308" s="17">
        <v>8.4020034748540598E-2</v>
      </c>
      <c r="AG1308" s="17">
        <v>0.18487926312124101</v>
      </c>
      <c r="AH1308" s="17">
        <v>0.120356673748915</v>
      </c>
      <c r="AI1308" s="17">
        <v>0.123885432875351</v>
      </c>
      <c r="AJ1308" s="17">
        <v>0</v>
      </c>
      <c r="AK1308" s="17"/>
      <c r="AL1308" s="17">
        <v>7.7094368934261498E-2</v>
      </c>
      <c r="AM1308" s="17">
        <v>0.14133859096927501</v>
      </c>
      <c r="AN1308" s="17">
        <v>8.8851502645695593E-2</v>
      </c>
      <c r="AO1308" s="17">
        <v>0.11700870356320001</v>
      </c>
      <c r="AP1308" s="17">
        <v>0.13559136856835899</v>
      </c>
      <c r="AQ1308" s="17">
        <v>0.112526461143341</v>
      </c>
      <c r="AR1308" s="17"/>
      <c r="AS1308" s="17">
        <v>0.10050570374883901</v>
      </c>
      <c r="AT1308" s="17">
        <v>0.141354270248574</v>
      </c>
      <c r="AU1308" s="17"/>
      <c r="AV1308" s="17">
        <v>0.107968639828863</v>
      </c>
      <c r="AW1308" s="17">
        <v>8.1470711728268697E-2</v>
      </c>
    </row>
    <row r="1309" spans="2:49" x14ac:dyDescent="0.3">
      <c r="B1309" t="s">
        <v>176</v>
      </c>
      <c r="C1309" s="17">
        <v>4.9259634306869499E-2</v>
      </c>
      <c r="D1309" s="17">
        <v>3.4632377171485401E-2</v>
      </c>
      <c r="E1309" s="17">
        <v>6.5003201602352095E-2</v>
      </c>
      <c r="F1309" s="17"/>
      <c r="G1309" s="17">
        <v>0</v>
      </c>
      <c r="H1309" s="17">
        <v>0.14744444484730401</v>
      </c>
      <c r="I1309" s="17">
        <v>6.28653247555198E-2</v>
      </c>
      <c r="J1309" s="17">
        <v>3.4680939796110401E-2</v>
      </c>
      <c r="K1309" s="17">
        <v>6.7274357160694603E-2</v>
      </c>
      <c r="L1309" s="17">
        <v>3.5545793457151302E-2</v>
      </c>
      <c r="M1309" s="17"/>
      <c r="N1309" s="17">
        <v>6.6518852737664599E-2</v>
      </c>
      <c r="O1309" s="17">
        <v>2.9995227542095802E-2</v>
      </c>
      <c r="P1309" s="17">
        <v>3.83673620178418E-2</v>
      </c>
      <c r="Q1309" s="17">
        <v>6.15863201572893E-2</v>
      </c>
      <c r="R1309" s="17"/>
      <c r="S1309" s="17">
        <v>1.9930945121906699E-2</v>
      </c>
      <c r="T1309" s="17">
        <v>3.4521391579686402E-2</v>
      </c>
      <c r="U1309" s="17">
        <v>6.87428492815432E-2</v>
      </c>
      <c r="V1309" s="17">
        <v>2.6119874531657001E-2</v>
      </c>
      <c r="W1309" s="17">
        <v>2.61723795512456E-2</v>
      </c>
      <c r="X1309" s="17">
        <v>4.3242855737305998E-2</v>
      </c>
      <c r="Y1309" s="17">
        <v>6.3889114093945501E-2</v>
      </c>
      <c r="Z1309" s="17">
        <v>4.11554448381896E-2</v>
      </c>
      <c r="AA1309" s="17">
        <v>9.1548847636532094E-2</v>
      </c>
      <c r="AB1309" s="17">
        <v>8.6704217527774394E-2</v>
      </c>
      <c r="AC1309" s="17">
        <v>0</v>
      </c>
      <c r="AD1309" s="17">
        <v>6.5018916613139202E-2</v>
      </c>
      <c r="AE1309" s="17"/>
      <c r="AF1309" s="17">
        <v>4.0120671523691399E-2</v>
      </c>
      <c r="AG1309" s="17">
        <v>3.0744394454760401E-2</v>
      </c>
      <c r="AH1309" s="17">
        <v>7.4911175983872896E-2</v>
      </c>
      <c r="AI1309" s="17">
        <v>5.2557138157689802E-2</v>
      </c>
      <c r="AJ1309" s="17">
        <v>0</v>
      </c>
      <c r="AK1309" s="17"/>
      <c r="AL1309" s="17">
        <v>3.2726560789140498E-2</v>
      </c>
      <c r="AM1309" s="17">
        <v>4.87298814010323E-2</v>
      </c>
      <c r="AN1309" s="17">
        <v>1.8562244050315799E-2</v>
      </c>
      <c r="AO1309" s="17">
        <v>8.1991356242206201E-2</v>
      </c>
      <c r="AP1309" s="17">
        <v>6.87123483361676E-2</v>
      </c>
      <c r="AQ1309" s="17">
        <v>0</v>
      </c>
      <c r="AR1309" s="17"/>
      <c r="AS1309" s="17">
        <v>4.93245829380538E-2</v>
      </c>
      <c r="AT1309" s="17">
        <v>4.9166055691725802E-2</v>
      </c>
      <c r="AU1309" s="17"/>
      <c r="AV1309" s="17">
        <v>5.9545258958779899E-2</v>
      </c>
      <c r="AW1309" s="17">
        <v>2.32556893533814E-2</v>
      </c>
    </row>
    <row r="1310" spans="2:49" x14ac:dyDescent="0.3">
      <c r="B1310" t="s">
        <v>443</v>
      </c>
      <c r="C1310" s="17">
        <v>0.60438597702738694</v>
      </c>
      <c r="D1310" s="17">
        <v>0.58611754528558202</v>
      </c>
      <c r="E1310" s="17">
        <v>0.62404860289415198</v>
      </c>
      <c r="F1310" s="17"/>
      <c r="G1310" s="17">
        <v>0.71872150515295197</v>
      </c>
      <c r="H1310" s="17">
        <v>0.47928956319753502</v>
      </c>
      <c r="I1310" s="17">
        <v>0.61373128468420401</v>
      </c>
      <c r="J1310" s="17">
        <v>0.58780576188376199</v>
      </c>
      <c r="K1310" s="17">
        <v>0.6391103753074</v>
      </c>
      <c r="L1310" s="17">
        <v>0.58789311434853397</v>
      </c>
      <c r="M1310" s="17"/>
      <c r="N1310" s="17">
        <v>0.65434333488381602</v>
      </c>
      <c r="O1310" s="17">
        <v>0.58523888718862904</v>
      </c>
      <c r="P1310" s="17">
        <v>0.64383127396042605</v>
      </c>
      <c r="Q1310" s="17">
        <v>0.55177228352914498</v>
      </c>
      <c r="R1310" s="17"/>
      <c r="S1310" s="17">
        <v>0.54993650680635398</v>
      </c>
      <c r="T1310" s="17">
        <v>0.56726759555692496</v>
      </c>
      <c r="U1310" s="17">
        <v>0.58952752967451005</v>
      </c>
      <c r="V1310" s="17">
        <v>0.60057335069880302</v>
      </c>
      <c r="W1310" s="17">
        <v>0.63717838137718796</v>
      </c>
      <c r="X1310" s="17">
        <v>0.54797199801638097</v>
      </c>
      <c r="Y1310" s="17">
        <v>0.60199152694868097</v>
      </c>
      <c r="Z1310" s="17">
        <v>0.49311849030770899</v>
      </c>
      <c r="AA1310" s="17">
        <v>0.62234877968536295</v>
      </c>
      <c r="AB1310" s="17">
        <v>0.62752669866178901</v>
      </c>
      <c r="AC1310" s="17">
        <v>0.71799474826855902</v>
      </c>
      <c r="AD1310" s="17">
        <v>0.87498407345563101</v>
      </c>
      <c r="AE1310" s="17"/>
      <c r="AF1310" s="17">
        <v>0.64957504070772798</v>
      </c>
      <c r="AG1310" s="17">
        <v>0.59186505621707997</v>
      </c>
      <c r="AH1310" s="17">
        <v>0.51575513810926998</v>
      </c>
      <c r="AI1310" s="17">
        <v>0.63719268778439697</v>
      </c>
      <c r="AJ1310" s="17">
        <v>1</v>
      </c>
      <c r="AK1310" s="17"/>
      <c r="AL1310" s="17">
        <v>0.67268000870775102</v>
      </c>
      <c r="AM1310" s="17">
        <v>0.55300117277600702</v>
      </c>
      <c r="AN1310" s="17">
        <v>0.65780147203510198</v>
      </c>
      <c r="AO1310" s="17">
        <v>0.57789355888392102</v>
      </c>
      <c r="AP1310" s="17">
        <v>0.59129325185617698</v>
      </c>
      <c r="AQ1310" s="17">
        <v>0.71586702528398005</v>
      </c>
      <c r="AR1310" s="17"/>
      <c r="AS1310" s="17">
        <v>0.65251849994567901</v>
      </c>
      <c r="AT1310" s="17">
        <v>0.53503617309863405</v>
      </c>
      <c r="AU1310" s="17"/>
      <c r="AV1310" s="17">
        <v>0.66119381982191305</v>
      </c>
      <c r="AW1310" s="17">
        <v>0.63039119738683402</v>
      </c>
    </row>
    <row r="1311" spans="2:49" x14ac:dyDescent="0.3">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row>
    <row r="1312" spans="2:49" x14ac:dyDescent="0.3">
      <c r="B1312" s="6" t="s">
        <v>465</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row>
    <row r="1313" spans="2:49" x14ac:dyDescent="0.3">
      <c r="B1313" s="23" t="s">
        <v>676</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row>
    <row r="1314" spans="2:49" x14ac:dyDescent="0.3">
      <c r="B1314" t="s">
        <v>439</v>
      </c>
      <c r="C1314" s="17">
        <v>0.12547001585838399</v>
      </c>
      <c r="D1314" s="17">
        <v>0.10376469771463501</v>
      </c>
      <c r="E1314" s="17">
        <v>0.14883182140423301</v>
      </c>
      <c r="F1314" s="17"/>
      <c r="G1314" s="17">
        <v>0.182297951090582</v>
      </c>
      <c r="H1314" s="17">
        <v>0.11278275754292701</v>
      </c>
      <c r="I1314" s="17">
        <v>0.12737163823266501</v>
      </c>
      <c r="J1314" s="17">
        <v>8.0710204311759404E-2</v>
      </c>
      <c r="K1314" s="17">
        <v>0.180887560082897</v>
      </c>
      <c r="L1314" s="17">
        <v>0.105480675751127</v>
      </c>
      <c r="M1314" s="17"/>
      <c r="N1314" s="17">
        <v>0.149242124758907</v>
      </c>
      <c r="O1314" s="17">
        <v>0.10100396381061801</v>
      </c>
      <c r="P1314" s="17">
        <v>0.13339141768495599</v>
      </c>
      <c r="Q1314" s="17">
        <v>0.122307474872263</v>
      </c>
      <c r="R1314" s="17"/>
      <c r="S1314" s="17">
        <v>0.10038271041030999</v>
      </c>
      <c r="T1314" s="17">
        <v>7.9322270934504904E-2</v>
      </c>
      <c r="U1314" s="17">
        <v>0.14067740417733701</v>
      </c>
      <c r="V1314" s="17">
        <v>0.102054792952607</v>
      </c>
      <c r="W1314" s="17">
        <v>0.17970540947561101</v>
      </c>
      <c r="X1314" s="17">
        <v>0.122507120441778</v>
      </c>
      <c r="Y1314" s="17">
        <v>0.123145812842024</v>
      </c>
      <c r="Z1314" s="17">
        <v>0.15931981142752699</v>
      </c>
      <c r="AA1314" s="17">
        <v>0.15055464593713</v>
      </c>
      <c r="AB1314" s="17">
        <v>4.9895058974212599E-2</v>
      </c>
      <c r="AC1314" s="17">
        <v>0.25485677362216302</v>
      </c>
      <c r="AD1314" s="17">
        <v>0.18580714454460701</v>
      </c>
      <c r="AE1314" s="17"/>
      <c r="AF1314" s="17">
        <v>0.13890434796523601</v>
      </c>
      <c r="AG1314" s="17">
        <v>0.16020641513543901</v>
      </c>
      <c r="AH1314" s="17">
        <v>0.118418689476532</v>
      </c>
      <c r="AI1314" s="17">
        <v>2.5330698700991701E-2</v>
      </c>
      <c r="AJ1314" s="17">
        <v>0</v>
      </c>
      <c r="AK1314" s="17"/>
      <c r="AL1314" s="17">
        <v>0.116238776885405</v>
      </c>
      <c r="AM1314" s="17">
        <v>9.8348675220586101E-2</v>
      </c>
      <c r="AN1314" s="17">
        <v>0.18548731648014799</v>
      </c>
      <c r="AO1314" s="17">
        <v>0.115832062817909</v>
      </c>
      <c r="AP1314" s="17">
        <v>0.14867341253897201</v>
      </c>
      <c r="AQ1314" s="17">
        <v>0.172686650241857</v>
      </c>
      <c r="AR1314" s="17"/>
      <c r="AS1314" s="17">
        <v>0.15125943827951299</v>
      </c>
      <c r="AT1314" s="17">
        <v>8.8312366936114106E-2</v>
      </c>
      <c r="AU1314" s="17"/>
      <c r="AV1314" s="17">
        <v>0.15720451490055001</v>
      </c>
      <c r="AW1314" s="17">
        <v>0.1360959041383</v>
      </c>
    </row>
    <row r="1315" spans="2:49" x14ac:dyDescent="0.3">
      <c r="B1315" t="s">
        <v>440</v>
      </c>
      <c r="C1315" s="17">
        <v>0.386310034116987</v>
      </c>
      <c r="D1315" s="17">
        <v>0.40030434856887398</v>
      </c>
      <c r="E1315" s="17">
        <v>0.37124771386868499</v>
      </c>
      <c r="F1315" s="17"/>
      <c r="G1315" s="17">
        <v>0.446593702899515</v>
      </c>
      <c r="H1315" s="17">
        <v>0.33895051557377698</v>
      </c>
      <c r="I1315" s="17">
        <v>0.37150804384038699</v>
      </c>
      <c r="J1315" s="17">
        <v>0.41027131387597898</v>
      </c>
      <c r="K1315" s="17">
        <v>0.34925520402805899</v>
      </c>
      <c r="L1315" s="17">
        <v>0.39452065660306701</v>
      </c>
      <c r="M1315" s="17"/>
      <c r="N1315" s="17">
        <v>0.34686654432831199</v>
      </c>
      <c r="O1315" s="17">
        <v>0.42163460918944301</v>
      </c>
      <c r="P1315" s="17">
        <v>0.37224259034673202</v>
      </c>
      <c r="Q1315" s="17">
        <v>0.40126926326770501</v>
      </c>
      <c r="R1315" s="17"/>
      <c r="S1315" s="17">
        <v>0.29529949010123302</v>
      </c>
      <c r="T1315" s="17">
        <v>0.50658985773055298</v>
      </c>
      <c r="U1315" s="17">
        <v>0.32560420036023302</v>
      </c>
      <c r="V1315" s="17">
        <v>0.54302514404671098</v>
      </c>
      <c r="W1315" s="17">
        <v>0.33782373998284299</v>
      </c>
      <c r="X1315" s="17">
        <v>0.33459444359462798</v>
      </c>
      <c r="Y1315" s="17">
        <v>0.38631496930064801</v>
      </c>
      <c r="Z1315" s="17">
        <v>0.204693083848732</v>
      </c>
      <c r="AA1315" s="17">
        <v>0.47509933349998501</v>
      </c>
      <c r="AB1315" s="17">
        <v>0.32552411549252502</v>
      </c>
      <c r="AC1315" s="17">
        <v>0.36885789857669998</v>
      </c>
      <c r="AD1315" s="17">
        <v>0.43972675596341498</v>
      </c>
      <c r="AE1315" s="17"/>
      <c r="AF1315" s="17">
        <v>0.38161362630414902</v>
      </c>
      <c r="AG1315" s="17">
        <v>0.40047813147141198</v>
      </c>
      <c r="AH1315" s="17">
        <v>0.32711632654658201</v>
      </c>
      <c r="AI1315" s="17">
        <v>0.39416487144474999</v>
      </c>
      <c r="AJ1315" s="17">
        <v>1</v>
      </c>
      <c r="AK1315" s="17"/>
      <c r="AL1315" s="17">
        <v>0.355334026251033</v>
      </c>
      <c r="AM1315" s="17">
        <v>0.39879318852960399</v>
      </c>
      <c r="AN1315" s="17">
        <v>0.414234963231012</v>
      </c>
      <c r="AO1315" s="17">
        <v>0.38269802580565998</v>
      </c>
      <c r="AP1315" s="17">
        <v>0.35034336747251299</v>
      </c>
      <c r="AQ1315" s="17">
        <v>0.46156543504254099</v>
      </c>
      <c r="AR1315" s="17"/>
      <c r="AS1315" s="17">
        <v>0.39751438400121297</v>
      </c>
      <c r="AT1315" s="17">
        <v>0.37016669858190099</v>
      </c>
      <c r="AU1315" s="17"/>
      <c r="AV1315" s="17">
        <v>0.384333236030521</v>
      </c>
      <c r="AW1315" s="17">
        <v>0.4311342681532</v>
      </c>
    </row>
    <row r="1316" spans="2:49" x14ac:dyDescent="0.3">
      <c r="B1316" t="s">
        <v>441</v>
      </c>
      <c r="C1316" s="17">
        <v>0.31338822398091998</v>
      </c>
      <c r="D1316" s="17">
        <v>0.32995685496774002</v>
      </c>
      <c r="E1316" s="17">
        <v>0.29555512276989299</v>
      </c>
      <c r="F1316" s="17"/>
      <c r="G1316" s="17">
        <v>0.28271873857910201</v>
      </c>
      <c r="H1316" s="17">
        <v>0.258518594008457</v>
      </c>
      <c r="I1316" s="17">
        <v>0.30259750336279601</v>
      </c>
      <c r="J1316" s="17">
        <v>0.34461530779911298</v>
      </c>
      <c r="K1316" s="17">
        <v>0.31054007331200201</v>
      </c>
      <c r="L1316" s="17">
        <v>0.32043625328404202</v>
      </c>
      <c r="M1316" s="17"/>
      <c r="N1316" s="17">
        <v>0.32945229235745799</v>
      </c>
      <c r="O1316" s="17">
        <v>0.30867289984331298</v>
      </c>
      <c r="P1316" s="17">
        <v>0.33697668833192701</v>
      </c>
      <c r="Q1316" s="17">
        <v>0.28709796095637302</v>
      </c>
      <c r="R1316" s="17"/>
      <c r="S1316" s="17">
        <v>0.46867407958951901</v>
      </c>
      <c r="T1316" s="17">
        <v>0.253953993256818</v>
      </c>
      <c r="U1316" s="17">
        <v>0.30690001811943801</v>
      </c>
      <c r="V1316" s="17">
        <v>0.252677130591349</v>
      </c>
      <c r="W1316" s="17">
        <v>0.34725163405154602</v>
      </c>
      <c r="X1316" s="17">
        <v>0.37162245295824198</v>
      </c>
      <c r="Y1316" s="17">
        <v>0.34287078115403902</v>
      </c>
      <c r="Z1316" s="17">
        <v>0.36909617678115503</v>
      </c>
      <c r="AA1316" s="17">
        <v>0.26141143836090902</v>
      </c>
      <c r="AB1316" s="17">
        <v>0.33643633265836198</v>
      </c>
      <c r="AC1316" s="17">
        <v>0.146893806616546</v>
      </c>
      <c r="AD1316" s="17">
        <v>0.25103315920746899</v>
      </c>
      <c r="AE1316" s="17"/>
      <c r="AF1316" s="17">
        <v>0.35534565720880301</v>
      </c>
      <c r="AG1316" s="17">
        <v>0.227714460293512</v>
      </c>
      <c r="AH1316" s="17">
        <v>0.33643480866709502</v>
      </c>
      <c r="AI1316" s="17">
        <v>0.30490400929427702</v>
      </c>
      <c r="AJ1316" s="17">
        <v>0</v>
      </c>
      <c r="AK1316" s="17"/>
      <c r="AL1316" s="17">
        <v>0.36657511448171098</v>
      </c>
      <c r="AM1316" s="17">
        <v>0.32314809494963898</v>
      </c>
      <c r="AN1316" s="17">
        <v>0.28121032096872101</v>
      </c>
      <c r="AO1316" s="17">
        <v>0.29263105437289599</v>
      </c>
      <c r="AP1316" s="17">
        <v>0.28586991276055701</v>
      </c>
      <c r="AQ1316" s="17">
        <v>0.29271642887884602</v>
      </c>
      <c r="AR1316" s="17"/>
      <c r="AS1316" s="17">
        <v>0.29972934702792903</v>
      </c>
      <c r="AT1316" s="17">
        <v>0.33306806582475801</v>
      </c>
      <c r="AU1316" s="17"/>
      <c r="AV1316" s="17">
        <v>0.29134871952069902</v>
      </c>
      <c r="AW1316" s="17">
        <v>0.32110500615416598</v>
      </c>
    </row>
    <row r="1317" spans="2:49" x14ac:dyDescent="0.3">
      <c r="B1317" t="s">
        <v>442</v>
      </c>
      <c r="C1317" s="17">
        <v>0.15051677922255999</v>
      </c>
      <c r="D1317" s="17">
        <v>0.14607341572324201</v>
      </c>
      <c r="E1317" s="17">
        <v>0.15529924743395099</v>
      </c>
      <c r="F1317" s="17"/>
      <c r="G1317" s="17">
        <v>8.8389607430800696E-2</v>
      </c>
      <c r="H1317" s="17">
        <v>0.22968809981064101</v>
      </c>
      <c r="I1317" s="17">
        <v>0.17332666048863299</v>
      </c>
      <c r="J1317" s="17">
        <v>0.12892950535383699</v>
      </c>
      <c r="K1317" s="17">
        <v>0.12107218991336501</v>
      </c>
      <c r="L1317" s="17">
        <v>0.169222008415503</v>
      </c>
      <c r="M1317" s="17"/>
      <c r="N1317" s="17">
        <v>0.14576626867810399</v>
      </c>
      <c r="O1317" s="17">
        <v>0.14614540905439399</v>
      </c>
      <c r="P1317" s="17">
        <v>0.139577288865292</v>
      </c>
      <c r="Q1317" s="17">
        <v>0.16162112600462</v>
      </c>
      <c r="R1317" s="17"/>
      <c r="S1317" s="17">
        <v>0.115712774777031</v>
      </c>
      <c r="T1317" s="17">
        <v>0.14405535383530499</v>
      </c>
      <c r="U1317" s="17">
        <v>0.18037408030030699</v>
      </c>
      <c r="V1317" s="17">
        <v>0.10224293240933401</v>
      </c>
      <c r="W1317" s="17">
        <v>0.13521921648999999</v>
      </c>
      <c r="X1317" s="17">
        <v>0.12080589075022501</v>
      </c>
      <c r="Y1317" s="17">
        <v>0.104761463009564</v>
      </c>
      <c r="Z1317" s="17">
        <v>0.26689092794258701</v>
      </c>
      <c r="AA1317" s="17">
        <v>7.5935182155961595E-2</v>
      </c>
      <c r="AB1317" s="17">
        <v>0.25489693246391898</v>
      </c>
      <c r="AC1317" s="17">
        <v>0.229391521184591</v>
      </c>
      <c r="AD1317" s="17">
        <v>0.123432940284509</v>
      </c>
      <c r="AE1317" s="17"/>
      <c r="AF1317" s="17">
        <v>9.6810133034560403E-2</v>
      </c>
      <c r="AG1317" s="17">
        <v>0.19642146044693701</v>
      </c>
      <c r="AH1317" s="17">
        <v>0.19014187874253599</v>
      </c>
      <c r="AI1317" s="17">
        <v>0.24164187791087199</v>
      </c>
      <c r="AJ1317" s="17">
        <v>0</v>
      </c>
      <c r="AK1317" s="17"/>
      <c r="AL1317" s="17">
        <v>0.16185208238185</v>
      </c>
      <c r="AM1317" s="17">
        <v>0.149981277430286</v>
      </c>
      <c r="AN1317" s="17">
        <v>0.100505155269803</v>
      </c>
      <c r="AO1317" s="17">
        <v>0.16497329876282199</v>
      </c>
      <c r="AP1317" s="17">
        <v>0.18631588888109801</v>
      </c>
      <c r="AQ1317" s="17">
        <v>7.3031485836756505E-2</v>
      </c>
      <c r="AR1317" s="17"/>
      <c r="AS1317" s="17">
        <v>0.120616510754808</v>
      </c>
      <c r="AT1317" s="17">
        <v>0.19359737483513101</v>
      </c>
      <c r="AU1317" s="17"/>
      <c r="AV1317" s="17">
        <v>0.128762060132985</v>
      </c>
      <c r="AW1317" s="17">
        <v>9.9840442763043602E-2</v>
      </c>
    </row>
    <row r="1318" spans="2:49" x14ac:dyDescent="0.3">
      <c r="B1318" t="s">
        <v>176</v>
      </c>
      <c r="C1318" s="17">
        <v>2.4314946821148101E-2</v>
      </c>
      <c r="D1318" s="17">
        <v>1.9900683025508601E-2</v>
      </c>
      <c r="E1318" s="17">
        <v>2.9066094523238301E-2</v>
      </c>
      <c r="F1318" s="17"/>
      <c r="G1318" s="17">
        <v>0</v>
      </c>
      <c r="H1318" s="17">
        <v>6.0060033064197299E-2</v>
      </c>
      <c r="I1318" s="17">
        <v>2.5196154075519402E-2</v>
      </c>
      <c r="J1318" s="17">
        <v>3.5473668659311203E-2</v>
      </c>
      <c r="K1318" s="17">
        <v>3.8244972663677199E-2</v>
      </c>
      <c r="L1318" s="17">
        <v>1.0340405946260499E-2</v>
      </c>
      <c r="M1318" s="17"/>
      <c r="N1318" s="17">
        <v>2.8672769877218299E-2</v>
      </c>
      <c r="O1318" s="17">
        <v>2.2543118102232199E-2</v>
      </c>
      <c r="P1318" s="17">
        <v>1.78120147710931E-2</v>
      </c>
      <c r="Q1318" s="17">
        <v>2.7704174899038501E-2</v>
      </c>
      <c r="R1318" s="17"/>
      <c r="S1318" s="17">
        <v>1.9930945121906699E-2</v>
      </c>
      <c r="T1318" s="17">
        <v>1.6078524242819098E-2</v>
      </c>
      <c r="U1318" s="17">
        <v>4.6444297042683998E-2</v>
      </c>
      <c r="V1318" s="17">
        <v>0</v>
      </c>
      <c r="W1318" s="17">
        <v>0</v>
      </c>
      <c r="X1318" s="17">
        <v>5.0470092255126303E-2</v>
      </c>
      <c r="Y1318" s="17">
        <v>4.2906973693725002E-2</v>
      </c>
      <c r="Z1318" s="17">
        <v>0</v>
      </c>
      <c r="AA1318" s="17">
        <v>3.6999400046014701E-2</v>
      </c>
      <c r="AB1318" s="17">
        <v>3.3247560410980502E-2</v>
      </c>
      <c r="AC1318" s="17">
        <v>0</v>
      </c>
      <c r="AD1318" s="17">
        <v>0</v>
      </c>
      <c r="AE1318" s="17"/>
      <c r="AF1318" s="17">
        <v>2.73262354872508E-2</v>
      </c>
      <c r="AG1318" s="17">
        <v>1.5179532652699701E-2</v>
      </c>
      <c r="AH1318" s="17">
        <v>2.78882965672544E-2</v>
      </c>
      <c r="AI1318" s="17">
        <v>3.3958542649109198E-2</v>
      </c>
      <c r="AJ1318" s="17">
        <v>0</v>
      </c>
      <c r="AK1318" s="17"/>
      <c r="AL1318" s="17">
        <v>0</v>
      </c>
      <c r="AM1318" s="17">
        <v>2.97287638698851E-2</v>
      </c>
      <c r="AN1318" s="17">
        <v>1.8562244050315799E-2</v>
      </c>
      <c r="AO1318" s="17">
        <v>4.3865558240712997E-2</v>
      </c>
      <c r="AP1318" s="17">
        <v>2.87974183468588E-2</v>
      </c>
      <c r="AQ1318" s="17">
        <v>0</v>
      </c>
      <c r="AR1318" s="17"/>
      <c r="AS1318" s="17">
        <v>3.0880319936537701E-2</v>
      </c>
      <c r="AT1318" s="17">
        <v>1.48554938220961E-2</v>
      </c>
      <c r="AU1318" s="17"/>
      <c r="AV1318" s="17">
        <v>3.83514694152449E-2</v>
      </c>
      <c r="AW1318" s="17">
        <v>1.18243787912905E-2</v>
      </c>
    </row>
    <row r="1319" spans="2:49" x14ac:dyDescent="0.3">
      <c r="B1319" t="s">
        <v>443</v>
      </c>
      <c r="C1319" s="17">
        <v>0.51178004997537196</v>
      </c>
      <c r="D1319" s="17">
        <v>0.50406904628350901</v>
      </c>
      <c r="E1319" s="17">
        <v>0.52007953527291795</v>
      </c>
      <c r="F1319" s="17"/>
      <c r="G1319" s="17">
        <v>0.62889165399009805</v>
      </c>
      <c r="H1319" s="17">
        <v>0.45173327311670503</v>
      </c>
      <c r="I1319" s="17">
        <v>0.498879682073051</v>
      </c>
      <c r="J1319" s="17">
        <v>0.490981518187739</v>
      </c>
      <c r="K1319" s="17">
        <v>0.53014276411095596</v>
      </c>
      <c r="L1319" s="17">
        <v>0.50000133235419397</v>
      </c>
      <c r="M1319" s="17"/>
      <c r="N1319" s="17">
        <v>0.49610866908721901</v>
      </c>
      <c r="O1319" s="17">
        <v>0.522638573000061</v>
      </c>
      <c r="P1319" s="17">
        <v>0.50563400803168801</v>
      </c>
      <c r="Q1319" s="17">
        <v>0.52357673813996797</v>
      </c>
      <c r="R1319" s="17"/>
      <c r="S1319" s="17">
        <v>0.39568220051154301</v>
      </c>
      <c r="T1319" s="17">
        <v>0.58591212866505804</v>
      </c>
      <c r="U1319" s="17">
        <v>0.466281604537571</v>
      </c>
      <c r="V1319" s="17">
        <v>0.64507993699931698</v>
      </c>
      <c r="W1319" s="17">
        <v>0.51752914945845396</v>
      </c>
      <c r="X1319" s="17">
        <v>0.45710156403640601</v>
      </c>
      <c r="Y1319" s="17">
        <v>0.50946078214267199</v>
      </c>
      <c r="Z1319" s="17">
        <v>0.36401289527625802</v>
      </c>
      <c r="AA1319" s="17">
        <v>0.62565397943711398</v>
      </c>
      <c r="AB1319" s="17">
        <v>0.375419174466738</v>
      </c>
      <c r="AC1319" s="17">
        <v>0.62371467219886401</v>
      </c>
      <c r="AD1319" s="17">
        <v>0.62553390050802204</v>
      </c>
      <c r="AE1319" s="17"/>
      <c r="AF1319" s="17">
        <v>0.52051797426938495</v>
      </c>
      <c r="AG1319" s="17">
        <v>0.56068454660685196</v>
      </c>
      <c r="AH1319" s="17">
        <v>0.44553501602311402</v>
      </c>
      <c r="AI1319" s="17">
        <v>0.41949557014574101</v>
      </c>
      <c r="AJ1319" s="17">
        <v>1</v>
      </c>
      <c r="AK1319" s="17"/>
      <c r="AL1319" s="17">
        <v>0.47157280313643901</v>
      </c>
      <c r="AM1319" s="17">
        <v>0.49714186375018998</v>
      </c>
      <c r="AN1319" s="17">
        <v>0.59972227971116099</v>
      </c>
      <c r="AO1319" s="17">
        <v>0.49853008862356901</v>
      </c>
      <c r="AP1319" s="17">
        <v>0.49901678001148603</v>
      </c>
      <c r="AQ1319" s="17">
        <v>0.63425208528439803</v>
      </c>
      <c r="AR1319" s="17"/>
      <c r="AS1319" s="17">
        <v>0.54877382228072602</v>
      </c>
      <c r="AT1319" s="17">
        <v>0.45847906551801498</v>
      </c>
      <c r="AU1319" s="17"/>
      <c r="AV1319" s="17">
        <v>0.54153775093107104</v>
      </c>
      <c r="AW1319" s="17">
        <v>0.56723017229149997</v>
      </c>
    </row>
    <row r="1320" spans="2:49" x14ac:dyDescent="0.3">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row>
    <row r="1321" spans="2:49" x14ac:dyDescent="0.3">
      <c r="B1321" s="6" t="s">
        <v>466</v>
      </c>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row>
    <row r="1322" spans="2:49" x14ac:dyDescent="0.3">
      <c r="B1322" s="23" t="s">
        <v>676</v>
      </c>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row>
    <row r="1323" spans="2:49" x14ac:dyDescent="0.3">
      <c r="B1323" t="s">
        <v>439</v>
      </c>
      <c r="C1323" s="17">
        <v>7.9968338407472001E-2</v>
      </c>
      <c r="D1323" s="17">
        <v>9.1519868978272301E-2</v>
      </c>
      <c r="E1323" s="17">
        <v>6.7535228274521297E-2</v>
      </c>
      <c r="F1323" s="17"/>
      <c r="G1323" s="17">
        <v>0.20929016108624299</v>
      </c>
      <c r="H1323" s="17">
        <v>5.82943227296122E-2</v>
      </c>
      <c r="I1323" s="17">
        <v>4.4514220408475802E-2</v>
      </c>
      <c r="J1323" s="17">
        <v>3.3492452194867198E-2</v>
      </c>
      <c r="K1323" s="17">
        <v>8.5357434976837399E-2</v>
      </c>
      <c r="L1323" s="17">
        <v>8.3865115584166497E-2</v>
      </c>
      <c r="M1323" s="17"/>
      <c r="N1323" s="17">
        <v>7.1021737775293303E-2</v>
      </c>
      <c r="O1323" s="17">
        <v>5.6876909605520901E-2</v>
      </c>
      <c r="P1323" s="17">
        <v>9.8972316512893496E-2</v>
      </c>
      <c r="Q1323" s="17">
        <v>9.3985242616752201E-2</v>
      </c>
      <c r="R1323" s="17"/>
      <c r="S1323" s="17">
        <v>7.6284647976551406E-2</v>
      </c>
      <c r="T1323" s="17">
        <v>7.8144430542212304E-2</v>
      </c>
      <c r="U1323" s="17">
        <v>8.9004399402353399E-2</v>
      </c>
      <c r="V1323" s="17">
        <v>4.8422378245649197E-2</v>
      </c>
      <c r="W1323" s="17">
        <v>5.6336985971250399E-2</v>
      </c>
      <c r="X1323" s="17">
        <v>7.9611552202458094E-2</v>
      </c>
      <c r="Y1323" s="17">
        <v>6.2955468683631693E-2</v>
      </c>
      <c r="Z1323" s="17">
        <v>0.15732833140169</v>
      </c>
      <c r="AA1323" s="17">
        <v>9.4875723484128094E-2</v>
      </c>
      <c r="AB1323" s="17">
        <v>4.74920988102168E-2</v>
      </c>
      <c r="AC1323" s="17">
        <v>9.0507984587166995E-2</v>
      </c>
      <c r="AD1323" s="17">
        <v>0.184034070135915</v>
      </c>
      <c r="AE1323" s="17"/>
      <c r="AF1323" s="17">
        <v>0.10087126273875401</v>
      </c>
      <c r="AG1323" s="17">
        <v>8.2280772460640403E-2</v>
      </c>
      <c r="AH1323" s="17">
        <v>8.8341554949292203E-2</v>
      </c>
      <c r="AI1323" s="17">
        <v>0</v>
      </c>
      <c r="AJ1323" s="17">
        <v>0</v>
      </c>
      <c r="AK1323" s="17"/>
      <c r="AL1323" s="17">
        <v>7.7504732436764701E-2</v>
      </c>
      <c r="AM1323" s="17">
        <v>7.43222899864628E-2</v>
      </c>
      <c r="AN1323" s="17">
        <v>0.113157739926545</v>
      </c>
      <c r="AO1323" s="17">
        <v>7.2528160054024599E-2</v>
      </c>
      <c r="AP1323" s="17">
        <v>8.1925548101854095E-2</v>
      </c>
      <c r="AQ1323" s="17">
        <v>7.6225616541364796E-2</v>
      </c>
      <c r="AR1323" s="17"/>
      <c r="AS1323" s="17">
        <v>8.7366478483515406E-2</v>
      </c>
      <c r="AT1323" s="17">
        <v>6.9309026727882306E-2</v>
      </c>
      <c r="AU1323" s="17"/>
      <c r="AV1323" s="17">
        <v>0.104410442975073</v>
      </c>
      <c r="AW1323" s="17">
        <v>4.3894080406291003E-2</v>
      </c>
    </row>
    <row r="1324" spans="2:49" x14ac:dyDescent="0.3">
      <c r="B1324" t="s">
        <v>440</v>
      </c>
      <c r="C1324" s="17">
        <v>0.30401541171099</v>
      </c>
      <c r="D1324" s="17">
        <v>0.32257874613173398</v>
      </c>
      <c r="E1324" s="17">
        <v>0.28403537704170401</v>
      </c>
      <c r="F1324" s="17"/>
      <c r="G1324" s="17">
        <v>0.32934639767139301</v>
      </c>
      <c r="H1324" s="17">
        <v>0.34197075516845399</v>
      </c>
      <c r="I1324" s="17">
        <v>0.25006080087299598</v>
      </c>
      <c r="J1324" s="17">
        <v>0.269687445804144</v>
      </c>
      <c r="K1324" s="17">
        <v>0.27398246612382898</v>
      </c>
      <c r="L1324" s="17">
        <v>0.33909491224494398</v>
      </c>
      <c r="M1324" s="17"/>
      <c r="N1324" s="17">
        <v>0.348901896905571</v>
      </c>
      <c r="O1324" s="17">
        <v>0.29220081248360302</v>
      </c>
      <c r="P1324" s="17">
        <v>0.29345083881572998</v>
      </c>
      <c r="Q1324" s="17">
        <v>0.28750686099455702</v>
      </c>
      <c r="R1324" s="17"/>
      <c r="S1324" s="17">
        <v>0.28953087175825398</v>
      </c>
      <c r="T1324" s="17">
        <v>0.304014055429361</v>
      </c>
      <c r="U1324" s="17">
        <v>0.34608119854689201</v>
      </c>
      <c r="V1324" s="17">
        <v>0.20214951239583701</v>
      </c>
      <c r="W1324" s="17">
        <v>0.37922592618595302</v>
      </c>
      <c r="X1324" s="17">
        <v>0.30401096647463599</v>
      </c>
      <c r="Y1324" s="17">
        <v>0.26853093428907998</v>
      </c>
      <c r="Z1324" s="17">
        <v>0.158889169243669</v>
      </c>
      <c r="AA1324" s="17">
        <v>0.377807769187608</v>
      </c>
      <c r="AB1324" s="17">
        <v>0.22283984679598701</v>
      </c>
      <c r="AC1324" s="17">
        <v>0.39243852128713302</v>
      </c>
      <c r="AD1324" s="17">
        <v>0.50098586472219298</v>
      </c>
      <c r="AE1324" s="17"/>
      <c r="AF1324" s="17">
        <v>0.25733241381045802</v>
      </c>
      <c r="AG1324" s="17">
        <v>0.304472306918397</v>
      </c>
      <c r="AH1324" s="17">
        <v>0.27200221297833299</v>
      </c>
      <c r="AI1324" s="17">
        <v>0.35975125786216799</v>
      </c>
      <c r="AJ1324" s="17">
        <v>1</v>
      </c>
      <c r="AK1324" s="17"/>
      <c r="AL1324" s="17">
        <v>0.26412940023395498</v>
      </c>
      <c r="AM1324" s="17">
        <v>0.28024543344666802</v>
      </c>
      <c r="AN1324" s="17">
        <v>0.45002295751669003</v>
      </c>
      <c r="AO1324" s="17">
        <v>0.28188425303646703</v>
      </c>
      <c r="AP1324" s="17">
        <v>0.298224644804084</v>
      </c>
      <c r="AQ1324" s="17">
        <v>0.37576760224563499</v>
      </c>
      <c r="AR1324" s="17"/>
      <c r="AS1324" s="17">
        <v>0.33884845951588999</v>
      </c>
      <c r="AT1324" s="17">
        <v>0.25382761998414699</v>
      </c>
      <c r="AU1324" s="17"/>
      <c r="AV1324" s="17">
        <v>0.33709665202852501</v>
      </c>
      <c r="AW1324" s="17">
        <v>0.34331662609081598</v>
      </c>
    </row>
    <row r="1325" spans="2:49" x14ac:dyDescent="0.3">
      <c r="B1325" t="s">
        <v>441</v>
      </c>
      <c r="C1325" s="17">
        <v>0.34877547656809998</v>
      </c>
      <c r="D1325" s="17">
        <v>0.349093235649792</v>
      </c>
      <c r="E1325" s="17">
        <v>0.34843346702796102</v>
      </c>
      <c r="F1325" s="17"/>
      <c r="G1325" s="17">
        <v>0.37115573351324299</v>
      </c>
      <c r="H1325" s="17">
        <v>0.226229772877371</v>
      </c>
      <c r="I1325" s="17">
        <v>0.35147935599811603</v>
      </c>
      <c r="J1325" s="17">
        <v>0.42847203601865502</v>
      </c>
      <c r="K1325" s="17">
        <v>0.32137130315640899</v>
      </c>
      <c r="L1325" s="17">
        <v>0.34308826035225598</v>
      </c>
      <c r="M1325" s="17"/>
      <c r="N1325" s="17">
        <v>0.246085097931248</v>
      </c>
      <c r="O1325" s="17">
        <v>0.39466526966110699</v>
      </c>
      <c r="P1325" s="17">
        <v>0.40890329395167102</v>
      </c>
      <c r="Q1325" s="17">
        <v>0.34710621259119701</v>
      </c>
      <c r="R1325" s="17"/>
      <c r="S1325" s="17">
        <v>0.36938294814652001</v>
      </c>
      <c r="T1325" s="17">
        <v>0.29778459288245701</v>
      </c>
      <c r="U1325" s="17">
        <v>0.26965834019773599</v>
      </c>
      <c r="V1325" s="17">
        <v>0.44898609486533297</v>
      </c>
      <c r="W1325" s="17">
        <v>0.26755853997961898</v>
      </c>
      <c r="X1325" s="17">
        <v>0.433107984197935</v>
      </c>
      <c r="Y1325" s="17">
        <v>0.41488938594564001</v>
      </c>
      <c r="Z1325" s="17">
        <v>0.33218675205175602</v>
      </c>
      <c r="AA1325" s="17">
        <v>0.33834864380379998</v>
      </c>
      <c r="AB1325" s="17">
        <v>0.41452381380025899</v>
      </c>
      <c r="AC1325" s="17">
        <v>0.28931972487972102</v>
      </c>
      <c r="AD1325" s="17">
        <v>0.12779030707179201</v>
      </c>
      <c r="AE1325" s="17"/>
      <c r="AF1325" s="17">
        <v>0.41268309429175398</v>
      </c>
      <c r="AG1325" s="17">
        <v>0.30649773052771501</v>
      </c>
      <c r="AH1325" s="17">
        <v>0.332162519465102</v>
      </c>
      <c r="AI1325" s="17">
        <v>0.38143573950565401</v>
      </c>
      <c r="AJ1325" s="17">
        <v>0</v>
      </c>
      <c r="AK1325" s="17"/>
      <c r="AL1325" s="17">
        <v>0.353140061645838</v>
      </c>
      <c r="AM1325" s="17">
        <v>0.37522480797489899</v>
      </c>
      <c r="AN1325" s="17">
        <v>0.266961872525729</v>
      </c>
      <c r="AO1325" s="17">
        <v>0.37345087815641997</v>
      </c>
      <c r="AP1325" s="17">
        <v>0.30585239398834901</v>
      </c>
      <c r="AQ1325" s="17">
        <v>0.363706763695199</v>
      </c>
      <c r="AR1325" s="17"/>
      <c r="AS1325" s="17">
        <v>0.346241519635067</v>
      </c>
      <c r="AT1325" s="17">
        <v>0.35242642619249498</v>
      </c>
      <c r="AU1325" s="17"/>
      <c r="AV1325" s="17">
        <v>0.34461928289982702</v>
      </c>
      <c r="AW1325" s="17">
        <v>0.35037920257642702</v>
      </c>
    </row>
    <row r="1326" spans="2:49" x14ac:dyDescent="0.3">
      <c r="B1326" t="s">
        <v>442</v>
      </c>
      <c r="C1326" s="17">
        <v>0.20180058589482999</v>
      </c>
      <c r="D1326" s="17">
        <v>0.18557277066155101</v>
      </c>
      <c r="E1326" s="17">
        <v>0.219266861275042</v>
      </c>
      <c r="F1326" s="17"/>
      <c r="G1326" s="17">
        <v>6.5937498032213201E-2</v>
      </c>
      <c r="H1326" s="17">
        <v>0.28429643525524601</v>
      </c>
      <c r="I1326" s="17">
        <v>0.22591716591278799</v>
      </c>
      <c r="J1326" s="17">
        <v>0.21035884400903801</v>
      </c>
      <c r="K1326" s="17">
        <v>0.21492751683362199</v>
      </c>
      <c r="L1326" s="17">
        <v>0.19920013765120401</v>
      </c>
      <c r="M1326" s="17"/>
      <c r="N1326" s="17">
        <v>0.24773882692087301</v>
      </c>
      <c r="O1326" s="17">
        <v>0.21144487440072901</v>
      </c>
      <c r="P1326" s="17">
        <v>0.13871995492290401</v>
      </c>
      <c r="Q1326" s="17">
        <v>0.19967277801633801</v>
      </c>
      <c r="R1326" s="17"/>
      <c r="S1326" s="17">
        <v>0.223980221587534</v>
      </c>
      <c r="T1326" s="17">
        <v>0.2612100485221</v>
      </c>
      <c r="U1326" s="17">
        <v>0.204703536237612</v>
      </c>
      <c r="V1326" s="17">
        <v>0.224143147418571</v>
      </c>
      <c r="W1326" s="17">
        <v>0.174061864894898</v>
      </c>
      <c r="X1326" s="17">
        <v>0.161648069256318</v>
      </c>
      <c r="Y1326" s="17">
        <v>0.23164385022512601</v>
      </c>
      <c r="Z1326" s="17">
        <v>0.311881231210063</v>
      </c>
      <c r="AA1326" s="17">
        <v>0.113154902822223</v>
      </c>
      <c r="AB1326" s="17">
        <v>0.18575157097620701</v>
      </c>
      <c r="AC1326" s="17">
        <v>0.170158915011215</v>
      </c>
      <c r="AD1326" s="17">
        <v>0.18718975807009899</v>
      </c>
      <c r="AE1326" s="17"/>
      <c r="AF1326" s="17">
        <v>0.173730704280117</v>
      </c>
      <c r="AG1326" s="17">
        <v>0.249786810218874</v>
      </c>
      <c r="AH1326" s="17">
        <v>0.24491896085231701</v>
      </c>
      <c r="AI1326" s="17">
        <v>0.20037931960606101</v>
      </c>
      <c r="AJ1326" s="17">
        <v>0</v>
      </c>
      <c r="AK1326" s="17"/>
      <c r="AL1326" s="17">
        <v>0.233448931298122</v>
      </c>
      <c r="AM1326" s="17">
        <v>0.20336501218097899</v>
      </c>
      <c r="AN1326" s="17">
        <v>0.115176596951267</v>
      </c>
      <c r="AO1326" s="17">
        <v>0.20174787286351301</v>
      </c>
      <c r="AP1326" s="17">
        <v>0.27533536375224799</v>
      </c>
      <c r="AQ1326" s="17">
        <v>7.3798195505389894E-2</v>
      </c>
      <c r="AR1326" s="17"/>
      <c r="AS1326" s="17">
        <v>0.17811529508844801</v>
      </c>
      <c r="AT1326" s="17">
        <v>0.23592658166294</v>
      </c>
      <c r="AU1326" s="17"/>
      <c r="AV1326" s="17">
        <v>0.16412739817904501</v>
      </c>
      <c r="AW1326" s="17">
        <v>0.21379287602978</v>
      </c>
    </row>
    <row r="1327" spans="2:49" x14ac:dyDescent="0.3">
      <c r="B1327" t="s">
        <v>176</v>
      </c>
      <c r="C1327" s="17">
        <v>6.5440187418608603E-2</v>
      </c>
      <c r="D1327" s="17">
        <v>5.1235378578651597E-2</v>
      </c>
      <c r="E1327" s="17">
        <v>8.0729066380771902E-2</v>
      </c>
      <c r="F1327" s="17"/>
      <c r="G1327" s="17">
        <v>2.4270209696906998E-2</v>
      </c>
      <c r="H1327" s="17">
        <v>8.9208713969316095E-2</v>
      </c>
      <c r="I1327" s="17">
        <v>0.12802845680762401</v>
      </c>
      <c r="J1327" s="17">
        <v>5.79892219732955E-2</v>
      </c>
      <c r="K1327" s="17">
        <v>0.104361278909303</v>
      </c>
      <c r="L1327" s="17">
        <v>3.4751574167429501E-2</v>
      </c>
      <c r="M1327" s="17"/>
      <c r="N1327" s="17">
        <v>8.6252440467014496E-2</v>
      </c>
      <c r="O1327" s="17">
        <v>4.4812133849040099E-2</v>
      </c>
      <c r="P1327" s="17">
        <v>5.9953595796801103E-2</v>
      </c>
      <c r="Q1327" s="17">
        <v>7.1728905781155997E-2</v>
      </c>
      <c r="R1327" s="17"/>
      <c r="S1327" s="17">
        <v>4.0821310531140902E-2</v>
      </c>
      <c r="T1327" s="17">
        <v>5.8846872623869798E-2</v>
      </c>
      <c r="U1327" s="17">
        <v>9.0552525615406707E-2</v>
      </c>
      <c r="V1327" s="17">
        <v>7.6298867074610602E-2</v>
      </c>
      <c r="W1327" s="17">
        <v>0.122816682968279</v>
      </c>
      <c r="X1327" s="17">
        <v>2.1621427868652999E-2</v>
      </c>
      <c r="Y1327" s="17">
        <v>2.1980360856522298E-2</v>
      </c>
      <c r="Z1327" s="17">
        <v>3.9714516092821603E-2</v>
      </c>
      <c r="AA1327" s="17">
        <v>7.5812960702241097E-2</v>
      </c>
      <c r="AB1327" s="17">
        <v>0.12939266961733001</v>
      </c>
      <c r="AC1327" s="17">
        <v>5.7574854234763502E-2</v>
      </c>
      <c r="AD1327" s="17">
        <v>0</v>
      </c>
      <c r="AE1327" s="17"/>
      <c r="AF1327" s="17">
        <v>5.5382524878916303E-2</v>
      </c>
      <c r="AG1327" s="17">
        <v>5.6962379874373303E-2</v>
      </c>
      <c r="AH1327" s="17">
        <v>6.2574751754955193E-2</v>
      </c>
      <c r="AI1327" s="17">
        <v>5.8433683026116699E-2</v>
      </c>
      <c r="AJ1327" s="17">
        <v>0</v>
      </c>
      <c r="AK1327" s="17"/>
      <c r="AL1327" s="17">
        <v>7.17768743853201E-2</v>
      </c>
      <c r="AM1327" s="17">
        <v>6.68424564109905E-2</v>
      </c>
      <c r="AN1327" s="17">
        <v>5.4680833079769203E-2</v>
      </c>
      <c r="AO1327" s="17">
        <v>7.0388835889575299E-2</v>
      </c>
      <c r="AP1327" s="17">
        <v>3.8662049353464803E-2</v>
      </c>
      <c r="AQ1327" s="17">
        <v>0.110501822012412</v>
      </c>
      <c r="AR1327" s="17"/>
      <c r="AS1327" s="17">
        <v>4.9428247277079403E-2</v>
      </c>
      <c r="AT1327" s="17">
        <v>8.85103454325359E-2</v>
      </c>
      <c r="AU1327" s="17"/>
      <c r="AV1327" s="17">
        <v>4.9746223917530398E-2</v>
      </c>
      <c r="AW1327" s="17">
        <v>4.8617214896685197E-2</v>
      </c>
    </row>
    <row r="1328" spans="2:49" x14ac:dyDescent="0.3">
      <c r="B1328" t="s">
        <v>443</v>
      </c>
      <c r="C1328" s="17">
        <v>0.38398375011846198</v>
      </c>
      <c r="D1328" s="17">
        <v>0.41409861511000601</v>
      </c>
      <c r="E1328" s="17">
        <v>0.35157060531622503</v>
      </c>
      <c r="F1328" s="17"/>
      <c r="G1328" s="17">
        <v>0.53863655875763605</v>
      </c>
      <c r="H1328" s="17">
        <v>0.40026507789806598</v>
      </c>
      <c r="I1328" s="17">
        <v>0.294575021281472</v>
      </c>
      <c r="J1328" s="17">
        <v>0.30317989799901102</v>
      </c>
      <c r="K1328" s="17">
        <v>0.35933990110066599</v>
      </c>
      <c r="L1328" s="17">
        <v>0.42296002782911002</v>
      </c>
      <c r="M1328" s="17"/>
      <c r="N1328" s="17">
        <v>0.41992363468086502</v>
      </c>
      <c r="O1328" s="17">
        <v>0.34907772208912402</v>
      </c>
      <c r="P1328" s="17">
        <v>0.39242315532862398</v>
      </c>
      <c r="Q1328" s="17">
        <v>0.38149210361130897</v>
      </c>
      <c r="R1328" s="17"/>
      <c r="S1328" s="17">
        <v>0.36581551973480497</v>
      </c>
      <c r="T1328" s="17">
        <v>0.38215848597157298</v>
      </c>
      <c r="U1328" s="17">
        <v>0.43508559794924501</v>
      </c>
      <c r="V1328" s="17">
        <v>0.25057189064148599</v>
      </c>
      <c r="W1328" s="17">
        <v>0.435562912157204</v>
      </c>
      <c r="X1328" s="17">
        <v>0.38362251867709402</v>
      </c>
      <c r="Y1328" s="17">
        <v>0.33148640297271098</v>
      </c>
      <c r="Z1328" s="17">
        <v>0.31621750064535897</v>
      </c>
      <c r="AA1328" s="17">
        <v>0.47268349267173598</v>
      </c>
      <c r="AB1328" s="17">
        <v>0.27033194560620399</v>
      </c>
      <c r="AC1328" s="17">
        <v>0.48294650587429999</v>
      </c>
      <c r="AD1328" s="17">
        <v>0.68501993485810797</v>
      </c>
      <c r="AE1328" s="17"/>
      <c r="AF1328" s="17">
        <v>0.35820367654921198</v>
      </c>
      <c r="AG1328" s="17">
        <v>0.38675307937903802</v>
      </c>
      <c r="AH1328" s="17">
        <v>0.36034376792762501</v>
      </c>
      <c r="AI1328" s="17">
        <v>0.35975125786216799</v>
      </c>
      <c r="AJ1328" s="17">
        <v>1</v>
      </c>
      <c r="AK1328" s="17"/>
      <c r="AL1328" s="17">
        <v>0.34163413267072001</v>
      </c>
      <c r="AM1328" s="17">
        <v>0.35456772343313098</v>
      </c>
      <c r="AN1328" s="17">
        <v>0.56318069744323396</v>
      </c>
      <c r="AO1328" s="17">
        <v>0.35441241309049099</v>
      </c>
      <c r="AP1328" s="17">
        <v>0.38015019290593799</v>
      </c>
      <c r="AQ1328" s="17">
        <v>0.451993218787</v>
      </c>
      <c r="AR1328" s="17"/>
      <c r="AS1328" s="17">
        <v>0.42621493799940502</v>
      </c>
      <c r="AT1328" s="17">
        <v>0.32313664671203002</v>
      </c>
      <c r="AU1328" s="17"/>
      <c r="AV1328" s="17">
        <v>0.44150709500359803</v>
      </c>
      <c r="AW1328" s="17">
        <v>0.38721070649710698</v>
      </c>
    </row>
    <row r="1329" spans="2:49" x14ac:dyDescent="0.3">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row>
    <row r="1330" spans="2:49" x14ac:dyDescent="0.3">
      <c r="B1330" s="6" t="s">
        <v>476</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row>
    <row r="1331" spans="2:49" x14ac:dyDescent="0.3">
      <c r="B1331" s="23" t="s">
        <v>350</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row>
    <row r="1332" spans="2:49" x14ac:dyDescent="0.3">
      <c r="B1332" t="s">
        <v>439</v>
      </c>
      <c r="C1332" s="17">
        <v>0.29665535270337001</v>
      </c>
      <c r="D1332" s="17">
        <v>0.293548109169462</v>
      </c>
      <c r="E1332" s="17">
        <v>0.29709529810547097</v>
      </c>
      <c r="F1332" s="17"/>
      <c r="G1332" s="17">
        <v>0.32275150611165598</v>
      </c>
      <c r="H1332" s="17">
        <v>0.39354254030026597</v>
      </c>
      <c r="I1332" s="17">
        <v>0.29260133847270298</v>
      </c>
      <c r="J1332" s="17">
        <v>0.25855053102826497</v>
      </c>
      <c r="K1332" s="17">
        <v>0.17929457659412101</v>
      </c>
      <c r="L1332" s="17">
        <v>0.13144044369173599</v>
      </c>
      <c r="M1332" s="17"/>
      <c r="N1332" s="17">
        <v>0.39027672241197098</v>
      </c>
      <c r="O1332" s="17">
        <v>0.22328420881785699</v>
      </c>
      <c r="P1332" s="17">
        <v>0.25990870191614301</v>
      </c>
      <c r="Q1332" s="17">
        <v>0.27035238050038801</v>
      </c>
      <c r="R1332" s="17"/>
      <c r="S1332" s="17">
        <v>0.42375640533048697</v>
      </c>
      <c r="T1332" s="17">
        <v>0.27392209480958302</v>
      </c>
      <c r="U1332" s="17">
        <v>0.28127685155352</v>
      </c>
      <c r="V1332" s="17">
        <v>0.273543376409564</v>
      </c>
      <c r="W1332" s="17">
        <v>0.24573915829332599</v>
      </c>
      <c r="X1332" s="17">
        <v>0.250748269796363</v>
      </c>
      <c r="Y1332" s="17">
        <v>0.24635162941623001</v>
      </c>
      <c r="Z1332" s="17">
        <v>0.301141553684659</v>
      </c>
      <c r="AA1332" s="17">
        <v>0.39762924462898203</v>
      </c>
      <c r="AB1332" s="17">
        <v>0.13128284632704301</v>
      </c>
      <c r="AC1332" s="17">
        <v>0.208074074304853</v>
      </c>
      <c r="AD1332" s="17">
        <v>0.336010251120753</v>
      </c>
      <c r="AE1332" s="17"/>
      <c r="AF1332" s="17">
        <v>0.18686158961803401</v>
      </c>
      <c r="AG1332" s="17">
        <v>0.25159992202376802</v>
      </c>
      <c r="AH1332" s="17">
        <v>0.30514855143950298</v>
      </c>
      <c r="AI1332" s="17">
        <v>0.44528290167481899</v>
      </c>
      <c r="AJ1332" s="17">
        <v>0.44855751341788103</v>
      </c>
      <c r="AK1332" s="17"/>
      <c r="AL1332" s="17">
        <v>0.39155020538810098</v>
      </c>
      <c r="AM1332" s="17">
        <v>0.23880949302042501</v>
      </c>
      <c r="AN1332" s="17">
        <v>0.309114644600473</v>
      </c>
      <c r="AO1332" s="17">
        <v>0.23077044718631301</v>
      </c>
      <c r="AP1332" s="17">
        <v>0.120138702382994</v>
      </c>
      <c r="AQ1332" s="17">
        <v>0.29821276337731201</v>
      </c>
      <c r="AR1332" s="17"/>
      <c r="AS1332" s="17">
        <v>0.34555516084462301</v>
      </c>
      <c r="AT1332" s="17">
        <v>0.24192518033046401</v>
      </c>
      <c r="AU1332" s="17"/>
      <c r="AV1332" s="17">
        <v>0.39313949244607199</v>
      </c>
      <c r="AW1332" s="17">
        <v>0.23978763974910899</v>
      </c>
    </row>
    <row r="1333" spans="2:49" x14ac:dyDescent="0.3">
      <c r="B1333" t="s">
        <v>440</v>
      </c>
      <c r="C1333" s="17">
        <v>0.52196112117529003</v>
      </c>
      <c r="D1333" s="17">
        <v>0.51380056437639299</v>
      </c>
      <c r="E1333" s="17">
        <v>0.53778224208004</v>
      </c>
      <c r="F1333" s="17"/>
      <c r="G1333" s="17">
        <v>0.45211585325334203</v>
      </c>
      <c r="H1333" s="17">
        <v>0.50614592240512901</v>
      </c>
      <c r="I1333" s="17">
        <v>0.571577697627632</v>
      </c>
      <c r="J1333" s="17">
        <v>0.53778143961409897</v>
      </c>
      <c r="K1333" s="17">
        <v>0.53240061448745102</v>
      </c>
      <c r="L1333" s="17">
        <v>0.57716205553014499</v>
      </c>
      <c r="M1333" s="17"/>
      <c r="N1333" s="17">
        <v>0.49786807880109701</v>
      </c>
      <c r="O1333" s="17">
        <v>0.57889111428949702</v>
      </c>
      <c r="P1333" s="17">
        <v>0.51462297234354104</v>
      </c>
      <c r="Q1333" s="17">
        <v>0.50121992323480602</v>
      </c>
      <c r="R1333" s="17"/>
      <c r="S1333" s="17">
        <v>0.44621176486631398</v>
      </c>
      <c r="T1333" s="17">
        <v>0.52599192672190398</v>
      </c>
      <c r="U1333" s="17">
        <v>0.52259099381714302</v>
      </c>
      <c r="V1333" s="17">
        <v>0.469744509474875</v>
      </c>
      <c r="W1333" s="17">
        <v>0.55498141409758095</v>
      </c>
      <c r="X1333" s="17">
        <v>0.63854489334312303</v>
      </c>
      <c r="Y1333" s="17">
        <v>0.60217576078252</v>
      </c>
      <c r="Z1333" s="17">
        <v>0.47626394027387497</v>
      </c>
      <c r="AA1333" s="17">
        <v>0.43759388201641602</v>
      </c>
      <c r="AB1333" s="17">
        <v>0.59304170293488301</v>
      </c>
      <c r="AC1333" s="17">
        <v>0.59823466997764296</v>
      </c>
      <c r="AD1333" s="17">
        <v>0.56312028974797401</v>
      </c>
      <c r="AE1333" s="17"/>
      <c r="AF1333" s="17">
        <v>0.55875333443068498</v>
      </c>
      <c r="AG1333" s="17">
        <v>0.51616886562404796</v>
      </c>
      <c r="AH1333" s="17">
        <v>0.55334185503660804</v>
      </c>
      <c r="AI1333" s="17">
        <v>0.46515454365520897</v>
      </c>
      <c r="AJ1333" s="17">
        <v>0.34239775706526099</v>
      </c>
      <c r="AK1333" s="17"/>
      <c r="AL1333" s="17">
        <v>0.48585551871305499</v>
      </c>
      <c r="AM1333" s="17">
        <v>0.55152092177142598</v>
      </c>
      <c r="AN1333" s="17">
        <v>0.503422986498825</v>
      </c>
      <c r="AO1333" s="17">
        <v>0.52638907404514201</v>
      </c>
      <c r="AP1333" s="17">
        <v>0.55151277116335895</v>
      </c>
      <c r="AQ1333" s="17">
        <v>0.63868979409335203</v>
      </c>
      <c r="AR1333" s="17"/>
      <c r="AS1333" s="17">
        <v>0.49185653341188601</v>
      </c>
      <c r="AT1333" s="17">
        <v>0.55565510362910697</v>
      </c>
      <c r="AU1333" s="17"/>
      <c r="AV1333" s="17">
        <v>0.43679042304515803</v>
      </c>
      <c r="AW1333" s="17">
        <v>0.61425409147033705</v>
      </c>
    </row>
    <row r="1334" spans="2:49" x14ac:dyDescent="0.3">
      <c r="B1334" t="s">
        <v>441</v>
      </c>
      <c r="C1334" s="17">
        <v>0.12776669605653901</v>
      </c>
      <c r="D1334" s="17">
        <v>0.13937917149255299</v>
      </c>
      <c r="E1334" s="17">
        <v>0.11036383229178701</v>
      </c>
      <c r="F1334" s="17"/>
      <c r="G1334" s="17">
        <v>0.16532913924498599</v>
      </c>
      <c r="H1334" s="17">
        <v>8.2404334046548205E-2</v>
      </c>
      <c r="I1334" s="17">
        <v>8.0868090122666894E-2</v>
      </c>
      <c r="J1334" s="17">
        <v>0.13114413632560401</v>
      </c>
      <c r="K1334" s="17">
        <v>0.20591837131355401</v>
      </c>
      <c r="L1334" s="17">
        <v>0.20766966475802401</v>
      </c>
      <c r="M1334" s="17"/>
      <c r="N1334" s="17">
        <v>8.0997824908159904E-2</v>
      </c>
      <c r="O1334" s="17">
        <v>0.150871088647241</v>
      </c>
      <c r="P1334" s="17">
        <v>0.175521208938893</v>
      </c>
      <c r="Q1334" s="17">
        <v>0.127248010861852</v>
      </c>
      <c r="R1334" s="17"/>
      <c r="S1334" s="17">
        <v>0.102616628566364</v>
      </c>
      <c r="T1334" s="17">
        <v>0.103375906816048</v>
      </c>
      <c r="U1334" s="17">
        <v>0.14824517169229401</v>
      </c>
      <c r="V1334" s="17">
        <v>0.181411660168527</v>
      </c>
      <c r="W1334" s="17">
        <v>0.152807406793768</v>
      </c>
      <c r="X1334" s="17">
        <v>4.6586449466875901E-2</v>
      </c>
      <c r="Y1334" s="17">
        <v>6.9997882193697097E-2</v>
      </c>
      <c r="Z1334" s="17">
        <v>0.15926962993541499</v>
      </c>
      <c r="AA1334" s="17">
        <v>0.13617948443923</v>
      </c>
      <c r="AB1334" s="17">
        <v>0.233422318457081</v>
      </c>
      <c r="AC1334" s="17">
        <v>0.149977474926273</v>
      </c>
      <c r="AD1334" s="17">
        <v>7.0608281559610298E-2</v>
      </c>
      <c r="AE1334" s="17"/>
      <c r="AF1334" s="17">
        <v>0.15512796032776599</v>
      </c>
      <c r="AG1334" s="17">
        <v>0.16823216031294499</v>
      </c>
      <c r="AH1334" s="17">
        <v>0.108827280421833</v>
      </c>
      <c r="AI1334" s="17">
        <v>7.4971557687621801E-2</v>
      </c>
      <c r="AJ1334" s="17">
        <v>6.7186920574087802E-2</v>
      </c>
      <c r="AK1334" s="17"/>
      <c r="AL1334" s="17">
        <v>9.3017697678122693E-2</v>
      </c>
      <c r="AM1334" s="17">
        <v>0.15686554300195099</v>
      </c>
      <c r="AN1334" s="17">
        <v>9.6552493665867697E-2</v>
      </c>
      <c r="AO1334" s="17">
        <v>0.17067925228431</v>
      </c>
      <c r="AP1334" s="17">
        <v>0.22297216905904399</v>
      </c>
      <c r="AQ1334" s="17">
        <v>4.1139325157861298E-2</v>
      </c>
      <c r="AR1334" s="17"/>
      <c r="AS1334" s="17">
        <v>0.107390309688135</v>
      </c>
      <c r="AT1334" s="17">
        <v>0.15057257568408799</v>
      </c>
      <c r="AU1334" s="17"/>
      <c r="AV1334" s="17">
        <v>0.106243954898062</v>
      </c>
      <c r="AW1334" s="17">
        <v>0.109938356500214</v>
      </c>
    </row>
    <row r="1335" spans="2:49" x14ac:dyDescent="0.3">
      <c r="B1335" t="s">
        <v>442</v>
      </c>
      <c r="C1335" s="17">
        <v>3.8118276626347397E-2</v>
      </c>
      <c r="D1335" s="17">
        <v>3.8588376275025003E-2</v>
      </c>
      <c r="E1335" s="17">
        <v>3.7906394018620802E-2</v>
      </c>
      <c r="F1335" s="17"/>
      <c r="G1335" s="17">
        <v>2.95170366405023E-2</v>
      </c>
      <c r="H1335" s="17">
        <v>1.03105500047761E-2</v>
      </c>
      <c r="I1335" s="17">
        <v>2.9085045945744001E-2</v>
      </c>
      <c r="J1335" s="17">
        <v>5.9013015823113898E-2</v>
      </c>
      <c r="K1335" s="17">
        <v>8.23864376048737E-2</v>
      </c>
      <c r="L1335" s="17">
        <v>8.3727836020093899E-2</v>
      </c>
      <c r="M1335" s="17"/>
      <c r="N1335" s="17">
        <v>2.47149750336128E-2</v>
      </c>
      <c r="O1335" s="17">
        <v>3.4984675691443201E-2</v>
      </c>
      <c r="P1335" s="17">
        <v>2.6531607022174698E-2</v>
      </c>
      <c r="Q1335" s="17">
        <v>7.8978308199657801E-2</v>
      </c>
      <c r="R1335" s="17"/>
      <c r="S1335" s="17">
        <v>1.06701193634495E-2</v>
      </c>
      <c r="T1335" s="17">
        <v>8.83220086634669E-2</v>
      </c>
      <c r="U1335" s="17">
        <v>2.9240617380372098E-2</v>
      </c>
      <c r="V1335" s="17">
        <v>6.3442227732923503E-2</v>
      </c>
      <c r="W1335" s="17">
        <v>2.9892082229075901E-2</v>
      </c>
      <c r="X1335" s="17">
        <v>4.1443447384295298E-2</v>
      </c>
      <c r="Y1335" s="17">
        <v>5.3840360252212199E-2</v>
      </c>
      <c r="Z1335" s="17">
        <v>4.0640785568985899E-2</v>
      </c>
      <c r="AA1335" s="17">
        <v>9.8858928050000305E-3</v>
      </c>
      <c r="AB1335" s="17">
        <v>4.2253132280992499E-2</v>
      </c>
      <c r="AC1335" s="17">
        <v>2.1436018342680399E-2</v>
      </c>
      <c r="AD1335" s="17">
        <v>3.0261177571662998E-2</v>
      </c>
      <c r="AE1335" s="17"/>
      <c r="AF1335" s="17">
        <v>6.4188550309097203E-2</v>
      </c>
      <c r="AG1335" s="17">
        <v>4.0821578389112399E-2</v>
      </c>
      <c r="AH1335" s="17">
        <v>2.6228384247000299E-2</v>
      </c>
      <c r="AI1335" s="17">
        <v>1.45909969823499E-2</v>
      </c>
      <c r="AJ1335" s="17">
        <v>0.14185780894277</v>
      </c>
      <c r="AK1335" s="17"/>
      <c r="AL1335" s="17">
        <v>1.6176909758395901E-2</v>
      </c>
      <c r="AM1335" s="17">
        <v>3.5468506625062401E-2</v>
      </c>
      <c r="AN1335" s="17">
        <v>5.4563462370084401E-2</v>
      </c>
      <c r="AO1335" s="17">
        <v>6.5874262567535896E-2</v>
      </c>
      <c r="AP1335" s="17">
        <v>8.8307380488446705E-2</v>
      </c>
      <c r="AQ1335" s="17">
        <v>2.19581173714751E-2</v>
      </c>
      <c r="AR1335" s="17"/>
      <c r="AS1335" s="17">
        <v>3.93902245500274E-2</v>
      </c>
      <c r="AT1335" s="17">
        <v>3.6694673308492298E-2</v>
      </c>
      <c r="AU1335" s="17"/>
      <c r="AV1335" s="17">
        <v>4.6610092240534098E-2</v>
      </c>
      <c r="AW1335" s="17">
        <v>2.3342347390411199E-2</v>
      </c>
    </row>
    <row r="1336" spans="2:49" x14ac:dyDescent="0.3">
      <c r="B1336" t="s">
        <v>176</v>
      </c>
      <c r="C1336" s="17">
        <v>1.5498553438453E-2</v>
      </c>
      <c r="D1336" s="17">
        <v>1.46837786865666E-2</v>
      </c>
      <c r="E1336" s="17">
        <v>1.68522335040815E-2</v>
      </c>
      <c r="F1336" s="17"/>
      <c r="G1336" s="17">
        <v>3.02864647495148E-2</v>
      </c>
      <c r="H1336" s="17">
        <v>7.5966532432806501E-3</v>
      </c>
      <c r="I1336" s="17">
        <v>2.5867827831254901E-2</v>
      </c>
      <c r="J1336" s="17">
        <v>1.3510877208917599E-2</v>
      </c>
      <c r="K1336" s="17">
        <v>0</v>
      </c>
      <c r="L1336" s="17">
        <v>0</v>
      </c>
      <c r="M1336" s="17"/>
      <c r="N1336" s="17">
        <v>6.1423988451595399E-3</v>
      </c>
      <c r="O1336" s="17">
        <v>1.19689125539613E-2</v>
      </c>
      <c r="P1336" s="17">
        <v>2.34155097792479E-2</v>
      </c>
      <c r="Q1336" s="17">
        <v>2.2201377203296201E-2</v>
      </c>
      <c r="R1336" s="17"/>
      <c r="S1336" s="17">
        <v>1.6745081873385099E-2</v>
      </c>
      <c r="T1336" s="17">
        <v>8.3880629889980605E-3</v>
      </c>
      <c r="U1336" s="17">
        <v>1.8646365556670999E-2</v>
      </c>
      <c r="V1336" s="17">
        <v>1.18582262141108E-2</v>
      </c>
      <c r="W1336" s="17">
        <v>1.65799385862491E-2</v>
      </c>
      <c r="X1336" s="17">
        <v>2.2676940009343199E-2</v>
      </c>
      <c r="Y1336" s="17">
        <v>2.7634367355340798E-2</v>
      </c>
      <c r="Z1336" s="17">
        <v>2.2684090537065299E-2</v>
      </c>
      <c r="AA1336" s="17">
        <v>1.8711496110371699E-2</v>
      </c>
      <c r="AB1336" s="17">
        <v>0</v>
      </c>
      <c r="AC1336" s="17">
        <v>2.2277762448550498E-2</v>
      </c>
      <c r="AD1336" s="17">
        <v>0</v>
      </c>
      <c r="AE1336" s="17"/>
      <c r="AF1336" s="17">
        <v>3.5068565314418002E-2</v>
      </c>
      <c r="AG1336" s="17">
        <v>2.3177473650127199E-2</v>
      </c>
      <c r="AH1336" s="17">
        <v>6.4539288550568502E-3</v>
      </c>
      <c r="AI1336" s="17">
        <v>0</v>
      </c>
      <c r="AJ1336" s="17">
        <v>0</v>
      </c>
      <c r="AK1336" s="17"/>
      <c r="AL1336" s="17">
        <v>1.33996684623248E-2</v>
      </c>
      <c r="AM1336" s="17">
        <v>1.7335535581136201E-2</v>
      </c>
      <c r="AN1336" s="17">
        <v>3.6346412864750599E-2</v>
      </c>
      <c r="AO1336" s="17">
        <v>6.2869639166988197E-3</v>
      </c>
      <c r="AP1336" s="17">
        <v>1.70689769061565E-2</v>
      </c>
      <c r="AQ1336" s="17">
        <v>0</v>
      </c>
      <c r="AR1336" s="17"/>
      <c r="AS1336" s="17">
        <v>1.5807771505328101E-2</v>
      </c>
      <c r="AT1336" s="17">
        <v>1.51524670478478E-2</v>
      </c>
      <c r="AU1336" s="17"/>
      <c r="AV1336" s="17">
        <v>1.7216037370174499E-2</v>
      </c>
      <c r="AW1336" s="17">
        <v>1.2677564889928499E-2</v>
      </c>
    </row>
    <row r="1337" spans="2:49" x14ac:dyDescent="0.3">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row>
    <row r="1338" spans="2:49" x14ac:dyDescent="0.3">
      <c r="B1338" s="6" t="s">
        <v>477</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row>
    <row r="1339" spans="2:49" x14ac:dyDescent="0.3">
      <c r="B1339" s="23" t="s">
        <v>350</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row>
    <row r="1340" spans="2:49" x14ac:dyDescent="0.3">
      <c r="B1340" t="s">
        <v>439</v>
      </c>
      <c r="C1340" s="17">
        <v>0.31683104563564402</v>
      </c>
      <c r="D1340" s="17">
        <v>0.31733060885782099</v>
      </c>
      <c r="E1340" s="17">
        <v>0.31235233562897602</v>
      </c>
      <c r="F1340" s="17"/>
      <c r="G1340" s="17">
        <v>0.365003072654077</v>
      </c>
      <c r="H1340" s="17">
        <v>0.37323810197153201</v>
      </c>
      <c r="I1340" s="17">
        <v>0.29337465551021602</v>
      </c>
      <c r="J1340" s="17">
        <v>0.250119727162882</v>
      </c>
      <c r="K1340" s="17">
        <v>0.291982706427241</v>
      </c>
      <c r="L1340" s="17">
        <v>0.22887297239472501</v>
      </c>
      <c r="M1340" s="17"/>
      <c r="N1340" s="17">
        <v>0.39283915671625502</v>
      </c>
      <c r="O1340" s="17">
        <v>0.26244530637859897</v>
      </c>
      <c r="P1340" s="17">
        <v>0.29923159960985102</v>
      </c>
      <c r="Q1340" s="17">
        <v>0.270456739628469</v>
      </c>
      <c r="R1340" s="17"/>
      <c r="S1340" s="17">
        <v>0.39331773101238499</v>
      </c>
      <c r="T1340" s="17">
        <v>0.33863417702558801</v>
      </c>
      <c r="U1340" s="17">
        <v>0.25024396974607399</v>
      </c>
      <c r="V1340" s="17">
        <v>0.220580309733279</v>
      </c>
      <c r="W1340" s="17">
        <v>0.35294497379022899</v>
      </c>
      <c r="X1340" s="17">
        <v>0.27889793381392902</v>
      </c>
      <c r="Y1340" s="17">
        <v>0.34765236812123201</v>
      </c>
      <c r="Z1340" s="17">
        <v>0.30582387604122602</v>
      </c>
      <c r="AA1340" s="17">
        <v>0.422205642749923</v>
      </c>
      <c r="AB1340" s="17">
        <v>0.22455431641972601</v>
      </c>
      <c r="AC1340" s="17">
        <v>0.25092215323650502</v>
      </c>
      <c r="AD1340" s="17">
        <v>0.192406014028113</v>
      </c>
      <c r="AE1340" s="17"/>
      <c r="AF1340" s="17">
        <v>0.22830633554576199</v>
      </c>
      <c r="AG1340" s="17">
        <v>0.28454613200828699</v>
      </c>
      <c r="AH1340" s="17">
        <v>0.315003926201885</v>
      </c>
      <c r="AI1340" s="17">
        <v>0.440333601134692</v>
      </c>
      <c r="AJ1340" s="17">
        <v>0.451043673715249</v>
      </c>
      <c r="AK1340" s="17"/>
      <c r="AL1340" s="17">
        <v>0.40892460433350403</v>
      </c>
      <c r="AM1340" s="17">
        <v>0.25460778874624002</v>
      </c>
      <c r="AN1340" s="17">
        <v>0.28068919563606198</v>
      </c>
      <c r="AO1340" s="17">
        <v>0.24074411854974501</v>
      </c>
      <c r="AP1340" s="17">
        <v>0.25348499834539201</v>
      </c>
      <c r="AQ1340" s="17">
        <v>0.36715268105330601</v>
      </c>
      <c r="AR1340" s="17"/>
      <c r="AS1340" s="17">
        <v>0.33362195712773901</v>
      </c>
      <c r="AT1340" s="17">
        <v>0.298038139994664</v>
      </c>
      <c r="AU1340" s="17"/>
      <c r="AV1340" s="17">
        <v>0.37006054441318498</v>
      </c>
      <c r="AW1340" s="17">
        <v>0.25262850992153901</v>
      </c>
    </row>
    <row r="1341" spans="2:49" x14ac:dyDescent="0.3">
      <c r="B1341" t="s">
        <v>440</v>
      </c>
      <c r="C1341" s="17">
        <v>0.50967442433274102</v>
      </c>
      <c r="D1341" s="17">
        <v>0.49340470726355101</v>
      </c>
      <c r="E1341" s="17">
        <v>0.53695412510178397</v>
      </c>
      <c r="F1341" s="17"/>
      <c r="G1341" s="17">
        <v>0.44520963948578901</v>
      </c>
      <c r="H1341" s="17">
        <v>0.52072489865722005</v>
      </c>
      <c r="I1341" s="17">
        <v>0.54986676805495505</v>
      </c>
      <c r="J1341" s="17">
        <v>0.54733321113518296</v>
      </c>
      <c r="K1341" s="17">
        <v>0.50340188203276504</v>
      </c>
      <c r="L1341" s="17">
        <v>0.46787350126008698</v>
      </c>
      <c r="M1341" s="17"/>
      <c r="N1341" s="17">
        <v>0.48222041771037499</v>
      </c>
      <c r="O1341" s="17">
        <v>0.54311732192351503</v>
      </c>
      <c r="P1341" s="17">
        <v>0.50240120297039403</v>
      </c>
      <c r="Q1341" s="17">
        <v>0.52870169536821898</v>
      </c>
      <c r="R1341" s="17"/>
      <c r="S1341" s="17">
        <v>0.43773949943391499</v>
      </c>
      <c r="T1341" s="17">
        <v>0.44848548907265701</v>
      </c>
      <c r="U1341" s="17">
        <v>0.58041288663713098</v>
      </c>
      <c r="V1341" s="17">
        <v>0.61598519202067903</v>
      </c>
      <c r="W1341" s="17">
        <v>0.52623762459406997</v>
      </c>
      <c r="X1341" s="17">
        <v>0.57267735995602298</v>
      </c>
      <c r="Y1341" s="17">
        <v>0.51543487381951003</v>
      </c>
      <c r="Z1341" s="17">
        <v>0.45362609407464499</v>
      </c>
      <c r="AA1341" s="17">
        <v>0.44410885925146898</v>
      </c>
      <c r="AB1341" s="17">
        <v>0.50352866348516601</v>
      </c>
      <c r="AC1341" s="17">
        <v>0.62296445780460097</v>
      </c>
      <c r="AD1341" s="17">
        <v>0.63347216973329501</v>
      </c>
      <c r="AE1341" s="17"/>
      <c r="AF1341" s="17">
        <v>0.54826097422226805</v>
      </c>
      <c r="AG1341" s="17">
        <v>0.533356401133257</v>
      </c>
      <c r="AH1341" s="17">
        <v>0.51724584026841103</v>
      </c>
      <c r="AI1341" s="17">
        <v>0.48538064472760301</v>
      </c>
      <c r="AJ1341" s="17">
        <v>0.33303409532566602</v>
      </c>
      <c r="AK1341" s="17"/>
      <c r="AL1341" s="17">
        <v>0.459504990983859</v>
      </c>
      <c r="AM1341" s="17">
        <v>0.56878276331276301</v>
      </c>
      <c r="AN1341" s="17">
        <v>0.55322897052522801</v>
      </c>
      <c r="AO1341" s="17">
        <v>0.52510701546058103</v>
      </c>
      <c r="AP1341" s="17">
        <v>0.44814206528060102</v>
      </c>
      <c r="AQ1341" s="17">
        <v>0.50545878784350196</v>
      </c>
      <c r="AR1341" s="17"/>
      <c r="AS1341" s="17">
        <v>0.49538491210665803</v>
      </c>
      <c r="AT1341" s="17">
        <v>0.52566768682160703</v>
      </c>
      <c r="AU1341" s="17"/>
      <c r="AV1341" s="17">
        <v>0.47443567833814398</v>
      </c>
      <c r="AW1341" s="17">
        <v>0.54194957845743497</v>
      </c>
    </row>
    <row r="1342" spans="2:49" x14ac:dyDescent="0.3">
      <c r="B1342" t="s">
        <v>441</v>
      </c>
      <c r="C1342" s="17">
        <v>0.13321241689837299</v>
      </c>
      <c r="D1342" s="17">
        <v>0.14849199638605101</v>
      </c>
      <c r="E1342" s="17">
        <v>0.110626446132903</v>
      </c>
      <c r="F1342" s="17"/>
      <c r="G1342" s="17">
        <v>0.14081179789769799</v>
      </c>
      <c r="H1342" s="17">
        <v>8.7722083718805202E-2</v>
      </c>
      <c r="I1342" s="17">
        <v>0.110559458183157</v>
      </c>
      <c r="J1342" s="17">
        <v>0.16978612407548499</v>
      </c>
      <c r="K1342" s="17">
        <v>0.16299173593819299</v>
      </c>
      <c r="L1342" s="17">
        <v>0.216269887087638</v>
      </c>
      <c r="M1342" s="17"/>
      <c r="N1342" s="17">
        <v>0.100515884059659</v>
      </c>
      <c r="O1342" s="17">
        <v>0.14535880525358699</v>
      </c>
      <c r="P1342" s="17">
        <v>0.14928276767832699</v>
      </c>
      <c r="Q1342" s="17">
        <v>0.15849881987074901</v>
      </c>
      <c r="R1342" s="17"/>
      <c r="S1342" s="17">
        <v>0.13084506734361101</v>
      </c>
      <c r="T1342" s="17">
        <v>0.138624226575251</v>
      </c>
      <c r="U1342" s="17">
        <v>0.15475298374313301</v>
      </c>
      <c r="V1342" s="17">
        <v>0.15244020787151599</v>
      </c>
      <c r="W1342" s="17">
        <v>8.9310639424444005E-2</v>
      </c>
      <c r="X1342" s="17">
        <v>0.11528790901232901</v>
      </c>
      <c r="Y1342" s="17">
        <v>8.1585781533791701E-2</v>
      </c>
      <c r="Z1342" s="17">
        <v>0.18007337023520201</v>
      </c>
      <c r="AA1342" s="17">
        <v>9.7503792751756302E-2</v>
      </c>
      <c r="AB1342" s="17">
        <v>0.23522678093254001</v>
      </c>
      <c r="AC1342" s="17">
        <v>8.2954294456573194E-2</v>
      </c>
      <c r="AD1342" s="17">
        <v>0.108556497887124</v>
      </c>
      <c r="AE1342" s="17"/>
      <c r="AF1342" s="17">
        <v>0.184396428651244</v>
      </c>
      <c r="AG1342" s="17">
        <v>0.13369756274751801</v>
      </c>
      <c r="AH1342" s="17">
        <v>0.119290077231614</v>
      </c>
      <c r="AI1342" s="17">
        <v>7.4285754137704801E-2</v>
      </c>
      <c r="AJ1342" s="17">
        <v>0.18091929836272</v>
      </c>
      <c r="AK1342" s="17"/>
      <c r="AL1342" s="17">
        <v>0.10492637360595999</v>
      </c>
      <c r="AM1342" s="17">
        <v>0.149125933773987</v>
      </c>
      <c r="AN1342" s="17">
        <v>0.106448600301145</v>
      </c>
      <c r="AO1342" s="17">
        <v>0.18469266898445399</v>
      </c>
      <c r="AP1342" s="17">
        <v>0.171770247171984</v>
      </c>
      <c r="AQ1342" s="17">
        <v>0.10543041373171699</v>
      </c>
      <c r="AR1342" s="17"/>
      <c r="AS1342" s="17">
        <v>0.142210408784609</v>
      </c>
      <c r="AT1342" s="17">
        <v>0.12314158705950699</v>
      </c>
      <c r="AU1342" s="17"/>
      <c r="AV1342" s="17">
        <v>0.124182759011713</v>
      </c>
      <c r="AW1342" s="17">
        <v>0.18228115819909199</v>
      </c>
    </row>
    <row r="1343" spans="2:49" x14ac:dyDescent="0.3">
      <c r="B1343" t="s">
        <v>442</v>
      </c>
      <c r="C1343" s="17">
        <v>3.3377421579638702E-2</v>
      </c>
      <c r="D1343" s="17">
        <v>3.3908765216695599E-2</v>
      </c>
      <c r="E1343" s="17">
        <v>3.3020540575801102E-2</v>
      </c>
      <c r="F1343" s="17"/>
      <c r="G1343" s="17">
        <v>3.9204092117447402E-2</v>
      </c>
      <c r="H1343" s="17">
        <v>3.4027530153942099E-3</v>
      </c>
      <c r="I1343" s="17">
        <v>4.1490003130262597E-2</v>
      </c>
      <c r="J1343" s="17">
        <v>3.27609376264495E-2</v>
      </c>
      <c r="K1343" s="17">
        <v>4.16236756018009E-2</v>
      </c>
      <c r="L1343" s="17">
        <v>8.6983639257550094E-2</v>
      </c>
      <c r="M1343" s="17"/>
      <c r="N1343" s="17">
        <v>2.4424541513710599E-2</v>
      </c>
      <c r="O1343" s="17">
        <v>3.6919783420643303E-2</v>
      </c>
      <c r="P1343" s="17">
        <v>3.5702741887923002E-2</v>
      </c>
      <c r="Q1343" s="17">
        <v>4.2342745132563003E-2</v>
      </c>
      <c r="R1343" s="17"/>
      <c r="S1343" s="17">
        <v>2.7096844139001701E-2</v>
      </c>
      <c r="T1343" s="17">
        <v>5.7879458697626097E-2</v>
      </c>
      <c r="U1343" s="17">
        <v>1.45901598736616E-2</v>
      </c>
      <c r="V1343" s="17">
        <v>1.0994290374525499E-2</v>
      </c>
      <c r="W1343" s="17">
        <v>3.1506762191257302E-2</v>
      </c>
      <c r="X1343" s="17">
        <v>2.19926938636896E-2</v>
      </c>
      <c r="Y1343" s="17">
        <v>4.1068085671874303E-2</v>
      </c>
      <c r="Z1343" s="17">
        <v>6.0476659648927802E-2</v>
      </c>
      <c r="AA1343" s="17">
        <v>2.7315414069689299E-2</v>
      </c>
      <c r="AB1343" s="17">
        <v>3.6690239162568299E-2</v>
      </c>
      <c r="AC1343" s="17">
        <v>4.3159094502321103E-2</v>
      </c>
      <c r="AD1343" s="17">
        <v>6.5565318351468199E-2</v>
      </c>
      <c r="AE1343" s="17"/>
      <c r="AF1343" s="17">
        <v>2.57904055791763E-2</v>
      </c>
      <c r="AG1343" s="17">
        <v>4.8399904110937399E-2</v>
      </c>
      <c r="AH1343" s="17">
        <v>3.5494339239802601E-2</v>
      </c>
      <c r="AI1343" s="17">
        <v>0</v>
      </c>
      <c r="AJ1343" s="17">
        <v>3.5002932596365097E-2</v>
      </c>
      <c r="AK1343" s="17"/>
      <c r="AL1343" s="17">
        <v>2.1288745140321599E-2</v>
      </c>
      <c r="AM1343" s="17">
        <v>1.98127002737905E-2</v>
      </c>
      <c r="AN1343" s="17">
        <v>4.1810772532253897E-2</v>
      </c>
      <c r="AO1343" s="17">
        <v>4.3334251268286002E-2</v>
      </c>
      <c r="AP1343" s="17">
        <v>0.126602689202023</v>
      </c>
      <c r="AQ1343" s="17">
        <v>2.19581173714751E-2</v>
      </c>
      <c r="AR1343" s="17"/>
      <c r="AS1343" s="17">
        <v>2.12540687002306E-2</v>
      </c>
      <c r="AT1343" s="17">
        <v>4.6946251766271499E-2</v>
      </c>
      <c r="AU1343" s="17"/>
      <c r="AV1343" s="17">
        <v>2.0405257737328E-2</v>
      </c>
      <c r="AW1343" s="17">
        <v>2.31407534219337E-2</v>
      </c>
    </row>
    <row r="1344" spans="2:49" x14ac:dyDescent="0.3">
      <c r="B1344" t="s">
        <v>176</v>
      </c>
      <c r="C1344" s="17">
        <v>6.9046915536042199E-3</v>
      </c>
      <c r="D1344" s="17">
        <v>6.8639222758816801E-3</v>
      </c>
      <c r="E1344" s="17">
        <v>7.0465525605353501E-3</v>
      </c>
      <c r="F1344" s="17"/>
      <c r="G1344" s="17">
        <v>9.7713978449884692E-3</v>
      </c>
      <c r="H1344" s="17">
        <v>1.49121626370484E-2</v>
      </c>
      <c r="I1344" s="17">
        <v>4.7091151214094396E-3</v>
      </c>
      <c r="J1344" s="17">
        <v>0</v>
      </c>
      <c r="K1344" s="17">
        <v>0</v>
      </c>
      <c r="L1344" s="17">
        <v>0</v>
      </c>
      <c r="M1344" s="17"/>
      <c r="N1344" s="17">
        <v>0</v>
      </c>
      <c r="O1344" s="17">
        <v>1.2158783023655501E-2</v>
      </c>
      <c r="P1344" s="17">
        <v>1.33816878535055E-2</v>
      </c>
      <c r="Q1344" s="17">
        <v>0</v>
      </c>
      <c r="R1344" s="17"/>
      <c r="S1344" s="17">
        <v>1.1000858071087199E-2</v>
      </c>
      <c r="T1344" s="17">
        <v>1.6376648628878498E-2</v>
      </c>
      <c r="U1344" s="17">
        <v>0</v>
      </c>
      <c r="V1344" s="17">
        <v>0</v>
      </c>
      <c r="W1344" s="17">
        <v>0</v>
      </c>
      <c r="X1344" s="17">
        <v>1.11441033540296E-2</v>
      </c>
      <c r="Y1344" s="17">
        <v>1.42588908535913E-2</v>
      </c>
      <c r="Z1344" s="17">
        <v>0</v>
      </c>
      <c r="AA1344" s="17">
        <v>8.8662911771630101E-3</v>
      </c>
      <c r="AB1344" s="17">
        <v>0</v>
      </c>
      <c r="AC1344" s="17">
        <v>0</v>
      </c>
      <c r="AD1344" s="17">
        <v>0</v>
      </c>
      <c r="AE1344" s="17"/>
      <c r="AF1344" s="17">
        <v>1.3245856001549801E-2</v>
      </c>
      <c r="AG1344" s="17">
        <v>0</v>
      </c>
      <c r="AH1344" s="17">
        <v>1.2965817058288E-2</v>
      </c>
      <c r="AI1344" s="17">
        <v>0</v>
      </c>
      <c r="AJ1344" s="17">
        <v>0</v>
      </c>
      <c r="AK1344" s="17"/>
      <c r="AL1344" s="17">
        <v>5.3552859363553201E-3</v>
      </c>
      <c r="AM1344" s="17">
        <v>7.6708138932203599E-3</v>
      </c>
      <c r="AN1344" s="17">
        <v>1.7822461005310802E-2</v>
      </c>
      <c r="AO1344" s="17">
        <v>6.12194573693387E-3</v>
      </c>
      <c r="AP1344" s="17">
        <v>0</v>
      </c>
      <c r="AQ1344" s="17">
        <v>0</v>
      </c>
      <c r="AR1344" s="17"/>
      <c r="AS1344" s="17">
        <v>7.52865328076346E-3</v>
      </c>
      <c r="AT1344" s="17">
        <v>6.2063343579506899E-3</v>
      </c>
      <c r="AU1344" s="17"/>
      <c r="AV1344" s="17">
        <v>1.0915760499629499E-2</v>
      </c>
      <c r="AW1344" s="17">
        <v>0</v>
      </c>
    </row>
    <row r="1345" spans="2:49" x14ac:dyDescent="0.3">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row>
    <row r="1346" spans="2:49" x14ac:dyDescent="0.3">
      <c r="B1346" s="6" t="s">
        <v>478</v>
      </c>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row>
    <row r="1347" spans="2:49" x14ac:dyDescent="0.3">
      <c r="B1347" s="23" t="s">
        <v>350</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row>
    <row r="1348" spans="2:49" x14ac:dyDescent="0.3">
      <c r="B1348" t="s">
        <v>439</v>
      </c>
      <c r="C1348" s="17">
        <v>0.24639437421402599</v>
      </c>
      <c r="D1348" s="17">
        <v>0.28087695965807602</v>
      </c>
      <c r="E1348" s="17">
        <v>0.19740837633414701</v>
      </c>
      <c r="F1348" s="17"/>
      <c r="G1348" s="17">
        <v>0.245082429701836</v>
      </c>
      <c r="H1348" s="17">
        <v>0.30861629883990399</v>
      </c>
      <c r="I1348" s="17">
        <v>0.25549405519803098</v>
      </c>
      <c r="J1348" s="17">
        <v>0.15721995960457799</v>
      </c>
      <c r="K1348" s="17">
        <v>0.21470128902249799</v>
      </c>
      <c r="L1348" s="17">
        <v>0.22652133080727699</v>
      </c>
      <c r="M1348" s="17"/>
      <c r="N1348" s="17">
        <v>0.30799740036986301</v>
      </c>
      <c r="O1348" s="17">
        <v>0.239416428781105</v>
      </c>
      <c r="P1348" s="17">
        <v>0.203256366328252</v>
      </c>
      <c r="Q1348" s="17">
        <v>0.19859316088964801</v>
      </c>
      <c r="R1348" s="17"/>
      <c r="S1348" s="17">
        <v>0.304980571570934</v>
      </c>
      <c r="T1348" s="17">
        <v>0.26910037424933098</v>
      </c>
      <c r="U1348" s="17">
        <v>0.130736284317994</v>
      </c>
      <c r="V1348" s="17">
        <v>0.19775727528017001</v>
      </c>
      <c r="W1348" s="17">
        <v>0.24201637781351701</v>
      </c>
      <c r="X1348" s="17">
        <v>0.262095795675377</v>
      </c>
      <c r="Y1348" s="17">
        <v>0.246474862079127</v>
      </c>
      <c r="Z1348" s="17">
        <v>0.30646072516009698</v>
      </c>
      <c r="AA1348" s="17">
        <v>0.33683218010474503</v>
      </c>
      <c r="AB1348" s="17">
        <v>0.131345554999242</v>
      </c>
      <c r="AC1348" s="17">
        <v>0.18122686286708201</v>
      </c>
      <c r="AD1348" s="17">
        <v>0.19918328572600499</v>
      </c>
      <c r="AE1348" s="17"/>
      <c r="AF1348" s="17">
        <v>0.22165733730747</v>
      </c>
      <c r="AG1348" s="17">
        <v>0.17881611369334699</v>
      </c>
      <c r="AH1348" s="17">
        <v>0.21687769483453201</v>
      </c>
      <c r="AI1348" s="17">
        <v>0.35983846166779998</v>
      </c>
      <c r="AJ1348" s="17">
        <v>0.34735119469485998</v>
      </c>
      <c r="AK1348" s="17"/>
      <c r="AL1348" s="17">
        <v>0.33144938639273402</v>
      </c>
      <c r="AM1348" s="17">
        <v>0.17356702688496201</v>
      </c>
      <c r="AN1348" s="17">
        <v>0.26253838664402701</v>
      </c>
      <c r="AO1348" s="17">
        <v>0.16277428744310499</v>
      </c>
      <c r="AP1348" s="17">
        <v>0.24730512920419201</v>
      </c>
      <c r="AQ1348" s="17">
        <v>0.219127876766748</v>
      </c>
      <c r="AR1348" s="17"/>
      <c r="AS1348" s="17">
        <v>0.27726966170197498</v>
      </c>
      <c r="AT1348" s="17">
        <v>0.21183780087539</v>
      </c>
      <c r="AU1348" s="17"/>
      <c r="AV1348" s="17">
        <v>0.31283557730079298</v>
      </c>
      <c r="AW1348" s="17">
        <v>0.19821593536436</v>
      </c>
    </row>
    <row r="1349" spans="2:49" x14ac:dyDescent="0.3">
      <c r="B1349" t="s">
        <v>440</v>
      </c>
      <c r="C1349" s="17">
        <v>0.43734472269743802</v>
      </c>
      <c r="D1349" s="17">
        <v>0.434866564334284</v>
      </c>
      <c r="E1349" s="17">
        <v>0.43902219326531799</v>
      </c>
      <c r="F1349" s="17"/>
      <c r="G1349" s="17">
        <v>0.39887772019126999</v>
      </c>
      <c r="H1349" s="17">
        <v>0.45609695417998702</v>
      </c>
      <c r="I1349" s="17">
        <v>0.44733865062587003</v>
      </c>
      <c r="J1349" s="17">
        <v>0.42081367496305799</v>
      </c>
      <c r="K1349" s="17">
        <v>0.48181566195671499</v>
      </c>
      <c r="L1349" s="17">
        <v>0.428196890010689</v>
      </c>
      <c r="M1349" s="17"/>
      <c r="N1349" s="17">
        <v>0.440646040142259</v>
      </c>
      <c r="O1349" s="17">
        <v>0.42375553718425302</v>
      </c>
      <c r="P1349" s="17">
        <v>0.44630647020446002</v>
      </c>
      <c r="Q1349" s="17">
        <v>0.44714228942192502</v>
      </c>
      <c r="R1349" s="17"/>
      <c r="S1349" s="17">
        <v>0.43064388770087197</v>
      </c>
      <c r="T1349" s="17">
        <v>0.45070747950747903</v>
      </c>
      <c r="U1349" s="17">
        <v>0.47420176595957703</v>
      </c>
      <c r="V1349" s="17">
        <v>0.48214911201014998</v>
      </c>
      <c r="W1349" s="17">
        <v>0.402002409594786</v>
      </c>
      <c r="X1349" s="17">
        <v>0.39757075734531799</v>
      </c>
      <c r="Y1349" s="17">
        <v>0.44990231894528698</v>
      </c>
      <c r="Z1349" s="17">
        <v>0.43034894464791401</v>
      </c>
      <c r="AA1349" s="17">
        <v>0.385709227769857</v>
      </c>
      <c r="AB1349" s="17">
        <v>0.49476303462685201</v>
      </c>
      <c r="AC1349" s="17">
        <v>0.42933174286151199</v>
      </c>
      <c r="AD1349" s="17">
        <v>0.41020709135470201</v>
      </c>
      <c r="AE1349" s="17"/>
      <c r="AF1349" s="17">
        <v>0.41133460608627798</v>
      </c>
      <c r="AG1349" s="17">
        <v>0.46117272985325503</v>
      </c>
      <c r="AH1349" s="17">
        <v>0.46017539962965798</v>
      </c>
      <c r="AI1349" s="17">
        <v>0.44809228389846301</v>
      </c>
      <c r="AJ1349" s="17">
        <v>0.36983845217977002</v>
      </c>
      <c r="AK1349" s="17"/>
      <c r="AL1349" s="17">
        <v>0.44391636060177603</v>
      </c>
      <c r="AM1349" s="17">
        <v>0.46816247763382002</v>
      </c>
      <c r="AN1349" s="17">
        <v>0.40441650714826699</v>
      </c>
      <c r="AO1349" s="17">
        <v>0.42807897022215702</v>
      </c>
      <c r="AP1349" s="17">
        <v>0.30355226798530999</v>
      </c>
      <c r="AQ1349" s="17">
        <v>0.51206904097011796</v>
      </c>
      <c r="AR1349" s="17"/>
      <c r="AS1349" s="17">
        <v>0.447531708217075</v>
      </c>
      <c r="AT1349" s="17">
        <v>0.42594313453906402</v>
      </c>
      <c r="AU1349" s="17"/>
      <c r="AV1349" s="17">
        <v>0.42144579771499602</v>
      </c>
      <c r="AW1349" s="17">
        <v>0.50551386319265101</v>
      </c>
    </row>
    <row r="1350" spans="2:49" x14ac:dyDescent="0.3">
      <c r="B1350" t="s">
        <v>441</v>
      </c>
      <c r="C1350" s="17">
        <v>0.21480896785333001</v>
      </c>
      <c r="D1350" s="17">
        <v>0.199580708862336</v>
      </c>
      <c r="E1350" s="17">
        <v>0.23920407465549701</v>
      </c>
      <c r="F1350" s="17"/>
      <c r="G1350" s="17">
        <v>0.25272146384581501</v>
      </c>
      <c r="H1350" s="17">
        <v>0.15925712527302599</v>
      </c>
      <c r="I1350" s="17">
        <v>0.185989366556918</v>
      </c>
      <c r="J1350" s="17">
        <v>0.31060954352234998</v>
      </c>
      <c r="K1350" s="17">
        <v>0.196998384695177</v>
      </c>
      <c r="L1350" s="17">
        <v>0.214948180326959</v>
      </c>
      <c r="M1350" s="17"/>
      <c r="N1350" s="17">
        <v>0.14610519478654499</v>
      </c>
      <c r="O1350" s="17">
        <v>0.25120853150459999</v>
      </c>
      <c r="P1350" s="17">
        <v>0.24653416424529101</v>
      </c>
      <c r="Q1350" s="17">
        <v>0.25063192535557999</v>
      </c>
      <c r="R1350" s="17"/>
      <c r="S1350" s="17">
        <v>0.165960765045776</v>
      </c>
      <c r="T1350" s="17">
        <v>0.18883913594455901</v>
      </c>
      <c r="U1350" s="17">
        <v>0.23797312006428101</v>
      </c>
      <c r="V1350" s="17">
        <v>0.23944915379456599</v>
      </c>
      <c r="W1350" s="17">
        <v>0.25255129732300602</v>
      </c>
      <c r="X1350" s="17">
        <v>0.22933739629886299</v>
      </c>
      <c r="Y1350" s="17">
        <v>0.151296150537409</v>
      </c>
      <c r="Z1350" s="17">
        <v>0.20148675459933099</v>
      </c>
      <c r="AA1350" s="17">
        <v>0.21954584771545699</v>
      </c>
      <c r="AB1350" s="17">
        <v>0.28080087501745199</v>
      </c>
      <c r="AC1350" s="17">
        <v>0.237507452354946</v>
      </c>
      <c r="AD1350" s="17">
        <v>0.27801781374099299</v>
      </c>
      <c r="AE1350" s="17"/>
      <c r="AF1350" s="17">
        <v>0.26722115267280999</v>
      </c>
      <c r="AG1350" s="17">
        <v>0.24157056668496599</v>
      </c>
      <c r="AH1350" s="17">
        <v>0.21352842599343899</v>
      </c>
      <c r="AI1350" s="17">
        <v>0.13198594164841601</v>
      </c>
      <c r="AJ1350" s="17">
        <v>0.14016549328387601</v>
      </c>
      <c r="AK1350" s="17"/>
      <c r="AL1350" s="17">
        <v>0.16198909207637499</v>
      </c>
      <c r="AM1350" s="17">
        <v>0.23818702865364499</v>
      </c>
      <c r="AN1350" s="17">
        <v>0.203200827876486</v>
      </c>
      <c r="AO1350" s="17">
        <v>0.31193451989775101</v>
      </c>
      <c r="AP1350" s="17">
        <v>0.21170573840086601</v>
      </c>
      <c r="AQ1350" s="17">
        <v>0.202578821968386</v>
      </c>
      <c r="AR1350" s="17"/>
      <c r="AS1350" s="17">
        <v>0.18018805570268701</v>
      </c>
      <c r="AT1350" s="17">
        <v>0.25355775975530598</v>
      </c>
      <c r="AU1350" s="17"/>
      <c r="AV1350" s="17">
        <v>0.163362142035194</v>
      </c>
      <c r="AW1350" s="17">
        <v>0.217587660128855</v>
      </c>
    </row>
    <row r="1351" spans="2:49" x14ac:dyDescent="0.3">
      <c r="B1351" t="s">
        <v>442</v>
      </c>
      <c r="C1351" s="17">
        <v>8.2030646801180496E-2</v>
      </c>
      <c r="D1351" s="17">
        <v>7.3017371113229701E-2</v>
      </c>
      <c r="E1351" s="17">
        <v>9.3597647459130198E-2</v>
      </c>
      <c r="F1351" s="17"/>
      <c r="G1351" s="17">
        <v>7.9533361052249493E-2</v>
      </c>
      <c r="H1351" s="17">
        <v>6.1159892294656501E-2</v>
      </c>
      <c r="I1351" s="17">
        <v>7.8125254359976901E-2</v>
      </c>
      <c r="J1351" s="17">
        <v>0.104854063700141</v>
      </c>
      <c r="K1351" s="17">
        <v>8.5042141358647405E-2</v>
      </c>
      <c r="L1351" s="17">
        <v>0.118781870691238</v>
      </c>
      <c r="M1351" s="17"/>
      <c r="N1351" s="17">
        <v>8.3025590350209899E-2</v>
      </c>
      <c r="O1351" s="17">
        <v>6.4459093207233295E-2</v>
      </c>
      <c r="P1351" s="17">
        <v>8.6052331791315204E-2</v>
      </c>
      <c r="Q1351" s="17">
        <v>9.3937992155210495E-2</v>
      </c>
      <c r="R1351" s="17"/>
      <c r="S1351" s="17">
        <v>7.6543408680971994E-2</v>
      </c>
      <c r="T1351" s="17">
        <v>6.7067299467522101E-2</v>
      </c>
      <c r="U1351" s="17">
        <v>0.15708882965814699</v>
      </c>
      <c r="V1351" s="17">
        <v>7.0125333046963806E-2</v>
      </c>
      <c r="W1351" s="17">
        <v>6.6407491363457902E-2</v>
      </c>
      <c r="X1351" s="17">
        <v>6.5161697364079396E-2</v>
      </c>
      <c r="Y1351" s="17">
        <v>0.12469230108283701</v>
      </c>
      <c r="Z1351" s="17">
        <v>4.0640785568985899E-2</v>
      </c>
      <c r="AA1351" s="17">
        <v>4.9033269887210698E-2</v>
      </c>
      <c r="AB1351" s="17">
        <v>9.3090535356454604E-2</v>
      </c>
      <c r="AC1351" s="17">
        <v>0.15193394191646001</v>
      </c>
      <c r="AD1351" s="17">
        <v>6.6511127272360193E-2</v>
      </c>
      <c r="AE1351" s="17"/>
      <c r="AF1351" s="17">
        <v>9.9786903933442E-2</v>
      </c>
      <c r="AG1351" s="17">
        <v>8.1859795221596907E-2</v>
      </c>
      <c r="AH1351" s="17">
        <v>9.5523636133316298E-2</v>
      </c>
      <c r="AI1351" s="17">
        <v>4.93703190981606E-2</v>
      </c>
      <c r="AJ1351" s="17">
        <v>0.10893259489384199</v>
      </c>
      <c r="AK1351" s="17"/>
      <c r="AL1351" s="17">
        <v>4.7043826038670897E-2</v>
      </c>
      <c r="AM1351" s="17">
        <v>8.6662195394961103E-2</v>
      </c>
      <c r="AN1351" s="17">
        <v>0.101151188524065</v>
      </c>
      <c r="AO1351" s="17">
        <v>8.4794210022731506E-2</v>
      </c>
      <c r="AP1351" s="17">
        <v>0.23743686440963199</v>
      </c>
      <c r="AQ1351" s="17">
        <v>6.6224260294748497E-2</v>
      </c>
      <c r="AR1351" s="17"/>
      <c r="AS1351" s="17">
        <v>7.7708430199085299E-2</v>
      </c>
      <c r="AT1351" s="17">
        <v>8.6868204833768004E-2</v>
      </c>
      <c r="AU1351" s="17"/>
      <c r="AV1351" s="17">
        <v>8.0017802048811995E-2</v>
      </c>
      <c r="AW1351" s="17">
        <v>7.2575300708496507E-2</v>
      </c>
    </row>
    <row r="1352" spans="2:49" x14ac:dyDescent="0.3">
      <c r="B1352" t="s">
        <v>176</v>
      </c>
      <c r="C1352" s="17">
        <v>1.9421288434024998E-2</v>
      </c>
      <c r="D1352" s="17">
        <v>1.16583960320747E-2</v>
      </c>
      <c r="E1352" s="17">
        <v>3.0767708285908298E-2</v>
      </c>
      <c r="F1352" s="17"/>
      <c r="G1352" s="17">
        <v>2.3785025208828799E-2</v>
      </c>
      <c r="H1352" s="17">
        <v>1.48697294124252E-2</v>
      </c>
      <c r="I1352" s="17">
        <v>3.3052673259203302E-2</v>
      </c>
      <c r="J1352" s="17">
        <v>6.5027582098720702E-3</v>
      </c>
      <c r="K1352" s="17">
        <v>2.14425229669622E-2</v>
      </c>
      <c r="L1352" s="17">
        <v>1.1551728163836599E-2</v>
      </c>
      <c r="M1352" s="17"/>
      <c r="N1352" s="17">
        <v>2.22257743511232E-2</v>
      </c>
      <c r="O1352" s="17">
        <v>2.1160409322809499E-2</v>
      </c>
      <c r="P1352" s="17">
        <v>1.7850667430681401E-2</v>
      </c>
      <c r="Q1352" s="17">
        <v>9.6946321776370005E-3</v>
      </c>
      <c r="R1352" s="17"/>
      <c r="S1352" s="17">
        <v>2.1871367001445801E-2</v>
      </c>
      <c r="T1352" s="17">
        <v>2.42857108311085E-2</v>
      </c>
      <c r="U1352" s="17">
        <v>0</v>
      </c>
      <c r="V1352" s="17">
        <v>1.0519125868150001E-2</v>
      </c>
      <c r="W1352" s="17">
        <v>3.7022423905232998E-2</v>
      </c>
      <c r="X1352" s="17">
        <v>4.5834353316363603E-2</v>
      </c>
      <c r="Y1352" s="17">
        <v>2.7634367355340798E-2</v>
      </c>
      <c r="Z1352" s="17">
        <v>2.10627900236714E-2</v>
      </c>
      <c r="AA1352" s="17">
        <v>8.8794745227314207E-3</v>
      </c>
      <c r="AB1352" s="17">
        <v>0</v>
      </c>
      <c r="AC1352" s="17">
        <v>0</v>
      </c>
      <c r="AD1352" s="17">
        <v>4.60806819059408E-2</v>
      </c>
      <c r="AE1352" s="17"/>
      <c r="AF1352" s="17">
        <v>0</v>
      </c>
      <c r="AG1352" s="17">
        <v>3.6580794546834397E-2</v>
      </c>
      <c r="AH1352" s="17">
        <v>1.38948434090546E-2</v>
      </c>
      <c r="AI1352" s="17">
        <v>1.0712993687161E-2</v>
      </c>
      <c r="AJ1352" s="17">
        <v>3.3712264947653003E-2</v>
      </c>
      <c r="AK1352" s="17"/>
      <c r="AL1352" s="17">
        <v>1.56013348904444E-2</v>
      </c>
      <c r="AM1352" s="17">
        <v>3.3421271432611699E-2</v>
      </c>
      <c r="AN1352" s="17">
        <v>2.86930898071555E-2</v>
      </c>
      <c r="AO1352" s="17">
        <v>1.24180124142559E-2</v>
      </c>
      <c r="AP1352" s="17">
        <v>0</v>
      </c>
      <c r="AQ1352" s="17">
        <v>0</v>
      </c>
      <c r="AR1352" s="17"/>
      <c r="AS1352" s="17">
        <v>1.73021441791778E-2</v>
      </c>
      <c r="AT1352" s="17">
        <v>2.1793099996471599E-2</v>
      </c>
      <c r="AU1352" s="17"/>
      <c r="AV1352" s="17">
        <v>2.2338680900205399E-2</v>
      </c>
      <c r="AW1352" s="17">
        <v>6.1072406056367403E-3</v>
      </c>
    </row>
    <row r="1353" spans="2:49" x14ac:dyDescent="0.3">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row>
    <row r="1354" spans="2:49" x14ac:dyDescent="0.3">
      <c r="B1354" s="6" t="s">
        <v>479</v>
      </c>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row>
    <row r="1355" spans="2:49" x14ac:dyDescent="0.3">
      <c r="B1355" s="23" t="s">
        <v>350</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row>
    <row r="1356" spans="2:49" x14ac:dyDescent="0.3">
      <c r="B1356" t="s">
        <v>439</v>
      </c>
      <c r="C1356" s="17">
        <v>0.22468453690672799</v>
      </c>
      <c r="D1356" s="17">
        <v>0.24788119908346001</v>
      </c>
      <c r="E1356" s="17">
        <v>0.189418052806408</v>
      </c>
      <c r="F1356" s="17"/>
      <c r="G1356" s="17">
        <v>0.22057834507677301</v>
      </c>
      <c r="H1356" s="17">
        <v>0.29957647747664001</v>
      </c>
      <c r="I1356" s="17">
        <v>0.226856275971312</v>
      </c>
      <c r="J1356" s="17">
        <v>0.130612365817946</v>
      </c>
      <c r="K1356" s="17">
        <v>0.206844994914055</v>
      </c>
      <c r="L1356" s="17">
        <v>0.18254121814458699</v>
      </c>
      <c r="M1356" s="17"/>
      <c r="N1356" s="17">
        <v>0.304137040380768</v>
      </c>
      <c r="O1356" s="17">
        <v>0.184696988548501</v>
      </c>
      <c r="P1356" s="17">
        <v>0.20683171040840301</v>
      </c>
      <c r="Q1356" s="17">
        <v>0.15784948034777299</v>
      </c>
      <c r="R1356" s="17"/>
      <c r="S1356" s="17">
        <v>0.26970902269383201</v>
      </c>
      <c r="T1356" s="17">
        <v>0.25645510540519501</v>
      </c>
      <c r="U1356" s="17">
        <v>0.15395599553126599</v>
      </c>
      <c r="V1356" s="17">
        <v>0.165746466592508</v>
      </c>
      <c r="W1356" s="17">
        <v>0.268603064875921</v>
      </c>
      <c r="X1356" s="17">
        <v>0.22359712721605199</v>
      </c>
      <c r="Y1356" s="17">
        <v>0.207717988944322</v>
      </c>
      <c r="Z1356" s="17">
        <v>0.14587973063488499</v>
      </c>
      <c r="AA1356" s="17">
        <v>0.32461998447902601</v>
      </c>
      <c r="AB1356" s="17">
        <v>0.156064609784242</v>
      </c>
      <c r="AC1356" s="17">
        <v>0.12854120773910199</v>
      </c>
      <c r="AD1356" s="17">
        <v>0.22653578456518</v>
      </c>
      <c r="AE1356" s="17"/>
      <c r="AF1356" s="17">
        <v>0.15958875324548299</v>
      </c>
      <c r="AG1356" s="17">
        <v>0.16153522722536001</v>
      </c>
      <c r="AH1356" s="17">
        <v>0.22422675639575701</v>
      </c>
      <c r="AI1356" s="17">
        <v>0.348007727203622</v>
      </c>
      <c r="AJ1356" s="17">
        <v>0.48177089358207298</v>
      </c>
      <c r="AK1356" s="17"/>
      <c r="AL1356" s="17">
        <v>0.31555033640022701</v>
      </c>
      <c r="AM1356" s="17">
        <v>0.15171440005341699</v>
      </c>
      <c r="AN1356" s="17">
        <v>0.19515627792239801</v>
      </c>
      <c r="AO1356" s="17">
        <v>0.165071965375928</v>
      </c>
      <c r="AP1356" s="17">
        <v>0.20167949934292101</v>
      </c>
      <c r="AQ1356" s="17">
        <v>0.21461679004893799</v>
      </c>
      <c r="AR1356" s="17"/>
      <c r="AS1356" s="17">
        <v>0.26429499922109001</v>
      </c>
      <c r="AT1356" s="17">
        <v>0.18035128668265099</v>
      </c>
      <c r="AU1356" s="17"/>
      <c r="AV1356" s="17">
        <v>0.28625036981480501</v>
      </c>
      <c r="AW1356" s="17">
        <v>0.21549395391314399</v>
      </c>
    </row>
    <row r="1357" spans="2:49" x14ac:dyDescent="0.3">
      <c r="B1357" t="s">
        <v>440</v>
      </c>
      <c r="C1357" s="17">
        <v>0.451501621946925</v>
      </c>
      <c r="D1357" s="17">
        <v>0.448335481433289</v>
      </c>
      <c r="E1357" s="17">
        <v>0.45896817309656501</v>
      </c>
      <c r="F1357" s="17"/>
      <c r="G1357" s="17">
        <v>0.41029109495191601</v>
      </c>
      <c r="H1357" s="17">
        <v>0.48229874924072702</v>
      </c>
      <c r="I1357" s="17">
        <v>0.45487463431004799</v>
      </c>
      <c r="J1357" s="17">
        <v>0.48428492780888399</v>
      </c>
      <c r="K1357" s="17">
        <v>0.39562572129017798</v>
      </c>
      <c r="L1357" s="17">
        <v>0.44323509161547597</v>
      </c>
      <c r="M1357" s="17"/>
      <c r="N1357" s="17">
        <v>0.44180841992832298</v>
      </c>
      <c r="O1357" s="17">
        <v>0.45851502383061299</v>
      </c>
      <c r="P1357" s="17">
        <v>0.44368816341050998</v>
      </c>
      <c r="Q1357" s="17">
        <v>0.47750304981208602</v>
      </c>
      <c r="R1357" s="17"/>
      <c r="S1357" s="17">
        <v>0.44125989236382401</v>
      </c>
      <c r="T1357" s="17">
        <v>0.40239441144548099</v>
      </c>
      <c r="U1357" s="17">
        <v>0.50419851452893805</v>
      </c>
      <c r="V1357" s="17">
        <v>0.51151960041351796</v>
      </c>
      <c r="W1357" s="17">
        <v>0.41616871341705403</v>
      </c>
      <c r="X1357" s="17">
        <v>0.37553706160157402</v>
      </c>
      <c r="Y1357" s="17">
        <v>0.46814898685680301</v>
      </c>
      <c r="Z1357" s="17">
        <v>0.57852692099037595</v>
      </c>
      <c r="AA1357" s="17">
        <v>0.39687703783369599</v>
      </c>
      <c r="AB1357" s="17">
        <v>0.49364342186840399</v>
      </c>
      <c r="AC1357" s="17">
        <v>0.53522954402854805</v>
      </c>
      <c r="AD1357" s="17">
        <v>0.429035590577242</v>
      </c>
      <c r="AE1357" s="17"/>
      <c r="AF1357" s="17">
        <v>0.46903468070730697</v>
      </c>
      <c r="AG1357" s="17">
        <v>0.45640477878714802</v>
      </c>
      <c r="AH1357" s="17">
        <v>0.45613368808332899</v>
      </c>
      <c r="AI1357" s="17">
        <v>0.45641011307310098</v>
      </c>
      <c r="AJ1357" s="17">
        <v>0.30839732600234498</v>
      </c>
      <c r="AK1357" s="17"/>
      <c r="AL1357" s="17">
        <v>0.43646298084662999</v>
      </c>
      <c r="AM1357" s="17">
        <v>0.48660514060063498</v>
      </c>
      <c r="AN1357" s="17">
        <v>0.40990149051904301</v>
      </c>
      <c r="AO1357" s="17">
        <v>0.467521090290555</v>
      </c>
      <c r="AP1357" s="17">
        <v>0.36779073334950801</v>
      </c>
      <c r="AQ1357" s="17">
        <v>0.54053741537974997</v>
      </c>
      <c r="AR1357" s="17"/>
      <c r="AS1357" s="17">
        <v>0.44780085179911899</v>
      </c>
      <c r="AT1357" s="17">
        <v>0.45564363795477603</v>
      </c>
      <c r="AU1357" s="17"/>
      <c r="AV1357" s="17">
        <v>0.44052848044593501</v>
      </c>
      <c r="AW1357" s="17">
        <v>0.46396543086591602</v>
      </c>
    </row>
    <row r="1358" spans="2:49" x14ac:dyDescent="0.3">
      <c r="B1358" t="s">
        <v>441</v>
      </c>
      <c r="C1358" s="17">
        <v>0.217749005842404</v>
      </c>
      <c r="D1358" s="17">
        <v>0.217881459892172</v>
      </c>
      <c r="E1358" s="17">
        <v>0.21773196917797699</v>
      </c>
      <c r="F1358" s="17"/>
      <c r="G1358" s="17">
        <v>0.25579558945347403</v>
      </c>
      <c r="H1358" s="17">
        <v>0.15700076097738899</v>
      </c>
      <c r="I1358" s="17">
        <v>0.220336653224738</v>
      </c>
      <c r="J1358" s="17">
        <v>0.29324557626542802</v>
      </c>
      <c r="K1358" s="17">
        <v>0.176377870660401</v>
      </c>
      <c r="L1358" s="17">
        <v>0.21925299518324401</v>
      </c>
      <c r="M1358" s="17"/>
      <c r="N1358" s="17">
        <v>0.16811369632672299</v>
      </c>
      <c r="O1358" s="17">
        <v>0.27674817439487498</v>
      </c>
      <c r="P1358" s="17">
        <v>0.225428100332207</v>
      </c>
      <c r="Q1358" s="17">
        <v>0.22531989231138599</v>
      </c>
      <c r="R1358" s="17"/>
      <c r="S1358" s="17">
        <v>0.21423085967945499</v>
      </c>
      <c r="T1358" s="17">
        <v>0.25326435286051902</v>
      </c>
      <c r="U1358" s="17">
        <v>0.17886801841278299</v>
      </c>
      <c r="V1358" s="17">
        <v>0.26997496953752098</v>
      </c>
      <c r="W1358" s="17">
        <v>0.20316200007947699</v>
      </c>
      <c r="X1358" s="17">
        <v>0.21983751543507299</v>
      </c>
      <c r="Y1358" s="17">
        <v>0.14253666846436</v>
      </c>
      <c r="Z1358" s="17">
        <v>0.19149227836048699</v>
      </c>
      <c r="AA1358" s="17">
        <v>0.20282364879967699</v>
      </c>
      <c r="AB1358" s="17">
        <v>0.24168734661643301</v>
      </c>
      <c r="AC1358" s="17">
        <v>0.22386047229038</v>
      </c>
      <c r="AD1358" s="17">
        <v>0.24506852235094101</v>
      </c>
      <c r="AE1358" s="17"/>
      <c r="AF1358" s="17">
        <v>0.247420505180833</v>
      </c>
      <c r="AG1358" s="17">
        <v>0.24322878027609701</v>
      </c>
      <c r="AH1358" s="17">
        <v>0.21741264858072101</v>
      </c>
      <c r="AI1358" s="17">
        <v>0.13706723662998599</v>
      </c>
      <c r="AJ1358" s="17">
        <v>6.7186920574087802E-2</v>
      </c>
      <c r="AK1358" s="17"/>
      <c r="AL1358" s="17">
        <v>0.18323792749679099</v>
      </c>
      <c r="AM1358" s="17">
        <v>0.22453710730416401</v>
      </c>
      <c r="AN1358" s="17">
        <v>0.241021238934648</v>
      </c>
      <c r="AO1358" s="17">
        <v>0.27558139159155098</v>
      </c>
      <c r="AP1358" s="17">
        <v>0.26038911185184799</v>
      </c>
      <c r="AQ1358" s="17">
        <v>0.137617953117184</v>
      </c>
      <c r="AR1358" s="17"/>
      <c r="AS1358" s="17">
        <v>0.187725802784076</v>
      </c>
      <c r="AT1358" s="17">
        <v>0.25135190002600799</v>
      </c>
      <c r="AU1358" s="17"/>
      <c r="AV1358" s="17">
        <v>0.179280695293766</v>
      </c>
      <c r="AW1358" s="17">
        <v>0.20649706749609401</v>
      </c>
    </row>
    <row r="1359" spans="2:49" x14ac:dyDescent="0.3">
      <c r="B1359" t="s">
        <v>442</v>
      </c>
      <c r="C1359" s="17">
        <v>8.8213150061500503E-2</v>
      </c>
      <c r="D1359" s="17">
        <v>7.3660137891123106E-2</v>
      </c>
      <c r="E1359" s="17">
        <v>0.1077843114183</v>
      </c>
      <c r="F1359" s="17"/>
      <c r="G1359" s="17">
        <v>9.9209326438479198E-2</v>
      </c>
      <c r="H1359" s="17">
        <v>5.3464929926674898E-2</v>
      </c>
      <c r="I1359" s="17">
        <v>7.6737875399726499E-2</v>
      </c>
      <c r="J1359" s="17">
        <v>8.5354371897869805E-2</v>
      </c>
      <c r="K1359" s="17">
        <v>0.17895639869010299</v>
      </c>
      <c r="L1359" s="17">
        <v>0.109215951582117</v>
      </c>
      <c r="M1359" s="17"/>
      <c r="N1359" s="17">
        <v>8.0056417552292897E-2</v>
      </c>
      <c r="O1359" s="17">
        <v>6.8134179321429095E-2</v>
      </c>
      <c r="P1359" s="17">
        <v>0.101350751009706</v>
      </c>
      <c r="Q1359" s="17">
        <v>0.10375259216442299</v>
      </c>
      <c r="R1359" s="17"/>
      <c r="S1359" s="17">
        <v>6.4469002805589301E-2</v>
      </c>
      <c r="T1359" s="17">
        <v>7.9498067299805894E-2</v>
      </c>
      <c r="U1359" s="17">
        <v>0.13050642209692401</v>
      </c>
      <c r="V1359" s="17">
        <v>4.3104105351750598E-2</v>
      </c>
      <c r="W1359" s="17">
        <v>9.5486283041299497E-2</v>
      </c>
      <c r="X1359" s="17">
        <v>0.13893613229806301</v>
      </c>
      <c r="Y1359" s="17">
        <v>0.16733746488092299</v>
      </c>
      <c r="Z1359" s="17">
        <v>6.3038279990580898E-2</v>
      </c>
      <c r="AA1359" s="17">
        <v>4.0638123767146699E-2</v>
      </c>
      <c r="AB1359" s="17">
        <v>0.108604621730921</v>
      </c>
      <c r="AC1359" s="17">
        <v>8.8964014317444606E-2</v>
      </c>
      <c r="AD1359" s="17">
        <v>9.9360102506636905E-2</v>
      </c>
      <c r="AE1359" s="17"/>
      <c r="AF1359" s="17">
        <v>0.111278448371833</v>
      </c>
      <c r="AG1359" s="17">
        <v>0.10334372318518301</v>
      </c>
      <c r="AH1359" s="17">
        <v>8.9209436595759806E-2</v>
      </c>
      <c r="AI1359" s="17">
        <v>5.8514923093291198E-2</v>
      </c>
      <c r="AJ1359" s="17">
        <v>0.10893259489384199</v>
      </c>
      <c r="AK1359" s="17"/>
      <c r="AL1359" s="17">
        <v>5.7325893356559E-2</v>
      </c>
      <c r="AM1359" s="17">
        <v>0.108281214716846</v>
      </c>
      <c r="AN1359" s="17">
        <v>0.102764009883119</v>
      </c>
      <c r="AO1359" s="17">
        <v>7.92458269118924E-2</v>
      </c>
      <c r="AP1359" s="17">
        <v>0.17014065545572299</v>
      </c>
      <c r="AQ1359" s="17">
        <v>0.107227841454127</v>
      </c>
      <c r="AR1359" s="17"/>
      <c r="AS1359" s="17">
        <v>8.1010576430380593E-2</v>
      </c>
      <c r="AT1359" s="17">
        <v>9.6274492454113902E-2</v>
      </c>
      <c r="AU1359" s="17"/>
      <c r="AV1359" s="17">
        <v>7.14573612879814E-2</v>
      </c>
      <c r="AW1359" s="17">
        <v>0.10224487457218601</v>
      </c>
    </row>
    <row r="1360" spans="2:49" x14ac:dyDescent="0.3">
      <c r="B1360" t="s">
        <v>176</v>
      </c>
      <c r="C1360" s="17">
        <v>1.7851685242442999E-2</v>
      </c>
      <c r="D1360" s="17">
        <v>1.2241721699956101E-2</v>
      </c>
      <c r="E1360" s="17">
        <v>2.60974935007494E-2</v>
      </c>
      <c r="F1360" s="17"/>
      <c r="G1360" s="17">
        <v>1.4125644079357499E-2</v>
      </c>
      <c r="H1360" s="17">
        <v>7.6590823785685899E-3</v>
      </c>
      <c r="I1360" s="17">
        <v>2.11945610941759E-2</v>
      </c>
      <c r="J1360" s="17">
        <v>6.5027582098720702E-3</v>
      </c>
      <c r="K1360" s="17">
        <v>4.2195014445262399E-2</v>
      </c>
      <c r="L1360" s="17">
        <v>4.5754743474574998E-2</v>
      </c>
      <c r="M1360" s="17"/>
      <c r="N1360" s="17">
        <v>5.8844258118925796E-3</v>
      </c>
      <c r="O1360" s="17">
        <v>1.1905633904581801E-2</v>
      </c>
      <c r="P1360" s="17">
        <v>2.2701274839174199E-2</v>
      </c>
      <c r="Q1360" s="17">
        <v>3.5574985364330902E-2</v>
      </c>
      <c r="R1360" s="17"/>
      <c r="S1360" s="17">
        <v>1.0331222457299701E-2</v>
      </c>
      <c r="T1360" s="17">
        <v>8.3880629889980605E-3</v>
      </c>
      <c r="U1360" s="17">
        <v>3.2471049430089799E-2</v>
      </c>
      <c r="V1360" s="17">
        <v>9.65485810470121E-3</v>
      </c>
      <c r="W1360" s="17">
        <v>1.65799385862491E-2</v>
      </c>
      <c r="X1360" s="17">
        <v>4.2092163449237503E-2</v>
      </c>
      <c r="Y1360" s="17">
        <v>1.42588908535913E-2</v>
      </c>
      <c r="Z1360" s="17">
        <v>2.10627900236714E-2</v>
      </c>
      <c r="AA1360" s="17">
        <v>3.5041205120454798E-2</v>
      </c>
      <c r="AB1360" s="17">
        <v>0</v>
      </c>
      <c r="AC1360" s="17">
        <v>2.3404761624525199E-2</v>
      </c>
      <c r="AD1360" s="17">
        <v>0</v>
      </c>
      <c r="AE1360" s="17"/>
      <c r="AF1360" s="17">
        <v>1.26776124945439E-2</v>
      </c>
      <c r="AG1360" s="17">
        <v>3.5487490526211897E-2</v>
      </c>
      <c r="AH1360" s="17">
        <v>1.30174703444342E-2</v>
      </c>
      <c r="AI1360" s="17">
        <v>0</v>
      </c>
      <c r="AJ1360" s="17">
        <v>3.3712264947653003E-2</v>
      </c>
      <c r="AK1360" s="17"/>
      <c r="AL1360" s="17">
        <v>7.4228618997926399E-3</v>
      </c>
      <c r="AM1360" s="17">
        <v>2.8862137324938902E-2</v>
      </c>
      <c r="AN1360" s="17">
        <v>5.11569827407913E-2</v>
      </c>
      <c r="AO1360" s="17">
        <v>1.25797258300727E-2</v>
      </c>
      <c r="AP1360" s="17">
        <v>0</v>
      </c>
      <c r="AQ1360" s="17">
        <v>0</v>
      </c>
      <c r="AR1360" s="17"/>
      <c r="AS1360" s="17">
        <v>1.9167769765334901E-2</v>
      </c>
      <c r="AT1360" s="17">
        <v>1.6378682882451801E-2</v>
      </c>
      <c r="AU1360" s="17"/>
      <c r="AV1360" s="17">
        <v>2.2483093157512599E-2</v>
      </c>
      <c r="AW1360" s="17">
        <v>1.17986731526606E-2</v>
      </c>
    </row>
    <row r="1361" spans="2:49" x14ac:dyDescent="0.3">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row>
    <row r="1362" spans="2:49" x14ac:dyDescent="0.3">
      <c r="B1362" s="6" t="s">
        <v>480</v>
      </c>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row>
    <row r="1363" spans="2:49" x14ac:dyDescent="0.3">
      <c r="B1363" s="23" t="s">
        <v>350</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row>
    <row r="1364" spans="2:49" x14ac:dyDescent="0.3">
      <c r="B1364" t="s">
        <v>439</v>
      </c>
      <c r="C1364" s="17">
        <v>0.27292530361413098</v>
      </c>
      <c r="D1364" s="17">
        <v>0.308941329875911</v>
      </c>
      <c r="E1364" s="17">
        <v>0.21989304287775899</v>
      </c>
      <c r="F1364" s="17"/>
      <c r="G1364" s="17">
        <v>0.26769329562511301</v>
      </c>
      <c r="H1364" s="17">
        <v>0.38184731532589899</v>
      </c>
      <c r="I1364" s="17">
        <v>0.25956162436001401</v>
      </c>
      <c r="J1364" s="17">
        <v>0.21137064530052799</v>
      </c>
      <c r="K1364" s="17">
        <v>0.201722280214783</v>
      </c>
      <c r="L1364" s="17">
        <v>0.16086272175779301</v>
      </c>
      <c r="M1364" s="17"/>
      <c r="N1364" s="17">
        <v>0.35928428098913801</v>
      </c>
      <c r="O1364" s="17">
        <v>0.210216475726411</v>
      </c>
      <c r="P1364" s="17">
        <v>0.27411474123319701</v>
      </c>
      <c r="Q1364" s="17">
        <v>0.20200021437854901</v>
      </c>
      <c r="R1364" s="17"/>
      <c r="S1364" s="17">
        <v>0.3447185805995</v>
      </c>
      <c r="T1364" s="17">
        <v>0.30727711976623301</v>
      </c>
      <c r="U1364" s="17">
        <v>0.20537316559723301</v>
      </c>
      <c r="V1364" s="17">
        <v>0.22469323589324899</v>
      </c>
      <c r="W1364" s="17">
        <v>0.30000399402182898</v>
      </c>
      <c r="X1364" s="17">
        <v>0.23008158824344699</v>
      </c>
      <c r="Y1364" s="17">
        <v>0.20362011967837701</v>
      </c>
      <c r="Z1364" s="17">
        <v>0.16377534545025499</v>
      </c>
      <c r="AA1364" s="17">
        <v>0.377999271174632</v>
      </c>
      <c r="AB1364" s="17">
        <v>0.16230265866758301</v>
      </c>
      <c r="AC1364" s="17">
        <v>0.29193907066803998</v>
      </c>
      <c r="AD1364" s="17">
        <v>0.33398236919944302</v>
      </c>
      <c r="AE1364" s="17"/>
      <c r="AF1364" s="17">
        <v>0.21225996694083299</v>
      </c>
      <c r="AG1364" s="17">
        <v>0.222123836340679</v>
      </c>
      <c r="AH1364" s="17">
        <v>0.26817705346854298</v>
      </c>
      <c r="AI1364" s="17">
        <v>0.39676725853108102</v>
      </c>
      <c r="AJ1364" s="17">
        <v>0.45982376865076602</v>
      </c>
      <c r="AK1364" s="17"/>
      <c r="AL1364" s="17">
        <v>0.36557809122889201</v>
      </c>
      <c r="AM1364" s="17">
        <v>0.19412954883477801</v>
      </c>
      <c r="AN1364" s="17">
        <v>0.20789069247037001</v>
      </c>
      <c r="AO1364" s="17">
        <v>0.248745310954923</v>
      </c>
      <c r="AP1364" s="17">
        <v>0.19213590164578701</v>
      </c>
      <c r="AQ1364" s="17">
        <v>0.32569227158458203</v>
      </c>
      <c r="AR1364" s="17"/>
      <c r="AS1364" s="17">
        <v>0.30678447886657101</v>
      </c>
      <c r="AT1364" s="17">
        <v>0.23502907112549701</v>
      </c>
      <c r="AU1364" s="17"/>
      <c r="AV1364" s="17">
        <v>0.35503023561277602</v>
      </c>
      <c r="AW1364" s="17">
        <v>0.19954678270298801</v>
      </c>
    </row>
    <row r="1365" spans="2:49" x14ac:dyDescent="0.3">
      <c r="B1365" t="s">
        <v>440</v>
      </c>
      <c r="C1365" s="17">
        <v>0.51835578476603095</v>
      </c>
      <c r="D1365" s="17">
        <v>0.47336157011961699</v>
      </c>
      <c r="E1365" s="17">
        <v>0.58171487371864405</v>
      </c>
      <c r="F1365" s="17"/>
      <c r="G1365" s="17">
        <v>0.50650461942552305</v>
      </c>
      <c r="H1365" s="17">
        <v>0.49084977940741398</v>
      </c>
      <c r="I1365" s="17">
        <v>0.55846653455499595</v>
      </c>
      <c r="J1365" s="17">
        <v>0.51288810124390105</v>
      </c>
      <c r="K1365" s="17">
        <v>0.58120728150558099</v>
      </c>
      <c r="L1365" s="17">
        <v>0.47903172566310298</v>
      </c>
      <c r="M1365" s="17"/>
      <c r="N1365" s="17">
        <v>0.48310869918383398</v>
      </c>
      <c r="O1365" s="17">
        <v>0.58510627368677104</v>
      </c>
      <c r="P1365" s="17">
        <v>0.48375006323129699</v>
      </c>
      <c r="Q1365" s="17">
        <v>0.54087733717983699</v>
      </c>
      <c r="R1365" s="17"/>
      <c r="S1365" s="17">
        <v>0.47988942075125801</v>
      </c>
      <c r="T1365" s="17">
        <v>0.45591467033854899</v>
      </c>
      <c r="U1365" s="17">
        <v>0.56378512353778698</v>
      </c>
      <c r="V1365" s="17">
        <v>0.57204327094943697</v>
      </c>
      <c r="W1365" s="17">
        <v>0.50322730368667401</v>
      </c>
      <c r="X1365" s="17">
        <v>0.52413133555196401</v>
      </c>
      <c r="Y1365" s="17">
        <v>0.51958675323097003</v>
      </c>
      <c r="Z1365" s="17">
        <v>0.632060258304596</v>
      </c>
      <c r="AA1365" s="17">
        <v>0.44026684834499602</v>
      </c>
      <c r="AB1365" s="17">
        <v>0.61812740477899497</v>
      </c>
      <c r="AC1365" s="17">
        <v>0.53286747848193805</v>
      </c>
      <c r="AD1365" s="17">
        <v>0.532386657446283</v>
      </c>
      <c r="AE1365" s="17"/>
      <c r="AF1365" s="17">
        <v>0.55883409210616197</v>
      </c>
      <c r="AG1365" s="17">
        <v>0.54695088246518198</v>
      </c>
      <c r="AH1365" s="17">
        <v>0.52889601233564898</v>
      </c>
      <c r="AI1365" s="17">
        <v>0.48607217703282601</v>
      </c>
      <c r="AJ1365" s="17">
        <v>0.33792659838892902</v>
      </c>
      <c r="AK1365" s="17"/>
      <c r="AL1365" s="17">
        <v>0.51111167538749902</v>
      </c>
      <c r="AM1365" s="17">
        <v>0.54642360960068903</v>
      </c>
      <c r="AN1365" s="17">
        <v>0.52910391425958503</v>
      </c>
      <c r="AO1365" s="17">
        <v>0.52201757982505703</v>
      </c>
      <c r="AP1365" s="17">
        <v>0.41857412410406603</v>
      </c>
      <c r="AQ1365" s="17">
        <v>0.51775260762875597</v>
      </c>
      <c r="AR1365" s="17"/>
      <c r="AS1365" s="17">
        <v>0.50318272387402696</v>
      </c>
      <c r="AT1365" s="17">
        <v>0.53533794215293196</v>
      </c>
      <c r="AU1365" s="17"/>
      <c r="AV1365" s="17">
        <v>0.45852169342348997</v>
      </c>
      <c r="AW1365" s="17">
        <v>0.602452511246238</v>
      </c>
    </row>
    <row r="1366" spans="2:49" x14ac:dyDescent="0.3">
      <c r="B1366" t="s">
        <v>441</v>
      </c>
      <c r="C1366" s="17">
        <v>0.13707840177969799</v>
      </c>
      <c r="D1366" s="17">
        <v>0.15058446661935401</v>
      </c>
      <c r="E1366" s="17">
        <v>0.119404106413212</v>
      </c>
      <c r="F1366" s="17"/>
      <c r="G1366" s="17">
        <v>0.13236028423498999</v>
      </c>
      <c r="H1366" s="17">
        <v>8.8121435380071694E-2</v>
      </c>
      <c r="I1366" s="17">
        <v>0.10781130441339699</v>
      </c>
      <c r="J1366" s="17">
        <v>0.190225573046334</v>
      </c>
      <c r="K1366" s="17">
        <v>0.14397736519682899</v>
      </c>
      <c r="L1366" s="17">
        <v>0.27061098540390199</v>
      </c>
      <c r="M1366" s="17"/>
      <c r="N1366" s="17">
        <v>0.103238041016667</v>
      </c>
      <c r="O1366" s="17">
        <v>0.14745847950077101</v>
      </c>
      <c r="P1366" s="17">
        <v>0.154306432147335</v>
      </c>
      <c r="Q1366" s="17">
        <v>0.16526678251811</v>
      </c>
      <c r="R1366" s="17"/>
      <c r="S1366" s="17">
        <v>0.102935052110949</v>
      </c>
      <c r="T1366" s="17">
        <v>0.153772959302892</v>
      </c>
      <c r="U1366" s="17">
        <v>0.148461665729378</v>
      </c>
      <c r="V1366" s="17">
        <v>0.12859222045152999</v>
      </c>
      <c r="W1366" s="17">
        <v>0.14309781888855699</v>
      </c>
      <c r="X1366" s="17">
        <v>0.18142088274908899</v>
      </c>
      <c r="Y1366" s="17">
        <v>0.18012615675665899</v>
      </c>
      <c r="Z1366" s="17">
        <v>0.119231104779953</v>
      </c>
      <c r="AA1366" s="17">
        <v>0.12675643602165099</v>
      </c>
      <c r="AB1366" s="17">
        <v>0.146078701481094</v>
      </c>
      <c r="AC1366" s="17">
        <v>0.108571456448475</v>
      </c>
      <c r="AD1366" s="17">
        <v>0.103369795782612</v>
      </c>
      <c r="AE1366" s="17"/>
      <c r="AF1366" s="17">
        <v>0.14907128193563601</v>
      </c>
      <c r="AG1366" s="17">
        <v>0.14819709643037501</v>
      </c>
      <c r="AH1366" s="17">
        <v>0.137300776632688</v>
      </c>
      <c r="AI1366" s="17">
        <v>7.7955041041198297E-2</v>
      </c>
      <c r="AJ1366" s="17">
        <v>5.9604773118810503E-2</v>
      </c>
      <c r="AK1366" s="17"/>
      <c r="AL1366" s="17">
        <v>7.5177874611355902E-2</v>
      </c>
      <c r="AM1366" s="17">
        <v>0.188836912739442</v>
      </c>
      <c r="AN1366" s="17">
        <v>0.175147272537718</v>
      </c>
      <c r="AO1366" s="17">
        <v>0.148566509781625</v>
      </c>
      <c r="AP1366" s="17">
        <v>0.24590337658599401</v>
      </c>
      <c r="AQ1366" s="17">
        <v>6.0724221048205199E-2</v>
      </c>
      <c r="AR1366" s="17"/>
      <c r="AS1366" s="17">
        <v>0.13151443085937101</v>
      </c>
      <c r="AT1366" s="17">
        <v>0.14330576951634899</v>
      </c>
      <c r="AU1366" s="17"/>
      <c r="AV1366" s="17">
        <v>0.121037697661955</v>
      </c>
      <c r="AW1366" s="17">
        <v>0.154801468045285</v>
      </c>
    </row>
    <row r="1367" spans="2:49" x14ac:dyDescent="0.3">
      <c r="B1367" t="s">
        <v>442</v>
      </c>
      <c r="C1367" s="17">
        <v>5.1275961485591902E-2</v>
      </c>
      <c r="D1367" s="17">
        <v>4.7509700978131002E-2</v>
      </c>
      <c r="E1367" s="17">
        <v>5.7286988983860199E-2</v>
      </c>
      <c r="F1367" s="17"/>
      <c r="G1367" s="17">
        <v>4.8215566331313998E-2</v>
      </c>
      <c r="H1367" s="17">
        <v>2.7783123038300599E-2</v>
      </c>
      <c r="I1367" s="17">
        <v>5.8273848708616002E-2</v>
      </c>
      <c r="J1367" s="17">
        <v>7.2189647691690298E-2</v>
      </c>
      <c r="K1367" s="17">
        <v>7.3093073082806603E-2</v>
      </c>
      <c r="L1367" s="17">
        <v>5.45822557259633E-2</v>
      </c>
      <c r="M1367" s="17"/>
      <c r="N1367" s="17">
        <v>4.5396718676336399E-2</v>
      </c>
      <c r="O1367" s="17">
        <v>3.5609828191908E-2</v>
      </c>
      <c r="P1367" s="17">
        <v>5.5634857046419801E-2</v>
      </c>
      <c r="Q1367" s="17">
        <v>7.6808158209947006E-2</v>
      </c>
      <c r="R1367" s="17"/>
      <c r="S1367" s="17">
        <v>3.3051961567751101E-2</v>
      </c>
      <c r="T1367" s="17">
        <v>6.6464946402511799E-2</v>
      </c>
      <c r="U1367" s="17">
        <v>5.4163956345334101E-2</v>
      </c>
      <c r="V1367" s="17">
        <v>6.4152146837633497E-2</v>
      </c>
      <c r="W1367" s="17">
        <v>3.7022423905232998E-2</v>
      </c>
      <c r="X1367" s="17">
        <v>5.3222090101469499E-2</v>
      </c>
      <c r="Y1367" s="17">
        <v>8.2408079480402296E-2</v>
      </c>
      <c r="Z1367" s="17">
        <v>8.4933291465196306E-2</v>
      </c>
      <c r="AA1367" s="17">
        <v>2.7641710627147299E-2</v>
      </c>
      <c r="AB1367" s="17">
        <v>5.90328362682132E-2</v>
      </c>
      <c r="AC1367" s="17">
        <v>4.2663226611919902E-2</v>
      </c>
      <c r="AD1367" s="17">
        <v>3.0261177571662998E-2</v>
      </c>
      <c r="AE1367" s="17"/>
      <c r="AF1367" s="17">
        <v>4.49442140469224E-2</v>
      </c>
      <c r="AG1367" s="17">
        <v>5.5542497465520403E-2</v>
      </c>
      <c r="AH1367" s="17">
        <v>4.6015687682752701E-2</v>
      </c>
      <c r="AI1367" s="17">
        <v>3.9205523394894901E-2</v>
      </c>
      <c r="AJ1367" s="17">
        <v>0.142644859841495</v>
      </c>
      <c r="AK1367" s="17"/>
      <c r="AL1367" s="17">
        <v>3.4570702210259999E-2</v>
      </c>
      <c r="AM1367" s="17">
        <v>4.7356790060273199E-2</v>
      </c>
      <c r="AN1367" s="17">
        <v>5.0889400864976002E-2</v>
      </c>
      <c r="AO1367" s="17">
        <v>6.18260583949089E-2</v>
      </c>
      <c r="AP1367" s="17">
        <v>0.1065639887111</v>
      </c>
      <c r="AQ1367" s="17">
        <v>9.5830899738456904E-2</v>
      </c>
      <c r="AR1367" s="17"/>
      <c r="AS1367" s="17">
        <v>4.5155285815457698E-2</v>
      </c>
      <c r="AT1367" s="17">
        <v>5.8126410335972899E-2</v>
      </c>
      <c r="AU1367" s="17"/>
      <c r="AV1367" s="17">
        <v>4.6035302919515401E-2</v>
      </c>
      <c r="AW1367" s="17">
        <v>4.3199238005488999E-2</v>
      </c>
    </row>
    <row r="1368" spans="2:49" x14ac:dyDescent="0.3">
      <c r="B1368" t="s">
        <v>176</v>
      </c>
      <c r="C1368" s="17">
        <v>2.0364548354548598E-2</v>
      </c>
      <c r="D1368" s="17">
        <v>1.96029324069877E-2</v>
      </c>
      <c r="E1368" s="17">
        <v>2.1700988006525E-2</v>
      </c>
      <c r="F1368" s="17"/>
      <c r="G1368" s="17">
        <v>4.52262343830599E-2</v>
      </c>
      <c r="H1368" s="17">
        <v>1.1398346848314801E-2</v>
      </c>
      <c r="I1368" s="17">
        <v>1.5886687962977899E-2</v>
      </c>
      <c r="J1368" s="17">
        <v>1.3326032717546401E-2</v>
      </c>
      <c r="K1368" s="17">
        <v>0</v>
      </c>
      <c r="L1368" s="17">
        <v>3.4912311449239099E-2</v>
      </c>
      <c r="M1368" s="17"/>
      <c r="N1368" s="17">
        <v>8.9722601340246604E-3</v>
      </c>
      <c r="O1368" s="17">
        <v>2.1608942894138901E-2</v>
      </c>
      <c r="P1368" s="17">
        <v>3.2193906341751399E-2</v>
      </c>
      <c r="Q1368" s="17">
        <v>1.50475077135568E-2</v>
      </c>
      <c r="R1368" s="17"/>
      <c r="S1368" s="17">
        <v>3.9404984970542199E-2</v>
      </c>
      <c r="T1368" s="17">
        <v>1.6570304189815199E-2</v>
      </c>
      <c r="U1368" s="17">
        <v>2.8216088790267099E-2</v>
      </c>
      <c r="V1368" s="17">
        <v>1.0519125868150001E-2</v>
      </c>
      <c r="W1368" s="17">
        <v>1.6648459497706301E-2</v>
      </c>
      <c r="X1368" s="17">
        <v>1.11441033540296E-2</v>
      </c>
      <c r="Y1368" s="17">
        <v>1.42588908535913E-2</v>
      </c>
      <c r="Z1368" s="17">
        <v>0</v>
      </c>
      <c r="AA1368" s="17">
        <v>2.7335733831574501E-2</v>
      </c>
      <c r="AB1368" s="17">
        <v>1.4458398804115501E-2</v>
      </c>
      <c r="AC1368" s="17">
        <v>2.3958767789627699E-2</v>
      </c>
      <c r="AD1368" s="17">
        <v>0</v>
      </c>
      <c r="AE1368" s="17"/>
      <c r="AF1368" s="17">
        <v>3.4890444970446202E-2</v>
      </c>
      <c r="AG1368" s="17">
        <v>2.7185687298243499E-2</v>
      </c>
      <c r="AH1368" s="17">
        <v>1.96104698803682E-2</v>
      </c>
      <c r="AI1368" s="17">
        <v>0</v>
      </c>
      <c r="AJ1368" s="17">
        <v>0</v>
      </c>
      <c r="AK1368" s="17"/>
      <c r="AL1368" s="17">
        <v>1.3561656561993001E-2</v>
      </c>
      <c r="AM1368" s="17">
        <v>2.3253138764818299E-2</v>
      </c>
      <c r="AN1368" s="17">
        <v>3.6968719867350099E-2</v>
      </c>
      <c r="AO1368" s="17">
        <v>1.8844541043485801E-2</v>
      </c>
      <c r="AP1368" s="17">
        <v>3.68226089530529E-2</v>
      </c>
      <c r="AQ1368" s="17">
        <v>0</v>
      </c>
      <c r="AR1368" s="17"/>
      <c r="AS1368" s="17">
        <v>1.3363080584573001E-2</v>
      </c>
      <c r="AT1368" s="17">
        <v>2.8200806869249199E-2</v>
      </c>
      <c r="AU1368" s="17"/>
      <c r="AV1368" s="17">
        <v>1.9375070382263101E-2</v>
      </c>
      <c r="AW1368" s="17">
        <v>0</v>
      </c>
    </row>
    <row r="1369" spans="2:49" x14ac:dyDescent="0.3">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c r="AD1369" s="17"/>
      <c r="AE1369" s="17"/>
      <c r="AF1369" s="17"/>
      <c r="AG1369" s="17"/>
      <c r="AH1369" s="17"/>
      <c r="AI1369" s="17"/>
      <c r="AJ1369" s="17"/>
      <c r="AK1369" s="17"/>
      <c r="AL1369" s="17"/>
      <c r="AM1369" s="17"/>
      <c r="AN1369" s="17"/>
      <c r="AO1369" s="17"/>
      <c r="AP1369" s="17"/>
      <c r="AQ1369" s="17"/>
      <c r="AR1369" s="17"/>
      <c r="AS1369" s="17"/>
      <c r="AT1369" s="17"/>
      <c r="AU1369" s="17"/>
      <c r="AV1369" s="17"/>
      <c r="AW1369" s="17"/>
    </row>
    <row r="1370" spans="2:49" x14ac:dyDescent="0.3">
      <c r="B1370" s="6" t="s">
        <v>481</v>
      </c>
      <c r="C1370" s="17"/>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c r="AD1370" s="17"/>
      <c r="AE1370" s="17"/>
      <c r="AF1370" s="17"/>
      <c r="AG1370" s="17"/>
      <c r="AH1370" s="17"/>
      <c r="AI1370" s="17"/>
      <c r="AJ1370" s="17"/>
      <c r="AK1370" s="17"/>
      <c r="AL1370" s="17"/>
      <c r="AM1370" s="17"/>
      <c r="AN1370" s="17"/>
      <c r="AO1370" s="17"/>
      <c r="AP1370" s="17"/>
      <c r="AQ1370" s="17"/>
      <c r="AR1370" s="17"/>
      <c r="AS1370" s="17"/>
      <c r="AT1370" s="17"/>
      <c r="AU1370" s="17"/>
      <c r="AV1370" s="17"/>
      <c r="AW1370" s="17"/>
    </row>
    <row r="1371" spans="2:49" x14ac:dyDescent="0.3">
      <c r="B1371" s="23" t="s">
        <v>350</v>
      </c>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row>
    <row r="1372" spans="2:49" x14ac:dyDescent="0.3">
      <c r="B1372" t="s">
        <v>439</v>
      </c>
      <c r="C1372" s="17">
        <v>0.280975803373192</v>
      </c>
      <c r="D1372" s="17">
        <v>0.290617026372753</v>
      </c>
      <c r="E1372" s="17">
        <v>0.26297840095109398</v>
      </c>
      <c r="F1372" s="17"/>
      <c r="G1372" s="17">
        <v>0.30255015435892901</v>
      </c>
      <c r="H1372" s="17">
        <v>0.37434075019856</v>
      </c>
      <c r="I1372" s="17">
        <v>0.25808449169888398</v>
      </c>
      <c r="J1372" s="17">
        <v>0.24295954581681101</v>
      </c>
      <c r="K1372" s="17">
        <v>0.19551824241296401</v>
      </c>
      <c r="L1372" s="17">
        <v>0.149778679194734</v>
      </c>
      <c r="M1372" s="17"/>
      <c r="N1372" s="17">
        <v>0.35962532426918697</v>
      </c>
      <c r="O1372" s="17">
        <v>0.21341449440881799</v>
      </c>
      <c r="P1372" s="17">
        <v>0.23339560230404599</v>
      </c>
      <c r="Q1372" s="17">
        <v>0.28518963731196301</v>
      </c>
      <c r="R1372" s="17"/>
      <c r="S1372" s="17">
        <v>0.35987461498545098</v>
      </c>
      <c r="T1372" s="17">
        <v>0.339987903159432</v>
      </c>
      <c r="U1372" s="17">
        <v>0.20847556488602001</v>
      </c>
      <c r="V1372" s="17">
        <v>0.229653253568497</v>
      </c>
      <c r="W1372" s="17">
        <v>0.29027190174891698</v>
      </c>
      <c r="X1372" s="17">
        <v>0.25347994088599901</v>
      </c>
      <c r="Y1372" s="17">
        <v>0.234847533723544</v>
      </c>
      <c r="Z1372" s="17">
        <v>0.28839238046557197</v>
      </c>
      <c r="AA1372" s="17">
        <v>0.39097081729225303</v>
      </c>
      <c r="AB1372" s="17">
        <v>0.107546847326495</v>
      </c>
      <c r="AC1372" s="17">
        <v>0.21836388939743101</v>
      </c>
      <c r="AD1372" s="17">
        <v>0.262684680293229</v>
      </c>
      <c r="AE1372" s="17"/>
      <c r="AF1372" s="17">
        <v>0.24858501063379501</v>
      </c>
      <c r="AG1372" s="17">
        <v>0.24192375889255599</v>
      </c>
      <c r="AH1372" s="17">
        <v>0.245188925367023</v>
      </c>
      <c r="AI1372" s="17">
        <v>0.41827251876040999</v>
      </c>
      <c r="AJ1372" s="17">
        <v>0.54547198626997395</v>
      </c>
      <c r="AK1372" s="17"/>
      <c r="AL1372" s="17">
        <v>0.37604610247433901</v>
      </c>
      <c r="AM1372" s="17">
        <v>0.21042375045874301</v>
      </c>
      <c r="AN1372" s="17">
        <v>0.253976444385066</v>
      </c>
      <c r="AO1372" s="17">
        <v>0.20684684616813201</v>
      </c>
      <c r="AP1372" s="17">
        <v>0.188209011507564</v>
      </c>
      <c r="AQ1372" s="17">
        <v>0.36484809710942401</v>
      </c>
      <c r="AR1372" s="17"/>
      <c r="AS1372" s="17">
        <v>0.31468729956284103</v>
      </c>
      <c r="AT1372" s="17">
        <v>0.24324485784312899</v>
      </c>
      <c r="AU1372" s="17"/>
      <c r="AV1372" s="17">
        <v>0.34033220788054303</v>
      </c>
      <c r="AW1372" s="17">
        <v>0.25768537707702699</v>
      </c>
    </row>
    <row r="1373" spans="2:49" x14ac:dyDescent="0.3">
      <c r="B1373" t="s">
        <v>440</v>
      </c>
      <c r="C1373" s="17">
        <v>0.48860282286936502</v>
      </c>
      <c r="D1373" s="17">
        <v>0.483472186122264</v>
      </c>
      <c r="E1373" s="17">
        <v>0.497357212916752</v>
      </c>
      <c r="F1373" s="17"/>
      <c r="G1373" s="17">
        <v>0.45541048354228197</v>
      </c>
      <c r="H1373" s="17">
        <v>0.47741422374405101</v>
      </c>
      <c r="I1373" s="17">
        <v>0.53465436099763297</v>
      </c>
      <c r="J1373" s="17">
        <v>0.468583498766458</v>
      </c>
      <c r="K1373" s="17">
        <v>0.55541131607001104</v>
      </c>
      <c r="L1373" s="17">
        <v>0.45626750893781698</v>
      </c>
      <c r="M1373" s="17"/>
      <c r="N1373" s="17">
        <v>0.45969262850134701</v>
      </c>
      <c r="O1373" s="17">
        <v>0.579929135164022</v>
      </c>
      <c r="P1373" s="17">
        <v>0.476665697223288</v>
      </c>
      <c r="Q1373" s="17">
        <v>0.43808748295259098</v>
      </c>
      <c r="R1373" s="17"/>
      <c r="S1373" s="17">
        <v>0.42819762093082397</v>
      </c>
      <c r="T1373" s="17">
        <v>0.38699298583029301</v>
      </c>
      <c r="U1373" s="17">
        <v>0.545028761283745</v>
      </c>
      <c r="V1373" s="17">
        <v>0.54645733952418596</v>
      </c>
      <c r="W1373" s="17">
        <v>0.438726951236317</v>
      </c>
      <c r="X1373" s="17">
        <v>0.553201547822185</v>
      </c>
      <c r="Y1373" s="17">
        <v>0.51682647417809702</v>
      </c>
      <c r="Z1373" s="17">
        <v>0.46478262421713201</v>
      </c>
      <c r="AA1373" s="17">
        <v>0.42569190526226203</v>
      </c>
      <c r="AB1373" s="17">
        <v>0.63668456510230897</v>
      </c>
      <c r="AC1373" s="17">
        <v>0.54524379765383701</v>
      </c>
      <c r="AD1373" s="17">
        <v>0.52730027149754599</v>
      </c>
      <c r="AE1373" s="17"/>
      <c r="AF1373" s="17">
        <v>0.44661825514006498</v>
      </c>
      <c r="AG1373" s="17">
        <v>0.484441225650105</v>
      </c>
      <c r="AH1373" s="17">
        <v>0.53623679462185003</v>
      </c>
      <c r="AI1373" s="17">
        <v>0.475717882182082</v>
      </c>
      <c r="AJ1373" s="17">
        <v>0.197599102613046</v>
      </c>
      <c r="AK1373" s="17"/>
      <c r="AL1373" s="17">
        <v>0.45237501131036501</v>
      </c>
      <c r="AM1373" s="17">
        <v>0.54896931649769298</v>
      </c>
      <c r="AN1373" s="17">
        <v>0.49139830074443003</v>
      </c>
      <c r="AO1373" s="17">
        <v>0.49109177786486802</v>
      </c>
      <c r="AP1373" s="17">
        <v>0.45164822012384898</v>
      </c>
      <c r="AQ1373" s="17">
        <v>0.478509514980481</v>
      </c>
      <c r="AR1373" s="17"/>
      <c r="AS1373" s="17">
        <v>0.47410288565049402</v>
      </c>
      <c r="AT1373" s="17">
        <v>0.50483159949549705</v>
      </c>
      <c r="AU1373" s="17"/>
      <c r="AV1373" s="17">
        <v>0.456093280667627</v>
      </c>
      <c r="AW1373" s="17">
        <v>0.51413352621725905</v>
      </c>
    </row>
    <row r="1374" spans="2:49" x14ac:dyDescent="0.3">
      <c r="B1374" t="s">
        <v>441</v>
      </c>
      <c r="C1374" s="17">
        <v>0.170608316331054</v>
      </c>
      <c r="D1374" s="17">
        <v>0.17249120710636701</v>
      </c>
      <c r="E1374" s="17">
        <v>0.16997654568419701</v>
      </c>
      <c r="F1374" s="17"/>
      <c r="G1374" s="17">
        <v>0.18312465616295301</v>
      </c>
      <c r="H1374" s="17">
        <v>0.11870004920746401</v>
      </c>
      <c r="I1374" s="17">
        <v>0.145429335993364</v>
      </c>
      <c r="J1374" s="17">
        <v>0.23135107204313801</v>
      </c>
      <c r="K1374" s="17">
        <v>0.14460961075176301</v>
      </c>
      <c r="L1374" s="17">
        <v>0.28343617036948299</v>
      </c>
      <c r="M1374" s="17"/>
      <c r="N1374" s="17">
        <v>0.134619138868972</v>
      </c>
      <c r="O1374" s="17">
        <v>0.167015349745225</v>
      </c>
      <c r="P1374" s="17">
        <v>0.227082182068503</v>
      </c>
      <c r="Q1374" s="17">
        <v>0.17559507263410401</v>
      </c>
      <c r="R1374" s="17"/>
      <c r="S1374" s="17">
        <v>0.160855599995611</v>
      </c>
      <c r="T1374" s="17">
        <v>0.185052404124839</v>
      </c>
      <c r="U1374" s="17">
        <v>0.19101928224394299</v>
      </c>
      <c r="V1374" s="17">
        <v>0.19146640181487801</v>
      </c>
      <c r="W1374" s="17">
        <v>0.20708998823314101</v>
      </c>
      <c r="X1374" s="17">
        <v>0.103701323212265</v>
      </c>
      <c r="Y1374" s="17">
        <v>0.15294607787107201</v>
      </c>
      <c r="Z1374" s="17">
        <v>0.18614316124364999</v>
      </c>
      <c r="AA1374" s="17">
        <v>0.14664081251081401</v>
      </c>
      <c r="AB1374" s="17">
        <v>0.21010873944275299</v>
      </c>
      <c r="AC1374" s="17">
        <v>0.19633621632204401</v>
      </c>
      <c r="AD1374" s="17">
        <v>0.143860638666929</v>
      </c>
      <c r="AE1374" s="17"/>
      <c r="AF1374" s="17">
        <v>0.230738046957284</v>
      </c>
      <c r="AG1374" s="17">
        <v>0.19724895838067899</v>
      </c>
      <c r="AH1374" s="17">
        <v>0.166522425459316</v>
      </c>
      <c r="AI1374" s="17">
        <v>9.0954736545833095E-2</v>
      </c>
      <c r="AJ1374" s="17">
        <v>0.11428405127548499</v>
      </c>
      <c r="AK1374" s="17"/>
      <c r="AL1374" s="17">
        <v>0.13048743527651999</v>
      </c>
      <c r="AM1374" s="17">
        <v>0.192623948390828</v>
      </c>
      <c r="AN1374" s="17">
        <v>0.186433370566989</v>
      </c>
      <c r="AO1374" s="17">
        <v>0.21092545886844999</v>
      </c>
      <c r="AP1374" s="17">
        <v>0.2105500086939</v>
      </c>
      <c r="AQ1374" s="17">
        <v>0.13468427053862</v>
      </c>
      <c r="AR1374" s="17"/>
      <c r="AS1374" s="17">
        <v>0.15137949643583001</v>
      </c>
      <c r="AT1374" s="17">
        <v>0.19212980419360701</v>
      </c>
      <c r="AU1374" s="17"/>
      <c r="AV1374" s="17">
        <v>0.14512188493503</v>
      </c>
      <c r="AW1374" s="17">
        <v>0.165288529811813</v>
      </c>
    </row>
    <row r="1375" spans="2:49" x14ac:dyDescent="0.3">
      <c r="B1375" t="s">
        <v>442</v>
      </c>
      <c r="C1375" s="17">
        <v>4.4325469825204501E-2</v>
      </c>
      <c r="D1375" s="17">
        <v>4.3500990544350998E-2</v>
      </c>
      <c r="E1375" s="17">
        <v>4.6041672996982801E-2</v>
      </c>
      <c r="F1375" s="17"/>
      <c r="G1375" s="17">
        <v>3.4858032962574899E-2</v>
      </c>
      <c r="H1375" s="17">
        <v>1.42495759424031E-2</v>
      </c>
      <c r="I1375" s="17">
        <v>4.8178503014889101E-2</v>
      </c>
      <c r="J1375" s="17">
        <v>5.0603125163720501E-2</v>
      </c>
      <c r="K1375" s="17">
        <v>8.4237413446769896E-2</v>
      </c>
      <c r="L1375" s="17">
        <v>9.8965913334129796E-2</v>
      </c>
      <c r="M1375" s="17"/>
      <c r="N1375" s="17">
        <v>4.3079365390287998E-2</v>
      </c>
      <c r="O1375" s="17">
        <v>2.0316091753244801E-2</v>
      </c>
      <c r="P1375" s="17">
        <v>4.0397303188460201E-2</v>
      </c>
      <c r="Q1375" s="17">
        <v>8.1590416716535094E-2</v>
      </c>
      <c r="R1375" s="17"/>
      <c r="S1375" s="17">
        <v>2.8959772627793701E-2</v>
      </c>
      <c r="T1375" s="17">
        <v>6.39628670700568E-2</v>
      </c>
      <c r="U1375" s="17">
        <v>4.1341777776101603E-2</v>
      </c>
      <c r="V1375" s="17">
        <v>3.2423005092439103E-2</v>
      </c>
      <c r="W1375" s="17">
        <v>4.8475629495760099E-2</v>
      </c>
      <c r="X1375" s="17">
        <v>6.8797200605847403E-2</v>
      </c>
      <c r="Y1375" s="17">
        <v>6.7745546871946699E-2</v>
      </c>
      <c r="Z1375" s="17">
        <v>2.01224701954122E-2</v>
      </c>
      <c r="AA1375" s="17">
        <v>3.6696464934671102E-2</v>
      </c>
      <c r="AB1375" s="17">
        <v>4.5659848128443398E-2</v>
      </c>
      <c r="AC1375" s="17">
        <v>4.0056096626689401E-2</v>
      </c>
      <c r="AD1375" s="17">
        <v>3.0261177571662998E-2</v>
      </c>
      <c r="AE1375" s="17"/>
      <c r="AF1375" s="17">
        <v>6.1386145892222299E-2</v>
      </c>
      <c r="AG1375" s="17">
        <v>5.5034421824904103E-2</v>
      </c>
      <c r="AH1375" s="17">
        <v>3.5992868791906697E-2</v>
      </c>
      <c r="AI1375" s="17">
        <v>1.00262984996172E-2</v>
      </c>
      <c r="AJ1375" s="17">
        <v>0.10893259489384199</v>
      </c>
      <c r="AK1375" s="17"/>
      <c r="AL1375" s="17">
        <v>2.52881975367562E-2</v>
      </c>
      <c r="AM1375" s="17">
        <v>3.2711753640794101E-2</v>
      </c>
      <c r="AN1375" s="17">
        <v>4.3325330673536902E-2</v>
      </c>
      <c r="AO1375" s="17">
        <v>7.8681065254620403E-2</v>
      </c>
      <c r="AP1375" s="17">
        <v>0.13322739385121199</v>
      </c>
      <c r="AQ1375" s="17">
        <v>2.19581173714751E-2</v>
      </c>
      <c r="AR1375" s="17"/>
      <c r="AS1375" s="17">
        <v>4.6653263385393301E-2</v>
      </c>
      <c r="AT1375" s="17">
        <v>4.1720131529609003E-2</v>
      </c>
      <c r="AU1375" s="17"/>
      <c r="AV1375" s="17">
        <v>4.2199932427068598E-2</v>
      </c>
      <c r="AW1375" s="17">
        <v>5.6551853114991897E-2</v>
      </c>
    </row>
    <row r="1376" spans="2:49" x14ac:dyDescent="0.3">
      <c r="B1376" t="s">
        <v>176</v>
      </c>
      <c r="C1376" s="17">
        <v>1.5487587601185E-2</v>
      </c>
      <c r="D1376" s="17">
        <v>9.9185898542650097E-3</v>
      </c>
      <c r="E1376" s="17">
        <v>2.3646167450974899E-2</v>
      </c>
      <c r="F1376" s="17"/>
      <c r="G1376" s="17">
        <v>2.4056672973261001E-2</v>
      </c>
      <c r="H1376" s="17">
        <v>1.5295400907521701E-2</v>
      </c>
      <c r="I1376" s="17">
        <v>1.36533082952298E-2</v>
      </c>
      <c r="J1376" s="17">
        <v>6.5027582098720702E-3</v>
      </c>
      <c r="K1376" s="17">
        <v>2.02234173184919E-2</v>
      </c>
      <c r="L1376" s="17">
        <v>1.1551728163836599E-2</v>
      </c>
      <c r="M1376" s="17"/>
      <c r="N1376" s="17">
        <v>2.98354297020558E-3</v>
      </c>
      <c r="O1376" s="17">
        <v>1.93249289286903E-2</v>
      </c>
      <c r="P1376" s="17">
        <v>2.24592152157021E-2</v>
      </c>
      <c r="Q1376" s="17">
        <v>1.9537390384806098E-2</v>
      </c>
      <c r="R1376" s="17"/>
      <c r="S1376" s="17">
        <v>2.21123914603201E-2</v>
      </c>
      <c r="T1376" s="17">
        <v>2.4003839815379398E-2</v>
      </c>
      <c r="U1376" s="17">
        <v>1.4134613810191101E-2</v>
      </c>
      <c r="V1376" s="17">
        <v>0</v>
      </c>
      <c r="W1376" s="17">
        <v>1.5435529285864299E-2</v>
      </c>
      <c r="X1376" s="17">
        <v>2.0819987473704001E-2</v>
      </c>
      <c r="Y1376" s="17">
        <v>2.7634367355340798E-2</v>
      </c>
      <c r="Z1376" s="17">
        <v>4.0559363878234E-2</v>
      </c>
      <c r="AA1376" s="17">
        <v>0</v>
      </c>
      <c r="AB1376" s="17">
        <v>0</v>
      </c>
      <c r="AC1376" s="17">
        <v>0</v>
      </c>
      <c r="AD1376" s="17">
        <v>3.5893231970633099E-2</v>
      </c>
      <c r="AE1376" s="17"/>
      <c r="AF1376" s="17">
        <v>1.26725413766342E-2</v>
      </c>
      <c r="AG1376" s="17">
        <v>2.1351635251755999E-2</v>
      </c>
      <c r="AH1376" s="17">
        <v>1.6058985759904301E-2</v>
      </c>
      <c r="AI1376" s="17">
        <v>5.0285640120575903E-3</v>
      </c>
      <c r="AJ1376" s="17">
        <v>3.3712264947653003E-2</v>
      </c>
      <c r="AK1376" s="17"/>
      <c r="AL1376" s="17">
        <v>1.5803253402020701E-2</v>
      </c>
      <c r="AM1376" s="17">
        <v>1.52712310119424E-2</v>
      </c>
      <c r="AN1376" s="17">
        <v>2.48665536299775E-2</v>
      </c>
      <c r="AO1376" s="17">
        <v>1.2454851843929599E-2</v>
      </c>
      <c r="AP1376" s="17">
        <v>1.6365365823474299E-2</v>
      </c>
      <c r="AQ1376" s="17">
        <v>0</v>
      </c>
      <c r="AR1376" s="17"/>
      <c r="AS1376" s="17">
        <v>1.3177054965440501E-2</v>
      </c>
      <c r="AT1376" s="17">
        <v>1.8073606938157401E-2</v>
      </c>
      <c r="AU1376" s="17"/>
      <c r="AV1376" s="17">
        <v>1.62526940897312E-2</v>
      </c>
      <c r="AW1376" s="17">
        <v>6.3407137789079897E-3</v>
      </c>
    </row>
    <row r="1377" spans="2:49" x14ac:dyDescent="0.3">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row>
    <row r="1378" spans="2:49" x14ac:dyDescent="0.3">
      <c r="B1378" s="6" t="s">
        <v>482</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row>
    <row r="1379" spans="2:49" x14ac:dyDescent="0.3">
      <c r="B1379" s="23" t="s">
        <v>350</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row>
    <row r="1380" spans="2:49" x14ac:dyDescent="0.3">
      <c r="B1380" t="s">
        <v>439</v>
      </c>
      <c r="C1380" s="17">
        <v>0.30626077345834002</v>
      </c>
      <c r="D1380" s="17">
        <v>0.36456760122687498</v>
      </c>
      <c r="E1380" s="17">
        <v>0.21919957025904799</v>
      </c>
      <c r="F1380" s="17"/>
      <c r="G1380" s="17">
        <v>0.339023930395215</v>
      </c>
      <c r="H1380" s="17">
        <v>0.34961332251941002</v>
      </c>
      <c r="I1380" s="17">
        <v>0.29676134782749702</v>
      </c>
      <c r="J1380" s="17">
        <v>0.244557660129504</v>
      </c>
      <c r="K1380" s="17">
        <v>0.29899156318313602</v>
      </c>
      <c r="L1380" s="17">
        <v>0.23446128329219401</v>
      </c>
      <c r="M1380" s="17"/>
      <c r="N1380" s="17">
        <v>0.35112658267235902</v>
      </c>
      <c r="O1380" s="17">
        <v>0.25576085007791799</v>
      </c>
      <c r="P1380" s="17">
        <v>0.33207032421515098</v>
      </c>
      <c r="Q1380" s="17">
        <v>0.25857166168977902</v>
      </c>
      <c r="R1380" s="17"/>
      <c r="S1380" s="17">
        <v>0.29751941338803201</v>
      </c>
      <c r="T1380" s="17">
        <v>0.29651369558978302</v>
      </c>
      <c r="U1380" s="17">
        <v>0.32638994206791799</v>
      </c>
      <c r="V1380" s="17">
        <v>0.30953682960476397</v>
      </c>
      <c r="W1380" s="17">
        <v>0.31772487482616002</v>
      </c>
      <c r="X1380" s="17">
        <v>0.26984928862118401</v>
      </c>
      <c r="Y1380" s="17">
        <v>0.27589626962087299</v>
      </c>
      <c r="Z1380" s="17">
        <v>0.30349986923806699</v>
      </c>
      <c r="AA1380" s="17">
        <v>0.41538408213550698</v>
      </c>
      <c r="AB1380" s="17">
        <v>0.25347579974245399</v>
      </c>
      <c r="AC1380" s="17">
        <v>0.296423958749849</v>
      </c>
      <c r="AD1380" s="17">
        <v>0.26630313180791998</v>
      </c>
      <c r="AE1380" s="17"/>
      <c r="AF1380" s="17">
        <v>0.26781230165634901</v>
      </c>
      <c r="AG1380" s="17">
        <v>0.28837034400948103</v>
      </c>
      <c r="AH1380" s="17">
        <v>0.315489486310362</v>
      </c>
      <c r="AI1380" s="17">
        <v>0.30772509476154197</v>
      </c>
      <c r="AJ1380" s="17">
        <v>0.49552695188072599</v>
      </c>
      <c r="AK1380" s="17"/>
      <c r="AL1380" s="17">
        <v>0.36963417016023897</v>
      </c>
      <c r="AM1380" s="17">
        <v>0.233348147176304</v>
      </c>
      <c r="AN1380" s="17">
        <v>0.32846491791274701</v>
      </c>
      <c r="AO1380" s="17">
        <v>0.25011840424689802</v>
      </c>
      <c r="AP1380" s="17">
        <v>0.30371663882515998</v>
      </c>
      <c r="AQ1380" s="17">
        <v>0.34787415904639102</v>
      </c>
      <c r="AR1380" s="17"/>
      <c r="AS1380" s="17">
        <v>0.34815023553753799</v>
      </c>
      <c r="AT1380" s="17">
        <v>0.25937679645825901</v>
      </c>
      <c r="AU1380" s="17"/>
      <c r="AV1380" s="17">
        <v>0.38450037731762499</v>
      </c>
      <c r="AW1380" s="17">
        <v>0.26735337955242</v>
      </c>
    </row>
    <row r="1381" spans="2:49" x14ac:dyDescent="0.3">
      <c r="B1381" t="s">
        <v>440</v>
      </c>
      <c r="C1381" s="17">
        <v>0.458558140006538</v>
      </c>
      <c r="D1381" s="17">
        <v>0.45198084352946999</v>
      </c>
      <c r="E1381" s="17">
        <v>0.47105755378974801</v>
      </c>
      <c r="F1381" s="17"/>
      <c r="G1381" s="17">
        <v>0.42286337834385401</v>
      </c>
      <c r="H1381" s="17">
        <v>0.47175501032416101</v>
      </c>
      <c r="I1381" s="17">
        <v>0.47462448495844101</v>
      </c>
      <c r="J1381" s="17">
        <v>0.492914546320397</v>
      </c>
      <c r="K1381" s="17">
        <v>0.40352376599623302</v>
      </c>
      <c r="L1381" s="17">
        <v>0.45810039355637999</v>
      </c>
      <c r="M1381" s="17"/>
      <c r="N1381" s="17">
        <v>0.471218238229279</v>
      </c>
      <c r="O1381" s="17">
        <v>0.47533101391959098</v>
      </c>
      <c r="P1381" s="17">
        <v>0.448979759063934</v>
      </c>
      <c r="Q1381" s="17">
        <v>0.43634249274223202</v>
      </c>
      <c r="R1381" s="17"/>
      <c r="S1381" s="17">
        <v>0.48327755738721001</v>
      </c>
      <c r="T1381" s="17">
        <v>0.51115565350980996</v>
      </c>
      <c r="U1381" s="17">
        <v>0.33552294663496002</v>
      </c>
      <c r="V1381" s="17">
        <v>0.46825024747695998</v>
      </c>
      <c r="W1381" s="17">
        <v>0.46208605193536001</v>
      </c>
      <c r="X1381" s="17">
        <v>0.499724349237048</v>
      </c>
      <c r="Y1381" s="17">
        <v>0.47419788943073798</v>
      </c>
      <c r="Z1381" s="17">
        <v>0.43579969678429697</v>
      </c>
      <c r="AA1381" s="17">
        <v>0.36949539957072502</v>
      </c>
      <c r="AB1381" s="17">
        <v>0.47836481556413601</v>
      </c>
      <c r="AC1381" s="17">
        <v>0.52472756520434904</v>
      </c>
      <c r="AD1381" s="17">
        <v>0.40856246085234399</v>
      </c>
      <c r="AE1381" s="17"/>
      <c r="AF1381" s="17">
        <v>0.431185651306703</v>
      </c>
      <c r="AG1381" s="17">
        <v>0.43713769195561297</v>
      </c>
      <c r="AH1381" s="17">
        <v>0.46795559664127401</v>
      </c>
      <c r="AI1381" s="17">
        <v>0.54343419033276696</v>
      </c>
      <c r="AJ1381" s="17">
        <v>0.30139176210836699</v>
      </c>
      <c r="AK1381" s="17"/>
      <c r="AL1381" s="17">
        <v>0.45234707316033801</v>
      </c>
      <c r="AM1381" s="17">
        <v>0.53370007107435102</v>
      </c>
      <c r="AN1381" s="17">
        <v>0.35256634011439397</v>
      </c>
      <c r="AO1381" s="17">
        <v>0.47142833618445501</v>
      </c>
      <c r="AP1381" s="17">
        <v>0.383868328735891</v>
      </c>
      <c r="AQ1381" s="17">
        <v>0.41175185296175398</v>
      </c>
      <c r="AR1381" s="17"/>
      <c r="AS1381" s="17">
        <v>0.435656820608185</v>
      </c>
      <c r="AT1381" s="17">
        <v>0.48419000250011401</v>
      </c>
      <c r="AU1381" s="17"/>
      <c r="AV1381" s="17">
        <v>0.38349414595348702</v>
      </c>
      <c r="AW1381" s="17">
        <v>0.55160080061716898</v>
      </c>
    </row>
    <row r="1382" spans="2:49" x14ac:dyDescent="0.3">
      <c r="B1382" t="s">
        <v>441</v>
      </c>
      <c r="C1382" s="17">
        <v>0.14850297919160599</v>
      </c>
      <c r="D1382" s="17">
        <v>0.11607346885882899</v>
      </c>
      <c r="E1382" s="17">
        <v>0.19671746580299901</v>
      </c>
      <c r="F1382" s="17"/>
      <c r="G1382" s="17">
        <v>0.175273070064277</v>
      </c>
      <c r="H1382" s="17">
        <v>0.119561458763357</v>
      </c>
      <c r="I1382" s="17">
        <v>0.128882202569395</v>
      </c>
      <c r="J1382" s="17">
        <v>0.158154949299596</v>
      </c>
      <c r="K1382" s="17">
        <v>0.157522379837023</v>
      </c>
      <c r="L1382" s="17">
        <v>0.19720148901720899</v>
      </c>
      <c r="M1382" s="17"/>
      <c r="N1382" s="17">
        <v>0.126971636046015</v>
      </c>
      <c r="O1382" s="17">
        <v>0.16388620439478499</v>
      </c>
      <c r="P1382" s="17">
        <v>0.124507463313898</v>
      </c>
      <c r="Q1382" s="17">
        <v>0.191553899768724</v>
      </c>
      <c r="R1382" s="17"/>
      <c r="S1382" s="17">
        <v>0.15621180190499201</v>
      </c>
      <c r="T1382" s="17">
        <v>9.7399678645683094E-2</v>
      </c>
      <c r="U1382" s="17">
        <v>0.19606515085731399</v>
      </c>
      <c r="V1382" s="17">
        <v>0.14375605324341201</v>
      </c>
      <c r="W1382" s="17">
        <v>0.12028038417829</v>
      </c>
      <c r="X1382" s="17">
        <v>0.15614942723368599</v>
      </c>
      <c r="Y1382" s="17">
        <v>9.6281724507720795E-2</v>
      </c>
      <c r="Z1382" s="17">
        <v>0.22011183402663101</v>
      </c>
      <c r="AA1382" s="17">
        <v>0.15217276550851799</v>
      </c>
      <c r="AB1382" s="17">
        <v>0.186198275362776</v>
      </c>
      <c r="AC1382" s="17">
        <v>8.90268528270068E-2</v>
      </c>
      <c r="AD1382" s="17">
        <v>0.21014815171379</v>
      </c>
      <c r="AE1382" s="17"/>
      <c r="AF1382" s="17">
        <v>0.18024340127508301</v>
      </c>
      <c r="AG1382" s="17">
        <v>0.14858228136311899</v>
      </c>
      <c r="AH1382" s="17">
        <v>0.14116749482014301</v>
      </c>
      <c r="AI1382" s="17">
        <v>0.11138562595522999</v>
      </c>
      <c r="AJ1382" s="17">
        <v>0.13436608846688899</v>
      </c>
      <c r="AK1382" s="17"/>
      <c r="AL1382" s="17">
        <v>0.138370868975666</v>
      </c>
      <c r="AM1382" s="17">
        <v>0.147074602045172</v>
      </c>
      <c r="AN1382" s="17">
        <v>0.16311019498836299</v>
      </c>
      <c r="AO1382" s="17">
        <v>0.17746478696665</v>
      </c>
      <c r="AP1382" s="17">
        <v>0.125416331692703</v>
      </c>
      <c r="AQ1382" s="17">
        <v>0.131733428460478</v>
      </c>
      <c r="AR1382" s="17"/>
      <c r="AS1382" s="17">
        <v>0.12713617869722901</v>
      </c>
      <c r="AT1382" s="17">
        <v>0.172417360833692</v>
      </c>
      <c r="AU1382" s="17"/>
      <c r="AV1382" s="17">
        <v>0.14166609322707099</v>
      </c>
      <c r="AW1382" s="17">
        <v>9.4839979721003803E-2</v>
      </c>
    </row>
    <row r="1383" spans="2:49" x14ac:dyDescent="0.3">
      <c r="B1383" t="s">
        <v>442</v>
      </c>
      <c r="C1383" s="17">
        <v>7.3060971212984896E-2</v>
      </c>
      <c r="D1383" s="17">
        <v>5.5782748925056198E-2</v>
      </c>
      <c r="E1383" s="17">
        <v>9.63496549808949E-2</v>
      </c>
      <c r="F1383" s="17"/>
      <c r="G1383" s="17">
        <v>4.8607679931595801E-2</v>
      </c>
      <c r="H1383" s="17">
        <v>4.0568608653662602E-2</v>
      </c>
      <c r="I1383" s="17">
        <v>9.0160391661777001E-2</v>
      </c>
      <c r="J1383" s="17">
        <v>8.5444945708522499E-2</v>
      </c>
      <c r="K1383" s="17">
        <v>0.129287155768018</v>
      </c>
      <c r="L1383" s="17">
        <v>0.11023683413421601</v>
      </c>
      <c r="M1383" s="17"/>
      <c r="N1383" s="17">
        <v>4.1951133773736299E-2</v>
      </c>
      <c r="O1383" s="17">
        <v>8.5530640651441905E-2</v>
      </c>
      <c r="P1383" s="17">
        <v>8.0949719406662402E-2</v>
      </c>
      <c r="Q1383" s="17">
        <v>0.103363969471365</v>
      </c>
      <c r="R1383" s="17"/>
      <c r="S1383" s="17">
        <v>5.2185243783573698E-2</v>
      </c>
      <c r="T1383" s="17">
        <v>7.0191460684526003E-2</v>
      </c>
      <c r="U1383" s="17">
        <v>0.11537509799715701</v>
      </c>
      <c r="V1383" s="17">
        <v>7.8456869674864094E-2</v>
      </c>
      <c r="W1383" s="17">
        <v>8.3328750473941796E-2</v>
      </c>
      <c r="X1383" s="17">
        <v>5.2757935845543003E-2</v>
      </c>
      <c r="Y1383" s="17">
        <v>0.125596115047441</v>
      </c>
      <c r="Z1383" s="17">
        <v>4.0588599951004001E-2</v>
      </c>
      <c r="AA1383" s="17">
        <v>5.4378816105306899E-2</v>
      </c>
      <c r="AB1383" s="17">
        <v>7.1257359775551907E-2</v>
      </c>
      <c r="AC1383" s="17">
        <v>8.9821623218794902E-2</v>
      </c>
      <c r="AD1383" s="17">
        <v>0.114986255625947</v>
      </c>
      <c r="AE1383" s="17"/>
      <c r="AF1383" s="17">
        <v>0.10740027696655401</v>
      </c>
      <c r="AG1383" s="17">
        <v>0.10904990603059</v>
      </c>
      <c r="AH1383" s="17">
        <v>5.6405428405196398E-2</v>
      </c>
      <c r="AI1383" s="17">
        <v>3.7455088950460999E-2</v>
      </c>
      <c r="AJ1383" s="17">
        <v>6.87151975440181E-2</v>
      </c>
      <c r="AK1383" s="17"/>
      <c r="AL1383" s="17">
        <v>2.6535090427656501E-2</v>
      </c>
      <c r="AM1383" s="17">
        <v>7.8115410843077396E-2</v>
      </c>
      <c r="AN1383" s="17">
        <v>0.14670394544126</v>
      </c>
      <c r="AO1383" s="17">
        <v>7.0365786253665505E-2</v>
      </c>
      <c r="AP1383" s="17">
        <v>0.186998700746246</v>
      </c>
      <c r="AQ1383" s="17">
        <v>8.7893432330498594E-2</v>
      </c>
      <c r="AR1383" s="17"/>
      <c r="AS1383" s="17">
        <v>7.4084546954585995E-2</v>
      </c>
      <c r="AT1383" s="17">
        <v>7.1915353696189496E-2</v>
      </c>
      <c r="AU1383" s="17"/>
      <c r="AV1383" s="17">
        <v>7.6607590427103703E-2</v>
      </c>
      <c r="AW1383" s="17">
        <v>6.8476481342999398E-2</v>
      </c>
    </row>
    <row r="1384" spans="2:49" x14ac:dyDescent="0.3">
      <c r="B1384" t="s">
        <v>176</v>
      </c>
      <c r="C1384" s="17">
        <v>1.36171361305319E-2</v>
      </c>
      <c r="D1384" s="17">
        <v>1.15953374597699E-2</v>
      </c>
      <c r="E1384" s="17">
        <v>1.667575516731E-2</v>
      </c>
      <c r="F1384" s="17"/>
      <c r="G1384" s="17">
        <v>1.42319412650587E-2</v>
      </c>
      <c r="H1384" s="17">
        <v>1.8501599739408899E-2</v>
      </c>
      <c r="I1384" s="17">
        <v>9.5715729828897908E-3</v>
      </c>
      <c r="J1384" s="17">
        <v>1.8927898541980799E-2</v>
      </c>
      <c r="K1384" s="17">
        <v>1.067513521559E-2</v>
      </c>
      <c r="L1384" s="17">
        <v>0</v>
      </c>
      <c r="M1384" s="17"/>
      <c r="N1384" s="17">
        <v>8.7324092786107092E-3</v>
      </c>
      <c r="O1384" s="17">
        <v>1.9491290956264201E-2</v>
      </c>
      <c r="P1384" s="17">
        <v>1.3492734000354801E-2</v>
      </c>
      <c r="Q1384" s="17">
        <v>1.01679763278996E-2</v>
      </c>
      <c r="R1384" s="17"/>
      <c r="S1384" s="17">
        <v>1.0805983536191201E-2</v>
      </c>
      <c r="T1384" s="17">
        <v>2.4739511570198599E-2</v>
      </c>
      <c r="U1384" s="17">
        <v>2.6646862442651301E-2</v>
      </c>
      <c r="V1384" s="17">
        <v>0</v>
      </c>
      <c r="W1384" s="17">
        <v>1.65799385862491E-2</v>
      </c>
      <c r="X1384" s="17">
        <v>2.1518999062538801E-2</v>
      </c>
      <c r="Y1384" s="17">
        <v>2.80280013932271E-2</v>
      </c>
      <c r="Z1384" s="17">
        <v>0</v>
      </c>
      <c r="AA1384" s="17">
        <v>8.5689366799428495E-3</v>
      </c>
      <c r="AB1384" s="17">
        <v>1.0703749555082701E-2</v>
      </c>
      <c r="AC1384" s="17">
        <v>0</v>
      </c>
      <c r="AD1384" s="17">
        <v>0</v>
      </c>
      <c r="AE1384" s="17"/>
      <c r="AF1384" s="17">
        <v>1.3358368795309701E-2</v>
      </c>
      <c r="AG1384" s="17">
        <v>1.68597766411967E-2</v>
      </c>
      <c r="AH1384" s="17">
        <v>1.8981993823024498E-2</v>
      </c>
      <c r="AI1384" s="17">
        <v>0</v>
      </c>
      <c r="AJ1384" s="17">
        <v>0</v>
      </c>
      <c r="AK1384" s="17"/>
      <c r="AL1384" s="17">
        <v>1.31127972760993E-2</v>
      </c>
      <c r="AM1384" s="17">
        <v>7.7617688610954003E-3</v>
      </c>
      <c r="AN1384" s="17">
        <v>9.1546015432356596E-3</v>
      </c>
      <c r="AO1384" s="17">
        <v>3.06226863483322E-2</v>
      </c>
      <c r="AP1384" s="17">
        <v>0</v>
      </c>
      <c r="AQ1384" s="17">
        <v>2.0747127200878401E-2</v>
      </c>
      <c r="AR1384" s="17"/>
      <c r="AS1384" s="17">
        <v>1.4972218202462599E-2</v>
      </c>
      <c r="AT1384" s="17">
        <v>1.21004865117446E-2</v>
      </c>
      <c r="AU1384" s="17"/>
      <c r="AV1384" s="17">
        <v>1.37317930747135E-2</v>
      </c>
      <c r="AW1384" s="17">
        <v>1.77293587664086E-2</v>
      </c>
    </row>
    <row r="1385" spans="2:49" x14ac:dyDescent="0.3">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row>
    <row r="1386" spans="2:49" x14ac:dyDescent="0.3">
      <c r="B1386" s="6" t="s">
        <v>483</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row>
    <row r="1387" spans="2:49" x14ac:dyDescent="0.3">
      <c r="B1387" s="23" t="s">
        <v>350</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row>
    <row r="1388" spans="2:49" x14ac:dyDescent="0.3">
      <c r="B1388" t="s">
        <v>439</v>
      </c>
      <c r="C1388" s="17">
        <v>0.26984230101983597</v>
      </c>
      <c r="D1388" s="17">
        <v>0.28663071855010502</v>
      </c>
      <c r="E1388" s="17">
        <v>0.24429449686763799</v>
      </c>
      <c r="F1388" s="17"/>
      <c r="G1388" s="17">
        <v>0.31603717138193299</v>
      </c>
      <c r="H1388" s="17">
        <v>0.36642376753092198</v>
      </c>
      <c r="I1388" s="17">
        <v>0.255115630024774</v>
      </c>
      <c r="J1388" s="17">
        <v>0.21722269611261699</v>
      </c>
      <c r="K1388" s="17">
        <v>0.12357746131304601</v>
      </c>
      <c r="L1388" s="17">
        <v>0.140923969792424</v>
      </c>
      <c r="M1388" s="17"/>
      <c r="N1388" s="17">
        <v>0.31445921940570398</v>
      </c>
      <c r="O1388" s="17">
        <v>0.21666409261848901</v>
      </c>
      <c r="P1388" s="17">
        <v>0.29346454523392401</v>
      </c>
      <c r="Q1388" s="17">
        <v>0.23290064279192499</v>
      </c>
      <c r="R1388" s="17"/>
      <c r="S1388" s="17">
        <v>0.35200044935008101</v>
      </c>
      <c r="T1388" s="17">
        <v>0.31358986723828303</v>
      </c>
      <c r="U1388" s="17">
        <v>0.15963273488572299</v>
      </c>
      <c r="V1388" s="17">
        <v>0.28513895436706499</v>
      </c>
      <c r="W1388" s="17">
        <v>0.24131052074251899</v>
      </c>
      <c r="X1388" s="17">
        <v>0.26721208013351999</v>
      </c>
      <c r="Y1388" s="17">
        <v>0.29271256651201899</v>
      </c>
      <c r="Z1388" s="17">
        <v>0.27998225146210698</v>
      </c>
      <c r="AA1388" s="17">
        <v>0.34965034014524798</v>
      </c>
      <c r="AB1388" s="17">
        <v>7.9559311499582203E-2</v>
      </c>
      <c r="AC1388" s="17">
        <v>0.176622896031678</v>
      </c>
      <c r="AD1388" s="17">
        <v>0.22738053951342399</v>
      </c>
      <c r="AE1388" s="17"/>
      <c r="AF1388" s="17">
        <v>0.21116582631547301</v>
      </c>
      <c r="AG1388" s="17">
        <v>0.24223727687118701</v>
      </c>
      <c r="AH1388" s="17">
        <v>0.29639093048499299</v>
      </c>
      <c r="AI1388" s="17">
        <v>0.34216793649967098</v>
      </c>
      <c r="AJ1388" s="17">
        <v>0.41063914885712499</v>
      </c>
      <c r="AK1388" s="17"/>
      <c r="AL1388" s="17">
        <v>0.34916764548065299</v>
      </c>
      <c r="AM1388" s="17">
        <v>0.212941328763917</v>
      </c>
      <c r="AN1388" s="17">
        <v>0.24673627496521999</v>
      </c>
      <c r="AO1388" s="17">
        <v>0.18838361601678999</v>
      </c>
      <c r="AP1388" s="17">
        <v>0.18308651169161</v>
      </c>
      <c r="AQ1388" s="17">
        <v>0.41238492003313099</v>
      </c>
      <c r="AR1388" s="17"/>
      <c r="AS1388" s="17">
        <v>0.29782607108864001</v>
      </c>
      <c r="AT1388" s="17">
        <v>0.238522003093812</v>
      </c>
      <c r="AU1388" s="17"/>
      <c r="AV1388" s="17">
        <v>0.28951332354347398</v>
      </c>
      <c r="AW1388" s="17">
        <v>0.31630313426794698</v>
      </c>
    </row>
    <row r="1389" spans="2:49" x14ac:dyDescent="0.3">
      <c r="B1389" t="s">
        <v>440</v>
      </c>
      <c r="C1389" s="17">
        <v>0.42606906920020599</v>
      </c>
      <c r="D1389" s="17">
        <v>0.44147768167802398</v>
      </c>
      <c r="E1389" s="17">
        <v>0.40916658173367398</v>
      </c>
      <c r="F1389" s="17"/>
      <c r="G1389" s="17">
        <v>0.41234684331521099</v>
      </c>
      <c r="H1389" s="17">
        <v>0.45372300277907301</v>
      </c>
      <c r="I1389" s="17">
        <v>0.41966003727827</v>
      </c>
      <c r="J1389" s="17">
        <v>0.44151944750858202</v>
      </c>
      <c r="K1389" s="17">
        <v>0.45601745892751899</v>
      </c>
      <c r="L1389" s="17">
        <v>0.32692447954906001</v>
      </c>
      <c r="M1389" s="17"/>
      <c r="N1389" s="17">
        <v>0.43198801658629399</v>
      </c>
      <c r="O1389" s="17">
        <v>0.45497598543095102</v>
      </c>
      <c r="P1389" s="17">
        <v>0.42572476002499399</v>
      </c>
      <c r="Q1389" s="17">
        <v>0.38391259663921001</v>
      </c>
      <c r="R1389" s="17"/>
      <c r="S1389" s="17">
        <v>0.39207143124834198</v>
      </c>
      <c r="T1389" s="17">
        <v>0.41219686953328799</v>
      </c>
      <c r="U1389" s="17">
        <v>0.473286826669092</v>
      </c>
      <c r="V1389" s="17">
        <v>0.44799638268152697</v>
      </c>
      <c r="W1389" s="17">
        <v>0.39376393069344301</v>
      </c>
      <c r="X1389" s="17">
        <v>0.408923757358159</v>
      </c>
      <c r="Y1389" s="17">
        <v>0.40489363813826701</v>
      </c>
      <c r="Z1389" s="17">
        <v>0.41270878078482298</v>
      </c>
      <c r="AA1389" s="17">
        <v>0.41457663281403201</v>
      </c>
      <c r="AB1389" s="17">
        <v>0.50361255492780799</v>
      </c>
      <c r="AC1389" s="17">
        <v>0.51964196586473599</v>
      </c>
      <c r="AD1389" s="17">
        <v>0.36506142532783598</v>
      </c>
      <c r="AE1389" s="17"/>
      <c r="AF1389" s="17">
        <v>0.40764055755890799</v>
      </c>
      <c r="AG1389" s="17">
        <v>0.43519939410389502</v>
      </c>
      <c r="AH1389" s="17">
        <v>0.43847448260752497</v>
      </c>
      <c r="AI1389" s="17">
        <v>0.41558616539976601</v>
      </c>
      <c r="AJ1389" s="17">
        <v>0.26352095634744599</v>
      </c>
      <c r="AK1389" s="17"/>
      <c r="AL1389" s="17">
        <v>0.437635502447066</v>
      </c>
      <c r="AM1389" s="17">
        <v>0.43235341857642301</v>
      </c>
      <c r="AN1389" s="17">
        <v>0.40328361447535199</v>
      </c>
      <c r="AO1389" s="17">
        <v>0.42777819202877199</v>
      </c>
      <c r="AP1389" s="17">
        <v>0.41929971801037103</v>
      </c>
      <c r="AQ1389" s="17">
        <v>0.35770235622893298</v>
      </c>
      <c r="AR1389" s="17"/>
      <c r="AS1389" s="17">
        <v>0.41738428383405102</v>
      </c>
      <c r="AT1389" s="17">
        <v>0.43578934864871199</v>
      </c>
      <c r="AU1389" s="17"/>
      <c r="AV1389" s="17">
        <v>0.40870083004145202</v>
      </c>
      <c r="AW1389" s="17">
        <v>0.4366853300247</v>
      </c>
    </row>
    <row r="1390" spans="2:49" x14ac:dyDescent="0.3">
      <c r="B1390" t="s">
        <v>441</v>
      </c>
      <c r="C1390" s="17">
        <v>0.22008428758863299</v>
      </c>
      <c r="D1390" s="17">
        <v>0.200304741679628</v>
      </c>
      <c r="E1390" s="17">
        <v>0.24859685039896701</v>
      </c>
      <c r="F1390" s="17"/>
      <c r="G1390" s="17">
        <v>0.20140116187493201</v>
      </c>
      <c r="H1390" s="17">
        <v>0.144179592954297</v>
      </c>
      <c r="I1390" s="17">
        <v>0.26354097058009002</v>
      </c>
      <c r="J1390" s="17">
        <v>0.25011524444321698</v>
      </c>
      <c r="K1390" s="17">
        <v>0.236652986512188</v>
      </c>
      <c r="L1390" s="17">
        <v>0.32637024005180798</v>
      </c>
      <c r="M1390" s="17"/>
      <c r="N1390" s="17">
        <v>0.189356611940275</v>
      </c>
      <c r="O1390" s="17">
        <v>0.25310887319667802</v>
      </c>
      <c r="P1390" s="17">
        <v>0.19537541689461599</v>
      </c>
      <c r="Q1390" s="17">
        <v>0.25930148144209902</v>
      </c>
      <c r="R1390" s="17"/>
      <c r="S1390" s="17">
        <v>0.17257572397262799</v>
      </c>
      <c r="T1390" s="17">
        <v>0.18692892782182999</v>
      </c>
      <c r="U1390" s="17">
        <v>0.26834263716234502</v>
      </c>
      <c r="V1390" s="17">
        <v>0.194403303189399</v>
      </c>
      <c r="W1390" s="17">
        <v>0.27054299842355201</v>
      </c>
      <c r="X1390" s="17">
        <v>0.249921389601239</v>
      </c>
      <c r="Y1390" s="17">
        <v>0.21979113150964699</v>
      </c>
      <c r="Z1390" s="17">
        <v>0.202762998903982</v>
      </c>
      <c r="AA1390" s="17">
        <v>0.15459851885197201</v>
      </c>
      <c r="AB1390" s="17">
        <v>0.31360133166361298</v>
      </c>
      <c r="AC1390" s="17">
        <v>0.26084422903606003</v>
      </c>
      <c r="AD1390" s="17">
        <v>0.33845911022376701</v>
      </c>
      <c r="AE1390" s="17"/>
      <c r="AF1390" s="17">
        <v>0.26974498037243599</v>
      </c>
      <c r="AG1390" s="17">
        <v>0.228221301032423</v>
      </c>
      <c r="AH1390" s="17">
        <v>0.202417025464775</v>
      </c>
      <c r="AI1390" s="17">
        <v>0.19131280106326001</v>
      </c>
      <c r="AJ1390" s="17">
        <v>0.18230262490017499</v>
      </c>
      <c r="AK1390" s="17"/>
      <c r="AL1390" s="17">
        <v>0.160746126141003</v>
      </c>
      <c r="AM1390" s="17">
        <v>0.26464314410017598</v>
      </c>
      <c r="AN1390" s="17">
        <v>0.21831769245472701</v>
      </c>
      <c r="AO1390" s="17">
        <v>0.28575839062524899</v>
      </c>
      <c r="AP1390" s="17">
        <v>0.23048912520194401</v>
      </c>
      <c r="AQ1390" s="17">
        <v>0.209103812839006</v>
      </c>
      <c r="AR1390" s="17"/>
      <c r="AS1390" s="17">
        <v>0.20234482328161599</v>
      </c>
      <c r="AT1390" s="17">
        <v>0.239938842774648</v>
      </c>
      <c r="AU1390" s="17"/>
      <c r="AV1390" s="17">
        <v>0.21134915252379999</v>
      </c>
      <c r="AW1390" s="17">
        <v>0.18233055490751399</v>
      </c>
    </row>
    <row r="1391" spans="2:49" x14ac:dyDescent="0.3">
      <c r="B1391" t="s">
        <v>442</v>
      </c>
      <c r="C1391" s="17">
        <v>7.3038498272784802E-2</v>
      </c>
      <c r="D1391" s="17">
        <v>6.11304985846709E-2</v>
      </c>
      <c r="E1391" s="17">
        <v>8.6114347715323697E-2</v>
      </c>
      <c r="F1391" s="17"/>
      <c r="G1391" s="17">
        <v>4.5556437737176797E-2</v>
      </c>
      <c r="H1391" s="17">
        <v>3.1771575539802498E-2</v>
      </c>
      <c r="I1391" s="17">
        <v>5.0979006245293002E-2</v>
      </c>
      <c r="J1391" s="17">
        <v>7.80086624599544E-2</v>
      </c>
      <c r="K1391" s="17">
        <v>0.18375209324724701</v>
      </c>
      <c r="L1391" s="17">
        <v>0.19675599626207901</v>
      </c>
      <c r="M1391" s="17"/>
      <c r="N1391" s="17">
        <v>4.9410568738681E-2</v>
      </c>
      <c r="O1391" s="17">
        <v>7.1375326234902697E-2</v>
      </c>
      <c r="P1391" s="17">
        <v>8.0780422814222805E-2</v>
      </c>
      <c r="Q1391" s="17">
        <v>0.10819980722530401</v>
      </c>
      <c r="R1391" s="17"/>
      <c r="S1391" s="17">
        <v>7.2546411892756998E-2</v>
      </c>
      <c r="T1391" s="17">
        <v>7.8896272417600999E-2</v>
      </c>
      <c r="U1391" s="17">
        <v>8.4087343776128504E-2</v>
      </c>
      <c r="V1391" s="17">
        <v>4.2197457226742202E-2</v>
      </c>
      <c r="W1391" s="17">
        <v>7.3940064821501297E-2</v>
      </c>
      <c r="X1391" s="17">
        <v>6.2798669553051994E-2</v>
      </c>
      <c r="Y1391" s="17">
        <v>6.8343772986476106E-2</v>
      </c>
      <c r="Z1391" s="17">
        <v>8.2661399465949303E-2</v>
      </c>
      <c r="AA1391" s="17">
        <v>8.1174508188748107E-2</v>
      </c>
      <c r="AB1391" s="17">
        <v>0.103226801908997</v>
      </c>
      <c r="AC1391" s="17">
        <v>4.2890909067525802E-2</v>
      </c>
      <c r="AD1391" s="17">
        <v>6.9098924934973896E-2</v>
      </c>
      <c r="AE1391" s="17"/>
      <c r="AF1391" s="17">
        <v>9.7386741392575499E-2</v>
      </c>
      <c r="AG1391" s="17">
        <v>8.0245781872292907E-2</v>
      </c>
      <c r="AH1391" s="17">
        <v>5.31732440521289E-2</v>
      </c>
      <c r="AI1391" s="17">
        <v>4.6832006289140901E-2</v>
      </c>
      <c r="AJ1391" s="17">
        <v>0.105824157563603</v>
      </c>
      <c r="AK1391" s="17"/>
      <c r="AL1391" s="17">
        <v>4.7190306127122501E-2</v>
      </c>
      <c r="AM1391" s="17">
        <v>7.0392516770430194E-2</v>
      </c>
      <c r="AN1391" s="17">
        <v>0.111650076055792</v>
      </c>
      <c r="AO1391" s="17">
        <v>9.1679906610317802E-2</v>
      </c>
      <c r="AP1391" s="17">
        <v>0.15498263325509401</v>
      </c>
      <c r="AQ1391" s="17">
        <v>2.0808910898929198E-2</v>
      </c>
      <c r="AR1391" s="17"/>
      <c r="AS1391" s="17">
        <v>7.2940666485082295E-2</v>
      </c>
      <c r="AT1391" s="17">
        <v>7.3147994624775406E-2</v>
      </c>
      <c r="AU1391" s="17"/>
      <c r="AV1391" s="17">
        <v>7.8742836632355706E-2</v>
      </c>
      <c r="AW1391" s="17">
        <v>6.0043960094594402E-2</v>
      </c>
    </row>
    <row r="1392" spans="2:49" x14ac:dyDescent="0.3">
      <c r="B1392" t="s">
        <v>176</v>
      </c>
      <c r="C1392" s="17">
        <v>1.0965843918540399E-2</v>
      </c>
      <c r="D1392" s="17">
        <v>1.0456359507572E-2</v>
      </c>
      <c r="E1392" s="17">
        <v>1.18277232843971E-2</v>
      </c>
      <c r="F1392" s="17"/>
      <c r="G1392" s="17">
        <v>2.4658385690746899E-2</v>
      </c>
      <c r="H1392" s="17">
        <v>3.9020611959055601E-3</v>
      </c>
      <c r="I1392" s="17">
        <v>1.0704355871573E-2</v>
      </c>
      <c r="J1392" s="17">
        <v>1.313394947563E-2</v>
      </c>
      <c r="K1392" s="17">
        <v>0</v>
      </c>
      <c r="L1392" s="17">
        <v>9.0253143446288996E-3</v>
      </c>
      <c r="M1392" s="17"/>
      <c r="N1392" s="17">
        <v>1.47855833290465E-2</v>
      </c>
      <c r="O1392" s="17">
        <v>3.8757225189795801E-3</v>
      </c>
      <c r="P1392" s="17">
        <v>4.6548550322432301E-3</v>
      </c>
      <c r="Q1392" s="17">
        <v>1.56854719014623E-2</v>
      </c>
      <c r="R1392" s="17"/>
      <c r="S1392" s="17">
        <v>1.0805983536191201E-2</v>
      </c>
      <c r="T1392" s="17">
        <v>8.3880629889980605E-3</v>
      </c>
      <c r="U1392" s="17">
        <v>1.4650457506710599E-2</v>
      </c>
      <c r="V1392" s="17">
        <v>3.0263902535267801E-2</v>
      </c>
      <c r="W1392" s="17">
        <v>2.0442485318983902E-2</v>
      </c>
      <c r="X1392" s="17">
        <v>1.11441033540296E-2</v>
      </c>
      <c r="Y1392" s="17">
        <v>1.42588908535913E-2</v>
      </c>
      <c r="Z1392" s="17">
        <v>2.18845693831391E-2</v>
      </c>
      <c r="AA1392" s="17">
        <v>0</v>
      </c>
      <c r="AB1392" s="17">
        <v>0</v>
      </c>
      <c r="AC1392" s="17">
        <v>0</v>
      </c>
      <c r="AD1392" s="17">
        <v>0</v>
      </c>
      <c r="AE1392" s="17"/>
      <c r="AF1392" s="17">
        <v>1.40618943606065E-2</v>
      </c>
      <c r="AG1392" s="17">
        <v>1.40962461202019E-2</v>
      </c>
      <c r="AH1392" s="17">
        <v>9.5443173905777005E-3</v>
      </c>
      <c r="AI1392" s="17">
        <v>4.1010907481623202E-3</v>
      </c>
      <c r="AJ1392" s="17">
        <v>3.77131123316519E-2</v>
      </c>
      <c r="AK1392" s="17"/>
      <c r="AL1392" s="17">
        <v>5.2604198041556003E-3</v>
      </c>
      <c r="AM1392" s="17">
        <v>1.9669591789053299E-2</v>
      </c>
      <c r="AN1392" s="17">
        <v>2.0012342048909702E-2</v>
      </c>
      <c r="AO1392" s="17">
        <v>6.3998947188722097E-3</v>
      </c>
      <c r="AP1392" s="17">
        <v>1.21420118409808E-2</v>
      </c>
      <c r="AQ1392" s="17">
        <v>0</v>
      </c>
      <c r="AR1392" s="17"/>
      <c r="AS1392" s="17">
        <v>9.5041553106093805E-3</v>
      </c>
      <c r="AT1392" s="17">
        <v>1.2601810858052599E-2</v>
      </c>
      <c r="AU1392" s="17"/>
      <c r="AV1392" s="17">
        <v>1.1693857258917599E-2</v>
      </c>
      <c r="AW1392" s="17">
        <v>4.6370207052443104E-3</v>
      </c>
    </row>
    <row r="1393" spans="2:49" x14ac:dyDescent="0.3">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row>
    <row r="1394" spans="2:49" x14ac:dyDescent="0.3">
      <c r="B1394" s="6" t="s">
        <v>491</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row>
    <row r="1395" spans="2:49" x14ac:dyDescent="0.3">
      <c r="B1395" s="23" t="s">
        <v>350</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row>
    <row r="1396" spans="2:49" x14ac:dyDescent="0.3">
      <c r="B1396" t="s">
        <v>439</v>
      </c>
      <c r="C1396" s="17">
        <v>0.22896911908383799</v>
      </c>
      <c r="D1396" s="17">
        <v>0.25606173575179297</v>
      </c>
      <c r="E1396" s="17">
        <v>0.190350129267716</v>
      </c>
      <c r="F1396" s="17"/>
      <c r="G1396" s="17">
        <v>0.25702603239356198</v>
      </c>
      <c r="H1396" s="17">
        <v>0.29439657804006902</v>
      </c>
      <c r="I1396" s="17">
        <v>0.25886895660804798</v>
      </c>
      <c r="J1396" s="17">
        <v>0.177347882531769</v>
      </c>
      <c r="K1396" s="17">
        <v>0.114571017815217</v>
      </c>
      <c r="L1396" s="17">
        <v>9.7233959096825195E-2</v>
      </c>
      <c r="M1396" s="17"/>
      <c r="N1396" s="17">
        <v>0.24943856128622499</v>
      </c>
      <c r="O1396" s="17">
        <v>0.17357164248278001</v>
      </c>
      <c r="P1396" s="17">
        <v>0.264489281236435</v>
      </c>
      <c r="Q1396" s="17">
        <v>0.21646587681531401</v>
      </c>
      <c r="R1396" s="17"/>
      <c r="S1396" s="17">
        <v>0.29381331173334102</v>
      </c>
      <c r="T1396" s="17">
        <v>0.24599812861762699</v>
      </c>
      <c r="U1396" s="17">
        <v>0.14567283234582501</v>
      </c>
      <c r="V1396" s="17">
        <v>0.25914489014737302</v>
      </c>
      <c r="W1396" s="17">
        <v>0.19420927260234799</v>
      </c>
      <c r="X1396" s="17">
        <v>0.23142706195406201</v>
      </c>
      <c r="Y1396" s="17">
        <v>0.164528467831659</v>
      </c>
      <c r="Z1396" s="17">
        <v>0.24714196389742499</v>
      </c>
      <c r="AA1396" s="17">
        <v>0.29489542147158398</v>
      </c>
      <c r="AB1396" s="17">
        <v>0.151203859099347</v>
      </c>
      <c r="AC1396" s="17">
        <v>8.5726720263995498E-2</v>
      </c>
      <c r="AD1396" s="17">
        <v>0.26278499644900399</v>
      </c>
      <c r="AE1396" s="17"/>
      <c r="AF1396" s="17">
        <v>0.18677303776033599</v>
      </c>
      <c r="AG1396" s="17">
        <v>0.206458806531366</v>
      </c>
      <c r="AH1396" s="17">
        <v>0.19023368687882</v>
      </c>
      <c r="AI1396" s="17">
        <v>0.346698606605988</v>
      </c>
      <c r="AJ1396" s="17">
        <v>0.40488414570998699</v>
      </c>
      <c r="AK1396" s="17"/>
      <c r="AL1396" s="17">
        <v>0.29752413132045902</v>
      </c>
      <c r="AM1396" s="17">
        <v>0.14917571379640299</v>
      </c>
      <c r="AN1396" s="17">
        <v>0.21688897716269301</v>
      </c>
      <c r="AO1396" s="17">
        <v>0.17246897224917301</v>
      </c>
      <c r="AP1396" s="17">
        <v>0.240772636202884</v>
      </c>
      <c r="AQ1396" s="17">
        <v>0.33496718377173101</v>
      </c>
      <c r="AR1396" s="17"/>
      <c r="AS1396" s="17">
        <v>0.25459384507313498</v>
      </c>
      <c r="AT1396" s="17">
        <v>0.20028913599777701</v>
      </c>
      <c r="AU1396" s="17"/>
      <c r="AV1396" s="17">
        <v>0.27252281678439899</v>
      </c>
      <c r="AW1396" s="17">
        <v>0.21474243117549299</v>
      </c>
    </row>
    <row r="1397" spans="2:49" x14ac:dyDescent="0.3">
      <c r="B1397" t="s">
        <v>440</v>
      </c>
      <c r="C1397" s="17">
        <v>0.43790404604806998</v>
      </c>
      <c r="D1397" s="17">
        <v>0.43120648538963002</v>
      </c>
      <c r="E1397" s="17">
        <v>0.44828812707270199</v>
      </c>
      <c r="F1397" s="17"/>
      <c r="G1397" s="17">
        <v>0.46042217224738802</v>
      </c>
      <c r="H1397" s="17">
        <v>0.47477387530450099</v>
      </c>
      <c r="I1397" s="17">
        <v>0.436751291067346</v>
      </c>
      <c r="J1397" s="17">
        <v>0.38857167570421502</v>
      </c>
      <c r="K1397" s="17">
        <v>0.40763259801412</v>
      </c>
      <c r="L1397" s="17">
        <v>0.392420023334414</v>
      </c>
      <c r="M1397" s="17"/>
      <c r="N1397" s="17">
        <v>0.430563133579142</v>
      </c>
      <c r="O1397" s="17">
        <v>0.47722397455146898</v>
      </c>
      <c r="P1397" s="17">
        <v>0.40704050350225202</v>
      </c>
      <c r="Q1397" s="17">
        <v>0.445935654137322</v>
      </c>
      <c r="R1397" s="17"/>
      <c r="S1397" s="17">
        <v>0.39009879774307199</v>
      </c>
      <c r="T1397" s="17">
        <v>0.39196986664335698</v>
      </c>
      <c r="U1397" s="17">
        <v>0.47454323339941601</v>
      </c>
      <c r="V1397" s="17">
        <v>0.41603986038388802</v>
      </c>
      <c r="W1397" s="17">
        <v>0.40253570254402499</v>
      </c>
      <c r="X1397" s="17">
        <v>0.47053127100034098</v>
      </c>
      <c r="Y1397" s="17">
        <v>0.50170838746135804</v>
      </c>
      <c r="Z1397" s="17">
        <v>0.47266123715869901</v>
      </c>
      <c r="AA1397" s="17">
        <v>0.48016873968768398</v>
      </c>
      <c r="AB1397" s="17">
        <v>0.414019124235606</v>
      </c>
      <c r="AC1397" s="17">
        <v>0.54349502175273401</v>
      </c>
      <c r="AD1397" s="17">
        <v>0.41185129707253998</v>
      </c>
      <c r="AE1397" s="17"/>
      <c r="AF1397" s="17">
        <v>0.40456205623790498</v>
      </c>
      <c r="AG1397" s="17">
        <v>0.47164569295460701</v>
      </c>
      <c r="AH1397" s="17">
        <v>0.50347926898329898</v>
      </c>
      <c r="AI1397" s="17">
        <v>0.384119919462034</v>
      </c>
      <c r="AJ1397" s="17">
        <v>0.28758477513000602</v>
      </c>
      <c r="AK1397" s="17"/>
      <c r="AL1397" s="17">
        <v>0.44767693762112198</v>
      </c>
      <c r="AM1397" s="17">
        <v>0.43859917047913499</v>
      </c>
      <c r="AN1397" s="17">
        <v>0.41322688441314198</v>
      </c>
      <c r="AO1397" s="17">
        <v>0.43969838615383</v>
      </c>
      <c r="AP1397" s="17">
        <v>0.398492166731923</v>
      </c>
      <c r="AQ1397" s="17">
        <v>0.46524979515027898</v>
      </c>
      <c r="AR1397" s="17"/>
      <c r="AS1397" s="17">
        <v>0.44020039529145499</v>
      </c>
      <c r="AT1397" s="17">
        <v>0.43533390120096199</v>
      </c>
      <c r="AU1397" s="17"/>
      <c r="AV1397" s="17">
        <v>0.42598194694910901</v>
      </c>
      <c r="AW1397" s="17">
        <v>0.47180428641238897</v>
      </c>
    </row>
    <row r="1398" spans="2:49" x14ac:dyDescent="0.3">
      <c r="B1398" t="s">
        <v>441</v>
      </c>
      <c r="C1398" s="17">
        <v>0.23707849435402401</v>
      </c>
      <c r="D1398" s="17">
        <v>0.226606255793664</v>
      </c>
      <c r="E1398" s="17">
        <v>0.25247442306481699</v>
      </c>
      <c r="F1398" s="17"/>
      <c r="G1398" s="17">
        <v>0.18989051014445699</v>
      </c>
      <c r="H1398" s="17">
        <v>0.18847951645394201</v>
      </c>
      <c r="I1398" s="17">
        <v>0.21766172598209399</v>
      </c>
      <c r="J1398" s="17">
        <v>0.322925294706917</v>
      </c>
      <c r="K1398" s="17">
        <v>0.31045180539492401</v>
      </c>
      <c r="L1398" s="17">
        <v>0.31645652008870001</v>
      </c>
      <c r="M1398" s="17"/>
      <c r="N1398" s="17">
        <v>0.24497729992969999</v>
      </c>
      <c r="O1398" s="17">
        <v>0.25509282634888297</v>
      </c>
      <c r="P1398" s="17">
        <v>0.21351481295124999</v>
      </c>
      <c r="Q1398" s="17">
        <v>0.22802270963215601</v>
      </c>
      <c r="R1398" s="17"/>
      <c r="S1398" s="17">
        <v>0.251280050141861</v>
      </c>
      <c r="T1398" s="17">
        <v>0.222967646117472</v>
      </c>
      <c r="U1398" s="17">
        <v>0.23340028556303999</v>
      </c>
      <c r="V1398" s="17">
        <v>0.23963863537347699</v>
      </c>
      <c r="W1398" s="17">
        <v>0.270169335688765</v>
      </c>
      <c r="X1398" s="17">
        <v>0.22636475434108699</v>
      </c>
      <c r="Y1398" s="17">
        <v>0.25423130340071598</v>
      </c>
      <c r="Z1398" s="17">
        <v>0.20001688111937499</v>
      </c>
      <c r="AA1398" s="17">
        <v>0.16143708445855001</v>
      </c>
      <c r="AB1398" s="17">
        <v>0.309608795229113</v>
      </c>
      <c r="AC1398" s="17">
        <v>0.26079458059489402</v>
      </c>
      <c r="AD1398" s="17">
        <v>0.22600360397181901</v>
      </c>
      <c r="AE1398" s="17"/>
      <c r="AF1398" s="17">
        <v>0.29762897851196402</v>
      </c>
      <c r="AG1398" s="17">
        <v>0.22013696063625099</v>
      </c>
      <c r="AH1398" s="17">
        <v>0.224307254941222</v>
      </c>
      <c r="AI1398" s="17">
        <v>0.21261135161155101</v>
      </c>
      <c r="AJ1398" s="17">
        <v>0.23881588161598899</v>
      </c>
      <c r="AK1398" s="17"/>
      <c r="AL1398" s="17">
        <v>0.18371649344666899</v>
      </c>
      <c r="AM1398" s="17">
        <v>0.30240272732738999</v>
      </c>
      <c r="AN1398" s="17">
        <v>0.27173664867344299</v>
      </c>
      <c r="AO1398" s="17">
        <v>0.28358221350763002</v>
      </c>
      <c r="AP1398" s="17">
        <v>0.17937233313642101</v>
      </c>
      <c r="AQ1398" s="17">
        <v>0.13127659397889099</v>
      </c>
      <c r="AR1398" s="17"/>
      <c r="AS1398" s="17">
        <v>0.21389150347232599</v>
      </c>
      <c r="AT1398" s="17">
        <v>0.26303008917620802</v>
      </c>
      <c r="AU1398" s="17"/>
      <c r="AV1398" s="17">
        <v>0.204297437146754</v>
      </c>
      <c r="AW1398" s="17">
        <v>0.23521660310765899</v>
      </c>
    </row>
    <row r="1399" spans="2:49" x14ac:dyDescent="0.3">
      <c r="B1399" t="s">
        <v>442</v>
      </c>
      <c r="C1399" s="17">
        <v>7.8026222332071099E-2</v>
      </c>
      <c r="D1399" s="17">
        <v>6.9968152089183805E-2</v>
      </c>
      <c r="E1399" s="17">
        <v>8.7978107678697598E-2</v>
      </c>
      <c r="F1399" s="17"/>
      <c r="G1399" s="17">
        <v>5.8863532118230102E-2</v>
      </c>
      <c r="H1399" s="17">
        <v>3.48932153472006E-2</v>
      </c>
      <c r="I1399" s="17">
        <v>6.4525322455613501E-2</v>
      </c>
      <c r="J1399" s="17">
        <v>0.104652388847228</v>
      </c>
      <c r="K1399" s="17">
        <v>0.14739297865998499</v>
      </c>
      <c r="L1399" s="17">
        <v>0.17119787361372801</v>
      </c>
      <c r="M1399" s="17"/>
      <c r="N1399" s="17">
        <v>5.2959243091489402E-2</v>
      </c>
      <c r="O1399" s="17">
        <v>7.4263321949368702E-2</v>
      </c>
      <c r="P1399" s="17">
        <v>9.6692071457287795E-2</v>
      </c>
      <c r="Q1399" s="17">
        <v>0.100645612010202</v>
      </c>
      <c r="R1399" s="17"/>
      <c r="S1399" s="17">
        <v>5.3599043420674501E-2</v>
      </c>
      <c r="T1399" s="17">
        <v>0.122973055218496</v>
      </c>
      <c r="U1399" s="17">
        <v>0.11855104187865501</v>
      </c>
      <c r="V1399" s="17">
        <v>6.3663529776450303E-2</v>
      </c>
      <c r="W1399" s="17">
        <v>9.6063265259628994E-2</v>
      </c>
      <c r="X1399" s="17">
        <v>5.08569252308054E-2</v>
      </c>
      <c r="Y1399" s="17">
        <v>6.6077035230042797E-2</v>
      </c>
      <c r="Z1399" s="17">
        <v>5.91171278008297E-2</v>
      </c>
      <c r="AA1399" s="17">
        <v>6.3498754382182498E-2</v>
      </c>
      <c r="AB1399" s="17">
        <v>9.9481491022151397E-2</v>
      </c>
      <c r="AC1399" s="17">
        <v>8.8547659045695698E-2</v>
      </c>
      <c r="AD1399" s="17">
        <v>6.9098924934973896E-2</v>
      </c>
      <c r="AE1399" s="17"/>
      <c r="AF1399" s="17">
        <v>0.103886136805527</v>
      </c>
      <c r="AG1399" s="17">
        <v>7.5488194651280704E-2</v>
      </c>
      <c r="AH1399" s="17">
        <v>6.1829815086448102E-2</v>
      </c>
      <c r="AI1399" s="17">
        <v>5.65701223204267E-2</v>
      </c>
      <c r="AJ1399" s="17">
        <v>0</v>
      </c>
      <c r="AK1399" s="17"/>
      <c r="AL1399" s="17">
        <v>5.5818368143828997E-2</v>
      </c>
      <c r="AM1399" s="17">
        <v>9.84294270574219E-2</v>
      </c>
      <c r="AN1399" s="17">
        <v>6.88278392142153E-2</v>
      </c>
      <c r="AO1399" s="17">
        <v>8.3307754819245697E-2</v>
      </c>
      <c r="AP1399" s="17">
        <v>0.13530916434448501</v>
      </c>
      <c r="AQ1399" s="17">
        <v>6.8506427099098696E-2</v>
      </c>
      <c r="AR1399" s="17"/>
      <c r="AS1399" s="17">
        <v>7.7807250333479197E-2</v>
      </c>
      <c r="AT1399" s="17">
        <v>7.8271302541653098E-2</v>
      </c>
      <c r="AU1399" s="17"/>
      <c r="AV1399" s="17">
        <v>8.0361672227796901E-2</v>
      </c>
      <c r="AW1399" s="17">
        <v>7.2129438698822004E-2</v>
      </c>
    </row>
    <row r="1400" spans="2:49" x14ac:dyDescent="0.3">
      <c r="B1400" t="s">
        <v>176</v>
      </c>
      <c r="C1400" s="17">
        <v>1.8022118181997102E-2</v>
      </c>
      <c r="D1400" s="17">
        <v>1.61573709757293E-2</v>
      </c>
      <c r="E1400" s="17">
        <v>2.09092129160676E-2</v>
      </c>
      <c r="F1400" s="17"/>
      <c r="G1400" s="17">
        <v>3.3797753096362501E-2</v>
      </c>
      <c r="H1400" s="17">
        <v>7.4568148542870803E-3</v>
      </c>
      <c r="I1400" s="17">
        <v>2.2192703886898899E-2</v>
      </c>
      <c r="J1400" s="17">
        <v>6.5027582098720702E-3</v>
      </c>
      <c r="K1400" s="17">
        <v>1.9951600115754E-2</v>
      </c>
      <c r="L1400" s="17">
        <v>2.2691623866333201E-2</v>
      </c>
      <c r="M1400" s="17"/>
      <c r="N1400" s="17">
        <v>2.20617621134441E-2</v>
      </c>
      <c r="O1400" s="17">
        <v>1.9848234667499399E-2</v>
      </c>
      <c r="P1400" s="17">
        <v>1.8263330852774599E-2</v>
      </c>
      <c r="Q1400" s="17">
        <v>8.9301474050058494E-3</v>
      </c>
      <c r="R1400" s="17"/>
      <c r="S1400" s="17">
        <v>1.12087969610512E-2</v>
      </c>
      <c r="T1400" s="17">
        <v>1.60913034030471E-2</v>
      </c>
      <c r="U1400" s="17">
        <v>2.7832606813063501E-2</v>
      </c>
      <c r="V1400" s="17">
        <v>2.1513084318811999E-2</v>
      </c>
      <c r="W1400" s="17">
        <v>3.7022423905232998E-2</v>
      </c>
      <c r="X1400" s="17">
        <v>2.0819987473704001E-2</v>
      </c>
      <c r="Y1400" s="17">
        <v>1.34548060762248E-2</v>
      </c>
      <c r="Z1400" s="17">
        <v>2.10627900236714E-2</v>
      </c>
      <c r="AA1400" s="17">
        <v>0</v>
      </c>
      <c r="AB1400" s="17">
        <v>2.56867304137837E-2</v>
      </c>
      <c r="AC1400" s="17">
        <v>2.1436018342680399E-2</v>
      </c>
      <c r="AD1400" s="17">
        <v>3.0261177571662998E-2</v>
      </c>
      <c r="AE1400" s="17"/>
      <c r="AF1400" s="17">
        <v>7.1497906842674201E-3</v>
      </c>
      <c r="AG1400" s="17">
        <v>2.6270345226494601E-2</v>
      </c>
      <c r="AH1400" s="17">
        <v>2.0149974110211299E-2</v>
      </c>
      <c r="AI1400" s="17">
        <v>0</v>
      </c>
      <c r="AJ1400" s="17">
        <v>6.87151975440181E-2</v>
      </c>
      <c r="AK1400" s="17"/>
      <c r="AL1400" s="17">
        <v>1.52640694679215E-2</v>
      </c>
      <c r="AM1400" s="17">
        <v>1.13929613396501E-2</v>
      </c>
      <c r="AN1400" s="17">
        <v>2.93196505365068E-2</v>
      </c>
      <c r="AO1400" s="17">
        <v>2.0942673270121E-2</v>
      </c>
      <c r="AP1400" s="17">
        <v>4.6053699584287698E-2</v>
      </c>
      <c r="AQ1400" s="17">
        <v>0</v>
      </c>
      <c r="AR1400" s="17"/>
      <c r="AS1400" s="17">
        <v>1.3507005829605101E-2</v>
      </c>
      <c r="AT1400" s="17">
        <v>2.3075571083399998E-2</v>
      </c>
      <c r="AU1400" s="17"/>
      <c r="AV1400" s="17">
        <v>1.6836126891941399E-2</v>
      </c>
      <c r="AW1400" s="17">
        <v>6.1072406056367403E-3</v>
      </c>
    </row>
    <row r="1401" spans="2:49" x14ac:dyDescent="0.3">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row>
    <row r="1402" spans="2:49" x14ac:dyDescent="0.3">
      <c r="B1402" s="6" t="s">
        <v>492</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row>
    <row r="1403" spans="2:49" x14ac:dyDescent="0.3">
      <c r="B1403" s="23" t="s">
        <v>350</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row>
    <row r="1404" spans="2:49" x14ac:dyDescent="0.3">
      <c r="B1404" t="s">
        <v>439</v>
      </c>
      <c r="C1404" s="17">
        <v>0.17284274100215699</v>
      </c>
      <c r="D1404" s="17">
        <v>0.185510266012614</v>
      </c>
      <c r="E1404" s="17">
        <v>0.15419254293468301</v>
      </c>
      <c r="F1404" s="17"/>
      <c r="G1404" s="17">
        <v>0.211031878174543</v>
      </c>
      <c r="H1404" s="17">
        <v>0.25222070030932903</v>
      </c>
      <c r="I1404" s="17">
        <v>0.17054949255685201</v>
      </c>
      <c r="J1404" s="17">
        <v>0.12449627624628901</v>
      </c>
      <c r="K1404" s="17">
        <v>8.2796345783310105E-2</v>
      </c>
      <c r="L1404" s="17">
        <v>1.9728193994881901E-2</v>
      </c>
      <c r="M1404" s="17"/>
      <c r="N1404" s="17">
        <v>0.205969666865224</v>
      </c>
      <c r="O1404" s="17">
        <v>0.13272613141173401</v>
      </c>
      <c r="P1404" s="17">
        <v>0.171851332044865</v>
      </c>
      <c r="Q1404" s="17">
        <v>0.16557763493248001</v>
      </c>
      <c r="R1404" s="17"/>
      <c r="S1404" s="17">
        <v>0.222414181892954</v>
      </c>
      <c r="T1404" s="17">
        <v>0.213033727288997</v>
      </c>
      <c r="U1404" s="17">
        <v>7.1031299665029607E-2</v>
      </c>
      <c r="V1404" s="17">
        <v>0.166356176151396</v>
      </c>
      <c r="W1404" s="17">
        <v>0.127657346970622</v>
      </c>
      <c r="X1404" s="17">
        <v>0.20681009756365501</v>
      </c>
      <c r="Y1404" s="17">
        <v>0.121702865212706</v>
      </c>
      <c r="Z1404" s="17">
        <v>0.14540408167676599</v>
      </c>
      <c r="AA1404" s="17">
        <v>0.23644979720175699</v>
      </c>
      <c r="AB1404" s="17">
        <v>9.9953927969063203E-2</v>
      </c>
      <c r="AC1404" s="17">
        <v>8.8458190019697694E-2</v>
      </c>
      <c r="AD1404" s="17">
        <v>0.23242461166345901</v>
      </c>
      <c r="AE1404" s="17"/>
      <c r="AF1404" s="17">
        <v>0.11495895206331901</v>
      </c>
      <c r="AG1404" s="17">
        <v>0.15710935250558999</v>
      </c>
      <c r="AH1404" s="17">
        <v>0.17963304989305101</v>
      </c>
      <c r="AI1404" s="17">
        <v>0.247432922718234</v>
      </c>
      <c r="AJ1404" s="17">
        <v>0.27751924194077399</v>
      </c>
      <c r="AK1404" s="17"/>
      <c r="AL1404" s="17">
        <v>0.27456153704720199</v>
      </c>
      <c r="AM1404" s="17">
        <v>9.6977975945181399E-2</v>
      </c>
      <c r="AN1404" s="17">
        <v>0.118209470696751</v>
      </c>
      <c r="AO1404" s="17">
        <v>0.10862082543198601</v>
      </c>
      <c r="AP1404" s="17">
        <v>8.2971264262646505E-2</v>
      </c>
      <c r="AQ1404" s="17">
        <v>0.26330125937608001</v>
      </c>
      <c r="AR1404" s="17"/>
      <c r="AS1404" s="17">
        <v>0.18382117582441601</v>
      </c>
      <c r="AT1404" s="17">
        <v>0.16055533839167399</v>
      </c>
      <c r="AU1404" s="17"/>
      <c r="AV1404" s="17">
        <v>0.18282178422428899</v>
      </c>
      <c r="AW1404" s="17">
        <v>0.18604256191079499</v>
      </c>
    </row>
    <row r="1405" spans="2:49" x14ac:dyDescent="0.3">
      <c r="B1405" t="s">
        <v>440</v>
      </c>
      <c r="C1405" s="17">
        <v>0.40035483433510199</v>
      </c>
      <c r="D1405" s="17">
        <v>0.416116098866396</v>
      </c>
      <c r="E1405" s="17">
        <v>0.38263658512223703</v>
      </c>
      <c r="F1405" s="17"/>
      <c r="G1405" s="17">
        <v>0.389528149229453</v>
      </c>
      <c r="H1405" s="17">
        <v>0.44097780524409802</v>
      </c>
      <c r="I1405" s="17">
        <v>0.37990590489030002</v>
      </c>
      <c r="J1405" s="17">
        <v>0.430254935627913</v>
      </c>
      <c r="K1405" s="17">
        <v>0.39634110199878902</v>
      </c>
      <c r="L1405" s="17">
        <v>0.29717332195900198</v>
      </c>
      <c r="M1405" s="17"/>
      <c r="N1405" s="17">
        <v>0.38554187289848502</v>
      </c>
      <c r="O1405" s="17">
        <v>0.41224172919396301</v>
      </c>
      <c r="P1405" s="17">
        <v>0.414184330896473</v>
      </c>
      <c r="Q1405" s="17">
        <v>0.40330730521925301</v>
      </c>
      <c r="R1405" s="17"/>
      <c r="S1405" s="17">
        <v>0.41512104464050897</v>
      </c>
      <c r="T1405" s="17">
        <v>0.36915625754209702</v>
      </c>
      <c r="U1405" s="17">
        <v>0.39206257634004998</v>
      </c>
      <c r="V1405" s="17">
        <v>0.44272565738346398</v>
      </c>
      <c r="W1405" s="17">
        <v>0.31945796333209198</v>
      </c>
      <c r="X1405" s="17">
        <v>0.35568277938856002</v>
      </c>
      <c r="Y1405" s="17">
        <v>0.41775887443760301</v>
      </c>
      <c r="Z1405" s="17">
        <v>0.49145953112128798</v>
      </c>
      <c r="AA1405" s="17">
        <v>0.335965091152087</v>
      </c>
      <c r="AB1405" s="17">
        <v>0.46842579785684302</v>
      </c>
      <c r="AC1405" s="17">
        <v>0.41684269304204502</v>
      </c>
      <c r="AD1405" s="17">
        <v>0.46732837270258198</v>
      </c>
      <c r="AE1405" s="17"/>
      <c r="AF1405" s="17">
        <v>0.38222157033249099</v>
      </c>
      <c r="AG1405" s="17">
        <v>0.34961083688158501</v>
      </c>
      <c r="AH1405" s="17">
        <v>0.422644473559249</v>
      </c>
      <c r="AI1405" s="17">
        <v>0.45306038422446598</v>
      </c>
      <c r="AJ1405" s="17">
        <v>0.29999393753806303</v>
      </c>
      <c r="AK1405" s="17"/>
      <c r="AL1405" s="17">
        <v>0.40374822849400999</v>
      </c>
      <c r="AM1405" s="17">
        <v>0.392683641023089</v>
      </c>
      <c r="AN1405" s="17">
        <v>0.43786226305387099</v>
      </c>
      <c r="AO1405" s="17">
        <v>0.348745351439533</v>
      </c>
      <c r="AP1405" s="17">
        <v>0.45942053143181399</v>
      </c>
      <c r="AQ1405" s="17">
        <v>0.42164170733404099</v>
      </c>
      <c r="AR1405" s="17"/>
      <c r="AS1405" s="17">
        <v>0.425821723667483</v>
      </c>
      <c r="AT1405" s="17">
        <v>0.371851506900018</v>
      </c>
      <c r="AU1405" s="17"/>
      <c r="AV1405" s="17">
        <v>0.417393870149462</v>
      </c>
      <c r="AW1405" s="17">
        <v>0.44455463731273798</v>
      </c>
    </row>
    <row r="1406" spans="2:49" x14ac:dyDescent="0.3">
      <c r="B1406" t="s">
        <v>441</v>
      </c>
      <c r="C1406" s="17">
        <v>0.25954944788705903</v>
      </c>
      <c r="D1406" s="17">
        <v>0.25316470325836898</v>
      </c>
      <c r="E1406" s="17">
        <v>0.26719422805441101</v>
      </c>
      <c r="F1406" s="17"/>
      <c r="G1406" s="17">
        <v>0.25767399201266999</v>
      </c>
      <c r="H1406" s="17">
        <v>0.202738272654437</v>
      </c>
      <c r="I1406" s="17">
        <v>0.27946372528091201</v>
      </c>
      <c r="J1406" s="17">
        <v>0.26858214412072401</v>
      </c>
      <c r="K1406" s="17">
        <v>0.25833786750141102</v>
      </c>
      <c r="L1406" s="17">
        <v>0.38004511949717101</v>
      </c>
      <c r="M1406" s="17"/>
      <c r="N1406" s="17">
        <v>0.24402912877184699</v>
      </c>
      <c r="O1406" s="17">
        <v>0.30020733650558801</v>
      </c>
      <c r="P1406" s="17">
        <v>0.24301102452513601</v>
      </c>
      <c r="Q1406" s="17">
        <v>0.254699562549907</v>
      </c>
      <c r="R1406" s="17"/>
      <c r="S1406" s="17">
        <v>0.25002714768476803</v>
      </c>
      <c r="T1406" s="17">
        <v>0.26087842508986497</v>
      </c>
      <c r="U1406" s="17">
        <v>0.30841724273576498</v>
      </c>
      <c r="V1406" s="17">
        <v>0.24660947992489499</v>
      </c>
      <c r="W1406" s="17">
        <v>0.330150997257464</v>
      </c>
      <c r="X1406" s="17">
        <v>0.24102862323326901</v>
      </c>
      <c r="Y1406" s="17">
        <v>0.22940647590473101</v>
      </c>
      <c r="Z1406" s="17">
        <v>0.222031025615228</v>
      </c>
      <c r="AA1406" s="17">
        <v>0.28302566837815002</v>
      </c>
      <c r="AB1406" s="17">
        <v>0.24084548440867701</v>
      </c>
      <c r="AC1406" s="17">
        <v>0.34697514428152498</v>
      </c>
      <c r="AD1406" s="17">
        <v>0.10872554931544</v>
      </c>
      <c r="AE1406" s="17"/>
      <c r="AF1406" s="17">
        <v>0.29317376603024597</v>
      </c>
      <c r="AG1406" s="17">
        <v>0.29871339594197499</v>
      </c>
      <c r="AH1406" s="17">
        <v>0.25248789789319498</v>
      </c>
      <c r="AI1406" s="17">
        <v>0.18538648956330001</v>
      </c>
      <c r="AJ1406" s="17">
        <v>0.24999526075936301</v>
      </c>
      <c r="AK1406" s="17"/>
      <c r="AL1406" s="17">
        <v>0.206720728978013</v>
      </c>
      <c r="AM1406" s="17">
        <v>0.30726146621384598</v>
      </c>
      <c r="AN1406" s="17">
        <v>0.19832323313769301</v>
      </c>
      <c r="AO1406" s="17">
        <v>0.35761607220172897</v>
      </c>
      <c r="AP1406" s="17">
        <v>0.25904203932486303</v>
      </c>
      <c r="AQ1406" s="17">
        <v>0.22868026733206101</v>
      </c>
      <c r="AR1406" s="17"/>
      <c r="AS1406" s="17">
        <v>0.243545750459083</v>
      </c>
      <c r="AT1406" s="17">
        <v>0.27746127928539199</v>
      </c>
      <c r="AU1406" s="17"/>
      <c r="AV1406" s="17">
        <v>0.25595744401389797</v>
      </c>
      <c r="AW1406" s="17">
        <v>0.21595780258403</v>
      </c>
    </row>
    <row r="1407" spans="2:49" x14ac:dyDescent="0.3">
      <c r="B1407" t="s">
        <v>442</v>
      </c>
      <c r="C1407" s="17">
        <v>0.12651263608737201</v>
      </c>
      <c r="D1407" s="17">
        <v>0.11359576885638201</v>
      </c>
      <c r="E1407" s="17">
        <v>0.141679259640767</v>
      </c>
      <c r="F1407" s="17"/>
      <c r="G1407" s="17">
        <v>9.2470463177515005E-2</v>
      </c>
      <c r="H1407" s="17">
        <v>8.6184659314925499E-2</v>
      </c>
      <c r="I1407" s="17">
        <v>0.10911565075401</v>
      </c>
      <c r="J1407" s="17">
        <v>0.143418961940284</v>
      </c>
      <c r="K1407" s="17">
        <v>0.20089567836528999</v>
      </c>
      <c r="L1407" s="17">
        <v>0.26818433212368098</v>
      </c>
      <c r="M1407" s="17"/>
      <c r="N1407" s="17">
        <v>0.12937174206312399</v>
      </c>
      <c r="O1407" s="17">
        <v>0.10998704602433</v>
      </c>
      <c r="P1407" s="17">
        <v>0.124584276956811</v>
      </c>
      <c r="Q1407" s="17">
        <v>0.141897080247087</v>
      </c>
      <c r="R1407" s="17"/>
      <c r="S1407" s="17">
        <v>9.9608941466058198E-2</v>
      </c>
      <c r="T1407" s="17">
        <v>0.14854352709004301</v>
      </c>
      <c r="U1407" s="17">
        <v>0.17307893541416799</v>
      </c>
      <c r="V1407" s="17">
        <v>9.4078910415026099E-2</v>
      </c>
      <c r="W1407" s="17">
        <v>0.156655700987614</v>
      </c>
      <c r="X1407" s="17">
        <v>0.138271646356668</v>
      </c>
      <c r="Y1407" s="17">
        <v>0.18956806633690501</v>
      </c>
      <c r="Z1407" s="17">
        <v>9.8924221697838405E-2</v>
      </c>
      <c r="AA1407" s="17">
        <v>0.10517132681080101</v>
      </c>
      <c r="AB1407" s="17">
        <v>0.12997604764864201</v>
      </c>
      <c r="AC1407" s="17">
        <v>8.4872329219906395E-2</v>
      </c>
      <c r="AD1407" s="17">
        <v>0.11517960684091499</v>
      </c>
      <c r="AE1407" s="17"/>
      <c r="AF1407" s="17">
        <v>0.14297671521609101</v>
      </c>
      <c r="AG1407" s="17">
        <v>0.156726246289981</v>
      </c>
      <c r="AH1407" s="17">
        <v>9.2147006645698207E-2</v>
      </c>
      <c r="AI1407" s="17">
        <v>0.101477968802112</v>
      </c>
      <c r="AJ1407" s="17">
        <v>0.10764192724513</v>
      </c>
      <c r="AK1407" s="17"/>
      <c r="AL1407" s="17">
        <v>9.7169104890930905E-2</v>
      </c>
      <c r="AM1407" s="17">
        <v>0.16290567398414599</v>
      </c>
      <c r="AN1407" s="17">
        <v>0.15844107262834101</v>
      </c>
      <c r="AO1407" s="17">
        <v>0.11347774599325799</v>
      </c>
      <c r="AP1407" s="17">
        <v>0.16958144230254599</v>
      </c>
      <c r="AQ1407" s="17">
        <v>6.5723298273344694E-2</v>
      </c>
      <c r="AR1407" s="17"/>
      <c r="AS1407" s="17">
        <v>0.11430286071865201</v>
      </c>
      <c r="AT1407" s="17">
        <v>0.14017819298760001</v>
      </c>
      <c r="AU1407" s="17"/>
      <c r="AV1407" s="17">
        <v>0.114216307097425</v>
      </c>
      <c r="AW1407" s="17">
        <v>0.114495246776225</v>
      </c>
    </row>
    <row r="1408" spans="2:49" x14ac:dyDescent="0.3">
      <c r="B1408" t="s">
        <v>176</v>
      </c>
      <c r="C1408" s="17">
        <v>4.0740340688310103E-2</v>
      </c>
      <c r="D1408" s="17">
        <v>3.16131630062381E-2</v>
      </c>
      <c r="E1408" s="17">
        <v>5.42973842479023E-2</v>
      </c>
      <c r="F1408" s="17"/>
      <c r="G1408" s="17">
        <v>4.9295517405819E-2</v>
      </c>
      <c r="H1408" s="17">
        <v>1.7878562477211101E-2</v>
      </c>
      <c r="I1408" s="17">
        <v>6.0965226517925498E-2</v>
      </c>
      <c r="J1408" s="17">
        <v>3.3247682064789799E-2</v>
      </c>
      <c r="K1408" s="17">
        <v>6.1629006351199903E-2</v>
      </c>
      <c r="L1408" s="17">
        <v>3.4869032425263201E-2</v>
      </c>
      <c r="M1408" s="17"/>
      <c r="N1408" s="17">
        <v>3.5087589401320202E-2</v>
      </c>
      <c r="O1408" s="17">
        <v>4.4837756864385403E-2</v>
      </c>
      <c r="P1408" s="17">
        <v>4.6369035576714797E-2</v>
      </c>
      <c r="Q1408" s="17">
        <v>3.4518417051273703E-2</v>
      </c>
      <c r="R1408" s="17"/>
      <c r="S1408" s="17">
        <v>1.28286843157109E-2</v>
      </c>
      <c r="T1408" s="17">
        <v>8.3880629889980605E-3</v>
      </c>
      <c r="U1408" s="17">
        <v>5.5409945844986701E-2</v>
      </c>
      <c r="V1408" s="17">
        <v>5.0229776125219401E-2</v>
      </c>
      <c r="W1408" s="17">
        <v>6.6077991452207996E-2</v>
      </c>
      <c r="X1408" s="17">
        <v>5.8206853457847499E-2</v>
      </c>
      <c r="Y1408" s="17">
        <v>4.1563718108055397E-2</v>
      </c>
      <c r="Z1408" s="17">
        <v>4.2181139888879199E-2</v>
      </c>
      <c r="AA1408" s="17">
        <v>3.9388116457204803E-2</v>
      </c>
      <c r="AB1408" s="17">
        <v>6.0798742116774697E-2</v>
      </c>
      <c r="AC1408" s="17">
        <v>6.2851643436826393E-2</v>
      </c>
      <c r="AD1408" s="17">
        <v>7.6341859477603802E-2</v>
      </c>
      <c r="AE1408" s="17"/>
      <c r="AF1408" s="17">
        <v>6.6668996357853005E-2</v>
      </c>
      <c r="AG1408" s="17">
        <v>3.7840168380869697E-2</v>
      </c>
      <c r="AH1408" s="17">
        <v>5.3087572008807003E-2</v>
      </c>
      <c r="AI1408" s="17">
        <v>1.26422346918887E-2</v>
      </c>
      <c r="AJ1408" s="17">
        <v>6.48496325166701E-2</v>
      </c>
      <c r="AK1408" s="17"/>
      <c r="AL1408" s="17">
        <v>1.7800400589844698E-2</v>
      </c>
      <c r="AM1408" s="17">
        <v>4.0171242833737297E-2</v>
      </c>
      <c r="AN1408" s="17">
        <v>8.71639604833441E-2</v>
      </c>
      <c r="AO1408" s="17">
        <v>7.1540004933494897E-2</v>
      </c>
      <c r="AP1408" s="17">
        <v>2.8984722678131201E-2</v>
      </c>
      <c r="AQ1408" s="17">
        <v>2.0653467684472501E-2</v>
      </c>
      <c r="AR1408" s="17"/>
      <c r="AS1408" s="17">
        <v>3.2508489330366097E-2</v>
      </c>
      <c r="AT1408" s="17">
        <v>4.99536824353169E-2</v>
      </c>
      <c r="AU1408" s="17"/>
      <c r="AV1408" s="17">
        <v>2.96105945149251E-2</v>
      </c>
      <c r="AW1408" s="17">
        <v>3.8949751416212097E-2</v>
      </c>
    </row>
    <row r="1409" spans="2:49" x14ac:dyDescent="0.3">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row>
    <row r="1410" spans="2:49" x14ac:dyDescent="0.3">
      <c r="B1410" s="6" t="s">
        <v>493</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row>
    <row r="1411" spans="2:49" x14ac:dyDescent="0.3">
      <c r="B1411" s="23" t="s">
        <v>350</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row>
    <row r="1412" spans="2:49" x14ac:dyDescent="0.3">
      <c r="B1412" t="s">
        <v>439</v>
      </c>
      <c r="C1412" s="17">
        <v>0.115244813777167</v>
      </c>
      <c r="D1412" s="17">
        <v>0.129334979717319</v>
      </c>
      <c r="E1412" s="17">
        <v>9.3861707447435702E-2</v>
      </c>
      <c r="F1412" s="17"/>
      <c r="G1412" s="17">
        <v>0.15722992133082</v>
      </c>
      <c r="H1412" s="17">
        <v>0.18348351077913</v>
      </c>
      <c r="I1412" s="17">
        <v>0.116530459342162</v>
      </c>
      <c r="J1412" s="17">
        <v>5.9168117901275699E-2</v>
      </c>
      <c r="K1412" s="17">
        <v>1.0094534349506201E-2</v>
      </c>
      <c r="L1412" s="17">
        <v>9.7220934221007305E-3</v>
      </c>
      <c r="M1412" s="17"/>
      <c r="N1412" s="17">
        <v>0.12237234404109799</v>
      </c>
      <c r="O1412" s="17">
        <v>0.11092321545995799</v>
      </c>
      <c r="P1412" s="17">
        <v>0.10469598357974</v>
      </c>
      <c r="Q1412" s="17">
        <v>0.12278619996463599</v>
      </c>
      <c r="R1412" s="17"/>
      <c r="S1412" s="17">
        <v>0.17442461472055201</v>
      </c>
      <c r="T1412" s="17">
        <v>0.10811549247489401</v>
      </c>
      <c r="U1412" s="17">
        <v>8.0469735951030102E-2</v>
      </c>
      <c r="V1412" s="17">
        <v>0.14761236431764299</v>
      </c>
      <c r="W1412" s="17">
        <v>4.66215935944077E-2</v>
      </c>
      <c r="X1412" s="17">
        <v>7.4068136727758693E-2</v>
      </c>
      <c r="Y1412" s="17">
        <v>0.110295953294449</v>
      </c>
      <c r="Z1412" s="17">
        <v>0.164822026727416</v>
      </c>
      <c r="AA1412" s="17">
        <v>0.1608849649328</v>
      </c>
      <c r="AB1412" s="17">
        <v>4.376156099273E-2</v>
      </c>
      <c r="AC1412" s="17">
        <v>4.3107626745501899E-2</v>
      </c>
      <c r="AD1412" s="17">
        <v>0.127750533905371</v>
      </c>
      <c r="AE1412" s="17"/>
      <c r="AF1412" s="17">
        <v>9.9002679062714594E-2</v>
      </c>
      <c r="AG1412" s="17">
        <v>9.0630919882566996E-2</v>
      </c>
      <c r="AH1412" s="17">
        <v>0.10514944445557201</v>
      </c>
      <c r="AI1412" s="17">
        <v>0.17520860005376099</v>
      </c>
      <c r="AJ1412" s="17">
        <v>0.14928738330376501</v>
      </c>
      <c r="AK1412" s="17"/>
      <c r="AL1412" s="17">
        <v>0.16611169503554599</v>
      </c>
      <c r="AM1412" s="17">
        <v>8.1020979505090296E-2</v>
      </c>
      <c r="AN1412" s="17">
        <v>7.8813367391522296E-2</v>
      </c>
      <c r="AO1412" s="17">
        <v>9.9601071457777302E-2</v>
      </c>
      <c r="AP1412" s="17">
        <v>0.100658213827751</v>
      </c>
      <c r="AQ1412" s="17">
        <v>6.2319024632761899E-2</v>
      </c>
      <c r="AR1412" s="17"/>
      <c r="AS1412" s="17">
        <v>0.12277094024570701</v>
      </c>
      <c r="AT1412" s="17">
        <v>0.106821341076954</v>
      </c>
      <c r="AU1412" s="17"/>
      <c r="AV1412" s="17">
        <v>0.122602667675881</v>
      </c>
      <c r="AW1412" s="17">
        <v>0.12314496614834999</v>
      </c>
    </row>
    <row r="1413" spans="2:49" x14ac:dyDescent="0.3">
      <c r="B1413" t="s">
        <v>440</v>
      </c>
      <c r="C1413" s="17">
        <v>0.25365788667280498</v>
      </c>
      <c r="D1413" s="17">
        <v>0.25621867485363597</v>
      </c>
      <c r="E1413" s="17">
        <v>0.25306019732451301</v>
      </c>
      <c r="F1413" s="17"/>
      <c r="G1413" s="17">
        <v>0.26501867757462599</v>
      </c>
      <c r="H1413" s="17">
        <v>0.31279428178982999</v>
      </c>
      <c r="I1413" s="17">
        <v>0.28836087513377801</v>
      </c>
      <c r="J1413" s="17">
        <v>0.25189520026791101</v>
      </c>
      <c r="K1413" s="17">
        <v>0.143289074346445</v>
      </c>
      <c r="L1413" s="17">
        <v>7.4617043907623901E-2</v>
      </c>
      <c r="M1413" s="17"/>
      <c r="N1413" s="17">
        <v>0.21943269262540799</v>
      </c>
      <c r="O1413" s="17">
        <v>0.25229165291480798</v>
      </c>
      <c r="P1413" s="17">
        <v>0.28153256479956801</v>
      </c>
      <c r="Q1413" s="17">
        <v>0.28724642249363602</v>
      </c>
      <c r="R1413" s="17"/>
      <c r="S1413" s="17">
        <v>0.30240085392855398</v>
      </c>
      <c r="T1413" s="17">
        <v>0.25364790371572499</v>
      </c>
      <c r="U1413" s="17">
        <v>0.21018193296686499</v>
      </c>
      <c r="V1413" s="17">
        <v>0.24090463510128299</v>
      </c>
      <c r="W1413" s="17">
        <v>0.23042343085011999</v>
      </c>
      <c r="X1413" s="17">
        <v>0.32841631693723</v>
      </c>
      <c r="Y1413" s="17">
        <v>0.221939204786784</v>
      </c>
      <c r="Z1413" s="17">
        <v>0.22216277156644301</v>
      </c>
      <c r="AA1413" s="17">
        <v>0.242098015944573</v>
      </c>
      <c r="AB1413" s="17">
        <v>0.24032303089425</v>
      </c>
      <c r="AC1413" s="17">
        <v>0.204515604358423</v>
      </c>
      <c r="AD1413" s="17">
        <v>0.193826293514759</v>
      </c>
      <c r="AE1413" s="17"/>
      <c r="AF1413" s="17">
        <v>0.217659451305765</v>
      </c>
      <c r="AG1413" s="17">
        <v>0.24178288191524999</v>
      </c>
      <c r="AH1413" s="17">
        <v>0.25269268664432298</v>
      </c>
      <c r="AI1413" s="17">
        <v>0.33092286365478502</v>
      </c>
      <c r="AJ1413" s="17">
        <v>0.30438347794082199</v>
      </c>
      <c r="AK1413" s="17"/>
      <c r="AL1413" s="17">
        <v>0.28823393274737802</v>
      </c>
      <c r="AM1413" s="17">
        <v>0.21239641174190901</v>
      </c>
      <c r="AN1413" s="17">
        <v>0.267088603871665</v>
      </c>
      <c r="AO1413" s="17">
        <v>0.21484864811019899</v>
      </c>
      <c r="AP1413" s="17">
        <v>0.24071654135937501</v>
      </c>
      <c r="AQ1413" s="17">
        <v>0.326256685302375</v>
      </c>
      <c r="AR1413" s="17"/>
      <c r="AS1413" s="17">
        <v>0.24903928301221501</v>
      </c>
      <c r="AT1413" s="17">
        <v>0.25882717023596302</v>
      </c>
      <c r="AU1413" s="17"/>
      <c r="AV1413" s="17">
        <v>0.241459476971527</v>
      </c>
      <c r="AW1413" s="17">
        <v>0.265887208964462</v>
      </c>
    </row>
    <row r="1414" spans="2:49" x14ac:dyDescent="0.3">
      <c r="B1414" t="s">
        <v>441</v>
      </c>
      <c r="C1414" s="17">
        <v>0.30057874239135401</v>
      </c>
      <c r="D1414" s="17">
        <v>0.287971208063523</v>
      </c>
      <c r="E1414" s="17">
        <v>0.31979903175286001</v>
      </c>
      <c r="F1414" s="17"/>
      <c r="G1414" s="17">
        <v>0.325234310001147</v>
      </c>
      <c r="H1414" s="17">
        <v>0.260034556668362</v>
      </c>
      <c r="I1414" s="17">
        <v>0.26558212657404001</v>
      </c>
      <c r="J1414" s="17">
        <v>0.36054543382076398</v>
      </c>
      <c r="K1414" s="17">
        <v>0.326510549722623</v>
      </c>
      <c r="L1414" s="17">
        <v>0.31891733339220601</v>
      </c>
      <c r="M1414" s="17"/>
      <c r="N1414" s="17">
        <v>0.315719983512048</v>
      </c>
      <c r="O1414" s="17">
        <v>0.32554934156693099</v>
      </c>
      <c r="P1414" s="17">
        <v>0.30594309017016802</v>
      </c>
      <c r="Q1414" s="17">
        <v>0.24367176253165301</v>
      </c>
      <c r="R1414" s="17"/>
      <c r="S1414" s="17">
        <v>0.25259998627741798</v>
      </c>
      <c r="T1414" s="17">
        <v>0.31948896473129901</v>
      </c>
      <c r="U1414" s="17">
        <v>0.316311788151247</v>
      </c>
      <c r="V1414" s="17">
        <v>0.376520904648315</v>
      </c>
      <c r="W1414" s="17">
        <v>0.24666922748711401</v>
      </c>
      <c r="X1414" s="17">
        <v>0.238445835557065</v>
      </c>
      <c r="Y1414" s="17">
        <v>0.32748338360033602</v>
      </c>
      <c r="Z1414" s="17">
        <v>0.32936070310235999</v>
      </c>
      <c r="AA1414" s="17">
        <v>0.29635378767876702</v>
      </c>
      <c r="AB1414" s="17">
        <v>0.27661438795725202</v>
      </c>
      <c r="AC1414" s="17">
        <v>0.371360405970041</v>
      </c>
      <c r="AD1414" s="17">
        <v>0.42849460284986302</v>
      </c>
      <c r="AE1414" s="17"/>
      <c r="AF1414" s="17">
        <v>0.30723514565489801</v>
      </c>
      <c r="AG1414" s="17">
        <v>0.32579033705781602</v>
      </c>
      <c r="AH1414" s="17">
        <v>0.330832213066451</v>
      </c>
      <c r="AI1414" s="17">
        <v>0.21551864740583701</v>
      </c>
      <c r="AJ1414" s="17">
        <v>0.30668112654614998</v>
      </c>
      <c r="AK1414" s="17"/>
      <c r="AL1414" s="17">
        <v>0.27941443968561402</v>
      </c>
      <c r="AM1414" s="17">
        <v>0.36413336966627402</v>
      </c>
      <c r="AN1414" s="17">
        <v>0.22178969483911201</v>
      </c>
      <c r="AO1414" s="17">
        <v>0.323400063353801</v>
      </c>
      <c r="AP1414" s="17">
        <v>0.28113067586570401</v>
      </c>
      <c r="AQ1414" s="17">
        <v>0.25989765592988101</v>
      </c>
      <c r="AR1414" s="17"/>
      <c r="AS1414" s="17">
        <v>0.29325482239020501</v>
      </c>
      <c r="AT1414" s="17">
        <v>0.30877589938122202</v>
      </c>
      <c r="AU1414" s="17"/>
      <c r="AV1414" s="17">
        <v>0.26798227725842799</v>
      </c>
      <c r="AW1414" s="17">
        <v>0.34942907892386699</v>
      </c>
    </row>
    <row r="1415" spans="2:49" x14ac:dyDescent="0.3">
      <c r="B1415" t="s">
        <v>442</v>
      </c>
      <c r="C1415" s="17">
        <v>0.30102556634914102</v>
      </c>
      <c r="D1415" s="17">
        <v>0.30220811855283802</v>
      </c>
      <c r="E1415" s="17">
        <v>0.295949106982346</v>
      </c>
      <c r="F1415" s="17"/>
      <c r="G1415" s="17">
        <v>0.20387591498163399</v>
      </c>
      <c r="H1415" s="17">
        <v>0.229536749904795</v>
      </c>
      <c r="I1415" s="17">
        <v>0.299067593234983</v>
      </c>
      <c r="J1415" s="17">
        <v>0.30850996863373198</v>
      </c>
      <c r="K1415" s="17">
        <v>0.47791001902705799</v>
      </c>
      <c r="L1415" s="17">
        <v>0.562544218332791</v>
      </c>
      <c r="M1415" s="17"/>
      <c r="N1415" s="17">
        <v>0.307590942124359</v>
      </c>
      <c r="O1415" s="17">
        <v>0.29137502772012902</v>
      </c>
      <c r="P1415" s="17">
        <v>0.28474456799779801</v>
      </c>
      <c r="Q1415" s="17">
        <v>0.321492560213399</v>
      </c>
      <c r="R1415" s="17"/>
      <c r="S1415" s="17">
        <v>0.25936574811242502</v>
      </c>
      <c r="T1415" s="17">
        <v>0.31035957608908299</v>
      </c>
      <c r="U1415" s="17">
        <v>0.336639457332293</v>
      </c>
      <c r="V1415" s="17">
        <v>0.19539101825188099</v>
      </c>
      <c r="W1415" s="17">
        <v>0.40811210634149703</v>
      </c>
      <c r="X1415" s="17">
        <v>0.31652208944754801</v>
      </c>
      <c r="Y1415" s="17">
        <v>0.32682665224220597</v>
      </c>
      <c r="Z1415" s="17">
        <v>0.26202022139542103</v>
      </c>
      <c r="AA1415" s="17">
        <v>0.27322617131979399</v>
      </c>
      <c r="AB1415" s="17">
        <v>0.40589051445736601</v>
      </c>
      <c r="AC1415" s="17">
        <v>0.33617558295882899</v>
      </c>
      <c r="AD1415" s="17">
        <v>0.21966739215834399</v>
      </c>
      <c r="AE1415" s="17"/>
      <c r="AF1415" s="17">
        <v>0.355902546892509</v>
      </c>
      <c r="AG1415" s="17">
        <v>0.29754410814054599</v>
      </c>
      <c r="AH1415" s="17">
        <v>0.27642630999252599</v>
      </c>
      <c r="AI1415" s="17">
        <v>0.27834988888561601</v>
      </c>
      <c r="AJ1415" s="17">
        <v>0.17479837969259299</v>
      </c>
      <c r="AK1415" s="17"/>
      <c r="AL1415" s="17">
        <v>0.251328304427963</v>
      </c>
      <c r="AM1415" s="17">
        <v>0.32278750769876402</v>
      </c>
      <c r="AN1415" s="17">
        <v>0.376894743240832</v>
      </c>
      <c r="AO1415" s="17">
        <v>0.31676882263214901</v>
      </c>
      <c r="AP1415" s="17">
        <v>0.33515680635022099</v>
      </c>
      <c r="AQ1415" s="17">
        <v>0.28770065814024598</v>
      </c>
      <c r="AR1415" s="17"/>
      <c r="AS1415" s="17">
        <v>0.31062982728062699</v>
      </c>
      <c r="AT1415" s="17">
        <v>0.29027618150950701</v>
      </c>
      <c r="AU1415" s="17"/>
      <c r="AV1415" s="17">
        <v>0.33546330382445999</v>
      </c>
      <c r="AW1415" s="17">
        <v>0.255431505357683</v>
      </c>
    </row>
    <row r="1416" spans="2:49" x14ac:dyDescent="0.3">
      <c r="B1416" t="s">
        <v>176</v>
      </c>
      <c r="C1416" s="17">
        <v>2.9492990809533399E-2</v>
      </c>
      <c r="D1416" s="17">
        <v>2.4267018812682801E-2</v>
      </c>
      <c r="E1416" s="17">
        <v>3.7329956492846102E-2</v>
      </c>
      <c r="F1416" s="17"/>
      <c r="G1416" s="17">
        <v>4.8641176111771801E-2</v>
      </c>
      <c r="H1416" s="17">
        <v>1.4150900857883E-2</v>
      </c>
      <c r="I1416" s="17">
        <v>3.0458945715037E-2</v>
      </c>
      <c r="J1416" s="17">
        <v>1.9881279376318201E-2</v>
      </c>
      <c r="K1416" s="17">
        <v>4.2195822554367698E-2</v>
      </c>
      <c r="L1416" s="17">
        <v>3.4199310945277998E-2</v>
      </c>
      <c r="M1416" s="17"/>
      <c r="N1416" s="17">
        <v>3.4884037697086798E-2</v>
      </c>
      <c r="O1416" s="17">
        <v>1.9860762338174E-2</v>
      </c>
      <c r="P1416" s="17">
        <v>2.3083793452726199E-2</v>
      </c>
      <c r="Q1416" s="17">
        <v>2.4803054796675598E-2</v>
      </c>
      <c r="R1416" s="17"/>
      <c r="S1416" s="17">
        <v>1.12087969610512E-2</v>
      </c>
      <c r="T1416" s="17">
        <v>8.3880629889980605E-3</v>
      </c>
      <c r="U1416" s="17">
        <v>5.6397085598565398E-2</v>
      </c>
      <c r="V1416" s="17">
        <v>3.9571077680878301E-2</v>
      </c>
      <c r="W1416" s="17">
        <v>6.8173641726860995E-2</v>
      </c>
      <c r="X1416" s="17">
        <v>4.2547621330398099E-2</v>
      </c>
      <c r="Y1416" s="17">
        <v>1.34548060762248E-2</v>
      </c>
      <c r="Z1416" s="17">
        <v>2.1634277208360499E-2</v>
      </c>
      <c r="AA1416" s="17">
        <v>2.74370601240666E-2</v>
      </c>
      <c r="AB1416" s="17">
        <v>3.3410505698402003E-2</v>
      </c>
      <c r="AC1416" s="17">
        <v>4.4840779967205598E-2</v>
      </c>
      <c r="AD1416" s="17">
        <v>3.0261177571662998E-2</v>
      </c>
      <c r="AE1416" s="17"/>
      <c r="AF1416" s="17">
        <v>2.0200177084113102E-2</v>
      </c>
      <c r="AG1416" s="17">
        <v>4.4251753003820699E-2</v>
      </c>
      <c r="AH1416" s="17">
        <v>3.4899345841128103E-2</v>
      </c>
      <c r="AI1416" s="17">
        <v>0</v>
      </c>
      <c r="AJ1416" s="17">
        <v>6.48496325166701E-2</v>
      </c>
      <c r="AK1416" s="17"/>
      <c r="AL1416" s="17">
        <v>1.49116281034994E-2</v>
      </c>
      <c r="AM1416" s="17">
        <v>1.9661731387962698E-2</v>
      </c>
      <c r="AN1416" s="17">
        <v>5.54135906568681E-2</v>
      </c>
      <c r="AO1416" s="17">
        <v>4.53813944460741E-2</v>
      </c>
      <c r="AP1416" s="17">
        <v>4.2337762596949803E-2</v>
      </c>
      <c r="AQ1416" s="17">
        <v>6.3825975994735301E-2</v>
      </c>
      <c r="AR1416" s="17"/>
      <c r="AS1416" s="17">
        <v>2.4305127071245498E-2</v>
      </c>
      <c r="AT1416" s="17">
        <v>3.5299407796354099E-2</v>
      </c>
      <c r="AU1416" s="17"/>
      <c r="AV1416" s="17">
        <v>3.2492274269703997E-2</v>
      </c>
      <c r="AW1416" s="17">
        <v>6.1072406056367403E-3</v>
      </c>
    </row>
    <row r="1417" spans="2:49" x14ac:dyDescent="0.3">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row>
    <row r="1418" spans="2:49" x14ac:dyDescent="0.3">
      <c r="B1418" s="6" t="s">
        <v>494</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row>
    <row r="1419" spans="2:49" x14ac:dyDescent="0.3">
      <c r="B1419" s="23" t="s">
        <v>350</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row>
    <row r="1420" spans="2:49" x14ac:dyDescent="0.3">
      <c r="B1420" t="s">
        <v>439</v>
      </c>
      <c r="C1420" s="17">
        <v>0.39607486544038001</v>
      </c>
      <c r="D1420" s="17">
        <v>0.40849305171744199</v>
      </c>
      <c r="E1420" s="17">
        <v>0.37099603456730001</v>
      </c>
      <c r="F1420" s="17"/>
      <c r="G1420" s="17">
        <v>0.37139048265132202</v>
      </c>
      <c r="H1420" s="17">
        <v>0.39135784365223603</v>
      </c>
      <c r="I1420" s="17">
        <v>0.38553565437557402</v>
      </c>
      <c r="J1420" s="17">
        <v>0.41430337031544301</v>
      </c>
      <c r="K1420" s="17">
        <v>0.44918924889866702</v>
      </c>
      <c r="L1420" s="17">
        <v>0.40603863856148598</v>
      </c>
      <c r="M1420" s="17"/>
      <c r="N1420" s="17">
        <v>0.48194206167070702</v>
      </c>
      <c r="O1420" s="17">
        <v>0.37292605651324501</v>
      </c>
      <c r="P1420" s="17">
        <v>0.34403630926749601</v>
      </c>
      <c r="Q1420" s="17">
        <v>0.32988129071123601</v>
      </c>
      <c r="R1420" s="17"/>
      <c r="S1420" s="17">
        <v>0.46967437796936601</v>
      </c>
      <c r="T1420" s="17">
        <v>0.411164778710637</v>
      </c>
      <c r="U1420" s="17">
        <v>0.31475826748930003</v>
      </c>
      <c r="V1420" s="17">
        <v>0.355053809668398</v>
      </c>
      <c r="W1420" s="17">
        <v>0.40724992629974199</v>
      </c>
      <c r="X1420" s="17">
        <v>0.34475343276410098</v>
      </c>
      <c r="Y1420" s="17">
        <v>0.31566286371961499</v>
      </c>
      <c r="Z1420" s="17">
        <v>0.38948329257090297</v>
      </c>
      <c r="AA1420" s="17">
        <v>0.49077627505080101</v>
      </c>
      <c r="AB1420" s="17">
        <v>0.34329294949914402</v>
      </c>
      <c r="AC1420" s="17">
        <v>0.24791051305696499</v>
      </c>
      <c r="AD1420" s="17">
        <v>0.57584013911332099</v>
      </c>
      <c r="AE1420" s="17"/>
      <c r="AF1420" s="17">
        <v>0.360992708739304</v>
      </c>
      <c r="AG1420" s="17">
        <v>0.34364050408215302</v>
      </c>
      <c r="AH1420" s="17">
        <v>0.40758867139357502</v>
      </c>
      <c r="AI1420" s="17">
        <v>0.47960219927953002</v>
      </c>
      <c r="AJ1420" s="17">
        <v>0.54917387200114598</v>
      </c>
      <c r="AK1420" s="17"/>
      <c r="AL1420" s="17">
        <v>0.44590699970377301</v>
      </c>
      <c r="AM1420" s="17">
        <v>0.374418415259957</v>
      </c>
      <c r="AN1420" s="17">
        <v>0.36459705397842601</v>
      </c>
      <c r="AO1420" s="17">
        <v>0.371230555024949</v>
      </c>
      <c r="AP1420" s="17">
        <v>0.27683677377026</v>
      </c>
      <c r="AQ1420" s="17">
        <v>0.44606155714006201</v>
      </c>
      <c r="AR1420" s="17"/>
      <c r="AS1420" s="17">
        <v>0.45923423192432999</v>
      </c>
      <c r="AT1420" s="17">
        <v>0.32538495588807598</v>
      </c>
      <c r="AU1420" s="17"/>
      <c r="AV1420" s="17">
        <v>0.49224489400742899</v>
      </c>
      <c r="AW1420" s="17">
        <v>0.38586016569819398</v>
      </c>
    </row>
    <row r="1421" spans="2:49" x14ac:dyDescent="0.3">
      <c r="B1421" t="s">
        <v>440</v>
      </c>
      <c r="C1421" s="17">
        <v>0.47712187886502</v>
      </c>
      <c r="D1421" s="17">
        <v>0.45725228756876202</v>
      </c>
      <c r="E1421" s="17">
        <v>0.51133283933820495</v>
      </c>
      <c r="F1421" s="17"/>
      <c r="G1421" s="17">
        <v>0.47196850259769801</v>
      </c>
      <c r="H1421" s="17">
        <v>0.49254137197549303</v>
      </c>
      <c r="I1421" s="17">
        <v>0.47866742175836302</v>
      </c>
      <c r="J1421" s="17">
        <v>0.45364453223666001</v>
      </c>
      <c r="K1421" s="17">
        <v>0.44814152836063698</v>
      </c>
      <c r="L1421" s="17">
        <v>0.51032406627094995</v>
      </c>
      <c r="M1421" s="17"/>
      <c r="N1421" s="17">
        <v>0.43731267271618601</v>
      </c>
      <c r="O1421" s="17">
        <v>0.50216203163204698</v>
      </c>
      <c r="P1421" s="17">
        <v>0.49475065220583703</v>
      </c>
      <c r="Q1421" s="17">
        <v>0.49885135493691202</v>
      </c>
      <c r="R1421" s="17"/>
      <c r="S1421" s="17">
        <v>0.43242995305728599</v>
      </c>
      <c r="T1421" s="17">
        <v>0.46516011858935802</v>
      </c>
      <c r="U1421" s="17">
        <v>0.48635448309012302</v>
      </c>
      <c r="V1421" s="17">
        <v>0.53537667323002502</v>
      </c>
      <c r="W1421" s="17">
        <v>0.50115362916689699</v>
      </c>
      <c r="X1421" s="17">
        <v>0.49705236315728701</v>
      </c>
      <c r="Y1421" s="17">
        <v>0.52952883399006501</v>
      </c>
      <c r="Z1421" s="17">
        <v>0.48956460343853597</v>
      </c>
      <c r="AA1421" s="17">
        <v>0.40294495475085401</v>
      </c>
      <c r="AB1421" s="17">
        <v>0.51367148422532904</v>
      </c>
      <c r="AC1421" s="17">
        <v>0.57895470900577695</v>
      </c>
      <c r="AD1421" s="17">
        <v>0.358594542535211</v>
      </c>
      <c r="AE1421" s="17"/>
      <c r="AF1421" s="17">
        <v>0.50684955199888604</v>
      </c>
      <c r="AG1421" s="17">
        <v>0.51621885974670401</v>
      </c>
      <c r="AH1421" s="17">
        <v>0.47188207742207999</v>
      </c>
      <c r="AI1421" s="17">
        <v>0.42152275124463501</v>
      </c>
      <c r="AJ1421" s="17">
        <v>0.29514989517569901</v>
      </c>
      <c r="AK1421" s="17"/>
      <c r="AL1421" s="17">
        <v>0.45053420473024702</v>
      </c>
      <c r="AM1421" s="17">
        <v>0.49737829625566998</v>
      </c>
      <c r="AN1421" s="17">
        <v>0.445857133165596</v>
      </c>
      <c r="AO1421" s="17">
        <v>0.46481906190943301</v>
      </c>
      <c r="AP1421" s="17">
        <v>0.66188337497428995</v>
      </c>
      <c r="AQ1421" s="17">
        <v>0.44474075781811701</v>
      </c>
      <c r="AR1421" s="17"/>
      <c r="AS1421" s="17">
        <v>0.44280985887844199</v>
      </c>
      <c r="AT1421" s="17">
        <v>0.51552494913685998</v>
      </c>
      <c r="AU1421" s="17"/>
      <c r="AV1421" s="17">
        <v>0.407328375745727</v>
      </c>
      <c r="AW1421" s="17">
        <v>0.52167591393143298</v>
      </c>
    </row>
    <row r="1422" spans="2:49" x14ac:dyDescent="0.3">
      <c r="B1422" t="s">
        <v>441</v>
      </c>
      <c r="C1422" s="17">
        <v>9.3806675965579303E-2</v>
      </c>
      <c r="D1422" s="17">
        <v>9.6481515306231197E-2</v>
      </c>
      <c r="E1422" s="17">
        <v>9.1112499091931004E-2</v>
      </c>
      <c r="F1422" s="17"/>
      <c r="G1422" s="17">
        <v>0.12829214991905</v>
      </c>
      <c r="H1422" s="17">
        <v>9.1303160900866598E-2</v>
      </c>
      <c r="I1422" s="17">
        <v>0.100195738900572</v>
      </c>
      <c r="J1422" s="17">
        <v>7.9664311582143099E-2</v>
      </c>
      <c r="K1422" s="17">
        <v>8.1781369721872499E-2</v>
      </c>
      <c r="L1422" s="17">
        <v>4.2532915715375499E-2</v>
      </c>
      <c r="M1422" s="17"/>
      <c r="N1422" s="17">
        <v>6.4128168803651395E-2</v>
      </c>
      <c r="O1422" s="17">
        <v>9.71865251703041E-2</v>
      </c>
      <c r="P1422" s="17">
        <v>0.11635336975843</v>
      </c>
      <c r="Q1422" s="17">
        <v>0.11657945341319199</v>
      </c>
      <c r="R1422" s="17"/>
      <c r="S1422" s="17">
        <v>5.6748867613712402E-2</v>
      </c>
      <c r="T1422" s="17">
        <v>0.109163337055201</v>
      </c>
      <c r="U1422" s="17">
        <v>0.165232698742728</v>
      </c>
      <c r="V1422" s="17">
        <v>8.80212083540617E-2</v>
      </c>
      <c r="W1422" s="17">
        <v>7.5934688896505495E-2</v>
      </c>
      <c r="X1422" s="17">
        <v>0.11310206772164499</v>
      </c>
      <c r="Y1422" s="17">
        <v>0.114102138283948</v>
      </c>
      <c r="Z1422" s="17">
        <v>9.93178267822004E-2</v>
      </c>
      <c r="AA1422" s="17">
        <v>6.3889186557663097E-2</v>
      </c>
      <c r="AB1422" s="17">
        <v>0.14303556627552699</v>
      </c>
      <c r="AC1422" s="17">
        <v>8.1017276786616299E-2</v>
      </c>
      <c r="AD1422" s="17">
        <v>0</v>
      </c>
      <c r="AE1422" s="17"/>
      <c r="AF1422" s="17">
        <v>9.8901171746665906E-2</v>
      </c>
      <c r="AG1422" s="17">
        <v>0.115102547929974</v>
      </c>
      <c r="AH1422" s="17">
        <v>8.7108041368592903E-2</v>
      </c>
      <c r="AI1422" s="17">
        <v>7.0775206130070406E-2</v>
      </c>
      <c r="AJ1422" s="17">
        <v>0.120673300226789</v>
      </c>
      <c r="AK1422" s="17"/>
      <c r="AL1422" s="17">
        <v>7.1951857609747399E-2</v>
      </c>
      <c r="AM1422" s="17">
        <v>0.10031168382072</v>
      </c>
      <c r="AN1422" s="17">
        <v>0.12187495819067599</v>
      </c>
      <c r="AO1422" s="17">
        <v>0.15283683580253299</v>
      </c>
      <c r="AP1422" s="17">
        <v>1.65267100879713E-2</v>
      </c>
      <c r="AQ1422" s="17">
        <v>6.2677914165840801E-2</v>
      </c>
      <c r="AR1422" s="17"/>
      <c r="AS1422" s="17">
        <v>7.1414660398056107E-2</v>
      </c>
      <c r="AT1422" s="17">
        <v>0.118868509914852</v>
      </c>
      <c r="AU1422" s="17"/>
      <c r="AV1422" s="17">
        <v>7.5765896858128595E-2</v>
      </c>
      <c r="AW1422" s="17">
        <v>6.1743000030165501E-2</v>
      </c>
    </row>
    <row r="1423" spans="2:49" x14ac:dyDescent="0.3">
      <c r="B1423" t="s">
        <v>442</v>
      </c>
      <c r="C1423" s="17">
        <v>2.4025732746367101E-2</v>
      </c>
      <c r="D1423" s="17">
        <v>2.7223822389810099E-2</v>
      </c>
      <c r="E1423" s="17">
        <v>1.9738663386577399E-2</v>
      </c>
      <c r="F1423" s="17"/>
      <c r="G1423" s="17">
        <v>1.91067915161711E-2</v>
      </c>
      <c r="H1423" s="17">
        <v>1.74928092601042E-2</v>
      </c>
      <c r="I1423" s="17">
        <v>2.9126770604427098E-2</v>
      </c>
      <c r="J1423" s="17">
        <v>3.8926816583475299E-2</v>
      </c>
      <c r="K1423" s="17">
        <v>2.0887853018823701E-2</v>
      </c>
      <c r="L1423" s="17">
        <v>2.0091550770017001E-2</v>
      </c>
      <c r="M1423" s="17"/>
      <c r="N1423" s="17">
        <v>1.1084834228316401E-2</v>
      </c>
      <c r="O1423" s="17">
        <v>2.0103048859318101E-2</v>
      </c>
      <c r="P1423" s="17">
        <v>2.94594435159512E-2</v>
      </c>
      <c r="Q1423" s="17">
        <v>4.5325717410696499E-2</v>
      </c>
      <c r="R1423" s="17"/>
      <c r="S1423" s="17">
        <v>2.9874305985105699E-2</v>
      </c>
      <c r="T1423" s="17">
        <v>6.8942932987978798E-3</v>
      </c>
      <c r="U1423" s="17">
        <v>3.3654550677848297E-2</v>
      </c>
      <c r="V1423" s="17">
        <v>2.15483087475155E-2</v>
      </c>
      <c r="W1423" s="17">
        <v>1.5661755636855401E-2</v>
      </c>
      <c r="X1423" s="17">
        <v>3.3948033002937403E-2</v>
      </c>
      <c r="Y1423" s="17">
        <v>2.7251357930147199E-2</v>
      </c>
      <c r="Z1423" s="17">
        <v>0</v>
      </c>
      <c r="AA1423" s="17">
        <v>4.2389583640681301E-2</v>
      </c>
      <c r="AB1423" s="17">
        <v>0</v>
      </c>
      <c r="AC1423" s="17">
        <v>2.12272082692395E-2</v>
      </c>
      <c r="AD1423" s="17">
        <v>6.5565318351468199E-2</v>
      </c>
      <c r="AE1423" s="17"/>
      <c r="AF1423" s="17">
        <v>2.6504091963319199E-2</v>
      </c>
      <c r="AG1423" s="17">
        <v>2.5038088241168498E-2</v>
      </c>
      <c r="AH1423" s="17">
        <v>1.6679660150555099E-2</v>
      </c>
      <c r="AI1423" s="17">
        <v>2.8099843345765301E-2</v>
      </c>
      <c r="AJ1423" s="17">
        <v>0</v>
      </c>
      <c r="AK1423" s="17"/>
      <c r="AL1423" s="17">
        <v>2.3619553505479701E-2</v>
      </c>
      <c r="AM1423" s="17">
        <v>2.1035958556931501E-2</v>
      </c>
      <c r="AN1423" s="17">
        <v>4.6790700473204001E-2</v>
      </c>
      <c r="AO1423" s="17">
        <v>1.11135472630854E-2</v>
      </c>
      <c r="AP1423" s="17">
        <v>2.9766322940199999E-2</v>
      </c>
      <c r="AQ1423" s="17">
        <v>2.43755965671878E-2</v>
      </c>
      <c r="AR1423" s="17"/>
      <c r="AS1423" s="17">
        <v>2.1279316861938301E-2</v>
      </c>
      <c r="AT1423" s="17">
        <v>2.7099606049270201E-2</v>
      </c>
      <c r="AU1423" s="17"/>
      <c r="AV1423" s="17">
        <v>1.7031581960846701E-2</v>
      </c>
      <c r="AW1423" s="17">
        <v>3.07209203402075E-2</v>
      </c>
    </row>
    <row r="1424" spans="2:49" x14ac:dyDescent="0.3">
      <c r="B1424" t="s">
        <v>176</v>
      </c>
      <c r="C1424" s="17">
        <v>8.9708469826540807E-3</v>
      </c>
      <c r="D1424" s="17">
        <v>1.05493230177547E-2</v>
      </c>
      <c r="E1424" s="17">
        <v>6.8199636159870401E-3</v>
      </c>
      <c r="F1424" s="17"/>
      <c r="G1424" s="17">
        <v>9.2420733157588305E-3</v>
      </c>
      <c r="H1424" s="17">
        <v>7.30481421129977E-3</v>
      </c>
      <c r="I1424" s="17">
        <v>6.4744143610645996E-3</v>
      </c>
      <c r="J1424" s="17">
        <v>1.3460969282278801E-2</v>
      </c>
      <c r="K1424" s="17">
        <v>0</v>
      </c>
      <c r="L1424" s="17">
        <v>2.10128286821719E-2</v>
      </c>
      <c r="M1424" s="17"/>
      <c r="N1424" s="17">
        <v>5.5322625811386802E-3</v>
      </c>
      <c r="O1424" s="17">
        <v>7.6223378250861104E-3</v>
      </c>
      <c r="P1424" s="17">
        <v>1.5400225252286201E-2</v>
      </c>
      <c r="Q1424" s="17">
        <v>9.3621835279635995E-3</v>
      </c>
      <c r="R1424" s="17"/>
      <c r="S1424" s="17">
        <v>1.1272495374530501E-2</v>
      </c>
      <c r="T1424" s="17">
        <v>7.6174723460052602E-3</v>
      </c>
      <c r="U1424" s="17">
        <v>0</v>
      </c>
      <c r="V1424" s="17">
        <v>0</v>
      </c>
      <c r="W1424" s="17">
        <v>0</v>
      </c>
      <c r="X1424" s="17">
        <v>1.11441033540296E-2</v>
      </c>
      <c r="Y1424" s="17">
        <v>1.34548060762248E-2</v>
      </c>
      <c r="Z1424" s="17">
        <v>2.1634277208360499E-2</v>
      </c>
      <c r="AA1424" s="17">
        <v>0</v>
      </c>
      <c r="AB1424" s="17">
        <v>0</v>
      </c>
      <c r="AC1424" s="17">
        <v>7.0890292881402805E-2</v>
      </c>
      <c r="AD1424" s="17">
        <v>0</v>
      </c>
      <c r="AE1424" s="17"/>
      <c r="AF1424" s="17">
        <v>6.7524755518249503E-3</v>
      </c>
      <c r="AG1424" s="17">
        <v>0</v>
      </c>
      <c r="AH1424" s="17">
        <v>1.6741549665197E-2</v>
      </c>
      <c r="AI1424" s="17">
        <v>0</v>
      </c>
      <c r="AJ1424" s="17">
        <v>3.5002932596365097E-2</v>
      </c>
      <c r="AK1424" s="17"/>
      <c r="AL1424" s="17">
        <v>7.9873844507527096E-3</v>
      </c>
      <c r="AM1424" s="17">
        <v>6.8556461067212603E-3</v>
      </c>
      <c r="AN1424" s="17">
        <v>2.08801541920982E-2</v>
      </c>
      <c r="AO1424" s="17">
        <v>0</v>
      </c>
      <c r="AP1424" s="17">
        <v>1.49868182272787E-2</v>
      </c>
      <c r="AQ1424" s="17">
        <v>2.2144174308792501E-2</v>
      </c>
      <c r="AR1424" s="17"/>
      <c r="AS1424" s="17">
        <v>5.2619319372335504E-3</v>
      </c>
      <c r="AT1424" s="17">
        <v>1.31219790109429E-2</v>
      </c>
      <c r="AU1424" s="17"/>
      <c r="AV1424" s="17">
        <v>7.6292514278686902E-3</v>
      </c>
      <c r="AW1424" s="17">
        <v>0</v>
      </c>
    </row>
    <row r="1425" spans="2:49" x14ac:dyDescent="0.3">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row>
    <row r="1426" spans="2:49" x14ac:dyDescent="0.3">
      <c r="B1426" s="6" t="s">
        <v>495</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row>
    <row r="1427" spans="2:49" x14ac:dyDescent="0.3">
      <c r="B1427" s="23" t="s">
        <v>350</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row>
    <row r="1428" spans="2:49" x14ac:dyDescent="0.3">
      <c r="B1428" t="s">
        <v>439</v>
      </c>
      <c r="C1428" s="17">
        <v>0.36584008266582402</v>
      </c>
      <c r="D1428" s="17">
        <v>0.35883599343602102</v>
      </c>
      <c r="E1428" s="17">
        <v>0.37036818723596898</v>
      </c>
      <c r="F1428" s="17"/>
      <c r="G1428" s="17">
        <v>0.36923207845623202</v>
      </c>
      <c r="H1428" s="17">
        <v>0.41039878448670097</v>
      </c>
      <c r="I1428" s="17">
        <v>0.33425563871826702</v>
      </c>
      <c r="J1428" s="17">
        <v>0.32993690605981402</v>
      </c>
      <c r="K1428" s="17">
        <v>0.41669560635284902</v>
      </c>
      <c r="L1428" s="17">
        <v>0.30551007095843702</v>
      </c>
      <c r="M1428" s="17"/>
      <c r="N1428" s="17">
        <v>0.43591782508194599</v>
      </c>
      <c r="O1428" s="17">
        <v>0.324999849251074</v>
      </c>
      <c r="P1428" s="17">
        <v>0.36661154721511402</v>
      </c>
      <c r="Q1428" s="17">
        <v>0.29285595603293502</v>
      </c>
      <c r="R1428" s="17"/>
      <c r="S1428" s="17">
        <v>0.38219684992462299</v>
      </c>
      <c r="T1428" s="17">
        <v>0.39528296528881701</v>
      </c>
      <c r="U1428" s="17">
        <v>0.34265762379609999</v>
      </c>
      <c r="V1428" s="17">
        <v>0.30058685481962799</v>
      </c>
      <c r="W1428" s="17">
        <v>0.33273984927297601</v>
      </c>
      <c r="X1428" s="17">
        <v>0.34157130540985903</v>
      </c>
      <c r="Y1428" s="17">
        <v>0.22107932047471601</v>
      </c>
      <c r="Z1428" s="17">
        <v>0.40820959557182201</v>
      </c>
      <c r="AA1428" s="17">
        <v>0.48949265979752998</v>
      </c>
      <c r="AB1428" s="17">
        <v>0.32837219247906402</v>
      </c>
      <c r="AC1428" s="17">
        <v>0.380628502479745</v>
      </c>
      <c r="AD1428" s="17">
        <v>0.44244913500014899</v>
      </c>
      <c r="AE1428" s="17"/>
      <c r="AF1428" s="17">
        <v>0.34109629971676497</v>
      </c>
      <c r="AG1428" s="17">
        <v>0.312866730801791</v>
      </c>
      <c r="AH1428" s="17">
        <v>0.346974747998749</v>
      </c>
      <c r="AI1428" s="17">
        <v>0.48802206696054301</v>
      </c>
      <c r="AJ1428" s="17">
        <v>0.48176874570658301</v>
      </c>
      <c r="AK1428" s="17"/>
      <c r="AL1428" s="17">
        <v>0.38257387042406998</v>
      </c>
      <c r="AM1428" s="17">
        <v>0.33178885345937398</v>
      </c>
      <c r="AN1428" s="17">
        <v>0.38749687715411102</v>
      </c>
      <c r="AO1428" s="17">
        <v>0.35495175615382202</v>
      </c>
      <c r="AP1428" s="17">
        <v>0.340025877749495</v>
      </c>
      <c r="AQ1428" s="17">
        <v>0.44121682768526799</v>
      </c>
      <c r="AR1428" s="17"/>
      <c r="AS1428" s="17">
        <v>0.41432724262538001</v>
      </c>
      <c r="AT1428" s="17">
        <v>0.31157175885576699</v>
      </c>
      <c r="AU1428" s="17"/>
      <c r="AV1428" s="17">
        <v>0.44116947413225499</v>
      </c>
      <c r="AW1428" s="17">
        <v>0.35466398390961401</v>
      </c>
    </row>
    <row r="1429" spans="2:49" x14ac:dyDescent="0.3">
      <c r="B1429" t="s">
        <v>440</v>
      </c>
      <c r="C1429" s="17">
        <v>0.48302569276350998</v>
      </c>
      <c r="D1429" s="17">
        <v>0.47504364161386597</v>
      </c>
      <c r="E1429" s="17">
        <v>0.49812042218325397</v>
      </c>
      <c r="F1429" s="17"/>
      <c r="G1429" s="17">
        <v>0.44622076608081002</v>
      </c>
      <c r="H1429" s="17">
        <v>0.45278215772761798</v>
      </c>
      <c r="I1429" s="17">
        <v>0.52294385576634705</v>
      </c>
      <c r="J1429" s="17">
        <v>0.54336397067889397</v>
      </c>
      <c r="K1429" s="17">
        <v>0.45040388976142498</v>
      </c>
      <c r="L1429" s="17">
        <v>0.493319739945142</v>
      </c>
      <c r="M1429" s="17"/>
      <c r="N1429" s="17">
        <v>0.47183399517271102</v>
      </c>
      <c r="O1429" s="17">
        <v>0.52335120814689395</v>
      </c>
      <c r="P1429" s="17">
        <v>0.42827134693878899</v>
      </c>
      <c r="Q1429" s="17">
        <v>0.514438242501981</v>
      </c>
      <c r="R1429" s="17"/>
      <c r="S1429" s="17">
        <v>0.47033136779027301</v>
      </c>
      <c r="T1429" s="17">
        <v>0.49091955895945799</v>
      </c>
      <c r="U1429" s="17">
        <v>0.52782190417962305</v>
      </c>
      <c r="V1429" s="17">
        <v>0.58026368161202302</v>
      </c>
      <c r="W1429" s="17">
        <v>0.49236776195515602</v>
      </c>
      <c r="X1429" s="17">
        <v>0.48882826719912897</v>
      </c>
      <c r="Y1429" s="17">
        <v>0.62266240803945805</v>
      </c>
      <c r="Z1429" s="17">
        <v>0.40697369597536898</v>
      </c>
      <c r="AA1429" s="17">
        <v>0.38179524148670502</v>
      </c>
      <c r="AB1429" s="17">
        <v>0.42441906678887098</v>
      </c>
      <c r="AC1429" s="17">
        <v>0.49395825629586798</v>
      </c>
      <c r="AD1429" s="17">
        <v>0.42043145616788102</v>
      </c>
      <c r="AE1429" s="17"/>
      <c r="AF1429" s="17">
        <v>0.50572852828375503</v>
      </c>
      <c r="AG1429" s="17">
        <v>0.50183055062076298</v>
      </c>
      <c r="AH1429" s="17">
        <v>0.50814778146823203</v>
      </c>
      <c r="AI1429" s="17">
        <v>0.43225912463041399</v>
      </c>
      <c r="AJ1429" s="17">
        <v>0.30621890172257998</v>
      </c>
      <c r="AK1429" s="17"/>
      <c r="AL1429" s="17">
        <v>0.48081412944158902</v>
      </c>
      <c r="AM1429" s="17">
        <v>0.51615691032970001</v>
      </c>
      <c r="AN1429" s="17">
        <v>0.43444680386511197</v>
      </c>
      <c r="AO1429" s="17">
        <v>0.49196762699084101</v>
      </c>
      <c r="AP1429" s="17">
        <v>0.48408141923827502</v>
      </c>
      <c r="AQ1429" s="17">
        <v>0.404084683457066</v>
      </c>
      <c r="AR1429" s="17"/>
      <c r="AS1429" s="17">
        <v>0.46064579009328199</v>
      </c>
      <c r="AT1429" s="17">
        <v>0.50807396958480799</v>
      </c>
      <c r="AU1429" s="17"/>
      <c r="AV1429" s="17">
        <v>0.45277789224907999</v>
      </c>
      <c r="AW1429" s="17">
        <v>0.478134068759965</v>
      </c>
    </row>
    <row r="1430" spans="2:49" x14ac:dyDescent="0.3">
      <c r="B1430" t="s">
        <v>441</v>
      </c>
      <c r="C1430" s="17">
        <v>0.105058126814927</v>
      </c>
      <c r="D1430" s="17">
        <v>0.11861967957137499</v>
      </c>
      <c r="E1430" s="17">
        <v>8.6917155125125004E-2</v>
      </c>
      <c r="F1430" s="17"/>
      <c r="G1430" s="17">
        <v>0.115597517556615</v>
      </c>
      <c r="H1430" s="17">
        <v>9.7635044268101198E-2</v>
      </c>
      <c r="I1430" s="17">
        <v>0.103091784065293</v>
      </c>
      <c r="J1430" s="17">
        <v>0.10718693777544699</v>
      </c>
      <c r="K1430" s="17">
        <v>7.2269207137962102E-2</v>
      </c>
      <c r="L1430" s="17">
        <v>0.13912048632861701</v>
      </c>
      <c r="M1430" s="17"/>
      <c r="N1430" s="17">
        <v>6.3950823307951196E-2</v>
      </c>
      <c r="O1430" s="17">
        <v>0.124792320460276</v>
      </c>
      <c r="P1430" s="17">
        <v>0.12720070890277799</v>
      </c>
      <c r="Q1430" s="17">
        <v>0.12783888800434901</v>
      </c>
      <c r="R1430" s="17"/>
      <c r="S1430" s="17">
        <v>0.118319133881976</v>
      </c>
      <c r="T1430" s="17">
        <v>4.9048913095738098E-2</v>
      </c>
      <c r="U1430" s="17">
        <v>7.4663481086032296E-2</v>
      </c>
      <c r="V1430" s="17">
        <v>6.5003772963323395E-2</v>
      </c>
      <c r="W1430" s="17">
        <v>0.128389955740395</v>
      </c>
      <c r="X1430" s="17">
        <v>0.15845632403698301</v>
      </c>
      <c r="Y1430" s="17">
        <v>7.2785060260303194E-2</v>
      </c>
      <c r="Z1430" s="17">
        <v>0.14106982789207201</v>
      </c>
      <c r="AA1430" s="17">
        <v>8.3399796918775498E-2</v>
      </c>
      <c r="AB1430" s="17">
        <v>0.18964246981122199</v>
      </c>
      <c r="AC1430" s="17">
        <v>8.4979165978808696E-2</v>
      </c>
      <c r="AD1430" s="17">
        <v>0.106858231260308</v>
      </c>
      <c r="AE1430" s="17"/>
      <c r="AF1430" s="17">
        <v>0.120067760642024</v>
      </c>
      <c r="AG1430" s="17">
        <v>0.119735280431557</v>
      </c>
      <c r="AH1430" s="17">
        <v>0.106257764593765</v>
      </c>
      <c r="AI1430" s="17">
        <v>5.9210428820469903E-2</v>
      </c>
      <c r="AJ1430" s="17">
        <v>0.14018871769658001</v>
      </c>
      <c r="AK1430" s="17"/>
      <c r="AL1430" s="17">
        <v>0.107095183991683</v>
      </c>
      <c r="AM1430" s="17">
        <v>0.104854157586111</v>
      </c>
      <c r="AN1430" s="17">
        <v>0.142133421099254</v>
      </c>
      <c r="AO1430" s="17">
        <v>9.31729020755344E-2</v>
      </c>
      <c r="AP1430" s="17">
        <v>4.9712996630540997E-2</v>
      </c>
      <c r="AQ1430" s="17">
        <v>0.115001038923762</v>
      </c>
      <c r="AR1430" s="17"/>
      <c r="AS1430" s="17">
        <v>8.1644281187829099E-2</v>
      </c>
      <c r="AT1430" s="17">
        <v>0.131263624459868</v>
      </c>
      <c r="AU1430" s="17"/>
      <c r="AV1430" s="17">
        <v>6.5712042061601195E-2</v>
      </c>
      <c r="AW1430" s="17">
        <v>0.117057480893902</v>
      </c>
    </row>
    <row r="1431" spans="2:49" x14ac:dyDescent="0.3">
      <c r="B1431" t="s">
        <v>442</v>
      </c>
      <c r="C1431" s="17">
        <v>3.0802929813395202E-2</v>
      </c>
      <c r="D1431" s="17">
        <v>3.09395704054778E-2</v>
      </c>
      <c r="E1431" s="17">
        <v>3.0979877394250802E-2</v>
      </c>
      <c r="F1431" s="17"/>
      <c r="G1431" s="17">
        <v>4.3994164837735099E-2</v>
      </c>
      <c r="H1431" s="17">
        <v>2.88560188423857E-2</v>
      </c>
      <c r="I1431" s="17">
        <v>3.3313013569307402E-2</v>
      </c>
      <c r="J1431" s="17">
        <v>1.30094272759735E-2</v>
      </c>
      <c r="K1431" s="17">
        <v>4.15900708820598E-2</v>
      </c>
      <c r="L1431" s="17">
        <v>2.0459831577166399E-2</v>
      </c>
      <c r="M1431" s="17"/>
      <c r="N1431" s="17">
        <v>1.19376351916119E-2</v>
      </c>
      <c r="O1431" s="17">
        <v>1.1533722257737199E-2</v>
      </c>
      <c r="P1431" s="17">
        <v>5.8334058058545003E-2</v>
      </c>
      <c r="Q1431" s="17">
        <v>5.61336675835543E-2</v>
      </c>
      <c r="R1431" s="17"/>
      <c r="S1431" s="17">
        <v>1.79438514420764E-2</v>
      </c>
      <c r="T1431" s="17">
        <v>4.5308101086091797E-2</v>
      </c>
      <c r="U1431" s="17">
        <v>5.4856990938244102E-2</v>
      </c>
      <c r="V1431" s="17">
        <v>4.5710344778713802E-2</v>
      </c>
      <c r="W1431" s="17">
        <v>3.2882394770361902E-2</v>
      </c>
      <c r="X1431" s="17">
        <v>0</v>
      </c>
      <c r="Y1431" s="17">
        <v>5.67134052145193E-2</v>
      </c>
      <c r="Z1431" s="17">
        <v>0</v>
      </c>
      <c r="AA1431" s="17">
        <v>3.5902440033182999E-2</v>
      </c>
      <c r="AB1431" s="17">
        <v>4.84307688454318E-2</v>
      </c>
      <c r="AC1431" s="17">
        <v>0</v>
      </c>
      <c r="AD1431" s="17">
        <v>0</v>
      </c>
      <c r="AE1431" s="17"/>
      <c r="AF1431" s="17">
        <v>2.5957620673188402E-2</v>
      </c>
      <c r="AG1431" s="17">
        <v>4.87465308941002E-2</v>
      </c>
      <c r="AH1431" s="17">
        <v>2.1480256387742799E-2</v>
      </c>
      <c r="AI1431" s="17">
        <v>7.1603435330166096E-3</v>
      </c>
      <c r="AJ1431" s="17">
        <v>3.68207022778917E-2</v>
      </c>
      <c r="AK1431" s="17"/>
      <c r="AL1431" s="17">
        <v>1.9121972579341499E-2</v>
      </c>
      <c r="AM1431" s="17">
        <v>2.9715248091775899E-2</v>
      </c>
      <c r="AN1431" s="17">
        <v>8.2443444788471206E-3</v>
      </c>
      <c r="AO1431" s="17">
        <v>5.9907714779802897E-2</v>
      </c>
      <c r="AP1431" s="17">
        <v>6.4018606375472797E-2</v>
      </c>
      <c r="AQ1431" s="17">
        <v>3.9697449933904901E-2</v>
      </c>
      <c r="AR1431" s="17"/>
      <c r="AS1431" s="17">
        <v>2.8983404084600602E-2</v>
      </c>
      <c r="AT1431" s="17">
        <v>3.2839399087184702E-2</v>
      </c>
      <c r="AU1431" s="17"/>
      <c r="AV1431" s="17">
        <v>2.51633229378968E-2</v>
      </c>
      <c r="AW1431" s="17">
        <v>3.7474445141028503E-2</v>
      </c>
    </row>
    <row r="1432" spans="2:49" x14ac:dyDescent="0.3">
      <c r="B1432" t="s">
        <v>176</v>
      </c>
      <c r="C1432" s="17">
        <v>1.52731679423437E-2</v>
      </c>
      <c r="D1432" s="17">
        <v>1.6561114973259201E-2</v>
      </c>
      <c r="E1432" s="17">
        <v>1.3614358061402E-2</v>
      </c>
      <c r="F1432" s="17"/>
      <c r="G1432" s="17">
        <v>2.4955473068607899E-2</v>
      </c>
      <c r="H1432" s="17">
        <v>1.03279946751946E-2</v>
      </c>
      <c r="I1432" s="17">
        <v>6.3957078807847997E-3</v>
      </c>
      <c r="J1432" s="17">
        <v>6.5027582098720702E-3</v>
      </c>
      <c r="K1432" s="17">
        <v>1.9041225865704399E-2</v>
      </c>
      <c r="L1432" s="17">
        <v>4.1589871190637402E-2</v>
      </c>
      <c r="M1432" s="17"/>
      <c r="N1432" s="17">
        <v>1.6359721245780098E-2</v>
      </c>
      <c r="O1432" s="17">
        <v>1.53228998840197E-2</v>
      </c>
      <c r="P1432" s="17">
        <v>1.95823388847737E-2</v>
      </c>
      <c r="Q1432" s="17">
        <v>8.7332458771814895E-3</v>
      </c>
      <c r="R1432" s="17"/>
      <c r="S1432" s="17">
        <v>1.12087969610512E-2</v>
      </c>
      <c r="T1432" s="17">
        <v>1.9440461569895699E-2</v>
      </c>
      <c r="U1432" s="17">
        <v>0</v>
      </c>
      <c r="V1432" s="17">
        <v>8.4353458263119099E-3</v>
      </c>
      <c r="W1432" s="17">
        <v>1.36200382611107E-2</v>
      </c>
      <c r="X1432" s="17">
        <v>1.11441033540296E-2</v>
      </c>
      <c r="Y1432" s="17">
        <v>2.67598060110034E-2</v>
      </c>
      <c r="Z1432" s="17">
        <v>4.3746880560736799E-2</v>
      </c>
      <c r="AA1432" s="17">
        <v>9.4098617638064992E-3</v>
      </c>
      <c r="AB1432" s="17">
        <v>9.1355020754110301E-3</v>
      </c>
      <c r="AC1432" s="17">
        <v>4.0434075245578002E-2</v>
      </c>
      <c r="AD1432" s="17">
        <v>3.0261177571662998E-2</v>
      </c>
      <c r="AE1432" s="17"/>
      <c r="AF1432" s="17">
        <v>7.1497906842674201E-3</v>
      </c>
      <c r="AG1432" s="17">
        <v>1.6820907251789498E-2</v>
      </c>
      <c r="AH1432" s="17">
        <v>1.7139449551511102E-2</v>
      </c>
      <c r="AI1432" s="17">
        <v>1.33480360555569E-2</v>
      </c>
      <c r="AJ1432" s="17">
        <v>3.5002932596365097E-2</v>
      </c>
      <c r="AK1432" s="17"/>
      <c r="AL1432" s="17">
        <v>1.03948435633168E-2</v>
      </c>
      <c r="AM1432" s="17">
        <v>1.74848305330393E-2</v>
      </c>
      <c r="AN1432" s="17">
        <v>2.7678553402675499E-2</v>
      </c>
      <c r="AO1432" s="17">
        <v>0</v>
      </c>
      <c r="AP1432" s="17">
        <v>6.21611000062159E-2</v>
      </c>
      <c r="AQ1432" s="17">
        <v>0</v>
      </c>
      <c r="AR1432" s="17"/>
      <c r="AS1432" s="17">
        <v>1.43992820089079E-2</v>
      </c>
      <c r="AT1432" s="17">
        <v>1.6251248012372599E-2</v>
      </c>
      <c r="AU1432" s="17"/>
      <c r="AV1432" s="17">
        <v>1.5177268619167E-2</v>
      </c>
      <c r="AW1432" s="17">
        <v>1.26700212954907E-2</v>
      </c>
    </row>
    <row r="1433" spans="2:49" x14ac:dyDescent="0.3">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row>
    <row r="1434" spans="2:49" x14ac:dyDescent="0.3">
      <c r="B1434" s="6" t="s">
        <v>496</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row>
    <row r="1435" spans="2:49" x14ac:dyDescent="0.3">
      <c r="B1435" s="23" t="s">
        <v>350</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row>
    <row r="1436" spans="2:49" x14ac:dyDescent="0.3">
      <c r="B1436" t="s">
        <v>439</v>
      </c>
      <c r="C1436" s="17">
        <v>0.31936001285066401</v>
      </c>
      <c r="D1436" s="17">
        <v>0.32462323587404901</v>
      </c>
      <c r="E1436" s="17">
        <v>0.30576697627985999</v>
      </c>
      <c r="F1436" s="17"/>
      <c r="G1436" s="17">
        <v>0.37560291811812802</v>
      </c>
      <c r="H1436" s="17">
        <v>0.376720369697016</v>
      </c>
      <c r="I1436" s="17">
        <v>0.31575977143461997</v>
      </c>
      <c r="J1436" s="17">
        <v>0.25719452903988499</v>
      </c>
      <c r="K1436" s="17">
        <v>0.26179902323090998</v>
      </c>
      <c r="L1436" s="17">
        <v>0.18697735478305599</v>
      </c>
      <c r="M1436" s="17"/>
      <c r="N1436" s="17">
        <v>0.37233447496224598</v>
      </c>
      <c r="O1436" s="17">
        <v>0.31522968959564202</v>
      </c>
      <c r="P1436" s="17">
        <v>0.30263443281367403</v>
      </c>
      <c r="Q1436" s="17">
        <v>0.244020386575971</v>
      </c>
      <c r="R1436" s="17"/>
      <c r="S1436" s="17">
        <v>0.43187922076205298</v>
      </c>
      <c r="T1436" s="17">
        <v>0.29383499517754402</v>
      </c>
      <c r="U1436" s="17">
        <v>0.17279425806052101</v>
      </c>
      <c r="V1436" s="17">
        <v>0.28208048747000097</v>
      </c>
      <c r="W1436" s="17">
        <v>0.21472682732262099</v>
      </c>
      <c r="X1436" s="17">
        <v>0.31363717965849203</v>
      </c>
      <c r="Y1436" s="17">
        <v>0.26477195373386903</v>
      </c>
      <c r="Z1436" s="17">
        <v>0.32444833642769799</v>
      </c>
      <c r="AA1436" s="17">
        <v>0.440580076116106</v>
      </c>
      <c r="AB1436" s="17">
        <v>0.25847276320062101</v>
      </c>
      <c r="AC1436" s="17">
        <v>0.312349567214049</v>
      </c>
      <c r="AD1436" s="17">
        <v>0.30328669323716101</v>
      </c>
      <c r="AE1436" s="17"/>
      <c r="AF1436" s="17">
        <v>0.31017051737406798</v>
      </c>
      <c r="AG1436" s="17">
        <v>0.28451423595216901</v>
      </c>
      <c r="AH1436" s="17">
        <v>0.30275737376545298</v>
      </c>
      <c r="AI1436" s="17">
        <v>0.39455631614224901</v>
      </c>
      <c r="AJ1436" s="17">
        <v>0.54422785465521495</v>
      </c>
      <c r="AK1436" s="17"/>
      <c r="AL1436" s="17">
        <v>0.41677085602429997</v>
      </c>
      <c r="AM1436" s="17">
        <v>0.258660615759219</v>
      </c>
      <c r="AN1436" s="17">
        <v>0.239839520493173</v>
      </c>
      <c r="AO1436" s="17">
        <v>0.269975109406628</v>
      </c>
      <c r="AP1436" s="17">
        <v>0.19973422353062401</v>
      </c>
      <c r="AQ1436" s="17">
        <v>0.41112492139631801</v>
      </c>
      <c r="AR1436" s="17"/>
      <c r="AS1436" s="17">
        <v>0.35092124201859698</v>
      </c>
      <c r="AT1436" s="17">
        <v>0.28403571244293602</v>
      </c>
      <c r="AU1436" s="17"/>
      <c r="AV1436" s="17">
        <v>0.383378827975009</v>
      </c>
      <c r="AW1436" s="17">
        <v>0.27877651933745001</v>
      </c>
    </row>
    <row r="1437" spans="2:49" x14ac:dyDescent="0.3">
      <c r="B1437" t="s">
        <v>440</v>
      </c>
      <c r="C1437" s="17">
        <v>0.50126400633550094</v>
      </c>
      <c r="D1437" s="17">
        <v>0.47543310147825302</v>
      </c>
      <c r="E1437" s="17">
        <v>0.54212754922982698</v>
      </c>
      <c r="F1437" s="17"/>
      <c r="G1437" s="17">
        <v>0.47602195332132802</v>
      </c>
      <c r="H1437" s="17">
        <v>0.48659222168866001</v>
      </c>
      <c r="I1437" s="17">
        <v>0.54239679290961396</v>
      </c>
      <c r="J1437" s="17">
        <v>0.50688098655160396</v>
      </c>
      <c r="K1437" s="17">
        <v>0.529620188283353</v>
      </c>
      <c r="L1437" s="17">
        <v>0.46700077661988598</v>
      </c>
      <c r="M1437" s="17"/>
      <c r="N1437" s="17">
        <v>0.480145314619635</v>
      </c>
      <c r="O1437" s="17">
        <v>0.50543438006674302</v>
      </c>
      <c r="P1437" s="17">
        <v>0.51109813046182595</v>
      </c>
      <c r="Q1437" s="17">
        <v>0.52623160013936399</v>
      </c>
      <c r="R1437" s="17"/>
      <c r="S1437" s="17">
        <v>0.43146043881678797</v>
      </c>
      <c r="T1437" s="17">
        <v>0.50960884543178597</v>
      </c>
      <c r="U1437" s="17">
        <v>0.57319114277094696</v>
      </c>
      <c r="V1437" s="17">
        <v>0.534825824843981</v>
      </c>
      <c r="W1437" s="17">
        <v>0.55373510631416201</v>
      </c>
      <c r="X1437" s="17">
        <v>0.53006512347948498</v>
      </c>
      <c r="Y1437" s="17">
        <v>0.58325076434343703</v>
      </c>
      <c r="Z1437" s="17">
        <v>0.53642724260890395</v>
      </c>
      <c r="AA1437" s="17">
        <v>0.43075415709181097</v>
      </c>
      <c r="AB1437" s="17">
        <v>0.53064560875559097</v>
      </c>
      <c r="AC1437" s="17">
        <v>0.43034099554554001</v>
      </c>
      <c r="AD1437" s="17">
        <v>0.44895077096137798</v>
      </c>
      <c r="AE1437" s="17"/>
      <c r="AF1437" s="17">
        <v>0.49423885151681102</v>
      </c>
      <c r="AG1437" s="17">
        <v>0.49974195001688898</v>
      </c>
      <c r="AH1437" s="17">
        <v>0.53235717161587204</v>
      </c>
      <c r="AI1437" s="17">
        <v>0.476425609086218</v>
      </c>
      <c r="AJ1437" s="17">
        <v>0.31861758161813097</v>
      </c>
      <c r="AK1437" s="17"/>
      <c r="AL1437" s="17">
        <v>0.44714247762263898</v>
      </c>
      <c r="AM1437" s="17">
        <v>0.53183593279007202</v>
      </c>
      <c r="AN1437" s="17">
        <v>0.54740280962105403</v>
      </c>
      <c r="AO1437" s="17">
        <v>0.54744358390951198</v>
      </c>
      <c r="AP1437" s="17">
        <v>0.55454792016602905</v>
      </c>
      <c r="AQ1437" s="17">
        <v>0.415223231792332</v>
      </c>
      <c r="AR1437" s="17"/>
      <c r="AS1437" s="17">
        <v>0.469463036847587</v>
      </c>
      <c r="AT1437" s="17">
        <v>0.53685663149819096</v>
      </c>
      <c r="AU1437" s="17"/>
      <c r="AV1437" s="17">
        <v>0.43278008189536499</v>
      </c>
      <c r="AW1437" s="17">
        <v>0.55099964945048197</v>
      </c>
    </row>
    <row r="1438" spans="2:49" x14ac:dyDescent="0.3">
      <c r="B1438" t="s">
        <v>441</v>
      </c>
      <c r="C1438" s="17">
        <v>0.13327108640745</v>
      </c>
      <c r="D1438" s="17">
        <v>0.15222248181826101</v>
      </c>
      <c r="E1438" s="17">
        <v>0.107756485232205</v>
      </c>
      <c r="F1438" s="17"/>
      <c r="G1438" s="17">
        <v>9.4685888313053496E-2</v>
      </c>
      <c r="H1438" s="17">
        <v>0.118609690334137</v>
      </c>
      <c r="I1438" s="17">
        <v>0.120960987316869</v>
      </c>
      <c r="J1438" s="17">
        <v>0.19595451620531901</v>
      </c>
      <c r="K1438" s="17">
        <v>0.105086202271681</v>
      </c>
      <c r="L1438" s="17">
        <v>0.217158218416938</v>
      </c>
      <c r="M1438" s="17"/>
      <c r="N1438" s="17">
        <v>0.12965384672698499</v>
      </c>
      <c r="O1438" s="17">
        <v>0.130262561281664</v>
      </c>
      <c r="P1438" s="17">
        <v>0.135692976876399</v>
      </c>
      <c r="Q1438" s="17">
        <v>0.143126259466684</v>
      </c>
      <c r="R1438" s="17"/>
      <c r="S1438" s="17">
        <v>0.11494651782471201</v>
      </c>
      <c r="T1438" s="17">
        <v>0.126212019830475</v>
      </c>
      <c r="U1438" s="17">
        <v>0.209979912393019</v>
      </c>
      <c r="V1438" s="17">
        <v>0.13220793780738399</v>
      </c>
      <c r="W1438" s="17">
        <v>0.166822144789814</v>
      </c>
      <c r="X1438" s="17">
        <v>8.0555455929832501E-2</v>
      </c>
      <c r="Y1438" s="17">
        <v>9.7354381539171905E-2</v>
      </c>
      <c r="Z1438" s="17">
        <v>0.11962784710883601</v>
      </c>
      <c r="AA1438" s="17">
        <v>9.1904152390894694E-2</v>
      </c>
      <c r="AB1438" s="17">
        <v>0.190344281794775</v>
      </c>
      <c r="AC1438" s="17">
        <v>0.17243259001745001</v>
      </c>
      <c r="AD1438" s="17">
        <v>0.21750135822979799</v>
      </c>
      <c r="AE1438" s="17"/>
      <c r="AF1438" s="17">
        <v>0.10448456964248</v>
      </c>
      <c r="AG1438" s="17">
        <v>0.15192863325799899</v>
      </c>
      <c r="AH1438" s="17">
        <v>0.139187583077858</v>
      </c>
      <c r="AI1438" s="17">
        <v>0.123093520438464</v>
      </c>
      <c r="AJ1438" s="17">
        <v>6.8439366182636893E-2</v>
      </c>
      <c r="AK1438" s="17"/>
      <c r="AL1438" s="17">
        <v>0.109496348496845</v>
      </c>
      <c r="AM1438" s="17">
        <v>0.16265275947635299</v>
      </c>
      <c r="AN1438" s="17">
        <v>0.15258896994553101</v>
      </c>
      <c r="AO1438" s="17">
        <v>0.13077638950561099</v>
      </c>
      <c r="AP1438" s="17">
        <v>0.124369705771933</v>
      </c>
      <c r="AQ1438" s="17">
        <v>0.133404181292575</v>
      </c>
      <c r="AR1438" s="17"/>
      <c r="AS1438" s="17">
        <v>0.13050607315090701</v>
      </c>
      <c r="AT1438" s="17">
        <v>0.136365774462399</v>
      </c>
      <c r="AU1438" s="17"/>
      <c r="AV1438" s="17">
        <v>0.12649852695372299</v>
      </c>
      <c r="AW1438" s="17">
        <v>0.13941379997372</v>
      </c>
    </row>
    <row r="1439" spans="2:49" x14ac:dyDescent="0.3">
      <c r="B1439" t="s">
        <v>442</v>
      </c>
      <c r="C1439" s="17">
        <v>3.6249927445583301E-2</v>
      </c>
      <c r="D1439" s="17">
        <v>4.0804589221702901E-2</v>
      </c>
      <c r="E1439" s="17">
        <v>3.0168946333041301E-2</v>
      </c>
      <c r="F1439" s="17"/>
      <c r="G1439" s="17">
        <v>4.4282569329573099E-2</v>
      </c>
      <c r="H1439" s="17">
        <v>1.41756570842815E-2</v>
      </c>
      <c r="I1439" s="17">
        <v>1.0360374733972401E-2</v>
      </c>
      <c r="J1439" s="17">
        <v>2.6643935485646499E-2</v>
      </c>
      <c r="K1439" s="17">
        <v>8.3566734371260498E-2</v>
      </c>
      <c r="L1439" s="17">
        <v>0.117723754477624</v>
      </c>
      <c r="M1439" s="17"/>
      <c r="N1439" s="17">
        <v>5.5669326246638702E-3</v>
      </c>
      <c r="O1439" s="17">
        <v>3.4010866063311197E-2</v>
      </c>
      <c r="P1439" s="17">
        <v>4.1229435230660499E-2</v>
      </c>
      <c r="Q1439" s="17">
        <v>8.6621753817980901E-2</v>
      </c>
      <c r="R1439" s="17"/>
      <c r="S1439" s="17">
        <v>1.6444123972589601E-2</v>
      </c>
      <c r="T1439" s="17">
        <v>6.1956076571196998E-2</v>
      </c>
      <c r="U1439" s="17">
        <v>4.4034686775512498E-2</v>
      </c>
      <c r="V1439" s="17">
        <v>3.0665456477995401E-2</v>
      </c>
      <c r="W1439" s="17">
        <v>2.8837906968554702E-2</v>
      </c>
      <c r="X1439" s="17">
        <v>5.4922253458486198E-2</v>
      </c>
      <c r="Y1439" s="17">
        <v>5.4622900383522403E-2</v>
      </c>
      <c r="Z1439" s="17">
        <v>1.9496573854562601E-2</v>
      </c>
      <c r="AA1439" s="17">
        <v>3.6761614401188497E-2</v>
      </c>
      <c r="AB1439" s="17">
        <v>2.05373462490132E-2</v>
      </c>
      <c r="AC1439" s="17">
        <v>3.9482061090652401E-2</v>
      </c>
      <c r="AD1439" s="17">
        <v>3.0261177571662998E-2</v>
      </c>
      <c r="AE1439" s="17"/>
      <c r="AF1439" s="17">
        <v>7.1815233116157701E-2</v>
      </c>
      <c r="AG1439" s="17">
        <v>4.98871947326439E-2</v>
      </c>
      <c r="AH1439" s="17">
        <v>1.92439426857605E-2</v>
      </c>
      <c r="AI1439" s="17">
        <v>5.9245543330689598E-3</v>
      </c>
      <c r="AJ1439" s="17">
        <v>0</v>
      </c>
      <c r="AK1439" s="17"/>
      <c r="AL1439" s="17">
        <v>2.1555902682017899E-2</v>
      </c>
      <c r="AM1439" s="17">
        <v>3.5040476549460603E-2</v>
      </c>
      <c r="AN1439" s="17">
        <v>4.0156357891331998E-2</v>
      </c>
      <c r="AO1439" s="17">
        <v>4.6315122710958001E-2</v>
      </c>
      <c r="AP1439" s="17">
        <v>0.106361332304135</v>
      </c>
      <c r="AQ1439" s="17">
        <v>1.9594197834302999E-2</v>
      </c>
      <c r="AR1439" s="17"/>
      <c r="AS1439" s="17">
        <v>3.75074059757909E-2</v>
      </c>
      <c r="AT1439" s="17">
        <v>3.4842518718851898E-2</v>
      </c>
      <c r="AU1439" s="17"/>
      <c r="AV1439" s="17">
        <v>4.0520524720228997E-2</v>
      </c>
      <c r="AW1439" s="17">
        <v>3.08100312383481E-2</v>
      </c>
    </row>
    <row r="1440" spans="2:49" x14ac:dyDescent="0.3">
      <c r="B1440" t="s">
        <v>176</v>
      </c>
      <c r="C1440" s="17">
        <v>9.8549669608019395E-3</v>
      </c>
      <c r="D1440" s="17">
        <v>6.9165916077343296E-3</v>
      </c>
      <c r="E1440" s="17">
        <v>1.4180042925067299E-2</v>
      </c>
      <c r="F1440" s="17"/>
      <c r="G1440" s="17">
        <v>9.4066709179174007E-3</v>
      </c>
      <c r="H1440" s="17">
        <v>3.9020611959055601E-3</v>
      </c>
      <c r="I1440" s="17">
        <v>1.0522073604925099E-2</v>
      </c>
      <c r="J1440" s="17">
        <v>1.3326032717546401E-2</v>
      </c>
      <c r="K1440" s="17">
        <v>1.9927851842795701E-2</v>
      </c>
      <c r="L1440" s="17">
        <v>1.1139895702496599E-2</v>
      </c>
      <c r="M1440" s="17"/>
      <c r="N1440" s="17">
        <v>1.22994310664701E-2</v>
      </c>
      <c r="O1440" s="17">
        <v>1.506250299264E-2</v>
      </c>
      <c r="P1440" s="17">
        <v>9.34502461744041E-3</v>
      </c>
      <c r="Q1440" s="17">
        <v>0</v>
      </c>
      <c r="R1440" s="17"/>
      <c r="S1440" s="17">
        <v>5.2696986238573197E-3</v>
      </c>
      <c r="T1440" s="17">
        <v>8.3880629889980605E-3</v>
      </c>
      <c r="U1440" s="17">
        <v>0</v>
      </c>
      <c r="V1440" s="17">
        <v>2.0220293400638301E-2</v>
      </c>
      <c r="W1440" s="17">
        <v>3.5878014604848199E-2</v>
      </c>
      <c r="X1440" s="17">
        <v>2.0819987473704001E-2</v>
      </c>
      <c r="Y1440" s="17">
        <v>0</v>
      </c>
      <c r="Z1440" s="17">
        <v>0</v>
      </c>
      <c r="AA1440" s="17">
        <v>0</v>
      </c>
      <c r="AB1440" s="17">
        <v>0</v>
      </c>
      <c r="AC1440" s="17">
        <v>4.5394786132308199E-2</v>
      </c>
      <c r="AD1440" s="17">
        <v>0</v>
      </c>
      <c r="AE1440" s="17"/>
      <c r="AF1440" s="17">
        <v>1.9290828350482899E-2</v>
      </c>
      <c r="AG1440" s="17">
        <v>1.39279860402985E-2</v>
      </c>
      <c r="AH1440" s="17">
        <v>6.4539288550568502E-3</v>
      </c>
      <c r="AI1440" s="17">
        <v>0</v>
      </c>
      <c r="AJ1440" s="17">
        <v>6.87151975440181E-2</v>
      </c>
      <c r="AK1440" s="17"/>
      <c r="AL1440" s="17">
        <v>5.0344151741989604E-3</v>
      </c>
      <c r="AM1440" s="17">
        <v>1.18102154248964E-2</v>
      </c>
      <c r="AN1440" s="17">
        <v>2.0012342048909702E-2</v>
      </c>
      <c r="AO1440" s="17">
        <v>5.4897944672910003E-3</v>
      </c>
      <c r="AP1440" s="17">
        <v>1.49868182272787E-2</v>
      </c>
      <c r="AQ1440" s="17">
        <v>2.0653467684472501E-2</v>
      </c>
      <c r="AR1440" s="17"/>
      <c r="AS1440" s="17">
        <v>1.1602242007117699E-2</v>
      </c>
      <c r="AT1440" s="17">
        <v>7.8993628776222406E-3</v>
      </c>
      <c r="AU1440" s="17"/>
      <c r="AV1440" s="17">
        <v>1.6822038455673701E-2</v>
      </c>
      <c r="AW1440" s="17">
        <v>0</v>
      </c>
    </row>
    <row r="1441" spans="2:49" x14ac:dyDescent="0.3">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row>
    <row r="1442" spans="2:49" x14ac:dyDescent="0.3">
      <c r="B1442" s="6" t="s">
        <v>497</v>
      </c>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row>
    <row r="1443" spans="2:49" x14ac:dyDescent="0.3">
      <c r="B1443" s="23" t="s">
        <v>350</v>
      </c>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c r="AO1443" s="17"/>
      <c r="AP1443" s="17"/>
      <c r="AQ1443" s="17"/>
      <c r="AR1443" s="17"/>
      <c r="AS1443" s="17"/>
      <c r="AT1443" s="17"/>
      <c r="AU1443" s="17"/>
      <c r="AV1443" s="17"/>
      <c r="AW1443" s="17"/>
    </row>
    <row r="1444" spans="2:49" x14ac:dyDescent="0.3">
      <c r="B1444" t="s">
        <v>439</v>
      </c>
      <c r="C1444" s="17">
        <v>0.201652763795584</v>
      </c>
      <c r="D1444" s="17">
        <v>0.199809982433786</v>
      </c>
      <c r="E1444" s="17">
        <v>0.20672924415646901</v>
      </c>
      <c r="F1444" s="17"/>
      <c r="G1444" s="17">
        <v>0.23649702332409001</v>
      </c>
      <c r="H1444" s="17">
        <v>0.23212817613914699</v>
      </c>
      <c r="I1444" s="17">
        <v>0.20356050941105</v>
      </c>
      <c r="J1444" s="17">
        <v>0.14248086740181201</v>
      </c>
      <c r="K1444" s="17">
        <v>0.12354193999302999</v>
      </c>
      <c r="L1444" s="17">
        <v>0.20821143593298799</v>
      </c>
      <c r="M1444" s="17"/>
      <c r="N1444" s="17">
        <v>0.194548173781637</v>
      </c>
      <c r="O1444" s="17">
        <v>0.21164647609819401</v>
      </c>
      <c r="P1444" s="17">
        <v>0.19791746289998799</v>
      </c>
      <c r="Q1444" s="17">
        <v>0.20494850639040199</v>
      </c>
      <c r="R1444" s="17"/>
      <c r="S1444" s="17">
        <v>0.25156754533136799</v>
      </c>
      <c r="T1444" s="17">
        <v>0.20789968855956301</v>
      </c>
      <c r="U1444" s="17">
        <v>0.113439145726803</v>
      </c>
      <c r="V1444" s="17">
        <v>0.21746074691084799</v>
      </c>
      <c r="W1444" s="17">
        <v>0.179144610135927</v>
      </c>
      <c r="X1444" s="17">
        <v>0.16430926274482299</v>
      </c>
      <c r="Y1444" s="17">
        <v>0.21694129540425899</v>
      </c>
      <c r="Z1444" s="17">
        <v>0.223166976754716</v>
      </c>
      <c r="AA1444" s="17">
        <v>0.24893663557830401</v>
      </c>
      <c r="AB1444" s="17">
        <v>0.12349929505875901</v>
      </c>
      <c r="AC1444" s="17">
        <v>0.201791971872464</v>
      </c>
      <c r="AD1444" s="17">
        <v>0.194991357133245</v>
      </c>
      <c r="AE1444" s="17"/>
      <c r="AF1444" s="17">
        <v>0.17368768650145899</v>
      </c>
      <c r="AG1444" s="17">
        <v>0.180251121418458</v>
      </c>
      <c r="AH1444" s="17">
        <v>0.19008452372729301</v>
      </c>
      <c r="AI1444" s="17">
        <v>0.25708446576254301</v>
      </c>
      <c r="AJ1444" s="17">
        <v>0.34141556015567098</v>
      </c>
      <c r="AK1444" s="17"/>
      <c r="AL1444" s="17">
        <v>0.26131259945404101</v>
      </c>
      <c r="AM1444" s="17">
        <v>0.15544306568181501</v>
      </c>
      <c r="AN1444" s="17">
        <v>0.19576388839293599</v>
      </c>
      <c r="AO1444" s="17">
        <v>0.12806254249794899</v>
      </c>
      <c r="AP1444" s="17">
        <v>0.21768514579892601</v>
      </c>
      <c r="AQ1444" s="17">
        <v>0.22984835854476601</v>
      </c>
      <c r="AR1444" s="17"/>
      <c r="AS1444" s="17">
        <v>0.21888047246721801</v>
      </c>
      <c r="AT1444" s="17">
        <v>0.18237098128909299</v>
      </c>
      <c r="AU1444" s="17"/>
      <c r="AV1444" s="17">
        <v>0.218626353825535</v>
      </c>
      <c r="AW1444" s="17">
        <v>0.21944531173027901</v>
      </c>
    </row>
    <row r="1445" spans="2:49" x14ac:dyDescent="0.3">
      <c r="B1445" t="s">
        <v>440</v>
      </c>
      <c r="C1445" s="17">
        <v>0.45065508680198002</v>
      </c>
      <c r="D1445" s="17">
        <v>0.43305872850398502</v>
      </c>
      <c r="E1445" s="17">
        <v>0.47426773608883099</v>
      </c>
      <c r="F1445" s="17"/>
      <c r="G1445" s="17">
        <v>0.41171849653881898</v>
      </c>
      <c r="H1445" s="17">
        <v>0.48333788333023803</v>
      </c>
      <c r="I1445" s="17">
        <v>0.45306882021950201</v>
      </c>
      <c r="J1445" s="17">
        <v>0.48101807958706599</v>
      </c>
      <c r="K1445" s="17">
        <v>0.47355362547501001</v>
      </c>
      <c r="L1445" s="17">
        <v>0.35432043705482402</v>
      </c>
      <c r="M1445" s="17"/>
      <c r="N1445" s="17">
        <v>0.47901495487439999</v>
      </c>
      <c r="O1445" s="17">
        <v>0.46957965580810801</v>
      </c>
      <c r="P1445" s="17">
        <v>0.454387965748203</v>
      </c>
      <c r="Q1445" s="17">
        <v>0.37854482681429102</v>
      </c>
      <c r="R1445" s="17"/>
      <c r="S1445" s="17">
        <v>0.358970242936615</v>
      </c>
      <c r="T1445" s="17">
        <v>0.45193084528420702</v>
      </c>
      <c r="U1445" s="17">
        <v>0.36643187217164402</v>
      </c>
      <c r="V1445" s="17">
        <v>0.50626590979397101</v>
      </c>
      <c r="W1445" s="17">
        <v>0.52126583021281103</v>
      </c>
      <c r="X1445" s="17">
        <v>0.43392987837596397</v>
      </c>
      <c r="Y1445" s="17">
        <v>0.54884017147720499</v>
      </c>
      <c r="Z1445" s="17">
        <v>0.44559884125360699</v>
      </c>
      <c r="AA1445" s="17">
        <v>0.47835953765412897</v>
      </c>
      <c r="AB1445" s="17">
        <v>0.50652763831743797</v>
      </c>
      <c r="AC1445" s="17">
        <v>0.46073533255750798</v>
      </c>
      <c r="AD1445" s="17">
        <v>0.43899228639715099</v>
      </c>
      <c r="AE1445" s="17"/>
      <c r="AF1445" s="17">
        <v>0.46277650642846402</v>
      </c>
      <c r="AG1445" s="17">
        <v>0.415881826439432</v>
      </c>
      <c r="AH1445" s="17">
        <v>0.47328939998927599</v>
      </c>
      <c r="AI1445" s="17">
        <v>0.47834809470356099</v>
      </c>
      <c r="AJ1445" s="17">
        <v>0.35254866219910003</v>
      </c>
      <c r="AK1445" s="17"/>
      <c r="AL1445" s="17">
        <v>0.45150699385010201</v>
      </c>
      <c r="AM1445" s="17">
        <v>0.475120542753524</v>
      </c>
      <c r="AN1445" s="17">
        <v>0.402848347395448</v>
      </c>
      <c r="AO1445" s="17">
        <v>0.47999161785630901</v>
      </c>
      <c r="AP1445" s="17">
        <v>0.32618876271323899</v>
      </c>
      <c r="AQ1445" s="17">
        <v>0.49580258261452598</v>
      </c>
      <c r="AR1445" s="17"/>
      <c r="AS1445" s="17">
        <v>0.43135665498089998</v>
      </c>
      <c r="AT1445" s="17">
        <v>0.47225448647740298</v>
      </c>
      <c r="AU1445" s="17"/>
      <c r="AV1445" s="17">
        <v>0.430257228657766</v>
      </c>
      <c r="AW1445" s="17">
        <v>0.43380039208745502</v>
      </c>
    </row>
    <row r="1446" spans="2:49" x14ac:dyDescent="0.3">
      <c r="B1446" t="s">
        <v>441</v>
      </c>
      <c r="C1446" s="17">
        <v>0.254528870778996</v>
      </c>
      <c r="D1446" s="17">
        <v>0.275368243634945</v>
      </c>
      <c r="E1446" s="17">
        <v>0.22270877960777399</v>
      </c>
      <c r="F1446" s="17"/>
      <c r="G1446" s="17">
        <v>0.26343997983130402</v>
      </c>
      <c r="H1446" s="17">
        <v>0.21389427723061</v>
      </c>
      <c r="I1446" s="17">
        <v>0.27624868740777597</v>
      </c>
      <c r="J1446" s="17">
        <v>0.26990594264121198</v>
      </c>
      <c r="K1446" s="17">
        <v>0.26890073538215697</v>
      </c>
      <c r="L1446" s="17">
        <v>0.265609825240398</v>
      </c>
      <c r="M1446" s="17"/>
      <c r="N1446" s="17">
        <v>0.25286038525692001</v>
      </c>
      <c r="O1446" s="17">
        <v>0.24319746264789599</v>
      </c>
      <c r="P1446" s="17">
        <v>0.24328537249335899</v>
      </c>
      <c r="Q1446" s="17">
        <v>0.27897739494861201</v>
      </c>
      <c r="R1446" s="17"/>
      <c r="S1446" s="17">
        <v>0.28292778145567399</v>
      </c>
      <c r="T1446" s="17">
        <v>0.228631678398974</v>
      </c>
      <c r="U1446" s="17">
        <v>0.44812979250716201</v>
      </c>
      <c r="V1446" s="17">
        <v>0.20427647239104599</v>
      </c>
      <c r="W1446" s="17">
        <v>0.255966890970457</v>
      </c>
      <c r="X1446" s="17">
        <v>0.30366523079013902</v>
      </c>
      <c r="Y1446" s="17">
        <v>0.154780540922314</v>
      </c>
      <c r="Z1446" s="17">
        <v>0.222507602906688</v>
      </c>
      <c r="AA1446" s="17">
        <v>0.200546367698097</v>
      </c>
      <c r="AB1446" s="17">
        <v>0.26239421680528902</v>
      </c>
      <c r="AC1446" s="17">
        <v>0.24126743038373699</v>
      </c>
      <c r="AD1446" s="17">
        <v>0.18515035844421801</v>
      </c>
      <c r="AE1446" s="17"/>
      <c r="AF1446" s="17">
        <v>0.243292261019149</v>
      </c>
      <c r="AG1446" s="17">
        <v>0.30648843526223202</v>
      </c>
      <c r="AH1446" s="17">
        <v>0.25261148939100603</v>
      </c>
      <c r="AI1446" s="17">
        <v>0.20873251473188101</v>
      </c>
      <c r="AJ1446" s="17">
        <v>0.16499575738835301</v>
      </c>
      <c r="AK1446" s="17"/>
      <c r="AL1446" s="17">
        <v>0.212923311786342</v>
      </c>
      <c r="AM1446" s="17">
        <v>0.28413107571359802</v>
      </c>
      <c r="AN1446" s="17">
        <v>0.31591309943951901</v>
      </c>
      <c r="AO1446" s="17">
        <v>0.28190018405645401</v>
      </c>
      <c r="AP1446" s="17">
        <v>0.264458868778298</v>
      </c>
      <c r="AQ1446" s="17">
        <v>0.16054154576886401</v>
      </c>
      <c r="AR1446" s="17"/>
      <c r="AS1446" s="17">
        <v>0.24699851244867199</v>
      </c>
      <c r="AT1446" s="17">
        <v>0.26295707990934403</v>
      </c>
      <c r="AU1446" s="17"/>
      <c r="AV1446" s="17">
        <v>0.23675494266486</v>
      </c>
      <c r="AW1446" s="17">
        <v>0.26976728836165997</v>
      </c>
    </row>
    <row r="1447" spans="2:49" x14ac:dyDescent="0.3">
      <c r="B1447" t="s">
        <v>442</v>
      </c>
      <c r="C1447" s="17">
        <v>7.1506260840009203E-2</v>
      </c>
      <c r="D1447" s="17">
        <v>7.7851452167763499E-2</v>
      </c>
      <c r="E1447" s="17">
        <v>6.3288766552128298E-2</v>
      </c>
      <c r="F1447" s="17"/>
      <c r="G1447" s="17">
        <v>5.8984713757810302E-2</v>
      </c>
      <c r="H1447" s="17">
        <v>5.1621303944691603E-2</v>
      </c>
      <c r="I1447" s="17">
        <v>6.0640784779155001E-2</v>
      </c>
      <c r="J1447" s="17">
        <v>8.7107227678037205E-2</v>
      </c>
      <c r="K1447" s="17">
        <v>8.3194735736323494E-2</v>
      </c>
      <c r="L1447" s="17">
        <v>0.15001148676235501</v>
      </c>
      <c r="M1447" s="17"/>
      <c r="N1447" s="17">
        <v>5.6562703809832603E-2</v>
      </c>
      <c r="O1447" s="17">
        <v>5.8897728373957001E-2</v>
      </c>
      <c r="P1447" s="17">
        <v>7.1836740214773001E-2</v>
      </c>
      <c r="Q1447" s="17">
        <v>0.113793002825056</v>
      </c>
      <c r="R1447" s="17"/>
      <c r="S1447" s="17">
        <v>7.9139615259365997E-2</v>
      </c>
      <c r="T1447" s="17">
        <v>0.103149724768258</v>
      </c>
      <c r="U1447" s="17">
        <v>5.8174505720972998E-2</v>
      </c>
      <c r="V1447" s="17">
        <v>5.0437477157536798E-2</v>
      </c>
      <c r="W1447" s="17">
        <v>2.8837906968554702E-2</v>
      </c>
      <c r="X1447" s="17">
        <v>5.5557670285045602E-2</v>
      </c>
      <c r="Y1447" s="17">
        <v>6.5983186119996401E-2</v>
      </c>
      <c r="Z1447" s="17">
        <v>8.8106194927586506E-2</v>
      </c>
      <c r="AA1447" s="17">
        <v>6.3928009287400195E-2</v>
      </c>
      <c r="AB1447" s="17">
        <v>9.6359133627629906E-2</v>
      </c>
      <c r="AC1447" s="17">
        <v>5.0810479053982199E-2</v>
      </c>
      <c r="AD1447" s="17">
        <v>0.104524138547782</v>
      </c>
      <c r="AE1447" s="17"/>
      <c r="AF1447" s="17">
        <v>7.4462385802140194E-2</v>
      </c>
      <c r="AG1447" s="17">
        <v>8.0439964153946594E-2</v>
      </c>
      <c r="AH1447" s="17">
        <v>5.7489662060737398E-2</v>
      </c>
      <c r="AI1447" s="17">
        <v>5.5834924802014997E-2</v>
      </c>
      <c r="AJ1447" s="17">
        <v>0.106037087660511</v>
      </c>
      <c r="AK1447" s="17"/>
      <c r="AL1447" s="17">
        <v>6.3776436364703898E-2</v>
      </c>
      <c r="AM1447" s="17">
        <v>6.3900205502919097E-2</v>
      </c>
      <c r="AN1447" s="17">
        <v>4.9912501471623703E-2</v>
      </c>
      <c r="AO1447" s="17">
        <v>8.6538016219776304E-2</v>
      </c>
      <c r="AP1447" s="17">
        <v>0.118000203011654</v>
      </c>
      <c r="AQ1447" s="17">
        <v>0.113807513071844</v>
      </c>
      <c r="AR1447" s="17"/>
      <c r="AS1447" s="17">
        <v>8.2647749467120293E-2</v>
      </c>
      <c r="AT1447" s="17">
        <v>5.9036363385786897E-2</v>
      </c>
      <c r="AU1447" s="17"/>
      <c r="AV1447" s="17">
        <v>8.8055062565097597E-2</v>
      </c>
      <c r="AW1447" s="17">
        <v>7.0628707002668795E-2</v>
      </c>
    </row>
    <row r="1448" spans="2:49" x14ac:dyDescent="0.3">
      <c r="B1448" t="s">
        <v>176</v>
      </c>
      <c r="C1448" s="17">
        <v>2.1657017783431199E-2</v>
      </c>
      <c r="D1448" s="17">
        <v>1.3911593259520801E-2</v>
      </c>
      <c r="E1448" s="17">
        <v>3.3005473594797302E-2</v>
      </c>
      <c r="F1448" s="17"/>
      <c r="G1448" s="17">
        <v>2.9359786547977201E-2</v>
      </c>
      <c r="H1448" s="17">
        <v>1.90183593553131E-2</v>
      </c>
      <c r="I1448" s="17">
        <v>6.4811981825161997E-3</v>
      </c>
      <c r="J1448" s="17">
        <v>1.9487882691872401E-2</v>
      </c>
      <c r="K1448" s="17">
        <v>5.0808963413479402E-2</v>
      </c>
      <c r="L1448" s="17">
        <v>2.1846815009434702E-2</v>
      </c>
      <c r="M1448" s="17"/>
      <c r="N1448" s="17">
        <v>1.70137822772095E-2</v>
      </c>
      <c r="O1448" s="17">
        <v>1.66786770718448E-2</v>
      </c>
      <c r="P1448" s="17">
        <v>3.2572458643677103E-2</v>
      </c>
      <c r="Q1448" s="17">
        <v>2.3736269021639101E-2</v>
      </c>
      <c r="R1448" s="17"/>
      <c r="S1448" s="17">
        <v>2.73948150169766E-2</v>
      </c>
      <c r="T1448" s="17">
        <v>8.3880629889980605E-3</v>
      </c>
      <c r="U1448" s="17">
        <v>1.38246838734188E-2</v>
      </c>
      <c r="V1448" s="17">
        <v>2.1559393746599102E-2</v>
      </c>
      <c r="W1448" s="17">
        <v>1.47847617122502E-2</v>
      </c>
      <c r="X1448" s="17">
        <v>4.2537957804028401E-2</v>
      </c>
      <c r="Y1448" s="17">
        <v>1.34548060762248E-2</v>
      </c>
      <c r="Z1448" s="17">
        <v>2.0620384157401899E-2</v>
      </c>
      <c r="AA1448" s="17">
        <v>8.2294497820697907E-3</v>
      </c>
      <c r="AB1448" s="17">
        <v>1.12197161908844E-2</v>
      </c>
      <c r="AC1448" s="17">
        <v>4.5394786132308199E-2</v>
      </c>
      <c r="AD1448" s="17">
        <v>7.6341859477603802E-2</v>
      </c>
      <c r="AE1448" s="17"/>
      <c r="AF1448" s="17">
        <v>4.5781160248786902E-2</v>
      </c>
      <c r="AG1448" s="17">
        <v>1.6938652725931799E-2</v>
      </c>
      <c r="AH1448" s="17">
        <v>2.6524924831687401E-2</v>
      </c>
      <c r="AI1448" s="17">
        <v>0</v>
      </c>
      <c r="AJ1448" s="17">
        <v>3.5002932596365097E-2</v>
      </c>
      <c r="AK1448" s="17"/>
      <c r="AL1448" s="17">
        <v>1.04806585448106E-2</v>
      </c>
      <c r="AM1448" s="17">
        <v>2.1405110348142901E-2</v>
      </c>
      <c r="AN1448" s="17">
        <v>3.55621633004733E-2</v>
      </c>
      <c r="AO1448" s="17">
        <v>2.3507639369512001E-2</v>
      </c>
      <c r="AP1448" s="17">
        <v>7.3667019697883196E-2</v>
      </c>
      <c r="AQ1448" s="17">
        <v>0</v>
      </c>
      <c r="AR1448" s="17"/>
      <c r="AS1448" s="17">
        <v>2.01166106360894E-2</v>
      </c>
      <c r="AT1448" s="17">
        <v>2.33810889383721E-2</v>
      </c>
      <c r="AU1448" s="17"/>
      <c r="AV1448" s="17">
        <v>2.6306412286741999E-2</v>
      </c>
      <c r="AW1448" s="17">
        <v>6.3583008179364598E-3</v>
      </c>
    </row>
    <row r="1449" spans="2:49" x14ac:dyDescent="0.3">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row>
    <row r="1450" spans="2:49" x14ac:dyDescent="0.3">
      <c r="B1450" s="6" t="s">
        <v>502</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row>
    <row r="1451" spans="2:49" x14ac:dyDescent="0.3">
      <c r="B1451" s="23" t="s">
        <v>276</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row>
    <row r="1452" spans="2:49" x14ac:dyDescent="0.3">
      <c r="B1452" t="s">
        <v>498</v>
      </c>
      <c r="C1452" s="17">
        <v>0.12516809300061801</v>
      </c>
      <c r="D1452" s="17">
        <v>9.1692315377480196E-2</v>
      </c>
      <c r="E1452" s="17">
        <v>0.155977855638325</v>
      </c>
      <c r="F1452" s="17"/>
      <c r="G1452" s="17">
        <v>0.104588388746002</v>
      </c>
      <c r="H1452" s="17">
        <v>8.39064957440607E-2</v>
      </c>
      <c r="I1452" s="17">
        <v>8.9806338451718398E-2</v>
      </c>
      <c r="J1452" s="17">
        <v>0.12866701741113501</v>
      </c>
      <c r="K1452" s="17">
        <v>0.15988322914254099</v>
      </c>
      <c r="L1452" s="17">
        <v>0.17521136596846401</v>
      </c>
      <c r="M1452" s="17"/>
      <c r="N1452" s="17">
        <v>9.4885599911210497E-2</v>
      </c>
      <c r="O1452" s="17">
        <v>0.148340419493415</v>
      </c>
      <c r="P1452" s="17">
        <v>0.10606915587584299</v>
      </c>
      <c r="Q1452" s="17">
        <v>0.150132136921033</v>
      </c>
      <c r="R1452" s="17"/>
      <c r="S1452" s="17">
        <v>0.10810451680029901</v>
      </c>
      <c r="T1452" s="17">
        <v>0.116495127619649</v>
      </c>
      <c r="U1452" s="17">
        <v>0.15227109140992801</v>
      </c>
      <c r="V1452" s="17">
        <v>0.14387315817624199</v>
      </c>
      <c r="W1452" s="17">
        <v>0.102115805793439</v>
      </c>
      <c r="X1452" s="17">
        <v>0.10253534527401501</v>
      </c>
      <c r="Y1452" s="17">
        <v>0.15126335765104901</v>
      </c>
      <c r="Z1452" s="17">
        <v>8.6807660469423994E-2</v>
      </c>
      <c r="AA1452" s="17">
        <v>0.16912967963366601</v>
      </c>
      <c r="AB1452" s="17">
        <v>0.104701446845234</v>
      </c>
      <c r="AC1452" s="17">
        <v>0.171037065817819</v>
      </c>
      <c r="AD1452" s="17">
        <v>4.1911412175281E-2</v>
      </c>
      <c r="AE1452" s="17"/>
      <c r="AF1452" s="17">
        <v>0.17514484619555501</v>
      </c>
      <c r="AG1452" s="17">
        <v>0.10572233774636799</v>
      </c>
      <c r="AH1452" s="17">
        <v>0.109611715905122</v>
      </c>
      <c r="AI1452" s="17">
        <v>8.9375215572643801E-2</v>
      </c>
      <c r="AJ1452" s="17">
        <v>0.119527251723909</v>
      </c>
      <c r="AK1452" s="17"/>
      <c r="AL1452" s="17">
        <v>9.9447421783602996E-2</v>
      </c>
      <c r="AM1452" s="17">
        <v>0.124362768242051</v>
      </c>
      <c r="AN1452" s="17">
        <v>0.12513072091141</v>
      </c>
      <c r="AO1452" s="17">
        <v>0.14333269662145801</v>
      </c>
      <c r="AP1452" s="17">
        <v>0.15391960596948001</v>
      </c>
      <c r="AQ1452" s="17">
        <v>0.14661010203366201</v>
      </c>
      <c r="AR1452" s="17"/>
      <c r="AS1452" s="17">
        <v>0.11072970444189301</v>
      </c>
      <c r="AT1452" s="17">
        <v>0.14240134734612001</v>
      </c>
      <c r="AU1452" s="17"/>
      <c r="AV1452" s="17">
        <v>0.117505973078235</v>
      </c>
      <c r="AW1452" s="17">
        <v>9.4948895565638403E-2</v>
      </c>
    </row>
    <row r="1453" spans="2:49" x14ac:dyDescent="0.3">
      <c r="B1453" t="s">
        <v>392</v>
      </c>
      <c r="C1453" s="17">
        <v>9.3285638052918202E-2</v>
      </c>
      <c r="D1453" s="17">
        <v>7.7899865331003099E-2</v>
      </c>
      <c r="E1453" s="17">
        <v>0.10811847524255599</v>
      </c>
      <c r="F1453" s="17"/>
      <c r="G1453" s="17">
        <v>8.3378079408792799E-2</v>
      </c>
      <c r="H1453" s="17">
        <v>6.0899271557160101E-2</v>
      </c>
      <c r="I1453" s="17">
        <v>0.112314901287125</v>
      </c>
      <c r="J1453" s="17">
        <v>9.3557709486407098E-2</v>
      </c>
      <c r="K1453" s="17">
        <v>0.114369150455153</v>
      </c>
      <c r="L1453" s="17">
        <v>9.6351050921726397E-2</v>
      </c>
      <c r="M1453" s="17"/>
      <c r="N1453" s="17">
        <v>7.9344302298795494E-2</v>
      </c>
      <c r="O1453" s="17">
        <v>0.114248655942673</v>
      </c>
      <c r="P1453" s="17">
        <v>8.7702999437389698E-2</v>
      </c>
      <c r="Q1453" s="17">
        <v>9.2492833550484502E-2</v>
      </c>
      <c r="R1453" s="17"/>
      <c r="S1453" s="17">
        <v>8.4031717562684599E-2</v>
      </c>
      <c r="T1453" s="17">
        <v>7.9106717735139706E-2</v>
      </c>
      <c r="U1453" s="17">
        <v>9.5462342744889503E-2</v>
      </c>
      <c r="V1453" s="17">
        <v>0.118883418983256</v>
      </c>
      <c r="W1453" s="17">
        <v>0.11112676026777001</v>
      </c>
      <c r="X1453" s="17">
        <v>0.10487371366610999</v>
      </c>
      <c r="Y1453" s="17">
        <v>7.1072586811805796E-2</v>
      </c>
      <c r="Z1453" s="17">
        <v>6.5353738363269506E-2</v>
      </c>
      <c r="AA1453" s="17">
        <v>9.0825836379728297E-2</v>
      </c>
      <c r="AB1453" s="17">
        <v>0.13058814089562601</v>
      </c>
      <c r="AC1453" s="17">
        <v>5.4808134589526603E-2</v>
      </c>
      <c r="AD1453" s="17">
        <v>9.7864157851977898E-2</v>
      </c>
      <c r="AE1453" s="17"/>
      <c r="AF1453" s="17">
        <v>7.6726200473508296E-2</v>
      </c>
      <c r="AG1453" s="17">
        <v>0.100919853439563</v>
      </c>
      <c r="AH1453" s="17">
        <v>9.6897419277074404E-2</v>
      </c>
      <c r="AI1453" s="17">
        <v>8.6155740443991796E-2</v>
      </c>
      <c r="AJ1453" s="17">
        <v>5.96063947686837E-2</v>
      </c>
      <c r="AK1453" s="17"/>
      <c r="AL1453" s="17">
        <v>9.3638920251859395E-2</v>
      </c>
      <c r="AM1453" s="17">
        <v>0.10200790934628499</v>
      </c>
      <c r="AN1453" s="17">
        <v>0.104050518630238</v>
      </c>
      <c r="AO1453" s="17">
        <v>7.3702886783485799E-2</v>
      </c>
      <c r="AP1453" s="17">
        <v>9.1574884711629001E-2</v>
      </c>
      <c r="AQ1453" s="17">
        <v>8.1114713306236499E-2</v>
      </c>
      <c r="AR1453" s="17"/>
      <c r="AS1453" s="17">
        <v>8.4707745482218794E-2</v>
      </c>
      <c r="AT1453" s="17">
        <v>0.103523969277903</v>
      </c>
      <c r="AU1453" s="17"/>
      <c r="AV1453" s="17">
        <v>8.4511647221743702E-2</v>
      </c>
      <c r="AW1453" s="17">
        <v>8.5164425896706294E-2</v>
      </c>
    </row>
    <row r="1454" spans="2:49" x14ac:dyDescent="0.3">
      <c r="B1454" t="s">
        <v>393</v>
      </c>
      <c r="C1454" s="17">
        <v>0.13743460603369501</v>
      </c>
      <c r="D1454" s="17">
        <v>0.13274429794918999</v>
      </c>
      <c r="E1454" s="17">
        <v>0.14298865421763601</v>
      </c>
      <c r="F1454" s="17"/>
      <c r="G1454" s="17">
        <v>0.187368085777226</v>
      </c>
      <c r="H1454" s="17">
        <v>0.13746566209722699</v>
      </c>
      <c r="I1454" s="17">
        <v>0.11175676211126701</v>
      </c>
      <c r="J1454" s="17">
        <v>0.13873367592855801</v>
      </c>
      <c r="K1454" s="17">
        <v>0.12529462330034899</v>
      </c>
      <c r="L1454" s="17">
        <v>0.131984962873712</v>
      </c>
      <c r="M1454" s="17"/>
      <c r="N1454" s="17">
        <v>0.15289392195380999</v>
      </c>
      <c r="O1454" s="17">
        <v>0.108234442981976</v>
      </c>
      <c r="P1454" s="17">
        <v>0.13530754428649</v>
      </c>
      <c r="Q1454" s="17">
        <v>0.14885666193529901</v>
      </c>
      <c r="R1454" s="17"/>
      <c r="S1454" s="17">
        <v>0.15176940103516801</v>
      </c>
      <c r="T1454" s="17">
        <v>0.15553771892051299</v>
      </c>
      <c r="U1454" s="17">
        <v>0.10236030546375401</v>
      </c>
      <c r="V1454" s="17">
        <v>0.13390596535153601</v>
      </c>
      <c r="W1454" s="17">
        <v>0.15572345938696899</v>
      </c>
      <c r="X1454" s="17">
        <v>0.113577184692099</v>
      </c>
      <c r="Y1454" s="17">
        <v>0.183495732358399</v>
      </c>
      <c r="Z1454" s="17">
        <v>0.137932146191699</v>
      </c>
      <c r="AA1454" s="17">
        <v>0.12249914126230101</v>
      </c>
      <c r="AB1454" s="17">
        <v>9.91894353066127E-2</v>
      </c>
      <c r="AC1454" s="17">
        <v>0.190536208062309</v>
      </c>
      <c r="AD1454" s="17">
        <v>8.2016643443684895E-2</v>
      </c>
      <c r="AE1454" s="17"/>
      <c r="AF1454" s="17">
        <v>0.131895798780614</v>
      </c>
      <c r="AG1454" s="17">
        <v>0.15873762048528101</v>
      </c>
      <c r="AH1454" s="17">
        <v>0.14213359583903401</v>
      </c>
      <c r="AI1454" s="17">
        <v>0.14082047722800201</v>
      </c>
      <c r="AJ1454" s="17">
        <v>0.114783894679217</v>
      </c>
      <c r="AK1454" s="17"/>
      <c r="AL1454" s="17">
        <v>0.13145052669264001</v>
      </c>
      <c r="AM1454" s="17">
        <v>0.15025123741160601</v>
      </c>
      <c r="AN1454" s="17">
        <v>0.14731520825703801</v>
      </c>
      <c r="AO1454" s="17">
        <v>0.14065699871304399</v>
      </c>
      <c r="AP1454" s="17">
        <v>0.124655203774605</v>
      </c>
      <c r="AQ1454" s="17">
        <v>8.5751073296134003E-2</v>
      </c>
      <c r="AR1454" s="17"/>
      <c r="AS1454" s="17">
        <v>0.12641853388736399</v>
      </c>
      <c r="AT1454" s="17">
        <v>0.15058307979958399</v>
      </c>
      <c r="AU1454" s="17"/>
      <c r="AV1454" s="17">
        <v>0.13088224425801401</v>
      </c>
      <c r="AW1454" s="17">
        <v>0.11602329072058901</v>
      </c>
    </row>
    <row r="1455" spans="2:49" x14ac:dyDescent="0.3">
      <c r="B1455" t="s">
        <v>394</v>
      </c>
      <c r="C1455" s="17">
        <v>0.21808902053136001</v>
      </c>
      <c r="D1455" s="17">
        <v>0.20340522080613399</v>
      </c>
      <c r="E1455" s="17">
        <v>0.232146188746575</v>
      </c>
      <c r="F1455" s="17"/>
      <c r="G1455" s="17">
        <v>0.20268195623354199</v>
      </c>
      <c r="H1455" s="17">
        <v>0.22051408187461699</v>
      </c>
      <c r="I1455" s="17">
        <v>0.22115814692337599</v>
      </c>
      <c r="J1455" s="17">
        <v>0.21747091902908999</v>
      </c>
      <c r="K1455" s="17">
        <v>0.225543816075155</v>
      </c>
      <c r="L1455" s="17">
        <v>0.219432577379087</v>
      </c>
      <c r="M1455" s="17"/>
      <c r="N1455" s="17">
        <v>0.20488503759479099</v>
      </c>
      <c r="O1455" s="17">
        <v>0.22716543238138201</v>
      </c>
      <c r="P1455" s="17">
        <v>0.20255440876835801</v>
      </c>
      <c r="Q1455" s="17">
        <v>0.23714158629606499</v>
      </c>
      <c r="R1455" s="17"/>
      <c r="S1455" s="17">
        <v>0.21886072250166899</v>
      </c>
      <c r="T1455" s="17">
        <v>0.220517971076053</v>
      </c>
      <c r="U1455" s="17">
        <v>0.291275827104368</v>
      </c>
      <c r="V1455" s="17">
        <v>0.204085737918657</v>
      </c>
      <c r="W1455" s="17">
        <v>0.23859950735535199</v>
      </c>
      <c r="X1455" s="17">
        <v>0.21511752272641299</v>
      </c>
      <c r="Y1455" s="17">
        <v>0.148765037762073</v>
      </c>
      <c r="Z1455" s="17">
        <v>0.249482471832004</v>
      </c>
      <c r="AA1455" s="17">
        <v>0.18874223740482499</v>
      </c>
      <c r="AB1455" s="17">
        <v>0.20890177528778001</v>
      </c>
      <c r="AC1455" s="17">
        <v>0.221191032433496</v>
      </c>
      <c r="AD1455" s="17">
        <v>0.284297440912605</v>
      </c>
      <c r="AE1455" s="17"/>
      <c r="AF1455" s="17">
        <v>0.22922184551872901</v>
      </c>
      <c r="AG1455" s="17">
        <v>0.21563827118107001</v>
      </c>
      <c r="AH1455" s="17">
        <v>0.233295233747007</v>
      </c>
      <c r="AI1455" s="17">
        <v>0.20524974264922499</v>
      </c>
      <c r="AJ1455" s="17">
        <v>0.11312001254225799</v>
      </c>
      <c r="AK1455" s="17"/>
      <c r="AL1455" s="17">
        <v>0.174239377454218</v>
      </c>
      <c r="AM1455" s="17">
        <v>0.22373498143061099</v>
      </c>
      <c r="AN1455" s="17">
        <v>0.22213796965705501</v>
      </c>
      <c r="AO1455" s="17">
        <v>0.25478563556588602</v>
      </c>
      <c r="AP1455" s="17">
        <v>0.23987155032223501</v>
      </c>
      <c r="AQ1455" s="17">
        <v>0.23824784853509101</v>
      </c>
      <c r="AR1455" s="17"/>
      <c r="AS1455" s="17">
        <v>0.21331617131012501</v>
      </c>
      <c r="AT1455" s="17">
        <v>0.22378575907304199</v>
      </c>
      <c r="AU1455" s="17"/>
      <c r="AV1455" s="17">
        <v>0.20610319447824399</v>
      </c>
      <c r="AW1455" s="17">
        <v>0.230114001343352</v>
      </c>
    </row>
    <row r="1456" spans="2:49" x14ac:dyDescent="0.3">
      <c r="B1456" t="s">
        <v>499</v>
      </c>
      <c r="C1456" s="17">
        <v>0.19864130965527901</v>
      </c>
      <c r="D1456" s="17">
        <v>0.218603017995953</v>
      </c>
      <c r="E1456" s="17">
        <v>0.178739987191743</v>
      </c>
      <c r="F1456" s="17"/>
      <c r="G1456" s="17">
        <v>0.22610683124780401</v>
      </c>
      <c r="H1456" s="17">
        <v>0.19777423512216899</v>
      </c>
      <c r="I1456" s="17">
        <v>0.23728370509323601</v>
      </c>
      <c r="J1456" s="17">
        <v>0.221850001052187</v>
      </c>
      <c r="K1456" s="17">
        <v>0.169650395180589</v>
      </c>
      <c r="L1456" s="17">
        <v>0.14998572525592199</v>
      </c>
      <c r="M1456" s="17"/>
      <c r="N1456" s="17">
        <v>0.214665085109461</v>
      </c>
      <c r="O1456" s="17">
        <v>0.18942657806465499</v>
      </c>
      <c r="P1456" s="17">
        <v>0.212631326176483</v>
      </c>
      <c r="Q1456" s="17">
        <v>0.18080009553137599</v>
      </c>
      <c r="R1456" s="17"/>
      <c r="S1456" s="17">
        <v>0.19247711848161</v>
      </c>
      <c r="T1456" s="17">
        <v>0.20132964435661299</v>
      </c>
      <c r="U1456" s="17">
        <v>0.168819936638089</v>
      </c>
      <c r="V1456" s="17">
        <v>0.189491536412179</v>
      </c>
      <c r="W1456" s="17">
        <v>0.14476800605706899</v>
      </c>
      <c r="X1456" s="17">
        <v>0.22129299546366399</v>
      </c>
      <c r="Y1456" s="17">
        <v>0.25535795604371497</v>
      </c>
      <c r="Z1456" s="17">
        <v>0.18931529645585299</v>
      </c>
      <c r="AA1456" s="17">
        <v>0.20269213760125601</v>
      </c>
      <c r="AB1456" s="17">
        <v>0.20927315042386799</v>
      </c>
      <c r="AC1456" s="17">
        <v>0.16319974337132501</v>
      </c>
      <c r="AD1456" s="17">
        <v>0.25374987226930001</v>
      </c>
      <c r="AE1456" s="17"/>
      <c r="AF1456" s="17">
        <v>0.19737627938590699</v>
      </c>
      <c r="AG1456" s="17">
        <v>0.21148296836795999</v>
      </c>
      <c r="AH1456" s="17">
        <v>0.19269617175311199</v>
      </c>
      <c r="AI1456" s="17">
        <v>0.20598711146802401</v>
      </c>
      <c r="AJ1456" s="17">
        <v>0.20640005722625199</v>
      </c>
      <c r="AK1456" s="17"/>
      <c r="AL1456" s="17">
        <v>0.21066868068067701</v>
      </c>
      <c r="AM1456" s="17">
        <v>0.19691349919856799</v>
      </c>
      <c r="AN1456" s="17">
        <v>0.14220017199965099</v>
      </c>
      <c r="AO1456" s="17">
        <v>0.222031953290172</v>
      </c>
      <c r="AP1456" s="17">
        <v>0.15949228292321399</v>
      </c>
      <c r="AQ1456" s="17">
        <v>0.271799379875655</v>
      </c>
      <c r="AR1456" s="17"/>
      <c r="AS1456" s="17">
        <v>0.21728181405211699</v>
      </c>
      <c r="AT1456" s="17">
        <v>0.176392528076046</v>
      </c>
      <c r="AU1456" s="17"/>
      <c r="AV1456" s="17">
        <v>0.19278769565219001</v>
      </c>
      <c r="AW1456" s="17">
        <v>0.274324564539976</v>
      </c>
    </row>
    <row r="1457" spans="2:49" x14ac:dyDescent="0.3">
      <c r="B1457" t="s">
        <v>500</v>
      </c>
      <c r="C1457" s="17">
        <v>0.111797341412205</v>
      </c>
      <c r="D1457" s="17">
        <v>0.14123626080905399</v>
      </c>
      <c r="E1457" s="17">
        <v>8.3946743644191898E-2</v>
      </c>
      <c r="F1457" s="17"/>
      <c r="G1457" s="17">
        <v>9.8910164592048003E-2</v>
      </c>
      <c r="H1457" s="17">
        <v>0.164120771221797</v>
      </c>
      <c r="I1457" s="17">
        <v>0.112017643465121</v>
      </c>
      <c r="J1457" s="17">
        <v>8.6111446383208001E-2</v>
      </c>
      <c r="K1457" s="17">
        <v>9.7627174322926294E-2</v>
      </c>
      <c r="L1457" s="17">
        <v>0.108130358208523</v>
      </c>
      <c r="M1457" s="17"/>
      <c r="N1457" s="17">
        <v>0.13807428623804399</v>
      </c>
      <c r="O1457" s="17">
        <v>0.101787649219193</v>
      </c>
      <c r="P1457" s="17">
        <v>0.132372933230923</v>
      </c>
      <c r="Q1457" s="17">
        <v>7.69803229985562E-2</v>
      </c>
      <c r="R1457" s="17"/>
      <c r="S1457" s="17">
        <v>0.105811265463594</v>
      </c>
      <c r="T1457" s="17">
        <v>8.9680925101671E-2</v>
      </c>
      <c r="U1457" s="17">
        <v>0.114039010897781</v>
      </c>
      <c r="V1457" s="17">
        <v>0.122195606849458</v>
      </c>
      <c r="W1457" s="17">
        <v>0.13077424534602</v>
      </c>
      <c r="X1457" s="17">
        <v>0.10809910269137001</v>
      </c>
      <c r="Y1457" s="17">
        <v>0.108108709413457</v>
      </c>
      <c r="Z1457" s="17">
        <v>0.102639702767684</v>
      </c>
      <c r="AA1457" s="17">
        <v>0.106537748424961</v>
      </c>
      <c r="AB1457" s="17">
        <v>0.15647999317091499</v>
      </c>
      <c r="AC1457" s="17">
        <v>9.1119160537187299E-2</v>
      </c>
      <c r="AD1457" s="17">
        <v>0.1077034717758</v>
      </c>
      <c r="AE1457" s="17"/>
      <c r="AF1457" s="17">
        <v>8.3265173384590704E-2</v>
      </c>
      <c r="AG1457" s="17">
        <v>0.10373492992816399</v>
      </c>
      <c r="AH1457" s="17">
        <v>0.122050893636771</v>
      </c>
      <c r="AI1457" s="17">
        <v>0.13543534883250199</v>
      </c>
      <c r="AJ1457" s="17">
        <v>0.211867643208215</v>
      </c>
      <c r="AK1457" s="17"/>
      <c r="AL1457" s="17">
        <v>0.14024449818675899</v>
      </c>
      <c r="AM1457" s="17">
        <v>0.11004923583558</v>
      </c>
      <c r="AN1457" s="17">
        <v>0.13813061577806299</v>
      </c>
      <c r="AO1457" s="17">
        <v>7.4390491611657394E-2</v>
      </c>
      <c r="AP1457" s="17">
        <v>8.7951954089711307E-2</v>
      </c>
      <c r="AQ1457" s="17">
        <v>9.3401463337008606E-2</v>
      </c>
      <c r="AR1457" s="17"/>
      <c r="AS1457" s="17">
        <v>0.117810484296216</v>
      </c>
      <c r="AT1457" s="17">
        <v>0.10462022325150901</v>
      </c>
      <c r="AU1457" s="17"/>
      <c r="AV1457" s="17">
        <v>0.125211199180641</v>
      </c>
      <c r="AW1457" s="17">
        <v>0.100575443390018</v>
      </c>
    </row>
    <row r="1458" spans="2:49" x14ac:dyDescent="0.3">
      <c r="B1458" t="s">
        <v>501</v>
      </c>
      <c r="C1458" s="17">
        <v>0.11558399131392499</v>
      </c>
      <c r="D1458" s="17">
        <v>0.134419021731185</v>
      </c>
      <c r="E1458" s="17">
        <v>9.8082095318972606E-2</v>
      </c>
      <c r="F1458" s="17"/>
      <c r="G1458" s="17">
        <v>9.6966493994584596E-2</v>
      </c>
      <c r="H1458" s="17">
        <v>0.13531948238296901</v>
      </c>
      <c r="I1458" s="17">
        <v>0.115662502668157</v>
      </c>
      <c r="J1458" s="17">
        <v>0.11360923070941401</v>
      </c>
      <c r="K1458" s="17">
        <v>0.107631611523288</v>
      </c>
      <c r="L1458" s="17">
        <v>0.118903959392565</v>
      </c>
      <c r="M1458" s="17"/>
      <c r="N1458" s="17">
        <v>0.115251766893888</v>
      </c>
      <c r="O1458" s="17">
        <v>0.11079682191670601</v>
      </c>
      <c r="P1458" s="17">
        <v>0.123361632224513</v>
      </c>
      <c r="Q1458" s="17">
        <v>0.113596362767187</v>
      </c>
      <c r="R1458" s="17"/>
      <c r="S1458" s="17">
        <v>0.13894525815497499</v>
      </c>
      <c r="T1458" s="17">
        <v>0.13733189519035999</v>
      </c>
      <c r="U1458" s="17">
        <v>7.5771485741189901E-2</v>
      </c>
      <c r="V1458" s="17">
        <v>8.7564576308672704E-2</v>
      </c>
      <c r="W1458" s="17">
        <v>0.11689221579337999</v>
      </c>
      <c r="X1458" s="17">
        <v>0.134504135486329</v>
      </c>
      <c r="Y1458" s="17">
        <v>8.1936619959501703E-2</v>
      </c>
      <c r="Z1458" s="17">
        <v>0.16846898392006601</v>
      </c>
      <c r="AA1458" s="17">
        <v>0.11957321929326301</v>
      </c>
      <c r="AB1458" s="17">
        <v>9.0866058069964395E-2</v>
      </c>
      <c r="AC1458" s="17">
        <v>0.108108655188338</v>
      </c>
      <c r="AD1458" s="17">
        <v>0.13245700157135101</v>
      </c>
      <c r="AE1458" s="17"/>
      <c r="AF1458" s="17">
        <v>0.106369856261096</v>
      </c>
      <c r="AG1458" s="17">
        <v>0.103764018851594</v>
      </c>
      <c r="AH1458" s="17">
        <v>0.10331496984188</v>
      </c>
      <c r="AI1458" s="17">
        <v>0.13697636380561101</v>
      </c>
      <c r="AJ1458" s="17">
        <v>0.17469474585146499</v>
      </c>
      <c r="AK1458" s="17"/>
      <c r="AL1458" s="17">
        <v>0.150310574950243</v>
      </c>
      <c r="AM1458" s="17">
        <v>9.2680368535298596E-2</v>
      </c>
      <c r="AN1458" s="17">
        <v>0.121034794766545</v>
      </c>
      <c r="AO1458" s="17">
        <v>9.1099337414296697E-2</v>
      </c>
      <c r="AP1458" s="17">
        <v>0.14253451820912599</v>
      </c>
      <c r="AQ1458" s="17">
        <v>8.3075419616212703E-2</v>
      </c>
      <c r="AR1458" s="17"/>
      <c r="AS1458" s="17">
        <v>0.129735546530066</v>
      </c>
      <c r="AT1458" s="17">
        <v>9.8693093175795901E-2</v>
      </c>
      <c r="AU1458" s="17"/>
      <c r="AV1458" s="17">
        <v>0.14299804613093201</v>
      </c>
      <c r="AW1458" s="17">
        <v>9.8849378543720307E-2</v>
      </c>
    </row>
    <row r="1459" spans="2:49" x14ac:dyDescent="0.3">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row>
    <row r="1460" spans="2:49" x14ac:dyDescent="0.3">
      <c r="B1460" s="6" t="s">
        <v>505</v>
      </c>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row>
    <row r="1461" spans="2:49" x14ac:dyDescent="0.3">
      <c r="B1461" s="23" t="s">
        <v>80</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row>
    <row r="1462" spans="2:49" x14ac:dyDescent="0.3">
      <c r="B1462" t="s">
        <v>503</v>
      </c>
      <c r="C1462" s="17">
        <v>0.168670861471959</v>
      </c>
      <c r="D1462" s="17">
        <v>0.12787680084963499</v>
      </c>
      <c r="E1462" s="17">
        <v>0.20700104966404301</v>
      </c>
      <c r="F1462" s="17"/>
      <c r="G1462" s="17">
        <v>8.3422554230311197E-2</v>
      </c>
      <c r="H1462" s="17">
        <v>9.6679508319526195E-2</v>
      </c>
      <c r="I1462" s="17">
        <v>0.13703061006285</v>
      </c>
      <c r="J1462" s="17">
        <v>0.19918901862139299</v>
      </c>
      <c r="K1462" s="17">
        <v>0.21737329221969301</v>
      </c>
      <c r="L1462" s="17">
        <v>0.25257627252671</v>
      </c>
      <c r="M1462" s="17"/>
      <c r="N1462" s="17">
        <v>0.120850414892248</v>
      </c>
      <c r="O1462" s="17">
        <v>0.201557786675752</v>
      </c>
      <c r="P1462" s="17">
        <v>0.15454030273204</v>
      </c>
      <c r="Q1462" s="17">
        <v>0.19490965980268601</v>
      </c>
      <c r="R1462" s="17"/>
      <c r="S1462" s="17">
        <v>0.15668712431755699</v>
      </c>
      <c r="T1462" s="17">
        <v>0.16604528053724599</v>
      </c>
      <c r="U1462" s="17">
        <v>0.227469600122787</v>
      </c>
      <c r="V1462" s="17">
        <v>0.18060159904846501</v>
      </c>
      <c r="W1462" s="17">
        <v>0.15162225629675</v>
      </c>
      <c r="X1462" s="17">
        <v>0.172526486946182</v>
      </c>
      <c r="Y1462" s="17">
        <v>0.19230340827578701</v>
      </c>
      <c r="Z1462" s="17">
        <v>6.3964749893601999E-2</v>
      </c>
      <c r="AA1462" s="17">
        <v>0.15406831674205501</v>
      </c>
      <c r="AB1462" s="17">
        <v>0.14923918224743199</v>
      </c>
      <c r="AC1462" s="17">
        <v>0.25684981737900497</v>
      </c>
      <c r="AD1462" s="17">
        <v>0.11313716929806</v>
      </c>
      <c r="AE1462" s="17"/>
      <c r="AF1462" s="17">
        <v>0.210172511214652</v>
      </c>
      <c r="AG1462" s="17">
        <v>0.16754747137548301</v>
      </c>
      <c r="AH1462" s="17">
        <v>0.141897422940052</v>
      </c>
      <c r="AI1462" s="17">
        <v>8.8126753941775507E-2</v>
      </c>
      <c r="AJ1462" s="17">
        <v>0.119035937819157</v>
      </c>
      <c r="AK1462" s="17"/>
      <c r="AL1462" s="17">
        <v>0.12133274834001</v>
      </c>
      <c r="AM1462" s="17">
        <v>0.19140546850238699</v>
      </c>
      <c r="AN1462" s="17">
        <v>0.12399400597266</v>
      </c>
      <c r="AO1462" s="17">
        <v>0.20888379131606399</v>
      </c>
      <c r="AP1462" s="17">
        <v>0.19385199785782101</v>
      </c>
      <c r="AQ1462" s="17">
        <v>0.18741873708204099</v>
      </c>
      <c r="AR1462" s="17"/>
      <c r="AS1462" s="17">
        <v>0.15197332732991101</v>
      </c>
      <c r="AT1462" s="17">
        <v>0.18855515897523301</v>
      </c>
      <c r="AU1462" s="17"/>
      <c r="AV1462" s="17">
        <v>0.15402710282514301</v>
      </c>
      <c r="AW1462" s="17">
        <v>0.14719042389081499</v>
      </c>
    </row>
    <row r="1463" spans="2:49" x14ac:dyDescent="0.3">
      <c r="B1463" t="s">
        <v>392</v>
      </c>
      <c r="C1463" s="17">
        <v>7.1912422609040294E-2</v>
      </c>
      <c r="D1463" s="17">
        <v>6.7643020360074399E-2</v>
      </c>
      <c r="E1463" s="17">
        <v>7.6594231789644002E-2</v>
      </c>
      <c r="F1463" s="17"/>
      <c r="G1463" s="17">
        <v>4.4149821639871599E-2</v>
      </c>
      <c r="H1463" s="17">
        <v>4.9599727798715597E-2</v>
      </c>
      <c r="I1463" s="17">
        <v>5.0445632291004398E-2</v>
      </c>
      <c r="J1463" s="17">
        <v>6.29635908034024E-2</v>
      </c>
      <c r="K1463" s="17">
        <v>9.9387554383392002E-2</v>
      </c>
      <c r="L1463" s="17">
        <v>0.11499870210121101</v>
      </c>
      <c r="M1463" s="17"/>
      <c r="N1463" s="17">
        <v>6.7747078424043705E-2</v>
      </c>
      <c r="O1463" s="17">
        <v>6.0634829341235597E-2</v>
      </c>
      <c r="P1463" s="17">
        <v>8.5822312590405195E-2</v>
      </c>
      <c r="Q1463" s="17">
        <v>7.6689385327208801E-2</v>
      </c>
      <c r="R1463" s="17"/>
      <c r="S1463" s="17">
        <v>3.8970505743965503E-2</v>
      </c>
      <c r="T1463" s="17">
        <v>9.4615675878066893E-2</v>
      </c>
      <c r="U1463" s="17">
        <v>5.5591711734914402E-2</v>
      </c>
      <c r="V1463" s="17">
        <v>0.110641808749573</v>
      </c>
      <c r="W1463" s="17">
        <v>0.12683201201045199</v>
      </c>
      <c r="X1463" s="17">
        <v>4.0742379523015099E-2</v>
      </c>
      <c r="Y1463" s="17">
        <v>5.4113965223612302E-2</v>
      </c>
      <c r="Z1463" s="17">
        <v>0.109042732354383</v>
      </c>
      <c r="AA1463" s="17">
        <v>6.8905019387555694E-2</v>
      </c>
      <c r="AB1463" s="17">
        <v>8.5488486376896794E-2</v>
      </c>
      <c r="AC1463" s="17">
        <v>2.6096791689483902E-2</v>
      </c>
      <c r="AD1463" s="17">
        <v>6.4601250592864298E-2</v>
      </c>
      <c r="AE1463" s="17"/>
      <c r="AF1463" s="17">
        <v>9.14052348201949E-2</v>
      </c>
      <c r="AG1463" s="17">
        <v>8.3124340349790896E-2</v>
      </c>
      <c r="AH1463" s="17">
        <v>4.86916781146828E-2</v>
      </c>
      <c r="AI1463" s="17">
        <v>6.2177437187028201E-2</v>
      </c>
      <c r="AJ1463" s="17">
        <v>3.0795151346198899E-2</v>
      </c>
      <c r="AK1463" s="17"/>
      <c r="AL1463" s="17">
        <v>4.7384374939120198E-2</v>
      </c>
      <c r="AM1463" s="17">
        <v>7.9202032618381601E-2</v>
      </c>
      <c r="AN1463" s="17">
        <v>8.2772211525550907E-2</v>
      </c>
      <c r="AO1463" s="17">
        <v>8.6559531959794198E-2</v>
      </c>
      <c r="AP1463" s="17">
        <v>8.5944924486763594E-2</v>
      </c>
      <c r="AQ1463" s="17">
        <v>5.5057553913460199E-2</v>
      </c>
      <c r="AR1463" s="17"/>
      <c r="AS1463" s="17">
        <v>6.8871329208080007E-2</v>
      </c>
      <c r="AT1463" s="17">
        <v>7.5533915783152994E-2</v>
      </c>
      <c r="AU1463" s="17"/>
      <c r="AV1463" s="17">
        <v>7.1794993062966397E-2</v>
      </c>
      <c r="AW1463" s="17">
        <v>6.2062599656696797E-2</v>
      </c>
    </row>
    <row r="1464" spans="2:49" x14ac:dyDescent="0.3">
      <c r="B1464" t="s">
        <v>393</v>
      </c>
      <c r="C1464" s="17">
        <v>0.1041203351198</v>
      </c>
      <c r="D1464" s="17">
        <v>9.5397014757535301E-2</v>
      </c>
      <c r="E1464" s="17">
        <v>0.11163169136069601</v>
      </c>
      <c r="F1464" s="17"/>
      <c r="G1464" s="17">
        <v>0.13953464667743301</v>
      </c>
      <c r="H1464" s="17">
        <v>6.4886564611671999E-2</v>
      </c>
      <c r="I1464" s="17">
        <v>0.13066730928051401</v>
      </c>
      <c r="J1464" s="17">
        <v>9.1518044894506004E-2</v>
      </c>
      <c r="K1464" s="17">
        <v>0.120617598549313</v>
      </c>
      <c r="L1464" s="17">
        <v>8.9742323425312395E-2</v>
      </c>
      <c r="M1464" s="17"/>
      <c r="N1464" s="17">
        <v>0.100332024551575</v>
      </c>
      <c r="O1464" s="17">
        <v>0.104100352594515</v>
      </c>
      <c r="P1464" s="17">
        <v>9.4823776898620496E-2</v>
      </c>
      <c r="Q1464" s="17">
        <v>0.11565930302371601</v>
      </c>
      <c r="R1464" s="17"/>
      <c r="S1464" s="17">
        <v>0.10427409754009601</v>
      </c>
      <c r="T1464" s="17">
        <v>9.9867841630029097E-2</v>
      </c>
      <c r="U1464" s="17">
        <v>0.113092729596733</v>
      </c>
      <c r="V1464" s="17">
        <v>8.9854460893578098E-2</v>
      </c>
      <c r="W1464" s="17">
        <v>0.13207643039791001</v>
      </c>
      <c r="X1464" s="17">
        <v>5.9714508527248002E-2</v>
      </c>
      <c r="Y1464" s="17">
        <v>0.137001301094649</v>
      </c>
      <c r="Z1464" s="17">
        <v>0.130134642860747</v>
      </c>
      <c r="AA1464" s="17">
        <v>0.116590485573089</v>
      </c>
      <c r="AB1464" s="17">
        <v>7.5680496193336902E-2</v>
      </c>
      <c r="AC1464" s="17">
        <v>0.103453415661606</v>
      </c>
      <c r="AD1464" s="17">
        <v>0.127032279453411</v>
      </c>
      <c r="AE1464" s="17"/>
      <c r="AF1464" s="17">
        <v>0.115883203873884</v>
      </c>
      <c r="AG1464" s="17">
        <v>0.11255593533911</v>
      </c>
      <c r="AH1464" s="17">
        <v>0.10284666224873699</v>
      </c>
      <c r="AI1464" s="17">
        <v>8.8460799291328301E-2</v>
      </c>
      <c r="AJ1464" s="17">
        <v>0</v>
      </c>
      <c r="AK1464" s="17"/>
      <c r="AL1464" s="17">
        <v>8.5064785531649201E-2</v>
      </c>
      <c r="AM1464" s="17">
        <v>0.13071641284015401</v>
      </c>
      <c r="AN1464" s="17">
        <v>0.110136785640362</v>
      </c>
      <c r="AO1464" s="17">
        <v>9.5160687876320899E-2</v>
      </c>
      <c r="AP1464" s="17">
        <v>8.8847226250608397E-2</v>
      </c>
      <c r="AQ1464" s="17">
        <v>0.103032871149489</v>
      </c>
      <c r="AR1464" s="17"/>
      <c r="AS1464" s="17">
        <v>9.5815845878053599E-2</v>
      </c>
      <c r="AT1464" s="17">
        <v>0.11400975551510199</v>
      </c>
      <c r="AU1464" s="17"/>
      <c r="AV1464" s="17">
        <v>8.9882036455316103E-2</v>
      </c>
      <c r="AW1464" s="17">
        <v>0.10963470658645701</v>
      </c>
    </row>
    <row r="1465" spans="2:49" x14ac:dyDescent="0.3">
      <c r="B1465" t="s">
        <v>394</v>
      </c>
      <c r="C1465" s="17">
        <v>0.17283440759164601</v>
      </c>
      <c r="D1465" s="17">
        <v>0.16475560673338399</v>
      </c>
      <c r="E1465" s="17">
        <v>0.18016358872799801</v>
      </c>
      <c r="F1465" s="17"/>
      <c r="G1465" s="17">
        <v>0.21724789566910199</v>
      </c>
      <c r="H1465" s="17">
        <v>0.15476934920481</v>
      </c>
      <c r="I1465" s="17">
        <v>0.19270322280358601</v>
      </c>
      <c r="J1465" s="17">
        <v>0.189094616557623</v>
      </c>
      <c r="K1465" s="17">
        <v>0.14760243356048799</v>
      </c>
      <c r="L1465" s="17">
        <v>0.14525609880333601</v>
      </c>
      <c r="M1465" s="17"/>
      <c r="N1465" s="17">
        <v>0.11696828557887801</v>
      </c>
      <c r="O1465" s="17">
        <v>0.18638089221621601</v>
      </c>
      <c r="P1465" s="17">
        <v>0.183144382992735</v>
      </c>
      <c r="Q1465" s="17">
        <v>0.210111064451726</v>
      </c>
      <c r="R1465" s="17"/>
      <c r="S1465" s="17">
        <v>0.168303405803371</v>
      </c>
      <c r="T1465" s="17">
        <v>0.156558149306392</v>
      </c>
      <c r="U1465" s="17">
        <v>0.20947211303692201</v>
      </c>
      <c r="V1465" s="17">
        <v>0.15512531431669199</v>
      </c>
      <c r="W1465" s="17">
        <v>0.16926731539860601</v>
      </c>
      <c r="X1465" s="17">
        <v>0.19301536308467901</v>
      </c>
      <c r="Y1465" s="17">
        <v>0.16303526318056899</v>
      </c>
      <c r="Z1465" s="17">
        <v>0.183515787849441</v>
      </c>
      <c r="AA1465" s="17">
        <v>0.16228238361494099</v>
      </c>
      <c r="AB1465" s="17">
        <v>0.19682372184310001</v>
      </c>
      <c r="AC1465" s="17">
        <v>0.15516676723473199</v>
      </c>
      <c r="AD1465" s="17">
        <v>0.17602805418560699</v>
      </c>
      <c r="AE1465" s="17"/>
      <c r="AF1465" s="17">
        <v>0.15886394475858401</v>
      </c>
      <c r="AG1465" s="17">
        <v>0.19673109273983599</v>
      </c>
      <c r="AH1465" s="17">
        <v>0.17893706987856101</v>
      </c>
      <c r="AI1465" s="17">
        <v>0.15111411055705601</v>
      </c>
      <c r="AJ1465" s="17">
        <v>8.04185264651186E-2</v>
      </c>
      <c r="AK1465" s="17"/>
      <c r="AL1465" s="17">
        <v>0.15179584234381899</v>
      </c>
      <c r="AM1465" s="17">
        <v>0.1736808307969</v>
      </c>
      <c r="AN1465" s="17">
        <v>0.186755155096965</v>
      </c>
      <c r="AO1465" s="17">
        <v>0.188213538420409</v>
      </c>
      <c r="AP1465" s="17">
        <v>0.19240959810842101</v>
      </c>
      <c r="AQ1465" s="17">
        <v>0.15474032039480201</v>
      </c>
      <c r="AR1465" s="17"/>
      <c r="AS1465" s="17">
        <v>0.15609969425209</v>
      </c>
      <c r="AT1465" s="17">
        <v>0.19276298002904499</v>
      </c>
      <c r="AU1465" s="17"/>
      <c r="AV1465" s="17">
        <v>0.14703936132788401</v>
      </c>
      <c r="AW1465" s="17">
        <v>0.17719971107629101</v>
      </c>
    </row>
    <row r="1466" spans="2:49" x14ac:dyDescent="0.3">
      <c r="B1466" t="s">
        <v>499</v>
      </c>
      <c r="C1466" s="17">
        <v>0.21638843129337401</v>
      </c>
      <c r="D1466" s="17">
        <v>0.23984150922240599</v>
      </c>
      <c r="E1466" s="17">
        <v>0.19506828469951201</v>
      </c>
      <c r="F1466" s="17"/>
      <c r="G1466" s="17">
        <v>0.25209127107364099</v>
      </c>
      <c r="H1466" s="17">
        <v>0.21145726944466101</v>
      </c>
      <c r="I1466" s="17">
        <v>0.20354660290556101</v>
      </c>
      <c r="J1466" s="17">
        <v>0.22054604439583</v>
      </c>
      <c r="K1466" s="17">
        <v>0.194825332986343</v>
      </c>
      <c r="L1466" s="17">
        <v>0.218092028802199</v>
      </c>
      <c r="M1466" s="17"/>
      <c r="N1466" s="17">
        <v>0.235421552810688</v>
      </c>
      <c r="O1466" s="17">
        <v>0.219066749613537</v>
      </c>
      <c r="P1466" s="17">
        <v>0.22825428899175801</v>
      </c>
      <c r="Q1466" s="17">
        <v>0.18496978010732801</v>
      </c>
      <c r="R1466" s="17"/>
      <c r="S1466" s="17">
        <v>0.16645056769034799</v>
      </c>
      <c r="T1466" s="17">
        <v>0.22482496009242001</v>
      </c>
      <c r="U1466" s="17">
        <v>0.182732255200246</v>
      </c>
      <c r="V1466" s="17">
        <v>0.24942060668862501</v>
      </c>
      <c r="W1466" s="17">
        <v>0.21336874049017501</v>
      </c>
      <c r="X1466" s="17">
        <v>0.25424612952407799</v>
      </c>
      <c r="Y1466" s="17">
        <v>0.21558611931122099</v>
      </c>
      <c r="Z1466" s="17">
        <v>0.180146396691231</v>
      </c>
      <c r="AA1466" s="17">
        <v>0.22120073357129</v>
      </c>
      <c r="AB1466" s="17">
        <v>0.26056925461598901</v>
      </c>
      <c r="AC1466" s="17">
        <v>0.207241783224172</v>
      </c>
      <c r="AD1466" s="17">
        <v>0.21302137864203399</v>
      </c>
      <c r="AE1466" s="17"/>
      <c r="AF1466" s="17">
        <v>0.213067381160404</v>
      </c>
      <c r="AG1466" s="17">
        <v>0.22897471796496</v>
      </c>
      <c r="AH1466" s="17">
        <v>0.20774687049934601</v>
      </c>
      <c r="AI1466" s="17">
        <v>0.235629270943394</v>
      </c>
      <c r="AJ1466" s="17">
        <v>0.20575647510346501</v>
      </c>
      <c r="AK1466" s="17"/>
      <c r="AL1466" s="17">
        <v>0.20863243241108201</v>
      </c>
      <c r="AM1466" s="17">
        <v>0.193662048671015</v>
      </c>
      <c r="AN1466" s="17">
        <v>0.239418839531264</v>
      </c>
      <c r="AO1466" s="17">
        <v>0.23262976840262101</v>
      </c>
      <c r="AP1466" s="17">
        <v>0.26010421473638601</v>
      </c>
      <c r="AQ1466" s="17">
        <v>0.191039865217246</v>
      </c>
      <c r="AR1466" s="17"/>
      <c r="AS1466" s="17">
        <v>0.222330990876759</v>
      </c>
      <c r="AT1466" s="17">
        <v>0.209311720344216</v>
      </c>
      <c r="AU1466" s="17"/>
      <c r="AV1466" s="17">
        <v>0.21450697309914901</v>
      </c>
      <c r="AW1466" s="17">
        <v>0.24055183420795401</v>
      </c>
    </row>
    <row r="1467" spans="2:49" x14ac:dyDescent="0.3">
      <c r="B1467" t="s">
        <v>500</v>
      </c>
      <c r="C1467" s="17">
        <v>0.12783718966226501</v>
      </c>
      <c r="D1467" s="17">
        <v>0.146632978678851</v>
      </c>
      <c r="E1467" s="17">
        <v>0.109445058393788</v>
      </c>
      <c r="F1467" s="17"/>
      <c r="G1467" s="17">
        <v>0.13550445852103801</v>
      </c>
      <c r="H1467" s="17">
        <v>0.16323828530967499</v>
      </c>
      <c r="I1467" s="17">
        <v>0.15016399755818199</v>
      </c>
      <c r="J1467" s="17">
        <v>0.13714581986921401</v>
      </c>
      <c r="K1467" s="17">
        <v>0.12223872415749901</v>
      </c>
      <c r="L1467" s="17">
        <v>7.1887727658113701E-2</v>
      </c>
      <c r="M1467" s="17"/>
      <c r="N1467" s="17">
        <v>0.16184306811896501</v>
      </c>
      <c r="O1467" s="17">
        <v>0.105792860575621</v>
      </c>
      <c r="P1467" s="17">
        <v>0.13419484849647001</v>
      </c>
      <c r="Q1467" s="17">
        <v>0.10983737163804599</v>
      </c>
      <c r="R1467" s="17"/>
      <c r="S1467" s="17">
        <v>0.16394572166825999</v>
      </c>
      <c r="T1467" s="17">
        <v>0.10722689251548199</v>
      </c>
      <c r="U1467" s="17">
        <v>0.13735049698487201</v>
      </c>
      <c r="V1467" s="17">
        <v>0.10858842746603301</v>
      </c>
      <c r="W1467" s="17">
        <v>9.3253048157404303E-2</v>
      </c>
      <c r="X1467" s="17">
        <v>0.158192057813201</v>
      </c>
      <c r="Y1467" s="17">
        <v>0.124346585570938</v>
      </c>
      <c r="Z1467" s="17">
        <v>0.14841159704950599</v>
      </c>
      <c r="AA1467" s="17">
        <v>9.7515339118243102E-2</v>
      </c>
      <c r="AB1467" s="17">
        <v>0.11813833902576699</v>
      </c>
      <c r="AC1467" s="17">
        <v>0.14903737002531101</v>
      </c>
      <c r="AD1467" s="17">
        <v>0.15737705376650801</v>
      </c>
      <c r="AE1467" s="17"/>
      <c r="AF1467" s="17">
        <v>0.109760230156852</v>
      </c>
      <c r="AG1467" s="17">
        <v>0.10357924259043599</v>
      </c>
      <c r="AH1467" s="17">
        <v>0.157146059415706</v>
      </c>
      <c r="AI1467" s="17">
        <v>0.16367185326809</v>
      </c>
      <c r="AJ1467" s="17">
        <v>0.27133303174016599</v>
      </c>
      <c r="AK1467" s="17"/>
      <c r="AL1467" s="17">
        <v>0.158203000951227</v>
      </c>
      <c r="AM1467" s="17">
        <v>0.12241209058939501</v>
      </c>
      <c r="AN1467" s="17">
        <v>0.130972664335989</v>
      </c>
      <c r="AO1467" s="17">
        <v>0.10021761558502</v>
      </c>
      <c r="AP1467" s="17">
        <v>8.1703720256074294E-2</v>
      </c>
      <c r="AQ1467" s="17">
        <v>0.18762060879908701</v>
      </c>
      <c r="AR1467" s="17"/>
      <c r="AS1467" s="17">
        <v>0.139583405521955</v>
      </c>
      <c r="AT1467" s="17">
        <v>0.113849181091372</v>
      </c>
      <c r="AU1467" s="17"/>
      <c r="AV1467" s="17">
        <v>0.14146590642156101</v>
      </c>
      <c r="AW1467" s="17">
        <v>0.135199372287687</v>
      </c>
    </row>
    <row r="1468" spans="2:49" x14ac:dyDescent="0.3">
      <c r="B1468" t="s">
        <v>504</v>
      </c>
      <c r="C1468" s="17">
        <v>0.13823635225191599</v>
      </c>
      <c r="D1468" s="17">
        <v>0.157853069398114</v>
      </c>
      <c r="E1468" s="17">
        <v>0.12009609536431901</v>
      </c>
      <c r="F1468" s="17"/>
      <c r="G1468" s="17">
        <v>0.128049352188604</v>
      </c>
      <c r="H1468" s="17">
        <v>0.25936929531094</v>
      </c>
      <c r="I1468" s="17">
        <v>0.13544262509830199</v>
      </c>
      <c r="J1468" s="17">
        <v>9.9542864858030405E-2</v>
      </c>
      <c r="K1468" s="17">
        <v>9.79550641432715E-2</v>
      </c>
      <c r="L1468" s="17">
        <v>0.107446846683119</v>
      </c>
      <c r="M1468" s="17"/>
      <c r="N1468" s="17">
        <v>0.19683757562360299</v>
      </c>
      <c r="O1468" s="17">
        <v>0.122466528983124</v>
      </c>
      <c r="P1468" s="17">
        <v>0.119220087297971</v>
      </c>
      <c r="Q1468" s="17">
        <v>0.10782343564929001</v>
      </c>
      <c r="R1468" s="17"/>
      <c r="S1468" s="17">
        <v>0.201368577236403</v>
      </c>
      <c r="T1468" s="17">
        <v>0.15086120004036299</v>
      </c>
      <c r="U1468" s="17">
        <v>7.4291093323525903E-2</v>
      </c>
      <c r="V1468" s="17">
        <v>0.105767782837034</v>
      </c>
      <c r="W1468" s="17">
        <v>0.113580197248703</v>
      </c>
      <c r="X1468" s="17">
        <v>0.121563074581597</v>
      </c>
      <c r="Y1468" s="17">
        <v>0.113613357343224</v>
      </c>
      <c r="Z1468" s="17">
        <v>0.18478409330109</v>
      </c>
      <c r="AA1468" s="17">
        <v>0.17943772199282701</v>
      </c>
      <c r="AB1468" s="17">
        <v>0.11406051969747801</v>
      </c>
      <c r="AC1468" s="17">
        <v>0.10215405478568999</v>
      </c>
      <c r="AD1468" s="17">
        <v>0.14880281406151599</v>
      </c>
      <c r="AE1468" s="17"/>
      <c r="AF1468" s="17">
        <v>0.100847494015428</v>
      </c>
      <c r="AG1468" s="17">
        <v>0.107487199640385</v>
      </c>
      <c r="AH1468" s="17">
        <v>0.162734236902915</v>
      </c>
      <c r="AI1468" s="17">
        <v>0.21081977481132799</v>
      </c>
      <c r="AJ1468" s="17">
        <v>0.29266087752589398</v>
      </c>
      <c r="AK1468" s="17"/>
      <c r="AL1468" s="17">
        <v>0.22758681548309201</v>
      </c>
      <c r="AM1468" s="17">
        <v>0.108921115981767</v>
      </c>
      <c r="AN1468" s="17">
        <v>0.125950337897208</v>
      </c>
      <c r="AO1468" s="17">
        <v>8.8335066439770404E-2</v>
      </c>
      <c r="AP1468" s="17">
        <v>9.7138318303926094E-2</v>
      </c>
      <c r="AQ1468" s="17">
        <v>0.121090043443874</v>
      </c>
      <c r="AR1468" s="17"/>
      <c r="AS1468" s="17">
        <v>0.16532540693315101</v>
      </c>
      <c r="AT1468" s="17">
        <v>0.10597728826187899</v>
      </c>
      <c r="AU1468" s="17"/>
      <c r="AV1468" s="17">
        <v>0.18128362680797999</v>
      </c>
      <c r="AW1468" s="17">
        <v>0.1281613522941</v>
      </c>
    </row>
    <row r="1469" spans="2:49" x14ac:dyDescent="0.3">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row>
    <row r="1470" spans="2:49" x14ac:dyDescent="0.3">
      <c r="B1470" s="6" t="s">
        <v>508</v>
      </c>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row>
    <row r="1471" spans="2:49" x14ac:dyDescent="0.3">
      <c r="B1471" s="23" t="s">
        <v>80</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row>
    <row r="1472" spans="2:49" x14ac:dyDescent="0.3">
      <c r="B1472" t="s">
        <v>506</v>
      </c>
      <c r="C1472" s="17">
        <v>0.20975163460488</v>
      </c>
      <c r="D1472" s="17">
        <v>0.164456275122006</v>
      </c>
      <c r="E1472" s="17">
        <v>0.25103139748271103</v>
      </c>
      <c r="F1472" s="17"/>
      <c r="G1472" s="17">
        <v>0.120897930069801</v>
      </c>
      <c r="H1472" s="17">
        <v>0.130401283440889</v>
      </c>
      <c r="I1472" s="17">
        <v>0.16809492969804701</v>
      </c>
      <c r="J1472" s="17">
        <v>0.217570325200479</v>
      </c>
      <c r="K1472" s="17">
        <v>0.277026289978619</v>
      </c>
      <c r="L1472" s="17">
        <v>0.31621840526459699</v>
      </c>
      <c r="M1472" s="17"/>
      <c r="N1472" s="17">
        <v>0.14983882430383499</v>
      </c>
      <c r="O1472" s="17">
        <v>0.26106746232980899</v>
      </c>
      <c r="P1472" s="17">
        <v>0.18613949573757901</v>
      </c>
      <c r="Q1472" s="17">
        <v>0.242354318040125</v>
      </c>
      <c r="R1472" s="17"/>
      <c r="S1472" s="17">
        <v>0.17334754719592099</v>
      </c>
      <c r="T1472" s="17">
        <v>0.23317042717980099</v>
      </c>
      <c r="U1472" s="17">
        <v>0.25519387418004702</v>
      </c>
      <c r="V1472" s="17">
        <v>0.219083451798634</v>
      </c>
      <c r="W1472" s="17">
        <v>0.22931089622415801</v>
      </c>
      <c r="X1472" s="17">
        <v>0.181855805132392</v>
      </c>
      <c r="Y1472" s="17">
        <v>0.23872129251140001</v>
      </c>
      <c r="Z1472" s="17">
        <v>0.109528784645821</v>
      </c>
      <c r="AA1472" s="17">
        <v>0.22347720026003801</v>
      </c>
      <c r="AB1472" s="17">
        <v>0.16298204962958801</v>
      </c>
      <c r="AC1472" s="17">
        <v>0.28224395307072703</v>
      </c>
      <c r="AD1472" s="17">
        <v>0.19255336351934399</v>
      </c>
      <c r="AE1472" s="17"/>
      <c r="AF1472" s="17">
        <v>0.26062211194095303</v>
      </c>
      <c r="AG1472" s="17">
        <v>0.215605851708561</v>
      </c>
      <c r="AH1472" s="17">
        <v>0.174039301126657</v>
      </c>
      <c r="AI1472" s="17">
        <v>0.10144295429585699</v>
      </c>
      <c r="AJ1472" s="17">
        <v>0.14784718124164101</v>
      </c>
      <c r="AK1472" s="17"/>
      <c r="AL1472" s="17">
        <v>0.15322829279585801</v>
      </c>
      <c r="AM1472" s="17">
        <v>0.23121555993898299</v>
      </c>
      <c r="AN1472" s="17">
        <v>0.18885364223477499</v>
      </c>
      <c r="AO1472" s="17">
        <v>0.25861949934551598</v>
      </c>
      <c r="AP1472" s="17">
        <v>0.226988447163676</v>
      </c>
      <c r="AQ1472" s="17">
        <v>0.21625405662450101</v>
      </c>
      <c r="AR1472" s="17"/>
      <c r="AS1472" s="17">
        <v>0.18722615826536801</v>
      </c>
      <c r="AT1472" s="17">
        <v>0.236576150675784</v>
      </c>
      <c r="AU1472" s="17"/>
      <c r="AV1472" s="17">
        <v>0.19401281582070201</v>
      </c>
      <c r="AW1472" s="17">
        <v>0.17142115531508301</v>
      </c>
    </row>
    <row r="1473" spans="2:49" x14ac:dyDescent="0.3">
      <c r="B1473" t="s">
        <v>392</v>
      </c>
      <c r="C1473" s="17">
        <v>8.8720674564031807E-2</v>
      </c>
      <c r="D1473" s="17">
        <v>6.72298957052955E-2</v>
      </c>
      <c r="E1473" s="17">
        <v>0.11032160355621801</v>
      </c>
      <c r="F1473" s="17"/>
      <c r="G1473" s="17">
        <v>5.64086239690385E-2</v>
      </c>
      <c r="H1473" s="17">
        <v>5.3241251775519097E-2</v>
      </c>
      <c r="I1473" s="17">
        <v>0.118941647994193</v>
      </c>
      <c r="J1473" s="17">
        <v>5.8634408787685298E-2</v>
      </c>
      <c r="K1473" s="17">
        <v>0.12707672102430001</v>
      </c>
      <c r="L1473" s="17">
        <v>0.113161506219096</v>
      </c>
      <c r="M1473" s="17"/>
      <c r="N1473" s="17">
        <v>0.108673112558424</v>
      </c>
      <c r="O1473" s="17">
        <v>7.7323223016024997E-2</v>
      </c>
      <c r="P1473" s="17">
        <v>7.5260160834934503E-2</v>
      </c>
      <c r="Q1473" s="17">
        <v>8.99446396652748E-2</v>
      </c>
      <c r="R1473" s="17"/>
      <c r="S1473" s="17">
        <v>5.7428950608342799E-2</v>
      </c>
      <c r="T1473" s="17">
        <v>9.6094958084846305E-2</v>
      </c>
      <c r="U1473" s="17">
        <v>8.1039830299003093E-2</v>
      </c>
      <c r="V1473" s="17">
        <v>0.110615461747527</v>
      </c>
      <c r="W1473" s="17">
        <v>0.12675914507691999</v>
      </c>
      <c r="X1473" s="17">
        <v>9.2412013234059495E-2</v>
      </c>
      <c r="Y1473" s="17">
        <v>8.4642285021958905E-2</v>
      </c>
      <c r="Z1473" s="17">
        <v>7.4736678558652E-2</v>
      </c>
      <c r="AA1473" s="17">
        <v>8.0694481593576506E-2</v>
      </c>
      <c r="AB1473" s="17">
        <v>0.135098965431111</v>
      </c>
      <c r="AC1473" s="17">
        <v>5.6023478284424701E-2</v>
      </c>
      <c r="AD1473" s="17">
        <v>3.22877953762283E-2</v>
      </c>
      <c r="AE1473" s="17"/>
      <c r="AF1473" s="17">
        <v>9.0920422172710499E-2</v>
      </c>
      <c r="AG1473" s="17">
        <v>9.11713006630092E-2</v>
      </c>
      <c r="AH1473" s="17">
        <v>8.0921863802281696E-2</v>
      </c>
      <c r="AI1473" s="17">
        <v>0.106606585741676</v>
      </c>
      <c r="AJ1473" s="17">
        <v>6.2744796717272303E-2</v>
      </c>
      <c r="AK1473" s="17"/>
      <c r="AL1473" s="17">
        <v>5.7053280778546503E-2</v>
      </c>
      <c r="AM1473" s="17">
        <v>9.2879603050465095E-2</v>
      </c>
      <c r="AN1473" s="17">
        <v>0.11877738777244699</v>
      </c>
      <c r="AO1473" s="17">
        <v>9.5059574430828894E-2</v>
      </c>
      <c r="AP1473" s="17">
        <v>0.118005212302856</v>
      </c>
      <c r="AQ1473" s="17">
        <v>8.5030659547440601E-2</v>
      </c>
      <c r="AR1473" s="17"/>
      <c r="AS1473" s="17">
        <v>8.8410008669768003E-2</v>
      </c>
      <c r="AT1473" s="17">
        <v>8.9090631769275896E-2</v>
      </c>
      <c r="AU1473" s="17"/>
      <c r="AV1473" s="17">
        <v>8.8171835586779004E-2</v>
      </c>
      <c r="AW1473" s="17">
        <v>8.8964674386820694E-2</v>
      </c>
    </row>
    <row r="1474" spans="2:49" x14ac:dyDescent="0.3">
      <c r="B1474" t="s">
        <v>393</v>
      </c>
      <c r="C1474" s="17">
        <v>0.112413450815602</v>
      </c>
      <c r="D1474" s="17">
        <v>9.7714283524559395E-2</v>
      </c>
      <c r="E1474" s="17">
        <v>0.12662768630965801</v>
      </c>
      <c r="F1474" s="17"/>
      <c r="G1474" s="17">
        <v>0.16311259977714901</v>
      </c>
      <c r="H1474" s="17">
        <v>6.2566206093139606E-2</v>
      </c>
      <c r="I1474" s="17">
        <v>0.11961013074694</v>
      </c>
      <c r="J1474" s="17">
        <v>9.3545365579205897E-2</v>
      </c>
      <c r="K1474" s="17">
        <v>0.12957745010999999</v>
      </c>
      <c r="L1474" s="17">
        <v>0.116890825850736</v>
      </c>
      <c r="M1474" s="17"/>
      <c r="N1474" s="17">
        <v>9.2404848470902703E-2</v>
      </c>
      <c r="O1474" s="17">
        <v>0.117004672466478</v>
      </c>
      <c r="P1474" s="17">
        <v>0.120896418855859</v>
      </c>
      <c r="Q1474" s="17">
        <v>0.121235195899525</v>
      </c>
      <c r="R1474" s="17"/>
      <c r="S1474" s="17">
        <v>8.8826700571811204E-2</v>
      </c>
      <c r="T1474" s="17">
        <v>0.109842428345669</v>
      </c>
      <c r="U1474" s="17">
        <v>0.118101696438554</v>
      </c>
      <c r="V1474" s="17">
        <v>0.121470290954991</v>
      </c>
      <c r="W1474" s="17">
        <v>0.13050082085303899</v>
      </c>
      <c r="X1474" s="17">
        <v>0.10545060131353</v>
      </c>
      <c r="Y1474" s="17">
        <v>0.142957532757952</v>
      </c>
      <c r="Z1474" s="17">
        <v>0.16040759894748299</v>
      </c>
      <c r="AA1474" s="17">
        <v>8.2243104986117796E-2</v>
      </c>
      <c r="AB1474" s="17">
        <v>9.3651395244210206E-2</v>
      </c>
      <c r="AC1474" s="17">
        <v>0.141251013129957</v>
      </c>
      <c r="AD1474" s="17">
        <v>0.14362595355973901</v>
      </c>
      <c r="AE1474" s="17"/>
      <c r="AF1474" s="17">
        <v>0.120058691142194</v>
      </c>
      <c r="AG1474" s="17">
        <v>0.13871949015576099</v>
      </c>
      <c r="AH1474" s="17">
        <v>0.104879101197504</v>
      </c>
      <c r="AI1474" s="17">
        <v>0.10204196485568399</v>
      </c>
      <c r="AJ1474" s="17">
        <v>5.0743440654689699E-2</v>
      </c>
      <c r="AK1474" s="17"/>
      <c r="AL1474" s="17">
        <v>8.5268948953378998E-2</v>
      </c>
      <c r="AM1474" s="17">
        <v>0.131763289283722</v>
      </c>
      <c r="AN1474" s="17">
        <v>0.101414154846572</v>
      </c>
      <c r="AO1474" s="17">
        <v>0.11838398780759</v>
      </c>
      <c r="AP1474" s="17">
        <v>0.13651554041262101</v>
      </c>
      <c r="AQ1474" s="17">
        <v>0.100383678186014</v>
      </c>
      <c r="AR1474" s="17"/>
      <c r="AS1474" s="17">
        <v>0.10927124545330701</v>
      </c>
      <c r="AT1474" s="17">
        <v>0.116155353404856</v>
      </c>
      <c r="AU1474" s="17"/>
      <c r="AV1474" s="17">
        <v>9.4538375407118E-2</v>
      </c>
      <c r="AW1474" s="17">
        <v>0.14358166301123401</v>
      </c>
    </row>
    <row r="1475" spans="2:49" x14ac:dyDescent="0.3">
      <c r="B1475" t="s">
        <v>394</v>
      </c>
      <c r="C1475" s="17">
        <v>0.17255393794679599</v>
      </c>
      <c r="D1475" s="17">
        <v>0.169851584465254</v>
      </c>
      <c r="E1475" s="17">
        <v>0.17555919051433899</v>
      </c>
      <c r="F1475" s="17"/>
      <c r="G1475" s="17">
        <v>0.22670233950947799</v>
      </c>
      <c r="H1475" s="17">
        <v>0.14506715585966101</v>
      </c>
      <c r="I1475" s="17">
        <v>0.16615649682786501</v>
      </c>
      <c r="J1475" s="17">
        <v>0.23736306467824</v>
      </c>
      <c r="K1475" s="17">
        <v>0.141101811856849</v>
      </c>
      <c r="L1475" s="17">
        <v>0.13230191938347999</v>
      </c>
      <c r="M1475" s="17"/>
      <c r="N1475" s="17">
        <v>0.14693008356997</v>
      </c>
      <c r="O1475" s="17">
        <v>0.15805866907882901</v>
      </c>
      <c r="P1475" s="17">
        <v>0.189443404154124</v>
      </c>
      <c r="Q1475" s="17">
        <v>0.200538426608044</v>
      </c>
      <c r="R1475" s="17"/>
      <c r="S1475" s="17">
        <v>0.18999608110081601</v>
      </c>
      <c r="T1475" s="17">
        <v>0.14382125804954701</v>
      </c>
      <c r="U1475" s="17">
        <v>0.18482911148386999</v>
      </c>
      <c r="V1475" s="17">
        <v>0.182202756698329</v>
      </c>
      <c r="W1475" s="17">
        <v>0.185981005384634</v>
      </c>
      <c r="X1475" s="17">
        <v>0.18097636669213499</v>
      </c>
      <c r="Y1475" s="17">
        <v>0.16588367149639699</v>
      </c>
      <c r="Z1475" s="17">
        <v>0.17269481298238101</v>
      </c>
      <c r="AA1475" s="17">
        <v>0.146561704464272</v>
      </c>
      <c r="AB1475" s="17">
        <v>0.18835364409365599</v>
      </c>
      <c r="AC1475" s="17">
        <v>0.14594253174711</v>
      </c>
      <c r="AD1475" s="17">
        <v>0.20746782320316001</v>
      </c>
      <c r="AE1475" s="17"/>
      <c r="AF1475" s="17">
        <v>0.17871123332490499</v>
      </c>
      <c r="AG1475" s="17">
        <v>0.197828364765856</v>
      </c>
      <c r="AH1475" s="17">
        <v>0.17077348755996699</v>
      </c>
      <c r="AI1475" s="17">
        <v>0.12995047246004701</v>
      </c>
      <c r="AJ1475" s="17">
        <v>0.136578543607102</v>
      </c>
      <c r="AK1475" s="17"/>
      <c r="AL1475" s="17">
        <v>0.15581412575487399</v>
      </c>
      <c r="AM1475" s="17">
        <v>0.17358942323137999</v>
      </c>
      <c r="AN1475" s="17">
        <v>0.175274012149399</v>
      </c>
      <c r="AO1475" s="17">
        <v>0.193139811933351</v>
      </c>
      <c r="AP1475" s="17">
        <v>0.167128957529591</v>
      </c>
      <c r="AQ1475" s="17">
        <v>0.18943432452985801</v>
      </c>
      <c r="AR1475" s="17"/>
      <c r="AS1475" s="17">
        <v>0.15797741937683701</v>
      </c>
      <c r="AT1475" s="17">
        <v>0.18991241910582901</v>
      </c>
      <c r="AU1475" s="17"/>
      <c r="AV1475" s="17">
        <v>0.15627400916679901</v>
      </c>
      <c r="AW1475" s="17">
        <v>0.161944380016251</v>
      </c>
    </row>
    <row r="1476" spans="2:49" x14ac:dyDescent="0.3">
      <c r="B1476" t="s">
        <v>499</v>
      </c>
      <c r="C1476" s="17">
        <v>0.18857095531506299</v>
      </c>
      <c r="D1476" s="17">
        <v>0.21593907291005901</v>
      </c>
      <c r="E1476" s="17">
        <v>0.163231860367372</v>
      </c>
      <c r="F1476" s="17"/>
      <c r="G1476" s="17">
        <v>0.20108708318481899</v>
      </c>
      <c r="H1476" s="17">
        <v>0.256860552205735</v>
      </c>
      <c r="I1476" s="17">
        <v>0.183534896357607</v>
      </c>
      <c r="J1476" s="17">
        <v>0.201348199039495</v>
      </c>
      <c r="K1476" s="17">
        <v>0.154435298873175</v>
      </c>
      <c r="L1476" s="17">
        <v>0.14137566655066899</v>
      </c>
      <c r="M1476" s="17"/>
      <c r="N1476" s="17">
        <v>0.223301312881002</v>
      </c>
      <c r="O1476" s="17">
        <v>0.17593003888867301</v>
      </c>
      <c r="P1476" s="17">
        <v>0.18762310914574701</v>
      </c>
      <c r="Q1476" s="17">
        <v>0.16520094194128601</v>
      </c>
      <c r="R1476" s="17"/>
      <c r="S1476" s="17">
        <v>0.189289904836829</v>
      </c>
      <c r="T1476" s="17">
        <v>0.18758618011530401</v>
      </c>
      <c r="U1476" s="17">
        <v>0.157235293701742</v>
      </c>
      <c r="V1476" s="17">
        <v>0.17444692182725</v>
      </c>
      <c r="W1476" s="17">
        <v>0.15678833184558699</v>
      </c>
      <c r="X1476" s="17">
        <v>0.22366634257188001</v>
      </c>
      <c r="Y1476" s="17">
        <v>0.14299315913344099</v>
      </c>
      <c r="Z1476" s="17">
        <v>0.18641957808380999</v>
      </c>
      <c r="AA1476" s="17">
        <v>0.197561327686988</v>
      </c>
      <c r="AB1476" s="17">
        <v>0.219923125609711</v>
      </c>
      <c r="AC1476" s="17">
        <v>0.19298529290668801</v>
      </c>
      <c r="AD1476" s="17">
        <v>0.27446514623384799</v>
      </c>
      <c r="AE1476" s="17"/>
      <c r="AF1476" s="17">
        <v>0.15743702813958599</v>
      </c>
      <c r="AG1476" s="17">
        <v>0.16225927643795501</v>
      </c>
      <c r="AH1476" s="17">
        <v>0.22964304118940701</v>
      </c>
      <c r="AI1476" s="17">
        <v>0.22686091063535399</v>
      </c>
      <c r="AJ1476" s="17">
        <v>9.1978548752095796E-2</v>
      </c>
      <c r="AK1476" s="17"/>
      <c r="AL1476" s="17">
        <v>0.22099765535966401</v>
      </c>
      <c r="AM1476" s="17">
        <v>0.16317980482147701</v>
      </c>
      <c r="AN1476" s="17">
        <v>0.18027787492310099</v>
      </c>
      <c r="AO1476" s="17">
        <v>0.18443813933703301</v>
      </c>
      <c r="AP1476" s="17">
        <v>0.21150098356605401</v>
      </c>
      <c r="AQ1476" s="17">
        <v>0.14848625006086999</v>
      </c>
      <c r="AR1476" s="17"/>
      <c r="AS1476" s="17">
        <v>0.19341698976633401</v>
      </c>
      <c r="AT1476" s="17">
        <v>0.18280004387865301</v>
      </c>
      <c r="AU1476" s="17"/>
      <c r="AV1476" s="17">
        <v>0.19202715486651101</v>
      </c>
      <c r="AW1476" s="17">
        <v>0.19665368537282499</v>
      </c>
    </row>
    <row r="1477" spans="2:49" x14ac:dyDescent="0.3">
      <c r="B1477" t="s">
        <v>500</v>
      </c>
      <c r="C1477" s="17">
        <v>0.12345404045380701</v>
      </c>
      <c r="D1477" s="17">
        <v>0.16268735236345799</v>
      </c>
      <c r="E1477" s="17">
        <v>8.5095053927198794E-2</v>
      </c>
      <c r="F1477" s="17"/>
      <c r="G1477" s="17">
        <v>0.122671247915718</v>
      </c>
      <c r="H1477" s="17">
        <v>0.16769694694567799</v>
      </c>
      <c r="I1477" s="17">
        <v>0.12319697863659999</v>
      </c>
      <c r="J1477" s="17">
        <v>0.12006121094337401</v>
      </c>
      <c r="K1477" s="17">
        <v>9.7425261875376298E-2</v>
      </c>
      <c r="L1477" s="17">
        <v>0.108486204308822</v>
      </c>
      <c r="M1477" s="17"/>
      <c r="N1477" s="17">
        <v>0.154252574961353</v>
      </c>
      <c r="O1477" s="17">
        <v>0.115166768736752</v>
      </c>
      <c r="P1477" s="17">
        <v>0.13005486718141501</v>
      </c>
      <c r="Q1477" s="17">
        <v>9.4348441402352504E-2</v>
      </c>
      <c r="R1477" s="17"/>
      <c r="S1477" s="17">
        <v>0.14513527614830601</v>
      </c>
      <c r="T1477" s="17">
        <v>0.12068040837902801</v>
      </c>
      <c r="U1477" s="17">
        <v>0.122452952494428</v>
      </c>
      <c r="V1477" s="17">
        <v>9.2362867632380802E-2</v>
      </c>
      <c r="W1477" s="17">
        <v>0.124753226252659</v>
      </c>
      <c r="X1477" s="17">
        <v>0.12025400143887301</v>
      </c>
      <c r="Y1477" s="17">
        <v>0.11520190591281899</v>
      </c>
      <c r="Z1477" s="17">
        <v>0.161139728522668</v>
      </c>
      <c r="AA1477" s="17">
        <v>0.14504269078533999</v>
      </c>
      <c r="AB1477" s="17">
        <v>0.13858015591931599</v>
      </c>
      <c r="AC1477" s="17">
        <v>8.5219216442217499E-2</v>
      </c>
      <c r="AD1477" s="17">
        <v>4.7523372100902898E-2</v>
      </c>
      <c r="AE1477" s="17"/>
      <c r="AF1477" s="17">
        <v>0.113689500045299</v>
      </c>
      <c r="AG1477" s="17">
        <v>0.102850924706816</v>
      </c>
      <c r="AH1477" s="17">
        <v>0.13558054722795701</v>
      </c>
      <c r="AI1477" s="17">
        <v>0.16939753669851201</v>
      </c>
      <c r="AJ1477" s="17">
        <v>0.21412575065928899</v>
      </c>
      <c r="AK1477" s="17"/>
      <c r="AL1477" s="17">
        <v>0.16054696749890399</v>
      </c>
      <c r="AM1477" s="17">
        <v>0.122268673156497</v>
      </c>
      <c r="AN1477" s="17">
        <v>0.13815323919088399</v>
      </c>
      <c r="AO1477" s="17">
        <v>7.7513812825194206E-2</v>
      </c>
      <c r="AP1477" s="17">
        <v>6.6538402799092899E-2</v>
      </c>
      <c r="AQ1477" s="17">
        <v>0.18479419903810501</v>
      </c>
      <c r="AR1477" s="17"/>
      <c r="AS1477" s="17">
        <v>0.13733820834332</v>
      </c>
      <c r="AT1477" s="17">
        <v>0.106920046718453</v>
      </c>
      <c r="AU1477" s="17"/>
      <c r="AV1477" s="17">
        <v>0.13936292503127001</v>
      </c>
      <c r="AW1477" s="17">
        <v>0.13262297806013201</v>
      </c>
    </row>
    <row r="1478" spans="2:49" x14ac:dyDescent="0.3">
      <c r="B1478" t="s">
        <v>507</v>
      </c>
      <c r="C1478" s="17">
        <v>0.10453530629982</v>
      </c>
      <c r="D1478" s="17">
        <v>0.122121535909368</v>
      </c>
      <c r="E1478" s="17">
        <v>8.8133207842502906E-2</v>
      </c>
      <c r="F1478" s="17"/>
      <c r="G1478" s="17">
        <v>0.109120175573996</v>
      </c>
      <c r="H1478" s="17">
        <v>0.18416660367937901</v>
      </c>
      <c r="I1478" s="17">
        <v>0.120464919738749</v>
      </c>
      <c r="J1478" s="17">
        <v>7.1477425771521899E-2</v>
      </c>
      <c r="K1478" s="17">
        <v>7.3357166281680194E-2</v>
      </c>
      <c r="L1478" s="17">
        <v>7.1565472422600807E-2</v>
      </c>
      <c r="M1478" s="17"/>
      <c r="N1478" s="17">
        <v>0.12459924325451301</v>
      </c>
      <c r="O1478" s="17">
        <v>9.5449165483434795E-2</v>
      </c>
      <c r="P1478" s="17">
        <v>0.110582544090342</v>
      </c>
      <c r="Q1478" s="17">
        <v>8.6378036443392994E-2</v>
      </c>
      <c r="R1478" s="17"/>
      <c r="S1478" s="17">
        <v>0.155975539537974</v>
      </c>
      <c r="T1478" s="17">
        <v>0.108804339845805</v>
      </c>
      <c r="U1478" s="17">
        <v>8.1147241402354395E-2</v>
      </c>
      <c r="V1478" s="17">
        <v>9.9818249340888496E-2</v>
      </c>
      <c r="W1478" s="17">
        <v>4.59065743630023E-2</v>
      </c>
      <c r="X1478" s="17">
        <v>9.5384869617129803E-2</v>
      </c>
      <c r="Y1478" s="17">
        <v>0.109600153166032</v>
      </c>
      <c r="Z1478" s="17">
        <v>0.13507281825918599</v>
      </c>
      <c r="AA1478" s="17">
        <v>0.12441949022366799</v>
      </c>
      <c r="AB1478" s="17">
        <v>6.1410664072408298E-2</v>
      </c>
      <c r="AC1478" s="17">
        <v>9.6334514418875E-2</v>
      </c>
      <c r="AD1478" s="17">
        <v>0.102076546006777</v>
      </c>
      <c r="AE1478" s="17"/>
      <c r="AF1478" s="17">
        <v>7.8561013234353605E-2</v>
      </c>
      <c r="AG1478" s="17">
        <v>9.1564791562042502E-2</v>
      </c>
      <c r="AH1478" s="17">
        <v>0.104162657896226</v>
      </c>
      <c r="AI1478" s="17">
        <v>0.16369957531286999</v>
      </c>
      <c r="AJ1478" s="17">
        <v>0.29598173836790997</v>
      </c>
      <c r="AK1478" s="17"/>
      <c r="AL1478" s="17">
        <v>0.16709072885877499</v>
      </c>
      <c r="AM1478" s="17">
        <v>8.5103646517476997E-2</v>
      </c>
      <c r="AN1478" s="17">
        <v>9.7249688882821303E-2</v>
      </c>
      <c r="AO1478" s="17">
        <v>7.2845174320487496E-2</v>
      </c>
      <c r="AP1478" s="17">
        <v>7.3322456226109001E-2</v>
      </c>
      <c r="AQ1478" s="17">
        <v>7.5616832013212301E-2</v>
      </c>
      <c r="AR1478" s="17"/>
      <c r="AS1478" s="17">
        <v>0.126359970125066</v>
      </c>
      <c r="AT1478" s="17">
        <v>7.8545354447149607E-2</v>
      </c>
      <c r="AU1478" s="17"/>
      <c r="AV1478" s="17">
        <v>0.13561288412082101</v>
      </c>
      <c r="AW1478" s="17">
        <v>0.104811463837654</v>
      </c>
    </row>
    <row r="1479" spans="2:49" x14ac:dyDescent="0.3">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17"/>
      <c r="AE1479" s="17"/>
      <c r="AF1479" s="17"/>
      <c r="AG1479" s="17"/>
      <c r="AH1479" s="17"/>
      <c r="AI1479" s="17"/>
      <c r="AJ1479" s="17"/>
      <c r="AK1479" s="17"/>
      <c r="AL1479" s="17"/>
      <c r="AM1479" s="17"/>
      <c r="AN1479" s="17"/>
      <c r="AO1479" s="17"/>
      <c r="AP1479" s="17"/>
      <c r="AQ1479" s="17"/>
      <c r="AR1479" s="17"/>
      <c r="AS1479" s="17"/>
      <c r="AT1479" s="17"/>
      <c r="AU1479" s="17"/>
      <c r="AV1479" s="17"/>
      <c r="AW1479" s="17"/>
    </row>
    <row r="1480" spans="2:49" x14ac:dyDescent="0.3">
      <c r="B1480" s="6" t="s">
        <v>509</v>
      </c>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row>
    <row r="1481" spans="2:49" x14ac:dyDescent="0.3">
      <c r="B1481" s="23" t="s">
        <v>80</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row>
    <row r="1482" spans="2:49" x14ac:dyDescent="0.3">
      <c r="B1482" t="s">
        <v>506</v>
      </c>
      <c r="C1482" s="17">
        <v>4.5941099945502203E-2</v>
      </c>
      <c r="D1482" s="17">
        <v>4.0827765283914998E-2</v>
      </c>
      <c r="E1482" s="17">
        <v>5.0336849941221402E-2</v>
      </c>
      <c r="F1482" s="17"/>
      <c r="G1482" s="17">
        <v>1.3102791000064701E-2</v>
      </c>
      <c r="H1482" s="17">
        <v>2.12851856581554E-2</v>
      </c>
      <c r="I1482" s="17">
        <v>4.0573282293755203E-2</v>
      </c>
      <c r="J1482" s="17">
        <v>3.77366564853132E-2</v>
      </c>
      <c r="K1482" s="17">
        <v>7.22278897193427E-2</v>
      </c>
      <c r="L1482" s="17">
        <v>8.1358427906374306E-2</v>
      </c>
      <c r="M1482" s="17"/>
      <c r="N1482" s="17">
        <v>1.9419335402325499E-2</v>
      </c>
      <c r="O1482" s="17">
        <v>3.75690459795366E-2</v>
      </c>
      <c r="P1482" s="17">
        <v>5.4828233589823999E-2</v>
      </c>
      <c r="Q1482" s="17">
        <v>7.4173798827040296E-2</v>
      </c>
      <c r="R1482" s="17"/>
      <c r="S1482" s="17">
        <v>1.9961201493094102E-2</v>
      </c>
      <c r="T1482" s="17">
        <v>5.7657648556398398E-2</v>
      </c>
      <c r="U1482" s="17">
        <v>5.6365627216731801E-2</v>
      </c>
      <c r="V1482" s="17">
        <v>6.7017460267113693E-2</v>
      </c>
      <c r="W1482" s="17">
        <v>5.4657022992402798E-2</v>
      </c>
      <c r="X1482" s="17">
        <v>6.5701922530575704E-2</v>
      </c>
      <c r="Y1482" s="17">
        <v>2.8233313028201201E-2</v>
      </c>
      <c r="Z1482" s="17">
        <v>3.29012504112524E-2</v>
      </c>
      <c r="AA1482" s="17">
        <v>5.91145359931049E-2</v>
      </c>
      <c r="AB1482" s="17">
        <v>2.6090033266695699E-2</v>
      </c>
      <c r="AC1482" s="17">
        <v>5.8983905228374801E-2</v>
      </c>
      <c r="AD1482" s="17">
        <v>0</v>
      </c>
      <c r="AE1482" s="17"/>
      <c r="AF1482" s="17">
        <v>6.5739710662006706E-2</v>
      </c>
      <c r="AG1482" s="17">
        <v>2.9531266511761599E-2</v>
      </c>
      <c r="AH1482" s="17">
        <v>3.4645697775135903E-2</v>
      </c>
      <c r="AI1482" s="17">
        <v>1.7834073660053702E-2</v>
      </c>
      <c r="AJ1482" s="17">
        <v>2.9914276394677801E-2</v>
      </c>
      <c r="AK1482" s="17"/>
      <c r="AL1482" s="17">
        <v>3.8898130404180803E-2</v>
      </c>
      <c r="AM1482" s="17">
        <v>4.5342428195909897E-2</v>
      </c>
      <c r="AN1482" s="17">
        <v>2.36069329328948E-2</v>
      </c>
      <c r="AO1482" s="17">
        <v>5.4387106466907101E-2</v>
      </c>
      <c r="AP1482" s="17">
        <v>7.0969490725856302E-2</v>
      </c>
      <c r="AQ1482" s="17">
        <v>5.70147327344529E-2</v>
      </c>
      <c r="AR1482" s="17"/>
      <c r="AS1482" s="17">
        <v>4.86845095039974E-2</v>
      </c>
      <c r="AT1482" s="17">
        <v>4.2674104269950698E-2</v>
      </c>
      <c r="AU1482" s="17"/>
      <c r="AV1482" s="17">
        <v>5.00431950221479E-2</v>
      </c>
      <c r="AW1482" s="17">
        <v>4.5520355655391698E-2</v>
      </c>
    </row>
    <row r="1483" spans="2:49" x14ac:dyDescent="0.3">
      <c r="B1483" t="s">
        <v>392</v>
      </c>
      <c r="C1483" s="17">
        <v>2.0211036371298299E-2</v>
      </c>
      <c r="D1483" s="17">
        <v>2.18181864361904E-2</v>
      </c>
      <c r="E1483" s="17">
        <v>1.7842015651535599E-2</v>
      </c>
      <c r="F1483" s="17"/>
      <c r="G1483" s="17">
        <v>1.5592098808214201E-2</v>
      </c>
      <c r="H1483" s="17">
        <v>5.0513930626650003E-3</v>
      </c>
      <c r="I1483" s="17">
        <v>2.1583063917318301E-2</v>
      </c>
      <c r="J1483" s="17">
        <v>1.6482792953183899E-2</v>
      </c>
      <c r="K1483" s="17">
        <v>3.0047132442605599E-2</v>
      </c>
      <c r="L1483" s="17">
        <v>3.09208591929378E-2</v>
      </c>
      <c r="M1483" s="17"/>
      <c r="N1483" s="17">
        <v>1.6414153158419601E-2</v>
      </c>
      <c r="O1483" s="17">
        <v>2.0332603756346102E-2</v>
      </c>
      <c r="P1483" s="17">
        <v>2.1876753554896301E-2</v>
      </c>
      <c r="Q1483" s="17">
        <v>2.2941203196297701E-2</v>
      </c>
      <c r="R1483" s="17"/>
      <c r="S1483" s="17">
        <v>1.61143963042326E-2</v>
      </c>
      <c r="T1483" s="17">
        <v>1.24262874227869E-2</v>
      </c>
      <c r="U1483" s="17">
        <v>2.3053731769467602E-2</v>
      </c>
      <c r="V1483" s="17">
        <v>3.4531016511351001E-2</v>
      </c>
      <c r="W1483" s="17">
        <v>2.04367976073014E-2</v>
      </c>
      <c r="X1483" s="17">
        <v>1.9596844936176298E-2</v>
      </c>
      <c r="Y1483" s="17">
        <v>2.18507495551001E-2</v>
      </c>
      <c r="Z1483" s="17">
        <v>5.3526536172913003E-2</v>
      </c>
      <c r="AA1483" s="17">
        <v>1.29359338595544E-2</v>
      </c>
      <c r="AB1483" s="17">
        <v>1.48787594017498E-2</v>
      </c>
      <c r="AC1483" s="17">
        <v>1.76759477349215E-2</v>
      </c>
      <c r="AD1483" s="17">
        <v>2.20922050282511E-2</v>
      </c>
      <c r="AE1483" s="17"/>
      <c r="AF1483" s="17">
        <v>4.0739376047463402E-2</v>
      </c>
      <c r="AG1483" s="17">
        <v>1.4848292920173501E-2</v>
      </c>
      <c r="AH1483" s="17">
        <v>6.72376978376623E-3</v>
      </c>
      <c r="AI1483" s="17">
        <v>1.4570604080287999E-2</v>
      </c>
      <c r="AJ1483" s="17">
        <v>5.1810349196856897E-2</v>
      </c>
      <c r="AK1483" s="17"/>
      <c r="AL1483" s="17">
        <v>1.1824157098856701E-2</v>
      </c>
      <c r="AM1483" s="17">
        <v>2.1154424805532202E-2</v>
      </c>
      <c r="AN1483" s="17">
        <v>3.9514259368457101E-2</v>
      </c>
      <c r="AO1483" s="17">
        <v>2.3857424387573101E-2</v>
      </c>
      <c r="AP1483" s="17">
        <v>8.1664159825085101E-3</v>
      </c>
      <c r="AQ1483" s="17">
        <v>2.82664171104638E-2</v>
      </c>
      <c r="AR1483" s="17"/>
      <c r="AS1483" s="17">
        <v>1.37895552536279E-2</v>
      </c>
      <c r="AT1483" s="17">
        <v>2.7858072147309901E-2</v>
      </c>
      <c r="AU1483" s="17"/>
      <c r="AV1483" s="17">
        <v>1.63136442673463E-2</v>
      </c>
      <c r="AW1483" s="17">
        <v>7.9113694186515905E-3</v>
      </c>
    </row>
    <row r="1484" spans="2:49" x14ac:dyDescent="0.3">
      <c r="B1484" t="s">
        <v>393</v>
      </c>
      <c r="C1484" s="17">
        <v>5.9279317835511797E-2</v>
      </c>
      <c r="D1484" s="17">
        <v>6.3591796871826395E-2</v>
      </c>
      <c r="E1484" s="17">
        <v>5.5499244271790003E-2</v>
      </c>
      <c r="F1484" s="17"/>
      <c r="G1484" s="17">
        <v>0.10875784394514799</v>
      </c>
      <c r="H1484" s="17">
        <v>3.9260478899406703E-2</v>
      </c>
      <c r="I1484" s="17">
        <v>6.9818792568733801E-2</v>
      </c>
      <c r="J1484" s="17">
        <v>5.1730503374918399E-2</v>
      </c>
      <c r="K1484" s="17">
        <v>6.2645393520011597E-2</v>
      </c>
      <c r="L1484" s="17">
        <v>3.7676207135006197E-2</v>
      </c>
      <c r="M1484" s="17"/>
      <c r="N1484" s="17">
        <v>3.3064318677356902E-2</v>
      </c>
      <c r="O1484" s="17">
        <v>5.6535592226605202E-2</v>
      </c>
      <c r="P1484" s="17">
        <v>7.1066529326751601E-2</v>
      </c>
      <c r="Q1484" s="17">
        <v>7.8828280610510296E-2</v>
      </c>
      <c r="R1484" s="17"/>
      <c r="S1484" s="17">
        <v>5.9634134620123402E-2</v>
      </c>
      <c r="T1484" s="17">
        <v>4.7722913199334902E-2</v>
      </c>
      <c r="U1484" s="17">
        <v>6.7891550704403197E-2</v>
      </c>
      <c r="V1484" s="17">
        <v>7.10382371643766E-2</v>
      </c>
      <c r="W1484" s="17">
        <v>8.2217198911137407E-2</v>
      </c>
      <c r="X1484" s="17">
        <v>3.9205182963763602E-2</v>
      </c>
      <c r="Y1484" s="17">
        <v>5.3309840437513703E-2</v>
      </c>
      <c r="Z1484" s="17">
        <v>7.73403686359386E-2</v>
      </c>
      <c r="AA1484" s="17">
        <v>6.2341639215988003E-2</v>
      </c>
      <c r="AB1484" s="17">
        <v>3.59252551129687E-2</v>
      </c>
      <c r="AC1484" s="17">
        <v>8.4132607662662201E-2</v>
      </c>
      <c r="AD1484" s="17">
        <v>6.55565472866943E-2</v>
      </c>
      <c r="AE1484" s="17"/>
      <c r="AF1484" s="17">
        <v>6.0288260622577403E-2</v>
      </c>
      <c r="AG1484" s="17">
        <v>7.84784420904589E-2</v>
      </c>
      <c r="AH1484" s="17">
        <v>5.01260942563585E-2</v>
      </c>
      <c r="AI1484" s="17">
        <v>2.7831688300235601E-2</v>
      </c>
      <c r="AJ1484" s="17">
        <v>2.7744334880317599E-2</v>
      </c>
      <c r="AK1484" s="17"/>
      <c r="AL1484" s="17">
        <v>5.1055051863623697E-2</v>
      </c>
      <c r="AM1484" s="17">
        <v>5.0293695744324497E-2</v>
      </c>
      <c r="AN1484" s="17">
        <v>4.6741202568750702E-2</v>
      </c>
      <c r="AO1484" s="17">
        <v>7.7007290932783995E-2</v>
      </c>
      <c r="AP1484" s="17">
        <v>8.7642185758337696E-2</v>
      </c>
      <c r="AQ1484" s="17">
        <v>6.2646025691683496E-2</v>
      </c>
      <c r="AR1484" s="17"/>
      <c r="AS1484" s="17">
        <v>4.8881218682448602E-2</v>
      </c>
      <c r="AT1484" s="17">
        <v>7.1661918479962103E-2</v>
      </c>
      <c r="AU1484" s="17"/>
      <c r="AV1484" s="17">
        <v>4.1230728568396803E-2</v>
      </c>
      <c r="AW1484" s="17">
        <v>6.6697944786254806E-2</v>
      </c>
    </row>
    <row r="1485" spans="2:49" x14ac:dyDescent="0.3">
      <c r="B1485" t="s">
        <v>394</v>
      </c>
      <c r="C1485" s="17">
        <v>0.16949212702691899</v>
      </c>
      <c r="D1485" s="17">
        <v>0.17155508351846099</v>
      </c>
      <c r="E1485" s="17">
        <v>0.16782713890867099</v>
      </c>
      <c r="F1485" s="17"/>
      <c r="G1485" s="17">
        <v>0.18464382735856</v>
      </c>
      <c r="H1485" s="17">
        <v>0.15623170817732299</v>
      </c>
      <c r="I1485" s="17">
        <v>0.20108590406475299</v>
      </c>
      <c r="J1485" s="17">
        <v>0.199164944637264</v>
      </c>
      <c r="K1485" s="17">
        <v>0.128520839036143</v>
      </c>
      <c r="L1485" s="17">
        <v>0.147678851003651</v>
      </c>
      <c r="M1485" s="17"/>
      <c r="N1485" s="17">
        <v>0.13417973661934901</v>
      </c>
      <c r="O1485" s="17">
        <v>0.14418904071275301</v>
      </c>
      <c r="P1485" s="17">
        <v>0.19222089658571101</v>
      </c>
      <c r="Q1485" s="17">
        <v>0.21580773151205901</v>
      </c>
      <c r="R1485" s="17"/>
      <c r="S1485" s="17">
        <v>0.17243141288438199</v>
      </c>
      <c r="T1485" s="17">
        <v>0.17066695659623399</v>
      </c>
      <c r="U1485" s="17">
        <v>0.21476753394471301</v>
      </c>
      <c r="V1485" s="17">
        <v>0.144814607208443</v>
      </c>
      <c r="W1485" s="17">
        <v>0.195134896338716</v>
      </c>
      <c r="X1485" s="17">
        <v>0.17309019449145099</v>
      </c>
      <c r="Y1485" s="17">
        <v>0.17899008622141899</v>
      </c>
      <c r="Z1485" s="17">
        <v>0.10909874048682799</v>
      </c>
      <c r="AA1485" s="17">
        <v>0.14435283200087401</v>
      </c>
      <c r="AB1485" s="17">
        <v>0.19689557505355099</v>
      </c>
      <c r="AC1485" s="17">
        <v>0.15369330298872899</v>
      </c>
      <c r="AD1485" s="17">
        <v>0.124700713960232</v>
      </c>
      <c r="AE1485" s="17"/>
      <c r="AF1485" s="17">
        <v>0.22716795130596201</v>
      </c>
      <c r="AG1485" s="17">
        <v>0.16842991561942799</v>
      </c>
      <c r="AH1485" s="17">
        <v>0.15437069388025501</v>
      </c>
      <c r="AI1485" s="17">
        <v>0.13222925602223601</v>
      </c>
      <c r="AJ1485" s="17">
        <v>2.5469775319673101E-2</v>
      </c>
      <c r="AK1485" s="17"/>
      <c r="AL1485" s="17">
        <v>0.159925560960193</v>
      </c>
      <c r="AM1485" s="17">
        <v>0.17247193714720799</v>
      </c>
      <c r="AN1485" s="17">
        <v>0.205710891639896</v>
      </c>
      <c r="AO1485" s="17">
        <v>0.16164967390777099</v>
      </c>
      <c r="AP1485" s="17">
        <v>0.16954628616766601</v>
      </c>
      <c r="AQ1485" s="17">
        <v>0.150978990449539</v>
      </c>
      <c r="AR1485" s="17"/>
      <c r="AS1485" s="17">
        <v>0.16066495870105399</v>
      </c>
      <c r="AT1485" s="17">
        <v>0.180003981029419</v>
      </c>
      <c r="AU1485" s="17"/>
      <c r="AV1485" s="17">
        <v>0.17320844731499099</v>
      </c>
      <c r="AW1485" s="17">
        <v>0.131453248380657</v>
      </c>
    </row>
    <row r="1486" spans="2:49" x14ac:dyDescent="0.3">
      <c r="B1486" t="s">
        <v>499</v>
      </c>
      <c r="C1486" s="17">
        <v>0.208909299991794</v>
      </c>
      <c r="D1486" s="17">
        <v>0.223208070239092</v>
      </c>
      <c r="E1486" s="17">
        <v>0.196464715282122</v>
      </c>
      <c r="F1486" s="17"/>
      <c r="G1486" s="17">
        <v>0.19826244337468399</v>
      </c>
      <c r="H1486" s="17">
        <v>0.237263250779679</v>
      </c>
      <c r="I1486" s="17">
        <v>0.17103082783753801</v>
      </c>
      <c r="J1486" s="17">
        <v>0.232363113956571</v>
      </c>
      <c r="K1486" s="17">
        <v>0.205572482601273</v>
      </c>
      <c r="L1486" s="17">
        <v>0.207152675934763</v>
      </c>
      <c r="M1486" s="17"/>
      <c r="N1486" s="17">
        <v>0.19858109994258599</v>
      </c>
      <c r="O1486" s="17">
        <v>0.216977901256245</v>
      </c>
      <c r="P1486" s="17">
        <v>0.19819713847414</v>
      </c>
      <c r="Q1486" s="17">
        <v>0.219827152174664</v>
      </c>
      <c r="R1486" s="17"/>
      <c r="S1486" s="17">
        <v>0.177368628275341</v>
      </c>
      <c r="T1486" s="17">
        <v>0.20578670883849701</v>
      </c>
      <c r="U1486" s="17">
        <v>0.224623250665307</v>
      </c>
      <c r="V1486" s="17">
        <v>0.23911092409972601</v>
      </c>
      <c r="W1486" s="17">
        <v>0.23161932198109</v>
      </c>
      <c r="X1486" s="17">
        <v>0.19917527869483501</v>
      </c>
      <c r="Y1486" s="17">
        <v>0.187573436360712</v>
      </c>
      <c r="Z1486" s="17">
        <v>0.21749174021433601</v>
      </c>
      <c r="AA1486" s="17">
        <v>0.22408732041862001</v>
      </c>
      <c r="AB1486" s="17">
        <v>0.19301922946116801</v>
      </c>
      <c r="AC1486" s="17">
        <v>0.23924237784430699</v>
      </c>
      <c r="AD1486" s="17">
        <v>0.20064171747953899</v>
      </c>
      <c r="AE1486" s="17"/>
      <c r="AF1486" s="17">
        <v>0.21245065798207999</v>
      </c>
      <c r="AG1486" s="17">
        <v>0.22446905025780201</v>
      </c>
      <c r="AH1486" s="17">
        <v>0.196631347026126</v>
      </c>
      <c r="AI1486" s="17">
        <v>0.18024823119821801</v>
      </c>
      <c r="AJ1486" s="17">
        <v>0.21071098395077401</v>
      </c>
      <c r="AK1486" s="17"/>
      <c r="AL1486" s="17">
        <v>0.18321383973574801</v>
      </c>
      <c r="AM1486" s="17">
        <v>0.205699028297647</v>
      </c>
      <c r="AN1486" s="17">
        <v>0.199233032886248</v>
      </c>
      <c r="AO1486" s="17">
        <v>0.248999612752101</v>
      </c>
      <c r="AP1486" s="17">
        <v>0.20703046687467999</v>
      </c>
      <c r="AQ1486" s="17">
        <v>0.25026756421266499</v>
      </c>
      <c r="AR1486" s="17"/>
      <c r="AS1486" s="17">
        <v>0.201138702248293</v>
      </c>
      <c r="AT1486" s="17">
        <v>0.218162934450366</v>
      </c>
      <c r="AU1486" s="17"/>
      <c r="AV1486" s="17">
        <v>0.201446919067087</v>
      </c>
      <c r="AW1486" s="17">
        <v>0.20042091625560901</v>
      </c>
    </row>
    <row r="1487" spans="2:49" x14ac:dyDescent="0.3">
      <c r="B1487" t="s">
        <v>500</v>
      </c>
      <c r="C1487" s="17">
        <v>0.22811322681276899</v>
      </c>
      <c r="D1487" s="17">
        <v>0.24404857980194</v>
      </c>
      <c r="E1487" s="17">
        <v>0.211485977781596</v>
      </c>
      <c r="F1487" s="17"/>
      <c r="G1487" s="17">
        <v>0.189965030394733</v>
      </c>
      <c r="H1487" s="17">
        <v>0.21168841669361099</v>
      </c>
      <c r="I1487" s="17">
        <v>0.22638026531511299</v>
      </c>
      <c r="J1487" s="17">
        <v>0.22302662397686701</v>
      </c>
      <c r="K1487" s="17">
        <v>0.242424008360931</v>
      </c>
      <c r="L1487" s="17">
        <v>0.26293425054296798</v>
      </c>
      <c r="M1487" s="17"/>
      <c r="N1487" s="17">
        <v>0.240275647155161</v>
      </c>
      <c r="O1487" s="17">
        <v>0.244293602879946</v>
      </c>
      <c r="P1487" s="17">
        <v>0.24136617666114801</v>
      </c>
      <c r="Q1487" s="17">
        <v>0.18530934234535101</v>
      </c>
      <c r="R1487" s="17"/>
      <c r="S1487" s="17">
        <v>0.23369818867875</v>
      </c>
      <c r="T1487" s="17">
        <v>0.21731245879397601</v>
      </c>
      <c r="U1487" s="17">
        <v>0.17175515386847801</v>
      </c>
      <c r="V1487" s="17">
        <v>0.207382852524126</v>
      </c>
      <c r="W1487" s="17">
        <v>0.237887273447279</v>
      </c>
      <c r="X1487" s="17">
        <v>0.24458897070860899</v>
      </c>
      <c r="Y1487" s="17">
        <v>0.26370751400342501</v>
      </c>
      <c r="Z1487" s="17">
        <v>0.201107794154677</v>
      </c>
      <c r="AA1487" s="17">
        <v>0.201618282857563</v>
      </c>
      <c r="AB1487" s="17">
        <v>0.26227276625096202</v>
      </c>
      <c r="AC1487" s="17">
        <v>0.21874139097810699</v>
      </c>
      <c r="AD1487" s="17">
        <v>0.34064854559877999</v>
      </c>
      <c r="AE1487" s="17"/>
      <c r="AF1487" s="17">
        <v>0.2244655295212</v>
      </c>
      <c r="AG1487" s="17">
        <v>0.20798831734856801</v>
      </c>
      <c r="AH1487" s="17">
        <v>0.237058246781262</v>
      </c>
      <c r="AI1487" s="17">
        <v>0.24910203005492501</v>
      </c>
      <c r="AJ1487" s="17">
        <v>0.174975535557643</v>
      </c>
      <c r="AK1487" s="17"/>
      <c r="AL1487" s="17">
        <v>0.209972515071394</v>
      </c>
      <c r="AM1487" s="17">
        <v>0.25421340346746002</v>
      </c>
      <c r="AN1487" s="17">
        <v>0.228794883977264</v>
      </c>
      <c r="AO1487" s="17">
        <v>0.22098954925667599</v>
      </c>
      <c r="AP1487" s="17">
        <v>0.21405925192014399</v>
      </c>
      <c r="AQ1487" s="17">
        <v>0.22921543689742499</v>
      </c>
      <c r="AR1487" s="17"/>
      <c r="AS1487" s="17">
        <v>0.25279357585831802</v>
      </c>
      <c r="AT1487" s="17">
        <v>0.19872257555064499</v>
      </c>
      <c r="AU1487" s="17"/>
      <c r="AV1487" s="17">
        <v>0.235168649022509</v>
      </c>
      <c r="AW1487" s="17">
        <v>0.29383911534035201</v>
      </c>
    </row>
    <row r="1488" spans="2:49" x14ac:dyDescent="0.3">
      <c r="B1488" t="s">
        <v>507</v>
      </c>
      <c r="C1488" s="17">
        <v>0.268053892016206</v>
      </c>
      <c r="D1488" s="17">
        <v>0.23495051784857501</v>
      </c>
      <c r="E1488" s="17">
        <v>0.30054405816306501</v>
      </c>
      <c r="F1488" s="17"/>
      <c r="G1488" s="17">
        <v>0.289675965118596</v>
      </c>
      <c r="H1488" s="17">
        <v>0.32921956672915997</v>
      </c>
      <c r="I1488" s="17">
        <v>0.269527864002789</v>
      </c>
      <c r="J1488" s="17">
        <v>0.239495364615883</v>
      </c>
      <c r="K1488" s="17">
        <v>0.25856225431969398</v>
      </c>
      <c r="L1488" s="17">
        <v>0.23227872828430099</v>
      </c>
      <c r="M1488" s="17"/>
      <c r="N1488" s="17">
        <v>0.358065709044803</v>
      </c>
      <c r="O1488" s="17">
        <v>0.28010221318856798</v>
      </c>
      <c r="P1488" s="17">
        <v>0.22044427180753001</v>
      </c>
      <c r="Q1488" s="17">
        <v>0.20311249133407799</v>
      </c>
      <c r="R1488" s="17"/>
      <c r="S1488" s="17">
        <v>0.320792037744077</v>
      </c>
      <c r="T1488" s="17">
        <v>0.28842702659277297</v>
      </c>
      <c r="U1488" s="17">
        <v>0.2415431518309</v>
      </c>
      <c r="V1488" s="17">
        <v>0.23610490222486399</v>
      </c>
      <c r="W1488" s="17">
        <v>0.17804748872207299</v>
      </c>
      <c r="X1488" s="17">
        <v>0.25864160567458899</v>
      </c>
      <c r="Y1488" s="17">
        <v>0.26633506039362898</v>
      </c>
      <c r="Z1488" s="17">
        <v>0.30853356992405601</v>
      </c>
      <c r="AA1488" s="17">
        <v>0.29554945565429602</v>
      </c>
      <c r="AB1488" s="17">
        <v>0.27091838145290398</v>
      </c>
      <c r="AC1488" s="17">
        <v>0.22753046756289799</v>
      </c>
      <c r="AD1488" s="17">
        <v>0.24636027064650301</v>
      </c>
      <c r="AE1488" s="17"/>
      <c r="AF1488" s="17">
        <v>0.16914851385871099</v>
      </c>
      <c r="AG1488" s="17">
        <v>0.276254715251809</v>
      </c>
      <c r="AH1488" s="17">
        <v>0.32044415049709701</v>
      </c>
      <c r="AI1488" s="17">
        <v>0.378184116684044</v>
      </c>
      <c r="AJ1488" s="17">
        <v>0.47937474470005698</v>
      </c>
      <c r="AK1488" s="17"/>
      <c r="AL1488" s="17">
        <v>0.34511074486600302</v>
      </c>
      <c r="AM1488" s="17">
        <v>0.25082508234191803</v>
      </c>
      <c r="AN1488" s="17">
        <v>0.25639879662649001</v>
      </c>
      <c r="AO1488" s="17">
        <v>0.213109342296187</v>
      </c>
      <c r="AP1488" s="17">
        <v>0.242585902570807</v>
      </c>
      <c r="AQ1488" s="17">
        <v>0.22161083290377101</v>
      </c>
      <c r="AR1488" s="17"/>
      <c r="AS1488" s="17">
        <v>0.27404747975226201</v>
      </c>
      <c r="AT1488" s="17">
        <v>0.260916414072347</v>
      </c>
      <c r="AU1488" s="17"/>
      <c r="AV1488" s="17">
        <v>0.282588416737522</v>
      </c>
      <c r="AW1488" s="17">
        <v>0.25415705016308299</v>
      </c>
    </row>
    <row r="1489" spans="2:49" x14ac:dyDescent="0.3">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row>
    <row r="1490" spans="2:49" x14ac:dyDescent="0.3">
      <c r="B1490" s="6" t="s">
        <v>512</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row>
    <row r="1491" spans="2:49" x14ac:dyDescent="0.3">
      <c r="B1491" s="23" t="s">
        <v>80</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row>
    <row r="1492" spans="2:49" x14ac:dyDescent="0.3">
      <c r="B1492" t="s">
        <v>510</v>
      </c>
      <c r="C1492" s="17">
        <v>0.16598635001760401</v>
      </c>
      <c r="D1492" s="17">
        <v>0.113154390415291</v>
      </c>
      <c r="E1492" s="17">
        <v>0.21522511076758</v>
      </c>
      <c r="F1492" s="17"/>
      <c r="G1492" s="17">
        <v>6.7081740671795301E-2</v>
      </c>
      <c r="H1492" s="17">
        <v>0.10197713092318</v>
      </c>
      <c r="I1492" s="17">
        <v>0.134947741370195</v>
      </c>
      <c r="J1492" s="17">
        <v>0.19234258148521499</v>
      </c>
      <c r="K1492" s="17">
        <v>0.239175792580409</v>
      </c>
      <c r="L1492" s="17">
        <v>0.23899970661218001</v>
      </c>
      <c r="M1492" s="17"/>
      <c r="N1492" s="17">
        <v>0.107759159721139</v>
      </c>
      <c r="O1492" s="17">
        <v>0.18262346529643</v>
      </c>
      <c r="P1492" s="17">
        <v>0.16038201884585401</v>
      </c>
      <c r="Q1492" s="17">
        <v>0.21651546208587799</v>
      </c>
      <c r="R1492" s="17"/>
      <c r="S1492" s="17">
        <v>0.13743915923025901</v>
      </c>
      <c r="T1492" s="17">
        <v>0.15325722033302</v>
      </c>
      <c r="U1492" s="17">
        <v>0.21561169821464901</v>
      </c>
      <c r="V1492" s="17">
        <v>0.19233806670063</v>
      </c>
      <c r="W1492" s="17">
        <v>0.152134033902457</v>
      </c>
      <c r="X1492" s="17">
        <v>0.159775548686059</v>
      </c>
      <c r="Y1492" s="17">
        <v>0.19759857380543999</v>
      </c>
      <c r="Z1492" s="17">
        <v>7.5460375307070601E-2</v>
      </c>
      <c r="AA1492" s="17">
        <v>0.18175991442549899</v>
      </c>
      <c r="AB1492" s="17">
        <v>0.138459464565413</v>
      </c>
      <c r="AC1492" s="17">
        <v>0.23299868650963501</v>
      </c>
      <c r="AD1492" s="17">
        <v>0.14383658844928801</v>
      </c>
      <c r="AE1492" s="17"/>
      <c r="AF1492" s="17">
        <v>0.21842226835164699</v>
      </c>
      <c r="AG1492" s="17">
        <v>0.17750184790418</v>
      </c>
      <c r="AH1492" s="17">
        <v>0.12684589487636799</v>
      </c>
      <c r="AI1492" s="17">
        <v>8.9207824820956003E-2</v>
      </c>
      <c r="AJ1492" s="17">
        <v>0.15075007159034201</v>
      </c>
      <c r="AK1492" s="17"/>
      <c r="AL1492" s="17">
        <v>0.115773130167868</v>
      </c>
      <c r="AM1492" s="17">
        <v>0.17863938557504799</v>
      </c>
      <c r="AN1492" s="17">
        <v>0.16286772259420501</v>
      </c>
      <c r="AO1492" s="17">
        <v>0.18589323808504599</v>
      </c>
      <c r="AP1492" s="17">
        <v>0.19783216866811701</v>
      </c>
      <c r="AQ1492" s="17">
        <v>0.22730097646963399</v>
      </c>
      <c r="AR1492" s="17"/>
      <c r="AS1492" s="17">
        <v>0.16125100407276899</v>
      </c>
      <c r="AT1492" s="17">
        <v>0.17162544778778899</v>
      </c>
      <c r="AU1492" s="17"/>
      <c r="AV1492" s="17">
        <v>0.163023143401758</v>
      </c>
      <c r="AW1492" s="17">
        <v>0.157123984682941</v>
      </c>
    </row>
    <row r="1493" spans="2:49" x14ac:dyDescent="0.3">
      <c r="B1493" t="s">
        <v>392</v>
      </c>
      <c r="C1493" s="17">
        <v>8.6518097088655793E-2</v>
      </c>
      <c r="D1493" s="17">
        <v>7.4324471150699706E-2</v>
      </c>
      <c r="E1493" s="17">
        <v>9.7230076224841894E-2</v>
      </c>
      <c r="F1493" s="17"/>
      <c r="G1493" s="17">
        <v>7.9724702825825E-2</v>
      </c>
      <c r="H1493" s="17">
        <v>5.7233419837496601E-2</v>
      </c>
      <c r="I1493" s="17">
        <v>8.7747315275233703E-2</v>
      </c>
      <c r="J1493" s="17">
        <v>7.89366315044603E-2</v>
      </c>
      <c r="K1493" s="17">
        <v>0.112462031445074</v>
      </c>
      <c r="L1493" s="17">
        <v>0.10259008509404</v>
      </c>
      <c r="M1493" s="17"/>
      <c r="N1493" s="17">
        <v>0.101283646230148</v>
      </c>
      <c r="O1493" s="17">
        <v>9.2007254141489997E-2</v>
      </c>
      <c r="P1493" s="17">
        <v>6.4921172736776694E-2</v>
      </c>
      <c r="Q1493" s="17">
        <v>8.29155456956195E-2</v>
      </c>
      <c r="R1493" s="17"/>
      <c r="S1493" s="17">
        <v>6.1543659035967598E-2</v>
      </c>
      <c r="T1493" s="17">
        <v>0.106897293690407</v>
      </c>
      <c r="U1493" s="17">
        <v>6.8432631042161199E-2</v>
      </c>
      <c r="V1493" s="17">
        <v>8.06204159254858E-2</v>
      </c>
      <c r="W1493" s="17">
        <v>0.16103454863590599</v>
      </c>
      <c r="X1493" s="17">
        <v>9.2091333501231498E-2</v>
      </c>
      <c r="Y1493" s="17">
        <v>0.10111645523534001</v>
      </c>
      <c r="Z1493" s="17">
        <v>9.7075584532466105E-2</v>
      </c>
      <c r="AA1493" s="17">
        <v>6.7879701204095394E-2</v>
      </c>
      <c r="AB1493" s="17">
        <v>8.2785484242320406E-2</v>
      </c>
      <c r="AC1493" s="17">
        <v>7.7839004650103502E-2</v>
      </c>
      <c r="AD1493" s="17">
        <v>3.1006301073883899E-2</v>
      </c>
      <c r="AE1493" s="17"/>
      <c r="AF1493" s="17">
        <v>8.1343555965530501E-2</v>
      </c>
      <c r="AG1493" s="17">
        <v>7.7644171282190103E-2</v>
      </c>
      <c r="AH1493" s="17">
        <v>9.1130751324201495E-2</v>
      </c>
      <c r="AI1493" s="17">
        <v>8.2021437454526905E-2</v>
      </c>
      <c r="AJ1493" s="17">
        <v>3.0795151346198899E-2</v>
      </c>
      <c r="AK1493" s="17"/>
      <c r="AL1493" s="17">
        <v>6.5174813833067197E-2</v>
      </c>
      <c r="AM1493" s="17">
        <v>9.6520172093248993E-2</v>
      </c>
      <c r="AN1493" s="17">
        <v>8.4723367587865694E-2</v>
      </c>
      <c r="AO1493" s="17">
        <v>0.10610517173145299</v>
      </c>
      <c r="AP1493" s="17">
        <v>8.7987873819068099E-2</v>
      </c>
      <c r="AQ1493" s="17">
        <v>7.3356181717652402E-2</v>
      </c>
      <c r="AR1493" s="17"/>
      <c r="AS1493" s="17">
        <v>7.9712056333269402E-2</v>
      </c>
      <c r="AT1493" s="17">
        <v>9.4623086606761803E-2</v>
      </c>
      <c r="AU1493" s="17"/>
      <c r="AV1493" s="17">
        <v>7.9882664418652993E-2</v>
      </c>
      <c r="AW1493" s="17">
        <v>7.9314738320559297E-2</v>
      </c>
    </row>
    <row r="1494" spans="2:49" x14ac:dyDescent="0.3">
      <c r="B1494" t="s">
        <v>393</v>
      </c>
      <c r="C1494" s="17">
        <v>8.9417827011015596E-2</v>
      </c>
      <c r="D1494" s="17">
        <v>7.0450502238583901E-2</v>
      </c>
      <c r="E1494" s="17">
        <v>0.108562324308457</v>
      </c>
      <c r="F1494" s="17"/>
      <c r="G1494" s="17">
        <v>0.103591051508237</v>
      </c>
      <c r="H1494" s="17">
        <v>4.6056773421893502E-2</v>
      </c>
      <c r="I1494" s="17">
        <v>0.103428424637622</v>
      </c>
      <c r="J1494" s="17">
        <v>7.4487165675843306E-2</v>
      </c>
      <c r="K1494" s="17">
        <v>0.109233867534304</v>
      </c>
      <c r="L1494" s="17">
        <v>0.102525682094624</v>
      </c>
      <c r="M1494" s="17"/>
      <c r="N1494" s="17">
        <v>6.9313928800482302E-2</v>
      </c>
      <c r="O1494" s="17">
        <v>9.3804975227430698E-2</v>
      </c>
      <c r="P1494" s="17">
        <v>9.1519138252230597E-2</v>
      </c>
      <c r="Q1494" s="17">
        <v>0.102019478932614</v>
      </c>
      <c r="R1494" s="17"/>
      <c r="S1494" s="17">
        <v>7.2866857853632894E-2</v>
      </c>
      <c r="T1494" s="17">
        <v>9.2681898279154698E-2</v>
      </c>
      <c r="U1494" s="17">
        <v>0.122952643947339</v>
      </c>
      <c r="V1494" s="17">
        <v>8.7272576710596794E-2</v>
      </c>
      <c r="W1494" s="17">
        <v>8.6596228246293996E-2</v>
      </c>
      <c r="X1494" s="17">
        <v>5.7002734511693E-2</v>
      </c>
      <c r="Y1494" s="17">
        <v>9.4958378381919395E-2</v>
      </c>
      <c r="Z1494" s="17">
        <v>8.6556969196273995E-2</v>
      </c>
      <c r="AA1494" s="17">
        <v>9.5088926671043905E-2</v>
      </c>
      <c r="AB1494" s="17">
        <v>0.107541673329906</v>
      </c>
      <c r="AC1494" s="17">
        <v>9.49149771851832E-2</v>
      </c>
      <c r="AD1494" s="17">
        <v>7.8138252554921905E-2</v>
      </c>
      <c r="AE1494" s="17"/>
      <c r="AF1494" s="17">
        <v>0.111936619582792</v>
      </c>
      <c r="AG1494" s="17">
        <v>9.7301888394863201E-2</v>
      </c>
      <c r="AH1494" s="17">
        <v>7.5043616721009204E-2</v>
      </c>
      <c r="AI1494" s="17">
        <v>7.4005916724883006E-2</v>
      </c>
      <c r="AJ1494" s="17">
        <v>0</v>
      </c>
      <c r="AK1494" s="17"/>
      <c r="AL1494" s="17">
        <v>6.7488825788875301E-2</v>
      </c>
      <c r="AM1494" s="17">
        <v>0.101020124385879</v>
      </c>
      <c r="AN1494" s="17">
        <v>9.3629448692048603E-2</v>
      </c>
      <c r="AO1494" s="17">
        <v>0.10081644740908199</v>
      </c>
      <c r="AP1494" s="17">
        <v>0.103400081591542</v>
      </c>
      <c r="AQ1494" s="17">
        <v>5.9903022352128903E-2</v>
      </c>
      <c r="AR1494" s="17"/>
      <c r="AS1494" s="17">
        <v>8.4850343183121305E-2</v>
      </c>
      <c r="AT1494" s="17">
        <v>9.4857025787470794E-2</v>
      </c>
      <c r="AU1494" s="17"/>
      <c r="AV1494" s="17">
        <v>8.0929567937094896E-2</v>
      </c>
      <c r="AW1494" s="17">
        <v>9.3981180244753507E-2</v>
      </c>
    </row>
    <row r="1495" spans="2:49" x14ac:dyDescent="0.3">
      <c r="B1495" t="s">
        <v>394</v>
      </c>
      <c r="C1495" s="17">
        <v>0.16630568503802601</v>
      </c>
      <c r="D1495" s="17">
        <v>0.16396318767527501</v>
      </c>
      <c r="E1495" s="17">
        <v>0.16978697470884799</v>
      </c>
      <c r="F1495" s="17"/>
      <c r="G1495" s="17">
        <v>0.21846320062657901</v>
      </c>
      <c r="H1495" s="17">
        <v>0.13089440117624401</v>
      </c>
      <c r="I1495" s="17">
        <v>0.180690292701601</v>
      </c>
      <c r="J1495" s="17">
        <v>0.197577891305833</v>
      </c>
      <c r="K1495" s="17">
        <v>0.13918665004113601</v>
      </c>
      <c r="L1495" s="17">
        <v>0.14118170719112799</v>
      </c>
      <c r="M1495" s="17"/>
      <c r="N1495" s="17">
        <v>0.144582782232926</v>
      </c>
      <c r="O1495" s="17">
        <v>0.16062191387856101</v>
      </c>
      <c r="P1495" s="17">
        <v>0.166963470369732</v>
      </c>
      <c r="Q1495" s="17">
        <v>0.196919962798488</v>
      </c>
      <c r="R1495" s="17"/>
      <c r="S1495" s="17">
        <v>0.162762368716973</v>
      </c>
      <c r="T1495" s="17">
        <v>0.151015630164193</v>
      </c>
      <c r="U1495" s="17">
        <v>0.15344793682482599</v>
      </c>
      <c r="V1495" s="17">
        <v>0.13610556832936599</v>
      </c>
      <c r="W1495" s="17">
        <v>0.180889754736208</v>
      </c>
      <c r="X1495" s="17">
        <v>0.22180036387930499</v>
      </c>
      <c r="Y1495" s="17">
        <v>0.16603058635286</v>
      </c>
      <c r="Z1495" s="17">
        <v>0.19988182790672299</v>
      </c>
      <c r="AA1495" s="17">
        <v>0.17848499185179101</v>
      </c>
      <c r="AB1495" s="17">
        <v>0.18006859445819601</v>
      </c>
      <c r="AC1495" s="17">
        <v>0.118992869283643</v>
      </c>
      <c r="AD1495" s="17">
        <v>0.12262081862837799</v>
      </c>
      <c r="AE1495" s="17"/>
      <c r="AF1495" s="17">
        <v>0.14364045301738801</v>
      </c>
      <c r="AG1495" s="17">
        <v>0.179448668531596</v>
      </c>
      <c r="AH1495" s="17">
        <v>0.175695559080603</v>
      </c>
      <c r="AI1495" s="17">
        <v>0.14924027409916399</v>
      </c>
      <c r="AJ1495" s="17">
        <v>0.186711058531946</v>
      </c>
      <c r="AK1495" s="17"/>
      <c r="AL1495" s="17">
        <v>0.147208247633908</v>
      </c>
      <c r="AM1495" s="17">
        <v>0.16318093064818001</v>
      </c>
      <c r="AN1495" s="17">
        <v>0.17784148869361799</v>
      </c>
      <c r="AO1495" s="17">
        <v>0.185000653056929</v>
      </c>
      <c r="AP1495" s="17">
        <v>0.18053217131757099</v>
      </c>
      <c r="AQ1495" s="17">
        <v>0.16598351297422401</v>
      </c>
      <c r="AR1495" s="17"/>
      <c r="AS1495" s="17">
        <v>0.15174704652163901</v>
      </c>
      <c r="AT1495" s="17">
        <v>0.18364287369353499</v>
      </c>
      <c r="AU1495" s="17"/>
      <c r="AV1495" s="17">
        <v>0.151824182948055</v>
      </c>
      <c r="AW1495" s="17">
        <v>0.15156740854268499</v>
      </c>
    </row>
    <row r="1496" spans="2:49" x14ac:dyDescent="0.3">
      <c r="B1496" t="s">
        <v>499</v>
      </c>
      <c r="C1496" s="17">
        <v>0.19257041351854901</v>
      </c>
      <c r="D1496" s="17">
        <v>0.221353892777124</v>
      </c>
      <c r="E1496" s="17">
        <v>0.165879506618581</v>
      </c>
      <c r="F1496" s="17"/>
      <c r="G1496" s="17">
        <v>0.26248556113156002</v>
      </c>
      <c r="H1496" s="17">
        <v>0.18527519073372001</v>
      </c>
      <c r="I1496" s="17">
        <v>0.21352105610803301</v>
      </c>
      <c r="J1496" s="17">
        <v>0.203208543858198</v>
      </c>
      <c r="K1496" s="17">
        <v>0.14320226285071699</v>
      </c>
      <c r="L1496" s="17">
        <v>0.15906402290120999</v>
      </c>
      <c r="M1496" s="17"/>
      <c r="N1496" s="17">
        <v>0.20330544554623101</v>
      </c>
      <c r="O1496" s="17">
        <v>0.196463997875541</v>
      </c>
      <c r="P1496" s="17">
        <v>0.212625211808353</v>
      </c>
      <c r="Q1496" s="17">
        <v>0.159590218442583</v>
      </c>
      <c r="R1496" s="17"/>
      <c r="S1496" s="17">
        <v>0.21321104106776401</v>
      </c>
      <c r="T1496" s="17">
        <v>0.182519843343564</v>
      </c>
      <c r="U1496" s="17">
        <v>0.18422495473692899</v>
      </c>
      <c r="V1496" s="17">
        <v>0.217546447447513</v>
      </c>
      <c r="W1496" s="17">
        <v>0.17294926910424699</v>
      </c>
      <c r="X1496" s="17">
        <v>0.15391360684029901</v>
      </c>
      <c r="Y1496" s="17">
        <v>0.18673223413088499</v>
      </c>
      <c r="Z1496" s="17">
        <v>0.18437702695848801</v>
      </c>
      <c r="AA1496" s="17">
        <v>0.16542911144737499</v>
      </c>
      <c r="AB1496" s="17">
        <v>0.24696686672885501</v>
      </c>
      <c r="AC1496" s="17">
        <v>0.16555574380308999</v>
      </c>
      <c r="AD1496" s="17">
        <v>0.256667309348795</v>
      </c>
      <c r="AE1496" s="17"/>
      <c r="AF1496" s="17">
        <v>0.195034435856449</v>
      </c>
      <c r="AG1496" s="17">
        <v>0.19929343023496801</v>
      </c>
      <c r="AH1496" s="17">
        <v>0.204903580536765</v>
      </c>
      <c r="AI1496" s="17">
        <v>0.19798382584636101</v>
      </c>
      <c r="AJ1496" s="17">
        <v>0.139176572949196</v>
      </c>
      <c r="AK1496" s="17"/>
      <c r="AL1496" s="17">
        <v>0.18921182573555501</v>
      </c>
      <c r="AM1496" s="17">
        <v>0.19380274067662401</v>
      </c>
      <c r="AN1496" s="17">
        <v>0.174550144097014</v>
      </c>
      <c r="AO1496" s="17">
        <v>0.193827355444918</v>
      </c>
      <c r="AP1496" s="17">
        <v>0.214750082628892</v>
      </c>
      <c r="AQ1496" s="17">
        <v>0.196408603856884</v>
      </c>
      <c r="AR1496" s="17"/>
      <c r="AS1496" s="17">
        <v>0.180501413378749</v>
      </c>
      <c r="AT1496" s="17">
        <v>0.20694281050275401</v>
      </c>
      <c r="AU1496" s="17"/>
      <c r="AV1496" s="17">
        <v>0.17755693495043101</v>
      </c>
      <c r="AW1496" s="17">
        <v>0.18735861662897799</v>
      </c>
    </row>
    <row r="1497" spans="2:49" x14ac:dyDescent="0.3">
      <c r="B1497" t="s">
        <v>500</v>
      </c>
      <c r="C1497" s="17">
        <v>0.12626824280610499</v>
      </c>
      <c r="D1497" s="17">
        <v>0.15491508795046</v>
      </c>
      <c r="E1497" s="17">
        <v>9.8255832827147505E-2</v>
      </c>
      <c r="F1497" s="17"/>
      <c r="G1497" s="17">
        <v>0.11042132879643</v>
      </c>
      <c r="H1497" s="17">
        <v>0.19439135010403599</v>
      </c>
      <c r="I1497" s="17">
        <v>0.123737644538075</v>
      </c>
      <c r="J1497" s="17">
        <v>0.14083508509290099</v>
      </c>
      <c r="K1497" s="17">
        <v>8.8149148680773004E-2</v>
      </c>
      <c r="L1497" s="17">
        <v>9.7366464001956199E-2</v>
      </c>
      <c r="M1497" s="17"/>
      <c r="N1497" s="17">
        <v>0.14747898239636001</v>
      </c>
      <c r="O1497" s="17">
        <v>0.115543282625271</v>
      </c>
      <c r="P1497" s="17">
        <v>0.14177148215754101</v>
      </c>
      <c r="Q1497" s="17">
        <v>0.102252812089034</v>
      </c>
      <c r="R1497" s="17"/>
      <c r="S1497" s="17">
        <v>0.123735273162581</v>
      </c>
      <c r="T1497" s="17">
        <v>0.135590661521199</v>
      </c>
      <c r="U1497" s="17">
        <v>0.13031911474705399</v>
      </c>
      <c r="V1497" s="17">
        <v>0.124533934898239</v>
      </c>
      <c r="W1497" s="17">
        <v>0.12853224118293199</v>
      </c>
      <c r="X1497" s="17">
        <v>0.18962223126967501</v>
      </c>
      <c r="Y1497" s="17">
        <v>0.109563073371165</v>
      </c>
      <c r="Z1497" s="17">
        <v>9.5730757707709405E-2</v>
      </c>
      <c r="AA1497" s="17">
        <v>9.5356590870270902E-2</v>
      </c>
      <c r="AB1497" s="17">
        <v>0.10405196832833701</v>
      </c>
      <c r="AC1497" s="17">
        <v>0.13758062248675601</v>
      </c>
      <c r="AD1497" s="17">
        <v>0.14306912598927199</v>
      </c>
      <c r="AE1497" s="17"/>
      <c r="AF1497" s="17">
        <v>9.0819394148654697E-2</v>
      </c>
      <c r="AG1497" s="17">
        <v>0.121667782164319</v>
      </c>
      <c r="AH1497" s="17">
        <v>0.147815223605271</v>
      </c>
      <c r="AI1497" s="17">
        <v>0.17985751457636001</v>
      </c>
      <c r="AJ1497" s="17">
        <v>0.140776667005895</v>
      </c>
      <c r="AK1497" s="17"/>
      <c r="AL1497" s="17">
        <v>0.17034061035945899</v>
      </c>
      <c r="AM1497" s="17">
        <v>0.122999573255485</v>
      </c>
      <c r="AN1497" s="17">
        <v>0.125663001381152</v>
      </c>
      <c r="AO1497" s="17">
        <v>9.2610683006629099E-2</v>
      </c>
      <c r="AP1497" s="17">
        <v>7.9687570178977804E-2</v>
      </c>
      <c r="AQ1497" s="17">
        <v>0.128013145976521</v>
      </c>
      <c r="AR1497" s="17"/>
      <c r="AS1497" s="17">
        <v>0.14081603240494101</v>
      </c>
      <c r="AT1497" s="17">
        <v>0.108943973609383</v>
      </c>
      <c r="AU1497" s="17"/>
      <c r="AV1497" s="17">
        <v>0.127434067924038</v>
      </c>
      <c r="AW1497" s="17">
        <v>0.171980414337701</v>
      </c>
    </row>
    <row r="1498" spans="2:49" x14ac:dyDescent="0.3">
      <c r="B1498" t="s">
        <v>511</v>
      </c>
      <c r="C1498" s="17">
        <v>0.172933384520045</v>
      </c>
      <c r="D1498" s="17">
        <v>0.20183846779256601</v>
      </c>
      <c r="E1498" s="17">
        <v>0.14506017454454601</v>
      </c>
      <c r="F1498" s="17"/>
      <c r="G1498" s="17">
        <v>0.158232414439574</v>
      </c>
      <c r="H1498" s="17">
        <v>0.28417173380343003</v>
      </c>
      <c r="I1498" s="17">
        <v>0.15592752536924001</v>
      </c>
      <c r="J1498" s="17">
        <v>0.112612101077549</v>
      </c>
      <c r="K1498" s="17">
        <v>0.168590246867587</v>
      </c>
      <c r="L1498" s="17">
        <v>0.158272332104862</v>
      </c>
      <c r="M1498" s="17"/>
      <c r="N1498" s="17">
        <v>0.22627605507271301</v>
      </c>
      <c r="O1498" s="17">
        <v>0.15893511095527599</v>
      </c>
      <c r="P1498" s="17">
        <v>0.16181750582951199</v>
      </c>
      <c r="Q1498" s="17">
        <v>0.13978651995578401</v>
      </c>
      <c r="R1498" s="17"/>
      <c r="S1498" s="17">
        <v>0.22844164093282299</v>
      </c>
      <c r="T1498" s="17">
        <v>0.17803745266846199</v>
      </c>
      <c r="U1498" s="17">
        <v>0.12501102048704299</v>
      </c>
      <c r="V1498" s="17">
        <v>0.161582989988169</v>
      </c>
      <c r="W1498" s="17">
        <v>0.117863924191956</v>
      </c>
      <c r="X1498" s="17">
        <v>0.125794181311738</v>
      </c>
      <c r="Y1498" s="17">
        <v>0.14400069872238999</v>
      </c>
      <c r="Z1498" s="17">
        <v>0.26091745839126901</v>
      </c>
      <c r="AA1498" s="17">
        <v>0.21600076352992501</v>
      </c>
      <c r="AB1498" s="17">
        <v>0.14012594834697301</v>
      </c>
      <c r="AC1498" s="17">
        <v>0.17211809608158901</v>
      </c>
      <c r="AD1498" s="17">
        <v>0.22466160395546</v>
      </c>
      <c r="AE1498" s="17"/>
      <c r="AF1498" s="17">
        <v>0.158803273077538</v>
      </c>
      <c r="AG1498" s="17">
        <v>0.14714221148788401</v>
      </c>
      <c r="AH1498" s="17">
        <v>0.178565373855781</v>
      </c>
      <c r="AI1498" s="17">
        <v>0.22768320647774901</v>
      </c>
      <c r="AJ1498" s="17">
        <v>0.35179047857642198</v>
      </c>
      <c r="AK1498" s="17"/>
      <c r="AL1498" s="17">
        <v>0.24480254648126701</v>
      </c>
      <c r="AM1498" s="17">
        <v>0.143837073365535</v>
      </c>
      <c r="AN1498" s="17">
        <v>0.180724826954097</v>
      </c>
      <c r="AO1498" s="17">
        <v>0.13574645126594301</v>
      </c>
      <c r="AP1498" s="17">
        <v>0.135810051795832</v>
      </c>
      <c r="AQ1498" s="17">
        <v>0.14903455665295601</v>
      </c>
      <c r="AR1498" s="17"/>
      <c r="AS1498" s="17">
        <v>0.20112210410551101</v>
      </c>
      <c r="AT1498" s="17">
        <v>0.13936478201230701</v>
      </c>
      <c r="AU1498" s="17"/>
      <c r="AV1498" s="17">
        <v>0.21934943841997001</v>
      </c>
      <c r="AW1498" s="17">
        <v>0.158673657242382</v>
      </c>
    </row>
    <row r="1499" spans="2:49" x14ac:dyDescent="0.3">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row>
    <row r="1500" spans="2:49" x14ac:dyDescent="0.3">
      <c r="B1500" s="6" t="s">
        <v>518</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row>
    <row r="1501" spans="2:49" x14ac:dyDescent="0.3">
      <c r="B1501" s="23" t="s">
        <v>80</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row>
    <row r="1502" spans="2:49" x14ac:dyDescent="0.3">
      <c r="B1502" t="s">
        <v>171</v>
      </c>
      <c r="C1502" s="17">
        <v>4.77015852945641E-2</v>
      </c>
      <c r="D1502" s="17">
        <v>4.8541490658227E-2</v>
      </c>
      <c r="E1502" s="17">
        <v>4.6247647358882003E-2</v>
      </c>
      <c r="F1502" s="17"/>
      <c r="G1502" s="17">
        <v>7.3819802313690994E-2</v>
      </c>
      <c r="H1502" s="17">
        <v>5.1186397532621802E-2</v>
      </c>
      <c r="I1502" s="17">
        <v>4.3092920485537999E-2</v>
      </c>
      <c r="J1502" s="17">
        <v>5.8001256431974797E-2</v>
      </c>
      <c r="K1502" s="17">
        <v>2.8508813253077501E-2</v>
      </c>
      <c r="L1502" s="17">
        <v>3.5669866624486603E-2</v>
      </c>
      <c r="M1502" s="17"/>
      <c r="N1502" s="17">
        <v>3.9569316910649903E-2</v>
      </c>
      <c r="O1502" s="17">
        <v>3.0795755484491E-2</v>
      </c>
      <c r="P1502" s="17">
        <v>6.3542240102167802E-2</v>
      </c>
      <c r="Q1502" s="17">
        <v>5.8896172334144202E-2</v>
      </c>
      <c r="R1502" s="17"/>
      <c r="S1502" s="17">
        <v>6.8516265956013706E-2</v>
      </c>
      <c r="T1502" s="17">
        <v>4.1321702997265002E-2</v>
      </c>
      <c r="U1502" s="17">
        <v>4.2311750047038001E-2</v>
      </c>
      <c r="V1502" s="17">
        <v>5.5403497477137201E-2</v>
      </c>
      <c r="W1502" s="17">
        <v>5.46346452636245E-2</v>
      </c>
      <c r="X1502" s="17">
        <v>3.6095142723959098E-2</v>
      </c>
      <c r="Y1502" s="17">
        <v>2.63401973182808E-2</v>
      </c>
      <c r="Z1502" s="17">
        <v>4.1799749538557099E-2</v>
      </c>
      <c r="AA1502" s="17">
        <v>4.1259392817694897E-2</v>
      </c>
      <c r="AB1502" s="17">
        <v>5.7397364245395099E-2</v>
      </c>
      <c r="AC1502" s="17">
        <v>4.7279555534296899E-2</v>
      </c>
      <c r="AD1502" s="17">
        <v>4.8069328481603703E-2</v>
      </c>
      <c r="AE1502" s="17"/>
      <c r="AF1502" s="17">
        <v>4.1515569092016098E-2</v>
      </c>
      <c r="AG1502" s="17">
        <v>4.8293237371259998E-2</v>
      </c>
      <c r="AH1502" s="17">
        <v>5.8867311656688001E-2</v>
      </c>
      <c r="AI1502" s="17">
        <v>4.5845389618097698E-2</v>
      </c>
      <c r="AJ1502" s="17">
        <v>0</v>
      </c>
      <c r="AK1502" s="17"/>
      <c r="AL1502" s="17">
        <v>7.0136725234843905E-2</v>
      </c>
      <c r="AM1502" s="17">
        <v>4.1325972273014898E-2</v>
      </c>
      <c r="AN1502" s="17">
        <v>3.4604103557230897E-2</v>
      </c>
      <c r="AO1502" s="17">
        <v>3.6859412626200398E-2</v>
      </c>
      <c r="AP1502" s="17">
        <v>3.51533837254763E-2</v>
      </c>
      <c r="AQ1502" s="17">
        <v>5.9648875477478797E-2</v>
      </c>
      <c r="AR1502" s="17"/>
      <c r="AS1502" s="17">
        <v>5.4912412226774898E-2</v>
      </c>
      <c r="AT1502" s="17">
        <v>3.9114555213060398E-2</v>
      </c>
      <c r="AU1502" s="17"/>
      <c r="AV1502" s="17">
        <v>5.4365924201363103E-2</v>
      </c>
      <c r="AW1502" s="17">
        <v>5.6185092450214101E-2</v>
      </c>
    </row>
    <row r="1503" spans="2:49" x14ac:dyDescent="0.3">
      <c r="B1503" t="s">
        <v>172</v>
      </c>
      <c r="C1503" s="17">
        <v>0.17613384719934799</v>
      </c>
      <c r="D1503" s="17">
        <v>0.171513130032523</v>
      </c>
      <c r="E1503" s="17">
        <v>0.18008932319016599</v>
      </c>
      <c r="F1503" s="17"/>
      <c r="G1503" s="17">
        <v>0.24389998957855899</v>
      </c>
      <c r="H1503" s="17">
        <v>0.250257458416554</v>
      </c>
      <c r="I1503" s="17">
        <v>0.15481093255655901</v>
      </c>
      <c r="J1503" s="17">
        <v>0.183680633259627</v>
      </c>
      <c r="K1503" s="17">
        <v>0.10516099647409299</v>
      </c>
      <c r="L1503" s="17">
        <v>0.12951598620391799</v>
      </c>
      <c r="M1503" s="17"/>
      <c r="N1503" s="17">
        <v>0.17684137290978799</v>
      </c>
      <c r="O1503" s="17">
        <v>0.178709275275788</v>
      </c>
      <c r="P1503" s="17">
        <v>0.171659307687313</v>
      </c>
      <c r="Q1503" s="17">
        <v>0.17855256029510599</v>
      </c>
      <c r="R1503" s="17"/>
      <c r="S1503" s="17">
        <v>0.16464403698713201</v>
      </c>
      <c r="T1503" s="17">
        <v>0.159110063076184</v>
      </c>
      <c r="U1503" s="17">
        <v>0.12475668650338</v>
      </c>
      <c r="V1503" s="17">
        <v>0.19441944032820599</v>
      </c>
      <c r="W1503" s="17">
        <v>0.14816808053541999</v>
      </c>
      <c r="X1503" s="17">
        <v>0.19793881309879899</v>
      </c>
      <c r="Y1503" s="17">
        <v>0.190355270650719</v>
      </c>
      <c r="Z1503" s="17">
        <v>0.17342860792953901</v>
      </c>
      <c r="AA1503" s="17">
        <v>0.203964405304118</v>
      </c>
      <c r="AB1503" s="17">
        <v>0.183012303470276</v>
      </c>
      <c r="AC1503" s="17">
        <v>0.20980242593252901</v>
      </c>
      <c r="AD1503" s="17">
        <v>0.172866013575428</v>
      </c>
      <c r="AE1503" s="17"/>
      <c r="AF1503" s="17">
        <v>0.146720364235955</v>
      </c>
      <c r="AG1503" s="17">
        <v>0.18083560513709801</v>
      </c>
      <c r="AH1503" s="17">
        <v>0.189997376793306</v>
      </c>
      <c r="AI1503" s="17">
        <v>0.23017376474485499</v>
      </c>
      <c r="AJ1503" s="17">
        <v>0.32285449249764597</v>
      </c>
      <c r="AK1503" s="17"/>
      <c r="AL1503" s="17">
        <v>0.20350954825445999</v>
      </c>
      <c r="AM1503" s="17">
        <v>0.181627580035926</v>
      </c>
      <c r="AN1503" s="17">
        <v>0.15006566988290901</v>
      </c>
      <c r="AO1503" s="17">
        <v>0.16687956542799201</v>
      </c>
      <c r="AP1503" s="17">
        <v>0.144922064181148</v>
      </c>
      <c r="AQ1503" s="17">
        <v>0.15355128305019999</v>
      </c>
      <c r="AR1503" s="17"/>
      <c r="AS1503" s="17">
        <v>0.18137501317688601</v>
      </c>
      <c r="AT1503" s="17">
        <v>0.169892392462689</v>
      </c>
      <c r="AU1503" s="17"/>
      <c r="AV1503" s="17">
        <v>0.17943762255059301</v>
      </c>
      <c r="AW1503" s="17">
        <v>0.18588687550598701</v>
      </c>
    </row>
    <row r="1504" spans="2:49" x14ac:dyDescent="0.3">
      <c r="B1504" t="s">
        <v>173</v>
      </c>
      <c r="C1504" s="17">
        <v>0.282894717747038</v>
      </c>
      <c r="D1504" s="17">
        <v>0.26229921057720001</v>
      </c>
      <c r="E1504" s="17">
        <v>0.30323802425162899</v>
      </c>
      <c r="F1504" s="17"/>
      <c r="G1504" s="17">
        <v>0.28166949100246702</v>
      </c>
      <c r="H1504" s="17">
        <v>0.23385502561198099</v>
      </c>
      <c r="I1504" s="17">
        <v>0.28868445777645302</v>
      </c>
      <c r="J1504" s="17">
        <v>0.312517472834282</v>
      </c>
      <c r="K1504" s="17">
        <v>0.2910269551279</v>
      </c>
      <c r="L1504" s="17">
        <v>0.28927518792945001</v>
      </c>
      <c r="M1504" s="17"/>
      <c r="N1504" s="17">
        <v>0.21568098596066601</v>
      </c>
      <c r="O1504" s="17">
        <v>0.28459487720738003</v>
      </c>
      <c r="P1504" s="17">
        <v>0.31151659359370398</v>
      </c>
      <c r="Q1504" s="17">
        <v>0.32784877186738698</v>
      </c>
      <c r="R1504" s="17"/>
      <c r="S1504" s="17">
        <v>0.314275978330324</v>
      </c>
      <c r="T1504" s="17">
        <v>0.24594796494082199</v>
      </c>
      <c r="U1504" s="17">
        <v>0.338417114003844</v>
      </c>
      <c r="V1504" s="17">
        <v>0.27679508382558698</v>
      </c>
      <c r="W1504" s="17">
        <v>0.32264984912948003</v>
      </c>
      <c r="X1504" s="17">
        <v>0.289926567463207</v>
      </c>
      <c r="Y1504" s="17">
        <v>0.27235830821895501</v>
      </c>
      <c r="Z1504" s="17">
        <v>0.31695303591993101</v>
      </c>
      <c r="AA1504" s="17">
        <v>0.28128253294081501</v>
      </c>
      <c r="AB1504" s="17">
        <v>0.23452565550802901</v>
      </c>
      <c r="AC1504" s="17">
        <v>0.25494989351526998</v>
      </c>
      <c r="AD1504" s="17">
        <v>0.23331320959360399</v>
      </c>
      <c r="AE1504" s="17"/>
      <c r="AF1504" s="17">
        <v>0.33787810424106901</v>
      </c>
      <c r="AG1504" s="17">
        <v>0.28691738569048503</v>
      </c>
      <c r="AH1504" s="17">
        <v>0.24415072941669599</v>
      </c>
      <c r="AI1504" s="17">
        <v>0.24356029095594001</v>
      </c>
      <c r="AJ1504" s="17">
        <v>0.11631798480562</v>
      </c>
      <c r="AK1504" s="17"/>
      <c r="AL1504" s="17">
        <v>0.24594882698734299</v>
      </c>
      <c r="AM1504" s="17">
        <v>0.30222653471108202</v>
      </c>
      <c r="AN1504" s="17">
        <v>0.33754916197892998</v>
      </c>
      <c r="AO1504" s="17">
        <v>0.27320685958759999</v>
      </c>
      <c r="AP1504" s="17">
        <v>0.26961756163171602</v>
      </c>
      <c r="AQ1504" s="17">
        <v>0.30206532678055997</v>
      </c>
      <c r="AR1504" s="17"/>
      <c r="AS1504" s="17">
        <v>0.28056483671277499</v>
      </c>
      <c r="AT1504" s="17">
        <v>0.28566926201437698</v>
      </c>
      <c r="AU1504" s="17"/>
      <c r="AV1504" s="17">
        <v>0.27750482173400498</v>
      </c>
      <c r="AW1504" s="17">
        <v>0.28769110547955301</v>
      </c>
    </row>
    <row r="1505" spans="2:49" x14ac:dyDescent="0.3">
      <c r="B1505" t="s">
        <v>174</v>
      </c>
      <c r="C1505" s="17">
        <v>0.272878419263272</v>
      </c>
      <c r="D1505" s="17">
        <v>0.294384647682432</v>
      </c>
      <c r="E1505" s="17">
        <v>0.25293124868679601</v>
      </c>
      <c r="F1505" s="17"/>
      <c r="G1505" s="17">
        <v>0.219157225098422</v>
      </c>
      <c r="H1505" s="17">
        <v>0.25459610267742</v>
      </c>
      <c r="I1505" s="17">
        <v>0.31977177586529598</v>
      </c>
      <c r="J1505" s="17">
        <v>0.26293835474044502</v>
      </c>
      <c r="K1505" s="17">
        <v>0.31309963358014298</v>
      </c>
      <c r="L1505" s="17">
        <v>0.266423133452031</v>
      </c>
      <c r="M1505" s="17"/>
      <c r="N1505" s="17">
        <v>0.32110168462079303</v>
      </c>
      <c r="O1505" s="17">
        <v>0.28476355603582898</v>
      </c>
      <c r="P1505" s="17">
        <v>0.253192269589605</v>
      </c>
      <c r="Q1505" s="17">
        <v>0.226934703434925</v>
      </c>
      <c r="R1505" s="17"/>
      <c r="S1505" s="17">
        <v>0.26046601603096198</v>
      </c>
      <c r="T1505" s="17">
        <v>0.28755048169015701</v>
      </c>
      <c r="U1505" s="17">
        <v>0.24144870455261899</v>
      </c>
      <c r="V1505" s="17">
        <v>0.29896566562936799</v>
      </c>
      <c r="W1505" s="17">
        <v>0.288033440299235</v>
      </c>
      <c r="X1505" s="17">
        <v>0.27170922916545298</v>
      </c>
      <c r="Y1505" s="17">
        <v>0.277695735829737</v>
      </c>
      <c r="Z1505" s="17">
        <v>0.19494948695755199</v>
      </c>
      <c r="AA1505" s="17">
        <v>0.25480292546925298</v>
      </c>
      <c r="AB1505" s="17">
        <v>0.29886587438822898</v>
      </c>
      <c r="AC1505" s="17">
        <v>0.27580773886218601</v>
      </c>
      <c r="AD1505" s="17">
        <v>0.31538714371326698</v>
      </c>
      <c r="AE1505" s="17"/>
      <c r="AF1505" s="17">
        <v>0.23881001729387899</v>
      </c>
      <c r="AG1505" s="17">
        <v>0.26494119560940899</v>
      </c>
      <c r="AH1505" s="17">
        <v>0.30112889704736401</v>
      </c>
      <c r="AI1505" s="17">
        <v>0.257457584306863</v>
      </c>
      <c r="AJ1505" s="17">
        <v>0.354417167237425</v>
      </c>
      <c r="AK1505" s="17"/>
      <c r="AL1505" s="17">
        <v>0.27160970976245902</v>
      </c>
      <c r="AM1505" s="17">
        <v>0.276001809129578</v>
      </c>
      <c r="AN1505" s="17">
        <v>0.263848283906717</v>
      </c>
      <c r="AO1505" s="17">
        <v>0.26922288330152799</v>
      </c>
      <c r="AP1505" s="17">
        <v>0.30787788257120102</v>
      </c>
      <c r="AQ1505" s="17">
        <v>0.22392256258913701</v>
      </c>
      <c r="AR1505" s="17"/>
      <c r="AS1505" s="17">
        <v>0.27320322929065899</v>
      </c>
      <c r="AT1505" s="17">
        <v>0.27249161848408698</v>
      </c>
      <c r="AU1505" s="17"/>
      <c r="AV1505" s="17">
        <v>0.25710376560557602</v>
      </c>
      <c r="AW1505" s="17">
        <v>0.31069621740241998</v>
      </c>
    </row>
    <row r="1506" spans="2:49" x14ac:dyDescent="0.3">
      <c r="B1506" t="s">
        <v>175</v>
      </c>
      <c r="C1506" s="17">
        <v>0.195335863859527</v>
      </c>
      <c r="D1506" s="17">
        <v>0.20011187423516899</v>
      </c>
      <c r="E1506" s="17">
        <v>0.19039886084399699</v>
      </c>
      <c r="F1506" s="17"/>
      <c r="G1506" s="17">
        <v>0.14648367766891701</v>
      </c>
      <c r="H1506" s="17">
        <v>0.19956805275033901</v>
      </c>
      <c r="I1506" s="17">
        <v>0.18128134038409499</v>
      </c>
      <c r="J1506" s="17">
        <v>0.17205377890391799</v>
      </c>
      <c r="K1506" s="17">
        <v>0.221844246093411</v>
      </c>
      <c r="L1506" s="17">
        <v>0.23721799738566099</v>
      </c>
      <c r="M1506" s="17"/>
      <c r="N1506" s="17">
        <v>0.23222657692336701</v>
      </c>
      <c r="O1506" s="17">
        <v>0.18866616444093101</v>
      </c>
      <c r="P1506" s="17">
        <v>0.18299336938027999</v>
      </c>
      <c r="Q1506" s="17">
        <v>0.17183277509357101</v>
      </c>
      <c r="R1506" s="17"/>
      <c r="S1506" s="17">
        <v>0.16925710013488099</v>
      </c>
      <c r="T1506" s="17">
        <v>0.24641459925575099</v>
      </c>
      <c r="U1506" s="17">
        <v>0.23041879202411999</v>
      </c>
      <c r="V1506" s="17">
        <v>0.145851245909842</v>
      </c>
      <c r="W1506" s="17">
        <v>0.16920499451402199</v>
      </c>
      <c r="X1506" s="17">
        <v>0.16940760016847001</v>
      </c>
      <c r="Y1506" s="17">
        <v>0.199682616100367</v>
      </c>
      <c r="Z1506" s="17">
        <v>0.219671822059337</v>
      </c>
      <c r="AA1506" s="17">
        <v>0.214649668181919</v>
      </c>
      <c r="AB1506" s="17">
        <v>0.201828322352543</v>
      </c>
      <c r="AC1506" s="17">
        <v>0.167029677573416</v>
      </c>
      <c r="AD1506" s="17">
        <v>0.20168160795027501</v>
      </c>
      <c r="AE1506" s="17"/>
      <c r="AF1506" s="17">
        <v>0.21531014412562099</v>
      </c>
      <c r="AG1506" s="17">
        <v>0.194189466476997</v>
      </c>
      <c r="AH1506" s="17">
        <v>0.18522241604429901</v>
      </c>
      <c r="AI1506" s="17">
        <v>0.202775988316856</v>
      </c>
      <c r="AJ1506" s="17">
        <v>0.176496079064631</v>
      </c>
      <c r="AK1506" s="17"/>
      <c r="AL1506" s="17">
        <v>0.18715977015261201</v>
      </c>
      <c r="AM1506" s="17">
        <v>0.167791065166148</v>
      </c>
      <c r="AN1506" s="17">
        <v>0.20241762770994201</v>
      </c>
      <c r="AO1506" s="17">
        <v>0.232209031946186</v>
      </c>
      <c r="AP1506" s="17">
        <v>0.20082575080835899</v>
      </c>
      <c r="AQ1506" s="17">
        <v>0.242976789756843</v>
      </c>
      <c r="AR1506" s="17"/>
      <c r="AS1506" s="17">
        <v>0.18875418445658801</v>
      </c>
      <c r="AT1506" s="17">
        <v>0.20317367213743701</v>
      </c>
      <c r="AU1506" s="17"/>
      <c r="AV1506" s="17">
        <v>0.21044181524282499</v>
      </c>
      <c r="AW1506" s="17">
        <v>0.13824727943501899</v>
      </c>
    </row>
    <row r="1507" spans="2:49" x14ac:dyDescent="0.3">
      <c r="B1507" t="s">
        <v>176</v>
      </c>
      <c r="C1507" s="17">
        <v>2.5055566636250502E-2</v>
      </c>
      <c r="D1507" s="17">
        <v>2.31496468144478E-2</v>
      </c>
      <c r="E1507" s="17">
        <v>2.7094895668529701E-2</v>
      </c>
      <c r="F1507" s="17"/>
      <c r="G1507" s="17">
        <v>3.4969814337945097E-2</v>
      </c>
      <c r="H1507" s="17">
        <v>1.05369630110845E-2</v>
      </c>
      <c r="I1507" s="17">
        <v>1.23585729320588E-2</v>
      </c>
      <c r="J1507" s="17">
        <v>1.08085038297536E-2</v>
      </c>
      <c r="K1507" s="17">
        <v>4.0359355471376597E-2</v>
      </c>
      <c r="L1507" s="17">
        <v>4.1897828404453698E-2</v>
      </c>
      <c r="M1507" s="17"/>
      <c r="N1507" s="17">
        <v>1.45800626747358E-2</v>
      </c>
      <c r="O1507" s="17">
        <v>3.2470371555580399E-2</v>
      </c>
      <c r="P1507" s="17">
        <v>1.7096219646930502E-2</v>
      </c>
      <c r="Q1507" s="17">
        <v>3.5935016974865903E-2</v>
      </c>
      <c r="R1507" s="17"/>
      <c r="S1507" s="17">
        <v>2.2840602560686998E-2</v>
      </c>
      <c r="T1507" s="17">
        <v>1.9655188039821098E-2</v>
      </c>
      <c r="U1507" s="17">
        <v>2.26469528689991E-2</v>
      </c>
      <c r="V1507" s="17">
        <v>2.8565066829860101E-2</v>
      </c>
      <c r="W1507" s="17">
        <v>1.7308990258218498E-2</v>
      </c>
      <c r="X1507" s="17">
        <v>3.4922647380112901E-2</v>
      </c>
      <c r="Y1507" s="17">
        <v>3.3567871881941998E-2</v>
      </c>
      <c r="Z1507" s="17">
        <v>5.3197297595084098E-2</v>
      </c>
      <c r="AA1507" s="17">
        <v>4.0410752862002396E-3</v>
      </c>
      <c r="AB1507" s="17">
        <v>2.4370480035528101E-2</v>
      </c>
      <c r="AC1507" s="17">
        <v>4.5130708582303003E-2</v>
      </c>
      <c r="AD1507" s="17">
        <v>2.8682696685821601E-2</v>
      </c>
      <c r="AE1507" s="17"/>
      <c r="AF1507" s="17">
        <v>1.9765801011459201E-2</v>
      </c>
      <c r="AG1507" s="17">
        <v>2.4823109714751001E-2</v>
      </c>
      <c r="AH1507" s="17">
        <v>2.0633269041646099E-2</v>
      </c>
      <c r="AI1507" s="17">
        <v>2.0186982057388E-2</v>
      </c>
      <c r="AJ1507" s="17">
        <v>2.9914276394677801E-2</v>
      </c>
      <c r="AK1507" s="17"/>
      <c r="AL1507" s="17">
        <v>2.1635419608282299E-2</v>
      </c>
      <c r="AM1507" s="17">
        <v>3.1027038684251201E-2</v>
      </c>
      <c r="AN1507" s="17">
        <v>1.15151529642715E-2</v>
      </c>
      <c r="AO1507" s="17">
        <v>2.1622247110494399E-2</v>
      </c>
      <c r="AP1507" s="17">
        <v>4.1603357082098898E-2</v>
      </c>
      <c r="AQ1507" s="17">
        <v>1.7835162345779702E-2</v>
      </c>
      <c r="AR1507" s="17"/>
      <c r="AS1507" s="17">
        <v>2.1190324136316999E-2</v>
      </c>
      <c r="AT1507" s="17">
        <v>2.9658499688349198E-2</v>
      </c>
      <c r="AU1507" s="17"/>
      <c r="AV1507" s="17">
        <v>2.1146050665638499E-2</v>
      </c>
      <c r="AW1507" s="17">
        <v>2.1293429726806298E-2</v>
      </c>
    </row>
    <row r="1508" spans="2:49" x14ac:dyDescent="0.3">
      <c r="B1508" t="s">
        <v>177</v>
      </c>
      <c r="C1508" s="17">
        <v>0.223835432493912</v>
      </c>
      <c r="D1508" s="17">
        <v>0.22005462069075099</v>
      </c>
      <c r="E1508" s="17">
        <v>0.226336970549048</v>
      </c>
      <c r="F1508" s="17"/>
      <c r="G1508" s="17">
        <v>0.31771979189225003</v>
      </c>
      <c r="H1508" s="17">
        <v>0.301443855949175</v>
      </c>
      <c r="I1508" s="17">
        <v>0.19790385304209701</v>
      </c>
      <c r="J1508" s="17">
        <v>0.24168188969160201</v>
      </c>
      <c r="K1508" s="17">
        <v>0.13366980972716999</v>
      </c>
      <c r="L1508" s="17">
        <v>0.16518585282840401</v>
      </c>
      <c r="M1508" s="17"/>
      <c r="N1508" s="17">
        <v>0.21641068982043801</v>
      </c>
      <c r="O1508" s="17">
        <v>0.20950503076027899</v>
      </c>
      <c r="P1508" s="17">
        <v>0.23520154778947999</v>
      </c>
      <c r="Q1508" s="17">
        <v>0.23744873262925101</v>
      </c>
      <c r="R1508" s="17"/>
      <c r="S1508" s="17">
        <v>0.23316030294314599</v>
      </c>
      <c r="T1508" s="17">
        <v>0.20043176607344901</v>
      </c>
      <c r="U1508" s="17">
        <v>0.167068436550418</v>
      </c>
      <c r="V1508" s="17">
        <v>0.24982293780534301</v>
      </c>
      <c r="W1508" s="17">
        <v>0.20280272579904501</v>
      </c>
      <c r="X1508" s="17">
        <v>0.23403395582275799</v>
      </c>
      <c r="Y1508" s="17">
        <v>0.21669546796899999</v>
      </c>
      <c r="Z1508" s="17">
        <v>0.21522835746809599</v>
      </c>
      <c r="AA1508" s="17">
        <v>0.245223798121813</v>
      </c>
      <c r="AB1508" s="17">
        <v>0.24040966771567099</v>
      </c>
      <c r="AC1508" s="17">
        <v>0.25708198146682598</v>
      </c>
      <c r="AD1508" s="17">
        <v>0.220935342057032</v>
      </c>
      <c r="AE1508" s="17"/>
      <c r="AF1508" s="17">
        <v>0.18823593332797101</v>
      </c>
      <c r="AG1508" s="17">
        <v>0.22912884250835799</v>
      </c>
      <c r="AH1508" s="17">
        <v>0.24886468844999399</v>
      </c>
      <c r="AI1508" s="17">
        <v>0.27601915436295299</v>
      </c>
      <c r="AJ1508" s="17">
        <v>0.32285449249764597</v>
      </c>
      <c r="AK1508" s="17"/>
      <c r="AL1508" s="17">
        <v>0.27364627348930398</v>
      </c>
      <c r="AM1508" s="17">
        <v>0.22295355230894101</v>
      </c>
      <c r="AN1508" s="17">
        <v>0.18466977344013999</v>
      </c>
      <c r="AO1508" s="17">
        <v>0.203738978054193</v>
      </c>
      <c r="AP1508" s="17">
        <v>0.180075447906624</v>
      </c>
      <c r="AQ1508" s="17">
        <v>0.21320015852767901</v>
      </c>
      <c r="AR1508" s="17"/>
      <c r="AS1508" s="17">
        <v>0.23628742540366099</v>
      </c>
      <c r="AT1508" s="17">
        <v>0.20900694767575001</v>
      </c>
      <c r="AU1508" s="17"/>
      <c r="AV1508" s="17">
        <v>0.233803546751956</v>
      </c>
      <c r="AW1508" s="17">
        <v>0.24207196795620201</v>
      </c>
    </row>
    <row r="1509" spans="2:49" x14ac:dyDescent="0.3">
      <c r="B1509" t="s">
        <v>178</v>
      </c>
      <c r="C1509" s="17">
        <v>0.468214283122799</v>
      </c>
      <c r="D1509" s="17">
        <v>0.49449652191760202</v>
      </c>
      <c r="E1509" s="17">
        <v>0.44333010953079299</v>
      </c>
      <c r="F1509" s="17"/>
      <c r="G1509" s="17">
        <v>0.36564090276733802</v>
      </c>
      <c r="H1509" s="17">
        <v>0.45416415542775901</v>
      </c>
      <c r="I1509" s="17">
        <v>0.50105311624939097</v>
      </c>
      <c r="J1509" s="17">
        <v>0.43499213364436201</v>
      </c>
      <c r="K1509" s="17">
        <v>0.53494387967355395</v>
      </c>
      <c r="L1509" s="17">
        <v>0.50364113083769202</v>
      </c>
      <c r="M1509" s="17"/>
      <c r="N1509" s="17">
        <v>0.55332826154416004</v>
      </c>
      <c r="O1509" s="17">
        <v>0.47342972047676002</v>
      </c>
      <c r="P1509" s="17">
        <v>0.43618563896988499</v>
      </c>
      <c r="Q1509" s="17">
        <v>0.39876747852849698</v>
      </c>
      <c r="R1509" s="17"/>
      <c r="S1509" s="17">
        <v>0.42972311616584302</v>
      </c>
      <c r="T1509" s="17">
        <v>0.533965080945908</v>
      </c>
      <c r="U1509" s="17">
        <v>0.47186749657673899</v>
      </c>
      <c r="V1509" s="17">
        <v>0.44481691153920999</v>
      </c>
      <c r="W1509" s="17">
        <v>0.45723843481325699</v>
      </c>
      <c r="X1509" s="17">
        <v>0.44111682933392299</v>
      </c>
      <c r="Y1509" s="17">
        <v>0.47737835193010297</v>
      </c>
      <c r="Z1509" s="17">
        <v>0.41462130901688898</v>
      </c>
      <c r="AA1509" s="17">
        <v>0.46945259365117198</v>
      </c>
      <c r="AB1509" s="17">
        <v>0.50069419674077198</v>
      </c>
      <c r="AC1509" s="17">
        <v>0.44283741643560098</v>
      </c>
      <c r="AD1509" s="17">
        <v>0.51706875166354205</v>
      </c>
      <c r="AE1509" s="17"/>
      <c r="AF1509" s="17">
        <v>0.45412016141950001</v>
      </c>
      <c r="AG1509" s="17">
        <v>0.45913066208640502</v>
      </c>
      <c r="AH1509" s="17">
        <v>0.48635131309166302</v>
      </c>
      <c r="AI1509" s="17">
        <v>0.460233572623719</v>
      </c>
      <c r="AJ1509" s="17">
        <v>0.53091324630205505</v>
      </c>
      <c r="AK1509" s="17"/>
      <c r="AL1509" s="17">
        <v>0.458769479915071</v>
      </c>
      <c r="AM1509" s="17">
        <v>0.443792874295726</v>
      </c>
      <c r="AN1509" s="17">
        <v>0.46626591161665898</v>
      </c>
      <c r="AO1509" s="17">
        <v>0.50143191524771302</v>
      </c>
      <c r="AP1509" s="17">
        <v>0.50870363337956004</v>
      </c>
      <c r="AQ1509" s="17">
        <v>0.46689935234598101</v>
      </c>
      <c r="AR1509" s="17"/>
      <c r="AS1509" s="17">
        <v>0.46195741374724603</v>
      </c>
      <c r="AT1509" s="17">
        <v>0.47566529062152402</v>
      </c>
      <c r="AU1509" s="17"/>
      <c r="AV1509" s="17">
        <v>0.46754558084840098</v>
      </c>
      <c r="AW1509" s="17">
        <v>0.448943496837439</v>
      </c>
    </row>
    <row r="1510" spans="2:49" x14ac:dyDescent="0.3">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row>
    <row r="1511" spans="2:49" x14ac:dyDescent="0.3">
      <c r="B1511" s="6" t="s">
        <v>519</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row>
    <row r="1512" spans="2:49" x14ac:dyDescent="0.3">
      <c r="B1512" s="23" t="s">
        <v>80</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row>
    <row r="1513" spans="2:49" x14ac:dyDescent="0.3">
      <c r="B1513" t="s">
        <v>171</v>
      </c>
      <c r="C1513" s="17">
        <v>4.2749239158928802E-2</v>
      </c>
      <c r="D1513" s="17">
        <v>4.2687284416768501E-2</v>
      </c>
      <c r="E1513" s="17">
        <v>4.1192620507006603E-2</v>
      </c>
      <c r="F1513" s="17"/>
      <c r="G1513" s="17">
        <v>7.8778409744162003E-2</v>
      </c>
      <c r="H1513" s="17">
        <v>6.1060026583531497E-2</v>
      </c>
      <c r="I1513" s="17">
        <v>4.9756026336119599E-2</v>
      </c>
      <c r="J1513" s="17">
        <v>2.7931158017247899E-2</v>
      </c>
      <c r="K1513" s="17">
        <v>2.53759342894565E-2</v>
      </c>
      <c r="L1513" s="17">
        <v>2.1738263165158499E-2</v>
      </c>
      <c r="M1513" s="17"/>
      <c r="N1513" s="17">
        <v>4.2719788957342499E-2</v>
      </c>
      <c r="O1513" s="17">
        <v>3.1458359096535701E-2</v>
      </c>
      <c r="P1513" s="17">
        <v>4.8294430938813998E-2</v>
      </c>
      <c r="Q1513" s="17">
        <v>5.0113035680670603E-2</v>
      </c>
      <c r="R1513" s="17"/>
      <c r="S1513" s="17">
        <v>6.7049172831820297E-2</v>
      </c>
      <c r="T1513" s="17">
        <v>2.6428951414257398E-2</v>
      </c>
      <c r="U1513" s="17">
        <v>4.7308064502197399E-2</v>
      </c>
      <c r="V1513" s="17">
        <v>4.2958511886866002E-2</v>
      </c>
      <c r="W1513" s="17">
        <v>2.3563776008615499E-2</v>
      </c>
      <c r="X1513" s="17">
        <v>4.2914107116368699E-2</v>
      </c>
      <c r="Y1513" s="17">
        <v>2.76512069937036E-2</v>
      </c>
      <c r="Z1513" s="17">
        <v>4.1418464598283099E-2</v>
      </c>
      <c r="AA1513" s="17">
        <v>5.6964515597028101E-2</v>
      </c>
      <c r="AB1513" s="17">
        <v>3.5154593003907199E-2</v>
      </c>
      <c r="AC1513" s="17">
        <v>4.9908276270851697E-2</v>
      </c>
      <c r="AD1513" s="17">
        <v>3.23119334530566E-2</v>
      </c>
      <c r="AE1513" s="17"/>
      <c r="AF1513" s="17">
        <v>4.8313724943703E-2</v>
      </c>
      <c r="AG1513" s="17">
        <v>2.6175365385176501E-2</v>
      </c>
      <c r="AH1513" s="17">
        <v>5.4123717195655098E-2</v>
      </c>
      <c r="AI1513" s="17">
        <v>4.9038718807567203E-2</v>
      </c>
      <c r="AJ1513" s="17">
        <v>3.1714133771185503E-2</v>
      </c>
      <c r="AK1513" s="17"/>
      <c r="AL1513" s="17">
        <v>7.8236131276618395E-2</v>
      </c>
      <c r="AM1513" s="17">
        <v>2.73089773653118E-2</v>
      </c>
      <c r="AN1513" s="17">
        <v>1.6579006630635499E-2</v>
      </c>
      <c r="AO1513" s="17">
        <v>3.7950563491412799E-2</v>
      </c>
      <c r="AP1513" s="17">
        <v>2.70749328484001E-2</v>
      </c>
      <c r="AQ1513" s="17">
        <v>5.0900505372613397E-2</v>
      </c>
      <c r="AR1513" s="17"/>
      <c r="AS1513" s="17">
        <v>4.8155800013665102E-2</v>
      </c>
      <c r="AT1513" s="17">
        <v>3.6310823546745002E-2</v>
      </c>
      <c r="AU1513" s="17"/>
      <c r="AV1513" s="17">
        <v>4.0952340200080199E-2</v>
      </c>
      <c r="AW1513" s="17">
        <v>6.4931466485371195E-2</v>
      </c>
    </row>
    <row r="1514" spans="2:49" x14ac:dyDescent="0.3">
      <c r="B1514" t="s">
        <v>172</v>
      </c>
      <c r="C1514" s="17">
        <v>0.13895381086991801</v>
      </c>
      <c r="D1514" s="17">
        <v>0.13035277704551601</v>
      </c>
      <c r="E1514" s="17">
        <v>0.14747108992910499</v>
      </c>
      <c r="F1514" s="17"/>
      <c r="G1514" s="17">
        <v>0.23046622546140899</v>
      </c>
      <c r="H1514" s="17">
        <v>0.201187228516226</v>
      </c>
      <c r="I1514" s="17">
        <v>0.14988164394675499</v>
      </c>
      <c r="J1514" s="17">
        <v>0.117794260662971</v>
      </c>
      <c r="K1514" s="17">
        <v>8.6594083802039701E-2</v>
      </c>
      <c r="L1514" s="17">
        <v>7.0564556040267304E-2</v>
      </c>
      <c r="M1514" s="17"/>
      <c r="N1514" s="17">
        <v>0.14236447869544699</v>
      </c>
      <c r="O1514" s="17">
        <v>0.118649606651654</v>
      </c>
      <c r="P1514" s="17">
        <v>0.145672108251544</v>
      </c>
      <c r="Q1514" s="17">
        <v>0.150105022849501</v>
      </c>
      <c r="R1514" s="17"/>
      <c r="S1514" s="17">
        <v>0.139749671844099</v>
      </c>
      <c r="T1514" s="17">
        <v>0.143705748640791</v>
      </c>
      <c r="U1514" s="17">
        <v>0.136613734296859</v>
      </c>
      <c r="V1514" s="17">
        <v>0.15672863133085399</v>
      </c>
      <c r="W1514" s="17">
        <v>0.16079204877837799</v>
      </c>
      <c r="X1514" s="17">
        <v>0.13317230575481701</v>
      </c>
      <c r="Y1514" s="17">
        <v>0.105576911901198</v>
      </c>
      <c r="Z1514" s="17">
        <v>0.239570782092596</v>
      </c>
      <c r="AA1514" s="17">
        <v>0.131840368288244</v>
      </c>
      <c r="AB1514" s="17">
        <v>0.103986051945163</v>
      </c>
      <c r="AC1514" s="17">
        <v>0.117569105982977</v>
      </c>
      <c r="AD1514" s="17">
        <v>0.15535961300302001</v>
      </c>
      <c r="AE1514" s="17"/>
      <c r="AF1514" s="17">
        <v>0.12145258856333301</v>
      </c>
      <c r="AG1514" s="17">
        <v>0.13272791440569601</v>
      </c>
      <c r="AH1514" s="17">
        <v>0.16564622895088801</v>
      </c>
      <c r="AI1514" s="17">
        <v>0.16964688997149699</v>
      </c>
      <c r="AJ1514" s="17">
        <v>0.20741635183175899</v>
      </c>
      <c r="AK1514" s="17"/>
      <c r="AL1514" s="17">
        <v>0.17593250236979599</v>
      </c>
      <c r="AM1514" s="17">
        <v>0.116114232897377</v>
      </c>
      <c r="AN1514" s="17">
        <v>0.134456830610234</v>
      </c>
      <c r="AO1514" s="17">
        <v>0.15622220181507401</v>
      </c>
      <c r="AP1514" s="17">
        <v>9.2033782541926207E-2</v>
      </c>
      <c r="AQ1514" s="17">
        <v>0.11629947447143001</v>
      </c>
      <c r="AR1514" s="17"/>
      <c r="AS1514" s="17">
        <v>0.13541181581679401</v>
      </c>
      <c r="AT1514" s="17">
        <v>0.14317180394556001</v>
      </c>
      <c r="AU1514" s="17"/>
      <c r="AV1514" s="17">
        <v>0.135988546448222</v>
      </c>
      <c r="AW1514" s="17">
        <v>0.13406870556599201</v>
      </c>
    </row>
    <row r="1515" spans="2:49" x14ac:dyDescent="0.3">
      <c r="B1515" t="s">
        <v>173</v>
      </c>
      <c r="C1515" s="17">
        <v>0.28361815508374699</v>
      </c>
      <c r="D1515" s="17">
        <v>0.26746295523654801</v>
      </c>
      <c r="E1515" s="17">
        <v>0.30049422251395502</v>
      </c>
      <c r="F1515" s="17"/>
      <c r="G1515" s="17">
        <v>0.24206710364935499</v>
      </c>
      <c r="H1515" s="17">
        <v>0.24317062899467101</v>
      </c>
      <c r="I1515" s="17">
        <v>0.289575353930418</v>
      </c>
      <c r="J1515" s="17">
        <v>0.32837011777304298</v>
      </c>
      <c r="K1515" s="17">
        <v>0.26345952917322102</v>
      </c>
      <c r="L1515" s="17">
        <v>0.316575608141209</v>
      </c>
      <c r="M1515" s="17"/>
      <c r="N1515" s="17">
        <v>0.203502811082304</v>
      </c>
      <c r="O1515" s="17">
        <v>0.29784577467935702</v>
      </c>
      <c r="P1515" s="17">
        <v>0.313932215398739</v>
      </c>
      <c r="Q1515" s="17">
        <v>0.32988812227023501</v>
      </c>
      <c r="R1515" s="17"/>
      <c r="S1515" s="17">
        <v>0.288347532275743</v>
      </c>
      <c r="T1515" s="17">
        <v>0.25271133383241101</v>
      </c>
      <c r="U1515" s="17">
        <v>0.27536717484503098</v>
      </c>
      <c r="V1515" s="17">
        <v>0.25799366504266302</v>
      </c>
      <c r="W1515" s="17">
        <v>0.28322712395677102</v>
      </c>
      <c r="X1515" s="17">
        <v>0.293515339213819</v>
      </c>
      <c r="Y1515" s="17">
        <v>0.34649242829796201</v>
      </c>
      <c r="Z1515" s="17">
        <v>0.24203977689204201</v>
      </c>
      <c r="AA1515" s="17">
        <v>0.32425990286636502</v>
      </c>
      <c r="AB1515" s="17">
        <v>0.27152497984696899</v>
      </c>
      <c r="AC1515" s="17">
        <v>0.28208492482300301</v>
      </c>
      <c r="AD1515" s="17">
        <v>0.243539678989555</v>
      </c>
      <c r="AE1515" s="17"/>
      <c r="AF1515" s="17">
        <v>0.31053108322571898</v>
      </c>
      <c r="AG1515" s="17">
        <v>0.28179157344774602</v>
      </c>
      <c r="AH1515" s="17">
        <v>0.25514678675472002</v>
      </c>
      <c r="AI1515" s="17">
        <v>0.25300729593750498</v>
      </c>
      <c r="AJ1515" s="17">
        <v>0.20894925669764799</v>
      </c>
      <c r="AK1515" s="17"/>
      <c r="AL1515" s="17">
        <v>0.23849140079172701</v>
      </c>
      <c r="AM1515" s="17">
        <v>0.31630937338675302</v>
      </c>
      <c r="AN1515" s="17">
        <v>0.31064026699096398</v>
      </c>
      <c r="AO1515" s="17">
        <v>0.28158771246133502</v>
      </c>
      <c r="AP1515" s="17">
        <v>0.27360863206119201</v>
      </c>
      <c r="AQ1515" s="17">
        <v>0.30712705188431999</v>
      </c>
      <c r="AR1515" s="17"/>
      <c r="AS1515" s="17">
        <v>0.28059742272752902</v>
      </c>
      <c r="AT1515" s="17">
        <v>0.287215401260208</v>
      </c>
      <c r="AU1515" s="17"/>
      <c r="AV1515" s="17">
        <v>0.27008499846213402</v>
      </c>
      <c r="AW1515" s="17">
        <v>0.30507912011310501</v>
      </c>
    </row>
    <row r="1516" spans="2:49" x14ac:dyDescent="0.3">
      <c r="B1516" t="s">
        <v>174</v>
      </c>
      <c r="C1516" s="17">
        <v>0.27707061502985197</v>
      </c>
      <c r="D1516" s="17">
        <v>0.29638584208241198</v>
      </c>
      <c r="E1516" s="17">
        <v>0.25929076508464</v>
      </c>
      <c r="F1516" s="17"/>
      <c r="G1516" s="17">
        <v>0.21951171202606601</v>
      </c>
      <c r="H1516" s="17">
        <v>0.25822603587665299</v>
      </c>
      <c r="I1516" s="17">
        <v>0.30724220517030698</v>
      </c>
      <c r="J1516" s="17">
        <v>0.32003015955520198</v>
      </c>
      <c r="K1516" s="17">
        <v>0.29979788206416902</v>
      </c>
      <c r="L1516" s="17">
        <v>0.256060754498526</v>
      </c>
      <c r="M1516" s="17"/>
      <c r="N1516" s="17">
        <v>0.33293942956226902</v>
      </c>
      <c r="O1516" s="17">
        <v>0.26992538371661301</v>
      </c>
      <c r="P1516" s="17">
        <v>0.25138590821772899</v>
      </c>
      <c r="Q1516" s="17">
        <v>0.24798479681307301</v>
      </c>
      <c r="R1516" s="17"/>
      <c r="S1516" s="17">
        <v>0.26670577588060201</v>
      </c>
      <c r="T1516" s="17">
        <v>0.25784794663462501</v>
      </c>
      <c r="U1516" s="17">
        <v>0.26210911515952801</v>
      </c>
      <c r="V1516" s="17">
        <v>0.33604857505379798</v>
      </c>
      <c r="W1516" s="17">
        <v>0.29419782932824001</v>
      </c>
      <c r="X1516" s="17">
        <v>0.25950674558297199</v>
      </c>
      <c r="Y1516" s="17">
        <v>0.27667654838355699</v>
      </c>
      <c r="Z1516" s="17">
        <v>0.23685968025016399</v>
      </c>
      <c r="AA1516" s="17">
        <v>0.231566636240611</v>
      </c>
      <c r="AB1516" s="17">
        <v>0.33146346029541002</v>
      </c>
      <c r="AC1516" s="17">
        <v>0.31511072576122301</v>
      </c>
      <c r="AD1516" s="17">
        <v>0.27976000272122398</v>
      </c>
      <c r="AE1516" s="17"/>
      <c r="AF1516" s="17">
        <v>0.26658033057074998</v>
      </c>
      <c r="AG1516" s="17">
        <v>0.286157785382747</v>
      </c>
      <c r="AH1516" s="17">
        <v>0.27514817174552397</v>
      </c>
      <c r="AI1516" s="17">
        <v>0.28031288546815097</v>
      </c>
      <c r="AJ1516" s="17">
        <v>0.34487590186693601</v>
      </c>
      <c r="AK1516" s="17"/>
      <c r="AL1516" s="17">
        <v>0.26751146786430302</v>
      </c>
      <c r="AM1516" s="17">
        <v>0.28543621179256001</v>
      </c>
      <c r="AN1516" s="17">
        <v>0.286821427639736</v>
      </c>
      <c r="AO1516" s="17">
        <v>0.26452538718104701</v>
      </c>
      <c r="AP1516" s="17">
        <v>0.30869120893902402</v>
      </c>
      <c r="AQ1516" s="17">
        <v>0.22920573254968299</v>
      </c>
      <c r="AR1516" s="17"/>
      <c r="AS1516" s="17">
        <v>0.284130676660027</v>
      </c>
      <c r="AT1516" s="17">
        <v>0.26866312416014698</v>
      </c>
      <c r="AU1516" s="17"/>
      <c r="AV1516" s="17">
        <v>0.29042110771846902</v>
      </c>
      <c r="AW1516" s="17">
        <v>0.26948130314638802</v>
      </c>
    </row>
    <row r="1517" spans="2:49" x14ac:dyDescent="0.3">
      <c r="B1517" t="s">
        <v>175</v>
      </c>
      <c r="C1517" s="17">
        <v>0.22436517805522299</v>
      </c>
      <c r="D1517" s="17">
        <v>0.237377833269311</v>
      </c>
      <c r="E1517" s="17">
        <v>0.21074399725045001</v>
      </c>
      <c r="F1517" s="17"/>
      <c r="G1517" s="17">
        <v>0.20369403152357901</v>
      </c>
      <c r="H1517" s="17">
        <v>0.223627838356319</v>
      </c>
      <c r="I1517" s="17">
        <v>0.186616686057928</v>
      </c>
      <c r="J1517" s="17">
        <v>0.16450170989912699</v>
      </c>
      <c r="K1517" s="17">
        <v>0.278326144348363</v>
      </c>
      <c r="L1517" s="17">
        <v>0.28209339639172298</v>
      </c>
      <c r="M1517" s="17"/>
      <c r="N1517" s="17">
        <v>0.25891443580719598</v>
      </c>
      <c r="O1517" s="17">
        <v>0.23869549885417801</v>
      </c>
      <c r="P1517" s="17">
        <v>0.21310298994131699</v>
      </c>
      <c r="Q1517" s="17">
        <v>0.179158720324333</v>
      </c>
      <c r="R1517" s="17"/>
      <c r="S1517" s="17">
        <v>0.21188101061935199</v>
      </c>
      <c r="T1517" s="17">
        <v>0.27561600039211198</v>
      </c>
      <c r="U1517" s="17">
        <v>0.26194363807334198</v>
      </c>
      <c r="V1517" s="17">
        <v>0.162719637630273</v>
      </c>
      <c r="W1517" s="17">
        <v>0.20744808120914601</v>
      </c>
      <c r="X1517" s="17">
        <v>0.22572142761417899</v>
      </c>
      <c r="Y1517" s="17">
        <v>0.21167835851869099</v>
      </c>
      <c r="Z1517" s="17">
        <v>0.208991959068413</v>
      </c>
      <c r="AA1517" s="17">
        <v>0.23346046043346</v>
      </c>
      <c r="AB1517" s="17">
        <v>0.227159723865868</v>
      </c>
      <c r="AC1517" s="17">
        <v>0.192723310465201</v>
      </c>
      <c r="AD1517" s="17">
        <v>0.24535859256606801</v>
      </c>
      <c r="AE1517" s="17"/>
      <c r="AF1517" s="17">
        <v>0.21451659965057299</v>
      </c>
      <c r="AG1517" s="17">
        <v>0.24081853031505701</v>
      </c>
      <c r="AH1517" s="17">
        <v>0.218552721010809</v>
      </c>
      <c r="AI1517" s="17">
        <v>0.22667641621531601</v>
      </c>
      <c r="AJ1517" s="17">
        <v>0.17713007943779299</v>
      </c>
      <c r="AK1517" s="17"/>
      <c r="AL1517" s="17">
        <v>0.22505685520899499</v>
      </c>
      <c r="AM1517" s="17">
        <v>0.209834730511438</v>
      </c>
      <c r="AN1517" s="17">
        <v>0.23244319427404</v>
      </c>
      <c r="AO1517" s="17">
        <v>0.224618533873163</v>
      </c>
      <c r="AP1517" s="17">
        <v>0.234211170235058</v>
      </c>
      <c r="AQ1517" s="17">
        <v>0.27051217296751801</v>
      </c>
      <c r="AR1517" s="17"/>
      <c r="AS1517" s="17">
        <v>0.22583854823649099</v>
      </c>
      <c r="AT1517" s="17">
        <v>0.222610611736174</v>
      </c>
      <c r="AU1517" s="17"/>
      <c r="AV1517" s="17">
        <v>0.23858612178367</v>
      </c>
      <c r="AW1517" s="17">
        <v>0.19615155786171001</v>
      </c>
    </row>
    <row r="1518" spans="2:49" x14ac:dyDescent="0.3">
      <c r="B1518" t="s">
        <v>176</v>
      </c>
      <c r="C1518" s="17">
        <v>3.3243001802331501E-2</v>
      </c>
      <c r="D1518" s="17">
        <v>2.5733307949444902E-2</v>
      </c>
      <c r="E1518" s="17">
        <v>4.0807304714843798E-2</v>
      </c>
      <c r="F1518" s="17"/>
      <c r="G1518" s="17">
        <v>2.54825175954289E-2</v>
      </c>
      <c r="H1518" s="17">
        <v>1.27282416725993E-2</v>
      </c>
      <c r="I1518" s="17">
        <v>1.6928084558472601E-2</v>
      </c>
      <c r="J1518" s="17">
        <v>4.1372594092409301E-2</v>
      </c>
      <c r="K1518" s="17">
        <v>4.6446426322751401E-2</v>
      </c>
      <c r="L1518" s="17">
        <v>5.29674217631163E-2</v>
      </c>
      <c r="M1518" s="17"/>
      <c r="N1518" s="17">
        <v>1.9559055895442001E-2</v>
      </c>
      <c r="O1518" s="17">
        <v>4.3425377001662102E-2</v>
      </c>
      <c r="P1518" s="17">
        <v>2.7612347251857801E-2</v>
      </c>
      <c r="Q1518" s="17">
        <v>4.27503020621866E-2</v>
      </c>
      <c r="R1518" s="17"/>
      <c r="S1518" s="17">
        <v>2.6266836548383202E-2</v>
      </c>
      <c r="T1518" s="17">
        <v>4.3690019085803597E-2</v>
      </c>
      <c r="U1518" s="17">
        <v>1.6658273123042099E-2</v>
      </c>
      <c r="V1518" s="17">
        <v>4.35509790555463E-2</v>
      </c>
      <c r="W1518" s="17">
        <v>3.0771140718849802E-2</v>
      </c>
      <c r="X1518" s="17">
        <v>4.5170074717845003E-2</v>
      </c>
      <c r="Y1518" s="17">
        <v>3.1924545904888302E-2</v>
      </c>
      <c r="Z1518" s="17">
        <v>3.1119337098502099E-2</v>
      </c>
      <c r="AA1518" s="17">
        <v>2.19081165742923E-2</v>
      </c>
      <c r="AB1518" s="17">
        <v>3.0711191042683099E-2</v>
      </c>
      <c r="AC1518" s="17">
        <v>4.26036566967452E-2</v>
      </c>
      <c r="AD1518" s="17">
        <v>4.3670179267076399E-2</v>
      </c>
      <c r="AE1518" s="17"/>
      <c r="AF1518" s="17">
        <v>3.8605673045921898E-2</v>
      </c>
      <c r="AG1518" s="17">
        <v>3.2328831063577597E-2</v>
      </c>
      <c r="AH1518" s="17">
        <v>3.1382374342404401E-2</v>
      </c>
      <c r="AI1518" s="17">
        <v>2.1317793599963102E-2</v>
      </c>
      <c r="AJ1518" s="17">
        <v>2.9914276394677801E-2</v>
      </c>
      <c r="AK1518" s="17"/>
      <c r="AL1518" s="17">
        <v>1.4771642488559699E-2</v>
      </c>
      <c r="AM1518" s="17">
        <v>4.4996474046560098E-2</v>
      </c>
      <c r="AN1518" s="17">
        <v>1.90592738543909E-2</v>
      </c>
      <c r="AO1518" s="17">
        <v>3.5095601177968803E-2</v>
      </c>
      <c r="AP1518" s="17">
        <v>6.4380273374399499E-2</v>
      </c>
      <c r="AQ1518" s="17">
        <v>2.59550627544342E-2</v>
      </c>
      <c r="AR1518" s="17"/>
      <c r="AS1518" s="17">
        <v>2.58657365454938E-2</v>
      </c>
      <c r="AT1518" s="17">
        <v>4.20282353511661E-2</v>
      </c>
      <c r="AU1518" s="17"/>
      <c r="AV1518" s="17">
        <v>2.39668853874241E-2</v>
      </c>
      <c r="AW1518" s="17">
        <v>3.0287846827433001E-2</v>
      </c>
    </row>
    <row r="1519" spans="2:49" x14ac:dyDescent="0.3">
      <c r="B1519" t="s">
        <v>177</v>
      </c>
      <c r="C1519" s="17">
        <v>0.18170305002884701</v>
      </c>
      <c r="D1519" s="17">
        <v>0.17304006146228401</v>
      </c>
      <c r="E1519" s="17">
        <v>0.18866371043611099</v>
      </c>
      <c r="F1519" s="17"/>
      <c r="G1519" s="17">
        <v>0.30924463520557099</v>
      </c>
      <c r="H1519" s="17">
        <v>0.26224725509975699</v>
      </c>
      <c r="I1519" s="17">
        <v>0.19963767028287499</v>
      </c>
      <c r="J1519" s="17">
        <v>0.14572541868021899</v>
      </c>
      <c r="K1519" s="17">
        <v>0.111970018091496</v>
      </c>
      <c r="L1519" s="17">
        <v>9.2302819205425796E-2</v>
      </c>
      <c r="M1519" s="17"/>
      <c r="N1519" s="17">
        <v>0.18508426765279001</v>
      </c>
      <c r="O1519" s="17">
        <v>0.15010796574818999</v>
      </c>
      <c r="P1519" s="17">
        <v>0.193966539190358</v>
      </c>
      <c r="Q1519" s="17">
        <v>0.20021805853017199</v>
      </c>
      <c r="R1519" s="17"/>
      <c r="S1519" s="17">
        <v>0.20679884467592</v>
      </c>
      <c r="T1519" s="17">
        <v>0.17013470005504899</v>
      </c>
      <c r="U1519" s="17">
        <v>0.18392179879905601</v>
      </c>
      <c r="V1519" s="17">
        <v>0.19968714321771999</v>
      </c>
      <c r="W1519" s="17">
        <v>0.184355824786993</v>
      </c>
      <c r="X1519" s="17">
        <v>0.17608641287118501</v>
      </c>
      <c r="Y1519" s="17">
        <v>0.13322811889490099</v>
      </c>
      <c r="Z1519" s="17">
        <v>0.28098924669087899</v>
      </c>
      <c r="AA1519" s="17">
        <v>0.188804883885272</v>
      </c>
      <c r="AB1519" s="17">
        <v>0.139140644949071</v>
      </c>
      <c r="AC1519" s="17">
        <v>0.16747738225382799</v>
      </c>
      <c r="AD1519" s="17">
        <v>0.187671546456077</v>
      </c>
      <c r="AE1519" s="17"/>
      <c r="AF1519" s="17">
        <v>0.169766313507036</v>
      </c>
      <c r="AG1519" s="17">
        <v>0.15890327979087199</v>
      </c>
      <c r="AH1519" s="17">
        <v>0.21976994614654299</v>
      </c>
      <c r="AI1519" s="17">
        <v>0.21868560877906401</v>
      </c>
      <c r="AJ1519" s="17">
        <v>0.239130485602944</v>
      </c>
      <c r="AK1519" s="17"/>
      <c r="AL1519" s="17">
        <v>0.25416863364641401</v>
      </c>
      <c r="AM1519" s="17">
        <v>0.143423210262689</v>
      </c>
      <c r="AN1519" s="17">
        <v>0.151035837240869</v>
      </c>
      <c r="AO1519" s="17">
        <v>0.194172765306486</v>
      </c>
      <c r="AP1519" s="17">
        <v>0.119108715390326</v>
      </c>
      <c r="AQ1519" s="17">
        <v>0.167199979844044</v>
      </c>
      <c r="AR1519" s="17"/>
      <c r="AS1519" s="17">
        <v>0.183567615830459</v>
      </c>
      <c r="AT1519" s="17">
        <v>0.17948262749230501</v>
      </c>
      <c r="AU1519" s="17"/>
      <c r="AV1519" s="17">
        <v>0.17694088664830199</v>
      </c>
      <c r="AW1519" s="17">
        <v>0.199000172051363</v>
      </c>
    </row>
    <row r="1520" spans="2:49" x14ac:dyDescent="0.3">
      <c r="B1520" t="s">
        <v>178</v>
      </c>
      <c r="C1520" s="17">
        <v>0.50143579308507502</v>
      </c>
      <c r="D1520" s="17">
        <v>0.53376367535172298</v>
      </c>
      <c r="E1520" s="17">
        <v>0.47003476233509001</v>
      </c>
      <c r="F1520" s="17"/>
      <c r="G1520" s="17">
        <v>0.42320574354964502</v>
      </c>
      <c r="H1520" s="17">
        <v>0.48185387423297199</v>
      </c>
      <c r="I1520" s="17">
        <v>0.49385889122823501</v>
      </c>
      <c r="J1520" s="17">
        <v>0.48453186945432902</v>
      </c>
      <c r="K1520" s="17">
        <v>0.57812402641253202</v>
      </c>
      <c r="L1520" s="17">
        <v>0.53815415089024898</v>
      </c>
      <c r="M1520" s="17"/>
      <c r="N1520" s="17">
        <v>0.59185386536946405</v>
      </c>
      <c r="O1520" s="17">
        <v>0.50862088257079097</v>
      </c>
      <c r="P1520" s="17">
        <v>0.46448889815904498</v>
      </c>
      <c r="Q1520" s="17">
        <v>0.427143517137407</v>
      </c>
      <c r="R1520" s="17"/>
      <c r="S1520" s="17">
        <v>0.47858678649995401</v>
      </c>
      <c r="T1520" s="17">
        <v>0.53346394702673705</v>
      </c>
      <c r="U1520" s="17">
        <v>0.52405275323287004</v>
      </c>
      <c r="V1520" s="17">
        <v>0.49876821268407101</v>
      </c>
      <c r="W1520" s="17">
        <v>0.50164591053738605</v>
      </c>
      <c r="X1520" s="17">
        <v>0.48522817319715</v>
      </c>
      <c r="Y1520" s="17">
        <v>0.48835490690224798</v>
      </c>
      <c r="Z1520" s="17">
        <v>0.44585163931857702</v>
      </c>
      <c r="AA1520" s="17">
        <v>0.46502709667407099</v>
      </c>
      <c r="AB1520" s="17">
        <v>0.55862318416127699</v>
      </c>
      <c r="AC1520" s="17">
        <v>0.50783403622642298</v>
      </c>
      <c r="AD1520" s="17">
        <v>0.52511859528729199</v>
      </c>
      <c r="AE1520" s="17"/>
      <c r="AF1520" s="17">
        <v>0.48109693022132299</v>
      </c>
      <c r="AG1520" s="17">
        <v>0.52697631569780401</v>
      </c>
      <c r="AH1520" s="17">
        <v>0.493700892756333</v>
      </c>
      <c r="AI1520" s="17">
        <v>0.50698930168346701</v>
      </c>
      <c r="AJ1520" s="17">
        <v>0.52200598130472997</v>
      </c>
      <c r="AK1520" s="17"/>
      <c r="AL1520" s="17">
        <v>0.49256832307329901</v>
      </c>
      <c r="AM1520" s="17">
        <v>0.49527094230399799</v>
      </c>
      <c r="AN1520" s="17">
        <v>0.51926462191377598</v>
      </c>
      <c r="AO1520" s="17">
        <v>0.48914392105421001</v>
      </c>
      <c r="AP1520" s="17">
        <v>0.54290237917408202</v>
      </c>
      <c r="AQ1520" s="17">
        <v>0.49971790551720202</v>
      </c>
      <c r="AR1520" s="17"/>
      <c r="AS1520" s="17">
        <v>0.50996922489651797</v>
      </c>
      <c r="AT1520" s="17">
        <v>0.49127373589632101</v>
      </c>
      <c r="AU1520" s="17"/>
      <c r="AV1520" s="17">
        <v>0.52900722950213996</v>
      </c>
      <c r="AW1520" s="17">
        <v>0.46563286100809897</v>
      </c>
    </row>
    <row r="1521" spans="2:49" x14ac:dyDescent="0.3">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row>
    <row r="1522" spans="2:49" x14ac:dyDescent="0.3">
      <c r="B1522" s="6" t="s">
        <v>520</v>
      </c>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row>
    <row r="1523" spans="2:49" x14ac:dyDescent="0.3">
      <c r="B1523" s="23" t="s">
        <v>80</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row>
    <row r="1524" spans="2:49" x14ac:dyDescent="0.3">
      <c r="B1524" t="s">
        <v>171</v>
      </c>
      <c r="C1524" s="17">
        <v>5.3897299996168602E-2</v>
      </c>
      <c r="D1524" s="17">
        <v>4.9289126533775998E-2</v>
      </c>
      <c r="E1524" s="17">
        <v>5.6930139950486E-2</v>
      </c>
      <c r="F1524" s="17"/>
      <c r="G1524" s="17">
        <v>6.7216117636267295E-2</v>
      </c>
      <c r="H1524" s="17">
        <v>7.80090086425516E-2</v>
      </c>
      <c r="I1524" s="17">
        <v>6.0626990326905897E-2</v>
      </c>
      <c r="J1524" s="17">
        <v>5.0241222625096497E-2</v>
      </c>
      <c r="K1524" s="17">
        <v>3.4140653221604401E-2</v>
      </c>
      <c r="L1524" s="17">
        <v>3.6131306312541703E-2</v>
      </c>
      <c r="M1524" s="17"/>
      <c r="N1524" s="17">
        <v>3.8796578295382703E-2</v>
      </c>
      <c r="O1524" s="17">
        <v>4.6265263212182398E-2</v>
      </c>
      <c r="P1524" s="17">
        <v>7.4087196412121803E-2</v>
      </c>
      <c r="Q1524" s="17">
        <v>5.9214742391643198E-2</v>
      </c>
      <c r="R1524" s="17"/>
      <c r="S1524" s="17">
        <v>6.4602886097419002E-2</v>
      </c>
      <c r="T1524" s="17">
        <v>4.5176867872573502E-2</v>
      </c>
      <c r="U1524" s="17">
        <v>5.36064325712826E-2</v>
      </c>
      <c r="V1524" s="17">
        <v>7.49184163720195E-2</v>
      </c>
      <c r="W1524" s="17">
        <v>6.0185824509287902E-2</v>
      </c>
      <c r="X1524" s="17">
        <v>4.0749956224475997E-2</v>
      </c>
      <c r="Y1524" s="17">
        <v>3.2212743461937997E-2</v>
      </c>
      <c r="Z1524" s="17">
        <v>7.2275899288523598E-2</v>
      </c>
      <c r="AA1524" s="17">
        <v>6.7848764528227495E-2</v>
      </c>
      <c r="AB1524" s="17">
        <v>5.05953902778754E-2</v>
      </c>
      <c r="AC1524" s="17">
        <v>3.3946215732340898E-2</v>
      </c>
      <c r="AD1524" s="17">
        <v>2.9549945691735999E-2</v>
      </c>
      <c r="AE1524" s="17"/>
      <c r="AF1524" s="17">
        <v>5.1740880980159699E-2</v>
      </c>
      <c r="AG1524" s="17">
        <v>5.3708607773198698E-2</v>
      </c>
      <c r="AH1524" s="17">
        <v>5.9940234086899101E-2</v>
      </c>
      <c r="AI1524" s="17">
        <v>5.6066615684452203E-2</v>
      </c>
      <c r="AJ1524" s="17">
        <v>8.4155759000731495E-2</v>
      </c>
      <c r="AK1524" s="17"/>
      <c r="AL1524" s="17">
        <v>7.56736092367334E-2</v>
      </c>
      <c r="AM1524" s="17">
        <v>4.8394693960225998E-2</v>
      </c>
      <c r="AN1524" s="17">
        <v>2.3981687117113602E-2</v>
      </c>
      <c r="AO1524" s="17">
        <v>4.9190189787733603E-2</v>
      </c>
      <c r="AP1524" s="17">
        <v>5.0336030006088002E-2</v>
      </c>
      <c r="AQ1524" s="17">
        <v>6.1497993671826602E-2</v>
      </c>
      <c r="AR1524" s="17"/>
      <c r="AS1524" s="17">
        <v>6.00095608787291E-2</v>
      </c>
      <c r="AT1524" s="17">
        <v>4.6618499858823798E-2</v>
      </c>
      <c r="AU1524" s="17"/>
      <c r="AV1524" s="17">
        <v>6.2920897406813406E-2</v>
      </c>
      <c r="AW1524" s="17">
        <v>5.3229539632559199E-2</v>
      </c>
    </row>
    <row r="1525" spans="2:49" x14ac:dyDescent="0.3">
      <c r="B1525" t="s">
        <v>172</v>
      </c>
      <c r="C1525" s="17">
        <v>0.182874774517225</v>
      </c>
      <c r="D1525" s="17">
        <v>0.17247816481749401</v>
      </c>
      <c r="E1525" s="17">
        <v>0.19338470653581399</v>
      </c>
      <c r="F1525" s="17"/>
      <c r="G1525" s="17">
        <v>0.26992923479032899</v>
      </c>
      <c r="H1525" s="17">
        <v>0.23686024844870601</v>
      </c>
      <c r="I1525" s="17">
        <v>0.16607158941165101</v>
      </c>
      <c r="J1525" s="17">
        <v>0.16665570426429299</v>
      </c>
      <c r="K1525" s="17">
        <v>0.13606998193731401</v>
      </c>
      <c r="L1525" s="17">
        <v>0.139097101304022</v>
      </c>
      <c r="M1525" s="17"/>
      <c r="N1525" s="17">
        <v>0.18458442992141699</v>
      </c>
      <c r="O1525" s="17">
        <v>0.17747044380479299</v>
      </c>
      <c r="P1525" s="17">
        <v>0.18677163015458201</v>
      </c>
      <c r="Q1525" s="17">
        <v>0.18154797560474101</v>
      </c>
      <c r="R1525" s="17"/>
      <c r="S1525" s="17">
        <v>0.20192314879794299</v>
      </c>
      <c r="T1525" s="17">
        <v>0.16705780644346199</v>
      </c>
      <c r="U1525" s="17">
        <v>0.139865899632097</v>
      </c>
      <c r="V1525" s="17">
        <v>0.188901889469621</v>
      </c>
      <c r="W1525" s="17">
        <v>0.195717810562831</v>
      </c>
      <c r="X1525" s="17">
        <v>0.197159384143276</v>
      </c>
      <c r="Y1525" s="17">
        <v>0.18475743974404901</v>
      </c>
      <c r="Z1525" s="17">
        <v>0.23788216161793499</v>
      </c>
      <c r="AA1525" s="17">
        <v>0.17283958170667299</v>
      </c>
      <c r="AB1525" s="17">
        <v>0.176735496485046</v>
      </c>
      <c r="AC1525" s="17">
        <v>0.18080582281930399</v>
      </c>
      <c r="AD1525" s="17">
        <v>0.16666074973893499</v>
      </c>
      <c r="AE1525" s="17"/>
      <c r="AF1525" s="17">
        <v>0.155491411163933</v>
      </c>
      <c r="AG1525" s="17">
        <v>0.17440272493016401</v>
      </c>
      <c r="AH1525" s="17">
        <v>0.20046966539406599</v>
      </c>
      <c r="AI1525" s="17">
        <v>0.227349401484082</v>
      </c>
      <c r="AJ1525" s="17">
        <v>0.20124292560135701</v>
      </c>
      <c r="AK1525" s="17"/>
      <c r="AL1525" s="17">
        <v>0.217575213355753</v>
      </c>
      <c r="AM1525" s="17">
        <v>0.186962832433308</v>
      </c>
      <c r="AN1525" s="17">
        <v>0.151582946067919</v>
      </c>
      <c r="AO1525" s="17">
        <v>0.173669239460152</v>
      </c>
      <c r="AP1525" s="17">
        <v>0.146420668907142</v>
      </c>
      <c r="AQ1525" s="17">
        <v>0.15095057172919099</v>
      </c>
      <c r="AR1525" s="17"/>
      <c r="AS1525" s="17">
        <v>0.18327508458696001</v>
      </c>
      <c r="AT1525" s="17">
        <v>0.18239806433640099</v>
      </c>
      <c r="AU1525" s="17"/>
      <c r="AV1525" s="17">
        <v>0.17837995089745401</v>
      </c>
      <c r="AW1525" s="17">
        <v>0.19467504130702101</v>
      </c>
    </row>
    <row r="1526" spans="2:49" x14ac:dyDescent="0.3">
      <c r="B1526" t="s">
        <v>173</v>
      </c>
      <c r="C1526" s="17">
        <v>0.28992098443457698</v>
      </c>
      <c r="D1526" s="17">
        <v>0.28101729041101398</v>
      </c>
      <c r="E1526" s="17">
        <v>0.299769073495601</v>
      </c>
      <c r="F1526" s="17"/>
      <c r="G1526" s="17">
        <v>0.302631061080603</v>
      </c>
      <c r="H1526" s="17">
        <v>0.23853986808828301</v>
      </c>
      <c r="I1526" s="17">
        <v>0.30469422824482201</v>
      </c>
      <c r="J1526" s="17">
        <v>0.338903316352408</v>
      </c>
      <c r="K1526" s="17">
        <v>0.26658307093384698</v>
      </c>
      <c r="L1526" s="17">
        <v>0.28692364571622098</v>
      </c>
      <c r="M1526" s="17"/>
      <c r="N1526" s="17">
        <v>0.22843241323594901</v>
      </c>
      <c r="O1526" s="17">
        <v>0.30616604398920699</v>
      </c>
      <c r="P1526" s="17">
        <v>0.30438654396261899</v>
      </c>
      <c r="Q1526" s="17">
        <v>0.327985138082872</v>
      </c>
      <c r="R1526" s="17"/>
      <c r="S1526" s="17">
        <v>0.32036607030520398</v>
      </c>
      <c r="T1526" s="17">
        <v>0.26372729674100898</v>
      </c>
      <c r="U1526" s="17">
        <v>0.31780031291253302</v>
      </c>
      <c r="V1526" s="17">
        <v>0.26302665084843502</v>
      </c>
      <c r="W1526" s="17">
        <v>0.30038308247735701</v>
      </c>
      <c r="X1526" s="17">
        <v>0.28840644327514398</v>
      </c>
      <c r="Y1526" s="17">
        <v>0.342754279820775</v>
      </c>
      <c r="Z1526" s="17">
        <v>0.22705248234213801</v>
      </c>
      <c r="AA1526" s="17">
        <v>0.28868725385527699</v>
      </c>
      <c r="AB1526" s="17">
        <v>0.279093208059642</v>
      </c>
      <c r="AC1526" s="17">
        <v>0.31934214564457097</v>
      </c>
      <c r="AD1526" s="17">
        <v>0.178652659845843</v>
      </c>
      <c r="AE1526" s="17"/>
      <c r="AF1526" s="17">
        <v>0.31711242460403199</v>
      </c>
      <c r="AG1526" s="17">
        <v>0.299902705026451</v>
      </c>
      <c r="AH1526" s="17">
        <v>0.28592744560519201</v>
      </c>
      <c r="AI1526" s="17">
        <v>0.24140524099091201</v>
      </c>
      <c r="AJ1526" s="17">
        <v>0.2465383086407</v>
      </c>
      <c r="AK1526" s="17"/>
      <c r="AL1526" s="17">
        <v>0.26735654611351201</v>
      </c>
      <c r="AM1526" s="17">
        <v>0.29840495782747201</v>
      </c>
      <c r="AN1526" s="17">
        <v>0.32088845200795002</v>
      </c>
      <c r="AO1526" s="17">
        <v>0.28147281093374998</v>
      </c>
      <c r="AP1526" s="17">
        <v>0.29578932025566201</v>
      </c>
      <c r="AQ1526" s="17">
        <v>0.31494197790123102</v>
      </c>
      <c r="AR1526" s="17"/>
      <c r="AS1526" s="17">
        <v>0.28654296292884301</v>
      </c>
      <c r="AT1526" s="17">
        <v>0.29394370922861202</v>
      </c>
      <c r="AU1526" s="17"/>
      <c r="AV1526" s="17">
        <v>0.27655333239445301</v>
      </c>
      <c r="AW1526" s="17">
        <v>0.30980716018367299</v>
      </c>
    </row>
    <row r="1527" spans="2:49" x14ac:dyDescent="0.3">
      <c r="B1527" t="s">
        <v>174</v>
      </c>
      <c r="C1527" s="17">
        <v>0.263404936537394</v>
      </c>
      <c r="D1527" s="17">
        <v>0.29005674953329602</v>
      </c>
      <c r="E1527" s="17">
        <v>0.23930287801920699</v>
      </c>
      <c r="F1527" s="17"/>
      <c r="G1527" s="17">
        <v>0.168165129126639</v>
      </c>
      <c r="H1527" s="17">
        <v>0.24798421089549799</v>
      </c>
      <c r="I1527" s="17">
        <v>0.32460184288963001</v>
      </c>
      <c r="J1527" s="17">
        <v>0.285402988823652</v>
      </c>
      <c r="K1527" s="17">
        <v>0.29111635900239502</v>
      </c>
      <c r="L1527" s="17">
        <v>0.25316310298752498</v>
      </c>
      <c r="M1527" s="17"/>
      <c r="N1527" s="17">
        <v>0.33851397900386898</v>
      </c>
      <c r="O1527" s="17">
        <v>0.247856838128443</v>
      </c>
      <c r="P1527" s="17">
        <v>0.24078892590728401</v>
      </c>
      <c r="Q1527" s="17">
        <v>0.21942732892150599</v>
      </c>
      <c r="R1527" s="17"/>
      <c r="S1527" s="17">
        <v>0.213613050924232</v>
      </c>
      <c r="T1527" s="17">
        <v>0.27185491040954901</v>
      </c>
      <c r="U1527" s="17">
        <v>0.29697317794450001</v>
      </c>
      <c r="V1527" s="17">
        <v>0.279927024686284</v>
      </c>
      <c r="W1527" s="17">
        <v>0.27360285397133199</v>
      </c>
      <c r="X1527" s="17">
        <v>0.258703799263584</v>
      </c>
      <c r="Y1527" s="17">
        <v>0.21746123220341901</v>
      </c>
      <c r="Z1527" s="17">
        <v>0.22745076983562601</v>
      </c>
      <c r="AA1527" s="17">
        <v>0.25835526637728001</v>
      </c>
      <c r="AB1527" s="17">
        <v>0.29928610109411002</v>
      </c>
      <c r="AC1527" s="17">
        <v>0.278653191205253</v>
      </c>
      <c r="AD1527" s="17">
        <v>0.36675967501130502</v>
      </c>
      <c r="AE1527" s="17"/>
      <c r="AF1527" s="17">
        <v>0.26119383227457299</v>
      </c>
      <c r="AG1527" s="17">
        <v>0.25969640545706602</v>
      </c>
      <c r="AH1527" s="17">
        <v>0.27054970426881297</v>
      </c>
      <c r="AI1527" s="17">
        <v>0.25786726264445198</v>
      </c>
      <c r="AJ1527" s="17">
        <v>0.28449727892515703</v>
      </c>
      <c r="AK1527" s="17"/>
      <c r="AL1527" s="17">
        <v>0.23762148545574999</v>
      </c>
      <c r="AM1527" s="17">
        <v>0.26508592944741399</v>
      </c>
      <c r="AN1527" s="17">
        <v>0.289033261781519</v>
      </c>
      <c r="AO1527" s="17">
        <v>0.27804710994815401</v>
      </c>
      <c r="AP1527" s="17">
        <v>0.27780968990443899</v>
      </c>
      <c r="AQ1527" s="17">
        <v>0.24371782973892001</v>
      </c>
      <c r="AR1527" s="17"/>
      <c r="AS1527" s="17">
        <v>0.26595975643363201</v>
      </c>
      <c r="AT1527" s="17">
        <v>0.26036252330128901</v>
      </c>
      <c r="AU1527" s="17"/>
      <c r="AV1527" s="17">
        <v>0.26763891480618801</v>
      </c>
      <c r="AW1527" s="17">
        <v>0.26204927431252101</v>
      </c>
    </row>
    <row r="1528" spans="2:49" x14ac:dyDescent="0.3">
      <c r="B1528" t="s">
        <v>175</v>
      </c>
      <c r="C1528" s="17">
        <v>0.17951596747345999</v>
      </c>
      <c r="D1528" s="17">
        <v>0.183458705997776</v>
      </c>
      <c r="E1528" s="17">
        <v>0.17348679541206199</v>
      </c>
      <c r="F1528" s="17"/>
      <c r="G1528" s="17">
        <v>0.14974287260904801</v>
      </c>
      <c r="H1528" s="17">
        <v>0.190648334927394</v>
      </c>
      <c r="I1528" s="17">
        <v>0.13879275071486899</v>
      </c>
      <c r="J1528" s="17">
        <v>0.13119849332773201</v>
      </c>
      <c r="K1528" s="17">
        <v>0.22818220930768901</v>
      </c>
      <c r="L1528" s="17">
        <v>0.230298342862989</v>
      </c>
      <c r="M1528" s="17"/>
      <c r="N1528" s="17">
        <v>0.198190230783412</v>
      </c>
      <c r="O1528" s="17">
        <v>0.18194912691130199</v>
      </c>
      <c r="P1528" s="17">
        <v>0.16913024800621901</v>
      </c>
      <c r="Q1528" s="17">
        <v>0.16610789383691801</v>
      </c>
      <c r="R1528" s="17"/>
      <c r="S1528" s="17">
        <v>0.16954261647862801</v>
      </c>
      <c r="T1528" s="17">
        <v>0.22282016109653099</v>
      </c>
      <c r="U1528" s="17">
        <v>0.16945732965562199</v>
      </c>
      <c r="V1528" s="17">
        <v>0.14433567715187701</v>
      </c>
      <c r="W1528" s="17">
        <v>0.15213434298877801</v>
      </c>
      <c r="X1528" s="17">
        <v>0.175055182998125</v>
      </c>
      <c r="Y1528" s="17">
        <v>0.19107009031821201</v>
      </c>
      <c r="Z1528" s="17">
        <v>0.19127140105898899</v>
      </c>
      <c r="AA1528" s="17">
        <v>0.191290527268653</v>
      </c>
      <c r="AB1528" s="17">
        <v>0.17048895303494199</v>
      </c>
      <c r="AC1528" s="17">
        <v>0.162130079597432</v>
      </c>
      <c r="AD1528" s="17">
        <v>0.213936877997812</v>
      </c>
      <c r="AE1528" s="17"/>
      <c r="AF1528" s="17">
        <v>0.178546546577701</v>
      </c>
      <c r="AG1528" s="17">
        <v>0.18307855097072101</v>
      </c>
      <c r="AH1528" s="17">
        <v>0.153573203634922</v>
      </c>
      <c r="AI1528" s="17">
        <v>0.200012736768273</v>
      </c>
      <c r="AJ1528" s="17">
        <v>0.121420995806646</v>
      </c>
      <c r="AK1528" s="17"/>
      <c r="AL1528" s="17">
        <v>0.18523365046874099</v>
      </c>
      <c r="AM1528" s="17">
        <v>0.161015185672058</v>
      </c>
      <c r="AN1528" s="17">
        <v>0.191234341864473</v>
      </c>
      <c r="AO1528" s="17">
        <v>0.18133565176710101</v>
      </c>
      <c r="AP1528" s="17">
        <v>0.18309702141488099</v>
      </c>
      <c r="AQ1528" s="17">
        <v>0.21986088205642901</v>
      </c>
      <c r="AR1528" s="17"/>
      <c r="AS1528" s="17">
        <v>0.175279539102738</v>
      </c>
      <c r="AT1528" s="17">
        <v>0.18456092808609401</v>
      </c>
      <c r="AU1528" s="17"/>
      <c r="AV1528" s="17">
        <v>0.18828971695659999</v>
      </c>
      <c r="AW1528" s="17">
        <v>0.144980986731785</v>
      </c>
    </row>
    <row r="1529" spans="2:49" x14ac:dyDescent="0.3">
      <c r="B1529" t="s">
        <v>176</v>
      </c>
      <c r="C1529" s="17">
        <v>3.03860370411752E-2</v>
      </c>
      <c r="D1529" s="17">
        <v>2.3699962706643499E-2</v>
      </c>
      <c r="E1529" s="17">
        <v>3.7126406586829599E-2</v>
      </c>
      <c r="F1529" s="17"/>
      <c r="G1529" s="17">
        <v>4.2315584757112702E-2</v>
      </c>
      <c r="H1529" s="17">
        <v>7.9583289975678692E-3</v>
      </c>
      <c r="I1529" s="17">
        <v>5.2125984121216603E-3</v>
      </c>
      <c r="J1529" s="17">
        <v>2.7598274606819E-2</v>
      </c>
      <c r="K1529" s="17">
        <v>4.39077255971509E-2</v>
      </c>
      <c r="L1529" s="17">
        <v>5.43865008167016E-2</v>
      </c>
      <c r="M1529" s="17"/>
      <c r="N1529" s="17">
        <v>1.14823687599714E-2</v>
      </c>
      <c r="O1529" s="17">
        <v>4.0292283954073298E-2</v>
      </c>
      <c r="P1529" s="17">
        <v>2.4835455557174001E-2</v>
      </c>
      <c r="Q1529" s="17">
        <v>4.5716921162320297E-2</v>
      </c>
      <c r="R1529" s="17"/>
      <c r="S1529" s="17">
        <v>2.9952227396573598E-2</v>
      </c>
      <c r="T1529" s="17">
        <v>2.9362957436875399E-2</v>
      </c>
      <c r="U1529" s="17">
        <v>2.2296847283965301E-2</v>
      </c>
      <c r="V1529" s="17">
        <v>4.8890341471762598E-2</v>
      </c>
      <c r="W1529" s="17">
        <v>1.7976085490414701E-2</v>
      </c>
      <c r="X1529" s="17">
        <v>3.9925234095394599E-2</v>
      </c>
      <c r="Y1529" s="17">
        <v>3.1744214451606301E-2</v>
      </c>
      <c r="Z1529" s="17">
        <v>4.4067285856788298E-2</v>
      </c>
      <c r="AA1529" s="17">
        <v>2.0978606263889699E-2</v>
      </c>
      <c r="AB1529" s="17">
        <v>2.38008510483852E-2</v>
      </c>
      <c r="AC1529" s="17">
        <v>2.5122545001098898E-2</v>
      </c>
      <c r="AD1529" s="17">
        <v>4.4440091714368697E-2</v>
      </c>
      <c r="AE1529" s="17"/>
      <c r="AF1529" s="17">
        <v>3.5914904399602203E-2</v>
      </c>
      <c r="AG1529" s="17">
        <v>2.9211005842398201E-2</v>
      </c>
      <c r="AH1529" s="17">
        <v>2.9539747010107802E-2</v>
      </c>
      <c r="AI1529" s="17">
        <v>1.7298742427828601E-2</v>
      </c>
      <c r="AJ1529" s="17">
        <v>6.2144732025407601E-2</v>
      </c>
      <c r="AK1529" s="17"/>
      <c r="AL1529" s="17">
        <v>1.6539495369510899E-2</v>
      </c>
      <c r="AM1529" s="17">
        <v>4.0136400659521301E-2</v>
      </c>
      <c r="AN1529" s="17">
        <v>2.32793111610262E-2</v>
      </c>
      <c r="AO1529" s="17">
        <v>3.6284998103109201E-2</v>
      </c>
      <c r="AP1529" s="17">
        <v>4.6547269511788399E-2</v>
      </c>
      <c r="AQ1529" s="17">
        <v>9.0307449024017005E-3</v>
      </c>
      <c r="AR1529" s="17"/>
      <c r="AS1529" s="17">
        <v>2.8933096069097899E-2</v>
      </c>
      <c r="AT1529" s="17">
        <v>3.2116275188778597E-2</v>
      </c>
      <c r="AU1529" s="17"/>
      <c r="AV1529" s="17">
        <v>2.6217187538491199E-2</v>
      </c>
      <c r="AW1529" s="17">
        <v>3.5257997832441601E-2</v>
      </c>
    </row>
    <row r="1530" spans="2:49" x14ac:dyDescent="0.3">
      <c r="B1530" t="s">
        <v>177</v>
      </c>
      <c r="C1530" s="17">
        <v>0.23677207451339399</v>
      </c>
      <c r="D1530" s="17">
        <v>0.22176729135126999</v>
      </c>
      <c r="E1530" s="17">
        <v>0.25031484648629998</v>
      </c>
      <c r="F1530" s="17"/>
      <c r="G1530" s="17">
        <v>0.33714535242659699</v>
      </c>
      <c r="H1530" s="17">
        <v>0.31486925709125801</v>
      </c>
      <c r="I1530" s="17">
        <v>0.226698579738557</v>
      </c>
      <c r="J1530" s="17">
        <v>0.21689692688939</v>
      </c>
      <c r="K1530" s="17">
        <v>0.17021063515891799</v>
      </c>
      <c r="L1530" s="17">
        <v>0.175228407616563</v>
      </c>
      <c r="M1530" s="17"/>
      <c r="N1530" s="17">
        <v>0.22338100821679899</v>
      </c>
      <c r="O1530" s="17">
        <v>0.22373570701697601</v>
      </c>
      <c r="P1530" s="17">
        <v>0.26085882656670401</v>
      </c>
      <c r="Q1530" s="17">
        <v>0.24076271799638399</v>
      </c>
      <c r="R1530" s="17"/>
      <c r="S1530" s="17">
        <v>0.26652603489536197</v>
      </c>
      <c r="T1530" s="17">
        <v>0.21223467431603599</v>
      </c>
      <c r="U1530" s="17">
        <v>0.19347233220338</v>
      </c>
      <c r="V1530" s="17">
        <v>0.26382030584164101</v>
      </c>
      <c r="W1530" s="17">
        <v>0.255903635072119</v>
      </c>
      <c r="X1530" s="17">
        <v>0.23790934036775199</v>
      </c>
      <c r="Y1530" s="17">
        <v>0.21697018320598699</v>
      </c>
      <c r="Z1530" s="17">
        <v>0.31015806090645898</v>
      </c>
      <c r="AA1530" s="17">
        <v>0.24068834623490101</v>
      </c>
      <c r="AB1530" s="17">
        <v>0.22733088676292099</v>
      </c>
      <c r="AC1530" s="17">
        <v>0.21475203855164501</v>
      </c>
      <c r="AD1530" s="17">
        <v>0.19621069543067099</v>
      </c>
      <c r="AE1530" s="17"/>
      <c r="AF1530" s="17">
        <v>0.207232292144092</v>
      </c>
      <c r="AG1530" s="17">
        <v>0.22811133270336301</v>
      </c>
      <c r="AH1530" s="17">
        <v>0.26040989948096499</v>
      </c>
      <c r="AI1530" s="17">
        <v>0.28341601716853498</v>
      </c>
      <c r="AJ1530" s="17">
        <v>0.285398684602089</v>
      </c>
      <c r="AK1530" s="17"/>
      <c r="AL1530" s="17">
        <v>0.29324882259248602</v>
      </c>
      <c r="AM1530" s="17">
        <v>0.23535752639353399</v>
      </c>
      <c r="AN1530" s="17">
        <v>0.17556463318503199</v>
      </c>
      <c r="AO1530" s="17">
        <v>0.22285942924788599</v>
      </c>
      <c r="AP1530" s="17">
        <v>0.19675669891323</v>
      </c>
      <c r="AQ1530" s="17">
        <v>0.212448565401018</v>
      </c>
      <c r="AR1530" s="17"/>
      <c r="AS1530" s="17">
        <v>0.24328464546568901</v>
      </c>
      <c r="AT1530" s="17">
        <v>0.22901656419522501</v>
      </c>
      <c r="AU1530" s="17"/>
      <c r="AV1530" s="17">
        <v>0.24130084830426701</v>
      </c>
      <c r="AW1530" s="17">
        <v>0.24790458093958001</v>
      </c>
    </row>
    <row r="1531" spans="2:49" x14ac:dyDescent="0.3">
      <c r="B1531" t="s">
        <v>178</v>
      </c>
      <c r="C1531" s="17">
        <v>0.44292090401085499</v>
      </c>
      <c r="D1531" s="17">
        <v>0.47351545553107199</v>
      </c>
      <c r="E1531" s="17">
        <v>0.41278967343126899</v>
      </c>
      <c r="F1531" s="17"/>
      <c r="G1531" s="17">
        <v>0.31790800173568801</v>
      </c>
      <c r="H1531" s="17">
        <v>0.43863254582289102</v>
      </c>
      <c r="I1531" s="17">
        <v>0.46339459360449903</v>
      </c>
      <c r="J1531" s="17">
        <v>0.41660148215138398</v>
      </c>
      <c r="K1531" s="17">
        <v>0.51929856831008403</v>
      </c>
      <c r="L1531" s="17">
        <v>0.48346144585051398</v>
      </c>
      <c r="M1531" s="17"/>
      <c r="N1531" s="17">
        <v>0.53670420978728095</v>
      </c>
      <c r="O1531" s="17">
        <v>0.429805965039745</v>
      </c>
      <c r="P1531" s="17">
        <v>0.40991917391350302</v>
      </c>
      <c r="Q1531" s="17">
        <v>0.385535222758424</v>
      </c>
      <c r="R1531" s="17"/>
      <c r="S1531" s="17">
        <v>0.383155667402861</v>
      </c>
      <c r="T1531" s="17">
        <v>0.49467507150607998</v>
      </c>
      <c r="U1531" s="17">
        <v>0.466430507600122</v>
      </c>
      <c r="V1531" s="17">
        <v>0.424262701838161</v>
      </c>
      <c r="W1531" s="17">
        <v>0.42573719696010898</v>
      </c>
      <c r="X1531" s="17">
        <v>0.433758982261709</v>
      </c>
      <c r="Y1531" s="17">
        <v>0.40853132252163099</v>
      </c>
      <c r="Z1531" s="17">
        <v>0.418722170894615</v>
      </c>
      <c r="AA1531" s="17">
        <v>0.44964579364593299</v>
      </c>
      <c r="AB1531" s="17">
        <v>0.46977505412905202</v>
      </c>
      <c r="AC1531" s="17">
        <v>0.44078327080268498</v>
      </c>
      <c r="AD1531" s="17">
        <v>0.58069655300911704</v>
      </c>
      <c r="AE1531" s="17"/>
      <c r="AF1531" s="17">
        <v>0.43974037885227402</v>
      </c>
      <c r="AG1531" s="17">
        <v>0.44277495642778802</v>
      </c>
      <c r="AH1531" s="17">
        <v>0.42412290790373502</v>
      </c>
      <c r="AI1531" s="17">
        <v>0.457879999412725</v>
      </c>
      <c r="AJ1531" s="17">
        <v>0.40591827473180297</v>
      </c>
      <c r="AK1531" s="17"/>
      <c r="AL1531" s="17">
        <v>0.42285513592449098</v>
      </c>
      <c r="AM1531" s="17">
        <v>0.42610111511947202</v>
      </c>
      <c r="AN1531" s="17">
        <v>0.48026760364599203</v>
      </c>
      <c r="AO1531" s="17">
        <v>0.45938276171525499</v>
      </c>
      <c r="AP1531" s="17">
        <v>0.46090671131931998</v>
      </c>
      <c r="AQ1531" s="17">
        <v>0.46357871179534899</v>
      </c>
      <c r="AR1531" s="17"/>
      <c r="AS1531" s="17">
        <v>0.44123929553637098</v>
      </c>
      <c r="AT1531" s="17">
        <v>0.44492345138738398</v>
      </c>
      <c r="AU1531" s="17"/>
      <c r="AV1531" s="17">
        <v>0.45592863176278903</v>
      </c>
      <c r="AW1531" s="17">
        <v>0.40703026104430501</v>
      </c>
    </row>
    <row r="1532" spans="2:49" x14ac:dyDescent="0.3">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17"/>
      <c r="AE1532" s="17"/>
      <c r="AF1532" s="17"/>
      <c r="AG1532" s="17"/>
      <c r="AH1532" s="17"/>
      <c r="AI1532" s="17"/>
      <c r="AJ1532" s="17"/>
      <c r="AK1532" s="17"/>
      <c r="AL1532" s="17"/>
      <c r="AM1532" s="17"/>
      <c r="AN1532" s="17"/>
      <c r="AO1532" s="17"/>
      <c r="AP1532" s="17"/>
      <c r="AQ1532" s="17"/>
      <c r="AR1532" s="17"/>
      <c r="AS1532" s="17"/>
      <c r="AT1532" s="17"/>
      <c r="AU1532" s="17"/>
      <c r="AV1532" s="17"/>
      <c r="AW1532" s="17"/>
    </row>
    <row r="1533" spans="2:49" x14ac:dyDescent="0.3">
      <c r="B1533" s="6" t="s">
        <v>521</v>
      </c>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c r="AP1533" s="17"/>
      <c r="AQ1533" s="17"/>
      <c r="AR1533" s="17"/>
      <c r="AS1533" s="17"/>
      <c r="AT1533" s="17"/>
      <c r="AU1533" s="17"/>
      <c r="AV1533" s="17"/>
      <c r="AW1533" s="17"/>
    </row>
    <row r="1534" spans="2:49" x14ac:dyDescent="0.3">
      <c r="B1534" s="23" t="s">
        <v>80</v>
      </c>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row>
    <row r="1535" spans="2:49" x14ac:dyDescent="0.3">
      <c r="B1535" t="s">
        <v>171</v>
      </c>
      <c r="C1535" s="17">
        <v>0.12411013680317701</v>
      </c>
      <c r="D1535" s="17">
        <v>0.10364706601436</v>
      </c>
      <c r="E1535" s="17">
        <v>0.14131053773548</v>
      </c>
      <c r="F1535" s="17"/>
      <c r="G1535" s="17">
        <v>0.113765837123527</v>
      </c>
      <c r="H1535" s="17">
        <v>0.122684912994909</v>
      </c>
      <c r="I1535" s="17">
        <v>0.12397743765252001</v>
      </c>
      <c r="J1535" s="17">
        <v>0.15006580059528299</v>
      </c>
      <c r="K1535" s="17">
        <v>0.15518875799910301</v>
      </c>
      <c r="L1535" s="17">
        <v>9.0336211930685806E-2</v>
      </c>
      <c r="M1535" s="17"/>
      <c r="N1535" s="17">
        <v>0.113166433101844</v>
      </c>
      <c r="O1535" s="17">
        <v>0.12563905601841099</v>
      </c>
      <c r="P1535" s="17">
        <v>0.11245608882942899</v>
      </c>
      <c r="Q1535" s="17">
        <v>0.14225397363699499</v>
      </c>
      <c r="R1535" s="17"/>
      <c r="S1535" s="17">
        <v>0.148619154887735</v>
      </c>
      <c r="T1535" s="17">
        <v>0.126154001398389</v>
      </c>
      <c r="U1535" s="17">
        <v>0.16969460094310701</v>
      </c>
      <c r="V1535" s="17">
        <v>0.13303962001894001</v>
      </c>
      <c r="W1535" s="17">
        <v>0.131373206501504</v>
      </c>
      <c r="X1535" s="17">
        <v>0.115369619230847</v>
      </c>
      <c r="Y1535" s="17">
        <v>0.115443625862796</v>
      </c>
      <c r="Z1535" s="17">
        <v>6.3685836605497204E-2</v>
      </c>
      <c r="AA1535" s="17">
        <v>0.128787024546762</v>
      </c>
      <c r="AB1535" s="17">
        <v>7.9817117227639997E-2</v>
      </c>
      <c r="AC1535" s="17">
        <v>0.13723140987680699</v>
      </c>
      <c r="AD1535" s="17">
        <v>5.8976603654614899E-2</v>
      </c>
      <c r="AE1535" s="17"/>
      <c r="AF1535" s="17">
        <v>0.114596271785205</v>
      </c>
      <c r="AG1535" s="17">
        <v>0.116634786088654</v>
      </c>
      <c r="AH1535" s="17">
        <v>0.131457179101794</v>
      </c>
      <c r="AI1535" s="17">
        <v>0.146769901285073</v>
      </c>
      <c r="AJ1535" s="17">
        <v>0.16777973557246101</v>
      </c>
      <c r="AK1535" s="17"/>
      <c r="AL1535" s="17">
        <v>0.13314628073173099</v>
      </c>
      <c r="AM1535" s="17">
        <v>0.12660732102789199</v>
      </c>
      <c r="AN1535" s="17">
        <v>0.11576734511544499</v>
      </c>
      <c r="AO1535" s="17">
        <v>0.111607135717234</v>
      </c>
      <c r="AP1535" s="17">
        <v>0.136968584529989</v>
      </c>
      <c r="AQ1535" s="17">
        <v>9.88293280374795E-2</v>
      </c>
      <c r="AR1535" s="17"/>
      <c r="AS1535" s="17">
        <v>0.117676523337588</v>
      </c>
      <c r="AT1535" s="17">
        <v>0.13177162041402399</v>
      </c>
      <c r="AU1535" s="17"/>
      <c r="AV1535" s="17">
        <v>0.121639697793527</v>
      </c>
      <c r="AW1535" s="17">
        <v>0.108446945528791</v>
      </c>
    </row>
    <row r="1536" spans="2:49" x14ac:dyDescent="0.3">
      <c r="B1536" t="s">
        <v>172</v>
      </c>
      <c r="C1536" s="17">
        <v>0.19862563505283101</v>
      </c>
      <c r="D1536" s="17">
        <v>0.175643860655009</v>
      </c>
      <c r="E1536" s="17">
        <v>0.22066714000061599</v>
      </c>
      <c r="F1536" s="17"/>
      <c r="G1536" s="17">
        <v>0.27621661106285</v>
      </c>
      <c r="H1536" s="17">
        <v>0.22603082946581299</v>
      </c>
      <c r="I1536" s="17">
        <v>0.19933183927699499</v>
      </c>
      <c r="J1536" s="17">
        <v>0.179486519602404</v>
      </c>
      <c r="K1536" s="17">
        <v>0.16697791878317</v>
      </c>
      <c r="L1536" s="17">
        <v>0.160653414498244</v>
      </c>
      <c r="M1536" s="17"/>
      <c r="N1536" s="17">
        <v>0.201894171728252</v>
      </c>
      <c r="O1536" s="17">
        <v>0.19778862296032801</v>
      </c>
      <c r="P1536" s="17">
        <v>0.19628833609149299</v>
      </c>
      <c r="Q1536" s="17">
        <v>0.19841211619455101</v>
      </c>
      <c r="R1536" s="17"/>
      <c r="S1536" s="17">
        <v>0.21316358824769099</v>
      </c>
      <c r="T1536" s="17">
        <v>0.15786477928466999</v>
      </c>
      <c r="U1536" s="17">
        <v>0.16814054342531901</v>
      </c>
      <c r="V1536" s="17">
        <v>0.177407127247556</v>
      </c>
      <c r="W1536" s="17">
        <v>0.18894065399673099</v>
      </c>
      <c r="X1536" s="17">
        <v>0.226769418695414</v>
      </c>
      <c r="Y1536" s="17">
        <v>0.19290830598844</v>
      </c>
      <c r="Z1536" s="17">
        <v>0.232840485535421</v>
      </c>
      <c r="AA1536" s="17">
        <v>0.23603068217804701</v>
      </c>
      <c r="AB1536" s="17">
        <v>0.20014061217479601</v>
      </c>
      <c r="AC1536" s="17">
        <v>0.23974219000527999</v>
      </c>
      <c r="AD1536" s="17">
        <v>0.150415770492033</v>
      </c>
      <c r="AE1536" s="17"/>
      <c r="AF1536" s="17">
        <v>0.209992128730841</v>
      </c>
      <c r="AG1536" s="17">
        <v>0.19376574209676201</v>
      </c>
      <c r="AH1536" s="17">
        <v>0.229957652252919</v>
      </c>
      <c r="AI1536" s="17">
        <v>0.19081517909634399</v>
      </c>
      <c r="AJ1536" s="17">
        <v>0.13637178618543799</v>
      </c>
      <c r="AK1536" s="17"/>
      <c r="AL1536" s="17">
        <v>0.20911761028786399</v>
      </c>
      <c r="AM1536" s="17">
        <v>0.185189472133511</v>
      </c>
      <c r="AN1536" s="17">
        <v>0.20032986486477899</v>
      </c>
      <c r="AO1536" s="17">
        <v>0.21988647506329501</v>
      </c>
      <c r="AP1536" s="17">
        <v>0.176080644766968</v>
      </c>
      <c r="AQ1536" s="17">
        <v>0.18671400979195499</v>
      </c>
      <c r="AR1536" s="17"/>
      <c r="AS1536" s="17">
        <v>0.175389128684975</v>
      </c>
      <c r="AT1536" s="17">
        <v>0.226296882892454</v>
      </c>
      <c r="AU1536" s="17"/>
      <c r="AV1536" s="17">
        <v>0.17281251646835999</v>
      </c>
      <c r="AW1536" s="17">
        <v>0.181389632372292</v>
      </c>
    </row>
    <row r="1537" spans="2:49" x14ac:dyDescent="0.3">
      <c r="B1537" t="s">
        <v>173</v>
      </c>
      <c r="C1537" s="17">
        <v>0.24376545096115501</v>
      </c>
      <c r="D1537" s="17">
        <v>0.233222101644639</v>
      </c>
      <c r="E1537" s="17">
        <v>0.25488087605368598</v>
      </c>
      <c r="F1537" s="17"/>
      <c r="G1537" s="17">
        <v>0.24164223871585699</v>
      </c>
      <c r="H1537" s="17">
        <v>0.236376709682663</v>
      </c>
      <c r="I1537" s="17">
        <v>0.26836917299742702</v>
      </c>
      <c r="J1537" s="17">
        <v>0.24887030119972001</v>
      </c>
      <c r="K1537" s="17">
        <v>0.23823338311101</v>
      </c>
      <c r="L1537" s="17">
        <v>0.23063681967043401</v>
      </c>
      <c r="M1537" s="17"/>
      <c r="N1537" s="17">
        <v>0.188274153817787</v>
      </c>
      <c r="O1537" s="17">
        <v>0.25825240591105197</v>
      </c>
      <c r="P1537" s="17">
        <v>0.26468352978849002</v>
      </c>
      <c r="Q1537" s="17">
        <v>0.27099899293756402</v>
      </c>
      <c r="R1537" s="17"/>
      <c r="S1537" s="17">
        <v>0.247936025997086</v>
      </c>
      <c r="T1537" s="17">
        <v>0.20629642249020999</v>
      </c>
      <c r="U1537" s="17">
        <v>0.24938454227568399</v>
      </c>
      <c r="V1537" s="17">
        <v>0.26135802473249298</v>
      </c>
      <c r="W1537" s="17">
        <v>0.28412951550217103</v>
      </c>
      <c r="X1537" s="17">
        <v>0.25633336704618098</v>
      </c>
      <c r="Y1537" s="17">
        <v>0.25808295388331298</v>
      </c>
      <c r="Z1537" s="17">
        <v>0.22072083359191</v>
      </c>
      <c r="AA1537" s="17">
        <v>0.23362651905748</v>
      </c>
      <c r="AB1537" s="17">
        <v>0.24376713561456201</v>
      </c>
      <c r="AC1537" s="17">
        <v>0.18738071755425401</v>
      </c>
      <c r="AD1537" s="17">
        <v>0.31122453760364599</v>
      </c>
      <c r="AE1537" s="17"/>
      <c r="AF1537" s="17">
        <v>0.24674490437199501</v>
      </c>
      <c r="AG1537" s="17">
        <v>0.25839680751406502</v>
      </c>
      <c r="AH1537" s="17">
        <v>0.23048270464293</v>
      </c>
      <c r="AI1537" s="17">
        <v>0.23589849609795499</v>
      </c>
      <c r="AJ1537" s="17">
        <v>0.16759716304912201</v>
      </c>
      <c r="AK1537" s="17"/>
      <c r="AL1537" s="17">
        <v>0.24257247981900301</v>
      </c>
      <c r="AM1537" s="17">
        <v>0.236955590003949</v>
      </c>
      <c r="AN1537" s="17">
        <v>0.28426456606739298</v>
      </c>
      <c r="AO1537" s="17">
        <v>0.232113345776463</v>
      </c>
      <c r="AP1537" s="17">
        <v>0.24178259028061999</v>
      </c>
      <c r="AQ1537" s="17">
        <v>0.24732800296843599</v>
      </c>
      <c r="AR1537" s="17"/>
      <c r="AS1537" s="17">
        <v>0.240385772875012</v>
      </c>
      <c r="AT1537" s="17">
        <v>0.24779014849783701</v>
      </c>
      <c r="AU1537" s="17"/>
      <c r="AV1537" s="17">
        <v>0.237719442534609</v>
      </c>
      <c r="AW1537" s="17">
        <v>0.24659521523347999</v>
      </c>
    </row>
    <row r="1538" spans="2:49" x14ac:dyDescent="0.3">
      <c r="B1538" t="s">
        <v>174</v>
      </c>
      <c r="C1538" s="17">
        <v>0.22000901189365701</v>
      </c>
      <c r="D1538" s="17">
        <v>0.23545682288344699</v>
      </c>
      <c r="E1538" s="17">
        <v>0.205709254141095</v>
      </c>
      <c r="F1538" s="17"/>
      <c r="G1538" s="17">
        <v>0.20326931819176999</v>
      </c>
      <c r="H1538" s="17">
        <v>0.22484676865622999</v>
      </c>
      <c r="I1538" s="17">
        <v>0.23658733104810001</v>
      </c>
      <c r="J1538" s="17">
        <v>0.23469930881100601</v>
      </c>
      <c r="K1538" s="17">
        <v>0.19246928679686001</v>
      </c>
      <c r="L1538" s="17">
        <v>0.22028102552291701</v>
      </c>
      <c r="M1538" s="17"/>
      <c r="N1538" s="17">
        <v>0.26588597592083302</v>
      </c>
      <c r="O1538" s="17">
        <v>0.20106949282212799</v>
      </c>
      <c r="P1538" s="17">
        <v>0.23031759233482799</v>
      </c>
      <c r="Q1538" s="17">
        <v>0.18169291735161999</v>
      </c>
      <c r="R1538" s="17"/>
      <c r="S1538" s="17">
        <v>0.22844000210472801</v>
      </c>
      <c r="T1538" s="17">
        <v>0.24451362615577901</v>
      </c>
      <c r="U1538" s="17">
        <v>0.17884615882632701</v>
      </c>
      <c r="V1538" s="17">
        <v>0.25799114238165499</v>
      </c>
      <c r="W1538" s="17">
        <v>0.157277402384077</v>
      </c>
      <c r="X1538" s="17">
        <v>0.199639739144988</v>
      </c>
      <c r="Y1538" s="17">
        <v>0.25719232620079402</v>
      </c>
      <c r="Z1538" s="17">
        <v>0.162933017879723</v>
      </c>
      <c r="AA1538" s="17">
        <v>0.18837242308173399</v>
      </c>
      <c r="AB1538" s="17">
        <v>0.26471395991138802</v>
      </c>
      <c r="AC1538" s="17">
        <v>0.21131588875850299</v>
      </c>
      <c r="AD1538" s="17">
        <v>0.25069203589287198</v>
      </c>
      <c r="AE1538" s="17"/>
      <c r="AF1538" s="17">
        <v>0.18625683668874601</v>
      </c>
      <c r="AG1538" s="17">
        <v>0.21864058163967501</v>
      </c>
      <c r="AH1538" s="17">
        <v>0.22911939283772301</v>
      </c>
      <c r="AI1538" s="17">
        <v>0.23050314733931601</v>
      </c>
      <c r="AJ1538" s="17">
        <v>0.34354124372700501</v>
      </c>
      <c r="AK1538" s="17"/>
      <c r="AL1538" s="17">
        <v>0.218528537217893</v>
      </c>
      <c r="AM1538" s="17">
        <v>0.22547803071210401</v>
      </c>
      <c r="AN1538" s="17">
        <v>0.19110055547511401</v>
      </c>
      <c r="AO1538" s="17">
        <v>0.234135480848051</v>
      </c>
      <c r="AP1538" s="17">
        <v>0.22100310822313701</v>
      </c>
      <c r="AQ1538" s="17">
        <v>0.199334223406477</v>
      </c>
      <c r="AR1538" s="17"/>
      <c r="AS1538" s="17">
        <v>0.241886328754124</v>
      </c>
      <c r="AT1538" s="17">
        <v>0.193956358051107</v>
      </c>
      <c r="AU1538" s="17"/>
      <c r="AV1538" s="17">
        <v>0.231741014708887</v>
      </c>
      <c r="AW1538" s="17">
        <v>0.26551308715605798</v>
      </c>
    </row>
    <row r="1539" spans="2:49" x14ac:dyDescent="0.3">
      <c r="B1539" t="s">
        <v>175</v>
      </c>
      <c r="C1539" s="17">
        <v>0.19002215737088499</v>
      </c>
      <c r="D1539" s="17">
        <v>0.23027542515226099</v>
      </c>
      <c r="E1539" s="17">
        <v>0.15212497062549199</v>
      </c>
      <c r="F1539" s="17"/>
      <c r="G1539" s="17">
        <v>0.135908788988236</v>
      </c>
      <c r="H1539" s="17">
        <v>0.168952451292817</v>
      </c>
      <c r="I1539" s="17">
        <v>0.15966329841912599</v>
      </c>
      <c r="J1539" s="17">
        <v>0.170810048927277</v>
      </c>
      <c r="K1539" s="17">
        <v>0.22272559551464699</v>
      </c>
      <c r="L1539" s="17">
        <v>0.26184076318233102</v>
      </c>
      <c r="M1539" s="17"/>
      <c r="N1539" s="17">
        <v>0.21633253861959401</v>
      </c>
      <c r="O1539" s="17">
        <v>0.19541273048937</v>
      </c>
      <c r="P1539" s="17">
        <v>0.18789031487049099</v>
      </c>
      <c r="Q1539" s="17">
        <v>0.15819106559055299</v>
      </c>
      <c r="R1539" s="17"/>
      <c r="S1539" s="17">
        <v>0.15200485984244599</v>
      </c>
      <c r="T1539" s="17">
        <v>0.252584571342093</v>
      </c>
      <c r="U1539" s="17">
        <v>0.20490806819317101</v>
      </c>
      <c r="V1539" s="17">
        <v>0.13572598868643901</v>
      </c>
      <c r="W1539" s="17">
        <v>0.214627551798933</v>
      </c>
      <c r="X1539" s="17">
        <v>0.182204197219061</v>
      </c>
      <c r="Y1539" s="17">
        <v>0.1554154777233</v>
      </c>
      <c r="Z1539" s="17">
        <v>0.26513584692636699</v>
      </c>
      <c r="AA1539" s="17">
        <v>0.18176525694262599</v>
      </c>
      <c r="AB1539" s="17">
        <v>0.197468130173589</v>
      </c>
      <c r="AC1539" s="17">
        <v>0.18155168655329601</v>
      </c>
      <c r="AD1539" s="17">
        <v>0.19922126504049301</v>
      </c>
      <c r="AE1539" s="17"/>
      <c r="AF1539" s="17">
        <v>0.218764245253288</v>
      </c>
      <c r="AG1539" s="17">
        <v>0.19444198397485199</v>
      </c>
      <c r="AH1539" s="17">
        <v>0.15993260156512201</v>
      </c>
      <c r="AI1539" s="17">
        <v>0.18256566533073601</v>
      </c>
      <c r="AJ1539" s="17">
        <v>0.15479579507129701</v>
      </c>
      <c r="AK1539" s="17"/>
      <c r="AL1539" s="17">
        <v>0.17996844322788699</v>
      </c>
      <c r="AM1539" s="17">
        <v>0.19318740258345701</v>
      </c>
      <c r="AN1539" s="17">
        <v>0.200345901859316</v>
      </c>
      <c r="AO1539" s="17">
        <v>0.18097946460174999</v>
      </c>
      <c r="AP1539" s="17">
        <v>0.181483540297391</v>
      </c>
      <c r="AQ1539" s="17">
        <v>0.25802465731820901</v>
      </c>
      <c r="AR1539" s="17"/>
      <c r="AS1539" s="17">
        <v>0.20438976502761599</v>
      </c>
      <c r="AT1539" s="17">
        <v>0.17291245826044299</v>
      </c>
      <c r="AU1539" s="17"/>
      <c r="AV1539" s="17">
        <v>0.215469158798651</v>
      </c>
      <c r="AW1539" s="17">
        <v>0.17858768943873601</v>
      </c>
    </row>
    <row r="1540" spans="2:49" x14ac:dyDescent="0.3">
      <c r="B1540" t="s">
        <v>176</v>
      </c>
      <c r="C1540" s="17">
        <v>2.3467607918294799E-2</v>
      </c>
      <c r="D1540" s="17">
        <v>2.1754723650283699E-2</v>
      </c>
      <c r="E1540" s="17">
        <v>2.5307221443631799E-2</v>
      </c>
      <c r="F1540" s="17"/>
      <c r="G1540" s="17">
        <v>2.9197205917759299E-2</v>
      </c>
      <c r="H1540" s="17">
        <v>2.1108327907568201E-2</v>
      </c>
      <c r="I1540" s="17">
        <v>1.2070920605831899E-2</v>
      </c>
      <c r="J1540" s="17">
        <v>1.6068020864310101E-2</v>
      </c>
      <c r="K1540" s="17">
        <v>2.4405057795209101E-2</v>
      </c>
      <c r="L1540" s="17">
        <v>3.6251765195388398E-2</v>
      </c>
      <c r="M1540" s="17"/>
      <c r="N1540" s="17">
        <v>1.44467268116891E-2</v>
      </c>
      <c r="O1540" s="17">
        <v>2.1837691798710701E-2</v>
      </c>
      <c r="P1540" s="17">
        <v>8.3641380852682596E-3</v>
      </c>
      <c r="Q1540" s="17">
        <v>4.8450934288716101E-2</v>
      </c>
      <c r="R1540" s="17"/>
      <c r="S1540" s="17">
        <v>9.8363689203138701E-3</v>
      </c>
      <c r="T1540" s="17">
        <v>1.2586599328858999E-2</v>
      </c>
      <c r="U1540" s="17">
        <v>2.90260863363913E-2</v>
      </c>
      <c r="V1540" s="17">
        <v>3.4478096932917798E-2</v>
      </c>
      <c r="W1540" s="17">
        <v>2.3651669816583301E-2</v>
      </c>
      <c r="X1540" s="17">
        <v>1.9683658663509799E-2</v>
      </c>
      <c r="Y1540" s="17">
        <v>2.0957310341356901E-2</v>
      </c>
      <c r="Z1540" s="17">
        <v>5.4683979461081597E-2</v>
      </c>
      <c r="AA1540" s="17">
        <v>3.1418094193352002E-2</v>
      </c>
      <c r="AB1540" s="17">
        <v>1.4093044898025899E-2</v>
      </c>
      <c r="AC1540" s="17">
        <v>4.2778107251859501E-2</v>
      </c>
      <c r="AD1540" s="17">
        <v>2.9469787316340802E-2</v>
      </c>
      <c r="AE1540" s="17"/>
      <c r="AF1540" s="17">
        <v>2.3645613169925101E-2</v>
      </c>
      <c r="AG1540" s="17">
        <v>1.8120098685992202E-2</v>
      </c>
      <c r="AH1540" s="17">
        <v>1.90504695995115E-2</v>
      </c>
      <c r="AI1540" s="17">
        <v>1.34476108505768E-2</v>
      </c>
      <c r="AJ1540" s="17">
        <v>2.9914276394677801E-2</v>
      </c>
      <c r="AK1540" s="17"/>
      <c r="AL1540" s="17">
        <v>1.66666487156223E-2</v>
      </c>
      <c r="AM1540" s="17">
        <v>3.2582183539087498E-2</v>
      </c>
      <c r="AN1540" s="17">
        <v>8.19176661795149E-3</v>
      </c>
      <c r="AO1540" s="17">
        <v>2.1278097993206801E-2</v>
      </c>
      <c r="AP1540" s="17">
        <v>4.2681531901893902E-2</v>
      </c>
      <c r="AQ1540" s="17">
        <v>9.7697784774420596E-3</v>
      </c>
      <c r="AR1540" s="17"/>
      <c r="AS1540" s="17">
        <v>2.0272481320684401E-2</v>
      </c>
      <c r="AT1540" s="17">
        <v>2.7272531884134799E-2</v>
      </c>
      <c r="AU1540" s="17"/>
      <c r="AV1540" s="17">
        <v>2.0618169695965201E-2</v>
      </c>
      <c r="AW1540" s="17">
        <v>1.94674302706432E-2</v>
      </c>
    </row>
    <row r="1541" spans="2:49" x14ac:dyDescent="0.3">
      <c r="B1541" t="s">
        <v>177</v>
      </c>
      <c r="C1541" s="17">
        <v>0.32273577185600799</v>
      </c>
      <c r="D1541" s="17">
        <v>0.27929092666937</v>
      </c>
      <c r="E1541" s="17">
        <v>0.36197767773609602</v>
      </c>
      <c r="F1541" s="17"/>
      <c r="G1541" s="17">
        <v>0.38998244818637801</v>
      </c>
      <c r="H1541" s="17">
        <v>0.34871574246072201</v>
      </c>
      <c r="I1541" s="17">
        <v>0.323309276929515</v>
      </c>
      <c r="J1541" s="17">
        <v>0.32955232019768699</v>
      </c>
      <c r="K1541" s="17">
        <v>0.32216667678227301</v>
      </c>
      <c r="L1541" s="17">
        <v>0.25098962642893002</v>
      </c>
      <c r="M1541" s="17"/>
      <c r="N1541" s="17">
        <v>0.31506060483009701</v>
      </c>
      <c r="O1541" s="17">
        <v>0.32342767897873897</v>
      </c>
      <c r="P1541" s="17">
        <v>0.30874442492092202</v>
      </c>
      <c r="Q1541" s="17">
        <v>0.340666089831547</v>
      </c>
      <c r="R1541" s="17"/>
      <c r="S1541" s="17">
        <v>0.36178274313542602</v>
      </c>
      <c r="T1541" s="17">
        <v>0.28401878068305902</v>
      </c>
      <c r="U1541" s="17">
        <v>0.33783514436842599</v>
      </c>
      <c r="V1541" s="17">
        <v>0.31044674726649601</v>
      </c>
      <c r="W1541" s="17">
        <v>0.32031386049823501</v>
      </c>
      <c r="X1541" s="17">
        <v>0.34213903792626099</v>
      </c>
      <c r="Y1541" s="17">
        <v>0.30835193185123599</v>
      </c>
      <c r="Z1541" s="17">
        <v>0.29652632214091801</v>
      </c>
      <c r="AA1541" s="17">
        <v>0.36481770672480901</v>
      </c>
      <c r="AB1541" s="17">
        <v>0.27995772940243602</v>
      </c>
      <c r="AC1541" s="17">
        <v>0.37697359988208701</v>
      </c>
      <c r="AD1541" s="17">
        <v>0.20939237414664799</v>
      </c>
      <c r="AE1541" s="17"/>
      <c r="AF1541" s="17">
        <v>0.32458840051604698</v>
      </c>
      <c r="AG1541" s="17">
        <v>0.31040052818541602</v>
      </c>
      <c r="AH1541" s="17">
        <v>0.36141483135471297</v>
      </c>
      <c r="AI1541" s="17">
        <v>0.33758508038141599</v>
      </c>
      <c r="AJ1541" s="17">
        <v>0.304151521757899</v>
      </c>
      <c r="AK1541" s="17"/>
      <c r="AL1541" s="17">
        <v>0.34226389101959498</v>
      </c>
      <c r="AM1541" s="17">
        <v>0.31179679316140202</v>
      </c>
      <c r="AN1541" s="17">
        <v>0.316097209980225</v>
      </c>
      <c r="AO1541" s="17">
        <v>0.33149361078052902</v>
      </c>
      <c r="AP1541" s="17">
        <v>0.313049229296957</v>
      </c>
      <c r="AQ1541" s="17">
        <v>0.28554333782943497</v>
      </c>
      <c r="AR1541" s="17"/>
      <c r="AS1541" s="17">
        <v>0.29306565202256302</v>
      </c>
      <c r="AT1541" s="17">
        <v>0.35806850330647799</v>
      </c>
      <c r="AU1541" s="17"/>
      <c r="AV1541" s="17">
        <v>0.294452214261887</v>
      </c>
      <c r="AW1541" s="17">
        <v>0.28983657790108303</v>
      </c>
    </row>
    <row r="1542" spans="2:49" x14ac:dyDescent="0.3">
      <c r="B1542" t="s">
        <v>178</v>
      </c>
      <c r="C1542" s="17">
        <v>0.41003116926454197</v>
      </c>
      <c r="D1542" s="17">
        <v>0.46573224803570701</v>
      </c>
      <c r="E1542" s="17">
        <v>0.35783422476658699</v>
      </c>
      <c r="F1542" s="17"/>
      <c r="G1542" s="17">
        <v>0.33917810718000602</v>
      </c>
      <c r="H1542" s="17">
        <v>0.39379921994904699</v>
      </c>
      <c r="I1542" s="17">
        <v>0.396250629467226</v>
      </c>
      <c r="J1542" s="17">
        <v>0.40550935773828301</v>
      </c>
      <c r="K1542" s="17">
        <v>0.41519488231150797</v>
      </c>
      <c r="L1542" s="17">
        <v>0.48212178870524802</v>
      </c>
      <c r="M1542" s="17"/>
      <c r="N1542" s="17">
        <v>0.48221851454042702</v>
      </c>
      <c r="O1542" s="17">
        <v>0.39648222331149902</v>
      </c>
      <c r="P1542" s="17">
        <v>0.41820790720531897</v>
      </c>
      <c r="Q1542" s="17">
        <v>0.33988398294217298</v>
      </c>
      <c r="R1542" s="17"/>
      <c r="S1542" s="17">
        <v>0.38044486194717397</v>
      </c>
      <c r="T1542" s="17">
        <v>0.49709819749787199</v>
      </c>
      <c r="U1542" s="17">
        <v>0.38375422701949902</v>
      </c>
      <c r="V1542" s="17">
        <v>0.39371713106809397</v>
      </c>
      <c r="W1542" s="17">
        <v>0.37190495418301101</v>
      </c>
      <c r="X1542" s="17">
        <v>0.38184393636404801</v>
      </c>
      <c r="Y1542" s="17">
        <v>0.41260780392409402</v>
      </c>
      <c r="Z1542" s="17">
        <v>0.42806886480609102</v>
      </c>
      <c r="AA1542" s="17">
        <v>0.37013768002435898</v>
      </c>
      <c r="AB1542" s="17">
        <v>0.46218209008497602</v>
      </c>
      <c r="AC1542" s="17">
        <v>0.392867575311799</v>
      </c>
      <c r="AD1542" s="17">
        <v>0.44991330093336501</v>
      </c>
      <c r="AE1542" s="17"/>
      <c r="AF1542" s="17">
        <v>0.40502108194203301</v>
      </c>
      <c r="AG1542" s="17">
        <v>0.413082565614526</v>
      </c>
      <c r="AH1542" s="17">
        <v>0.38905199440284499</v>
      </c>
      <c r="AI1542" s="17">
        <v>0.41306881267005202</v>
      </c>
      <c r="AJ1542" s="17">
        <v>0.49833703879830199</v>
      </c>
      <c r="AK1542" s="17"/>
      <c r="AL1542" s="17">
        <v>0.39849698044578002</v>
      </c>
      <c r="AM1542" s="17">
        <v>0.418665433295561</v>
      </c>
      <c r="AN1542" s="17">
        <v>0.39144645733443001</v>
      </c>
      <c r="AO1542" s="17">
        <v>0.41511494544980099</v>
      </c>
      <c r="AP1542" s="17">
        <v>0.40248664852052901</v>
      </c>
      <c r="AQ1542" s="17">
        <v>0.457358880724687</v>
      </c>
      <c r="AR1542" s="17"/>
      <c r="AS1542" s="17">
        <v>0.44627609378174099</v>
      </c>
      <c r="AT1542" s="17">
        <v>0.36686881631154999</v>
      </c>
      <c r="AU1542" s="17"/>
      <c r="AV1542" s="17">
        <v>0.447210173507539</v>
      </c>
      <c r="AW1542" s="17">
        <v>0.44410077659479402</v>
      </c>
    </row>
    <row r="1543" spans="2:49" x14ac:dyDescent="0.3">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c r="AB1543" s="17"/>
      <c r="AC1543" s="17"/>
      <c r="AD1543" s="17"/>
      <c r="AE1543" s="17"/>
      <c r="AF1543" s="17"/>
      <c r="AG1543" s="17"/>
      <c r="AH1543" s="17"/>
      <c r="AI1543" s="17"/>
      <c r="AJ1543" s="17"/>
      <c r="AK1543" s="17"/>
      <c r="AL1543" s="17"/>
      <c r="AM1543" s="17"/>
      <c r="AN1543" s="17"/>
      <c r="AO1543" s="17"/>
      <c r="AP1543" s="17"/>
      <c r="AQ1543" s="17"/>
      <c r="AR1543" s="17"/>
      <c r="AS1543" s="17"/>
      <c r="AT1543" s="17"/>
      <c r="AU1543" s="17"/>
      <c r="AV1543" s="17"/>
      <c r="AW1543" s="17"/>
    </row>
    <row r="1544" spans="2:49" x14ac:dyDescent="0.3">
      <c r="B1544" s="6" t="s">
        <v>535</v>
      </c>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row>
    <row r="1545" spans="2:49" x14ac:dyDescent="0.3">
      <c r="B1545" s="23" t="s">
        <v>534</v>
      </c>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row>
    <row r="1546" spans="2:49" x14ac:dyDescent="0.3">
      <c r="B1546" t="s">
        <v>439</v>
      </c>
      <c r="C1546" s="17">
        <v>1.5992989936620398E-2</v>
      </c>
      <c r="D1546" s="17">
        <v>4.2321526182419099E-2</v>
      </c>
      <c r="E1546" s="17">
        <v>0</v>
      </c>
      <c r="F1546" s="17"/>
      <c r="G1546" s="17">
        <v>0</v>
      </c>
      <c r="H1546" s="17">
        <v>6.4665938028815803E-2</v>
      </c>
      <c r="I1546" s="17">
        <v>0</v>
      </c>
      <c r="J1546" s="17">
        <v>0</v>
      </c>
      <c r="K1546" s="17">
        <v>0</v>
      </c>
      <c r="L1546" s="17">
        <v>0</v>
      </c>
      <c r="M1546" s="17"/>
      <c r="N1546" s="17">
        <v>0</v>
      </c>
      <c r="O1546" s="17">
        <v>0</v>
      </c>
      <c r="P1546" s="17">
        <v>6.4811336758304694E-2</v>
      </c>
      <c r="Q1546" s="17">
        <v>0</v>
      </c>
      <c r="R1546" s="17"/>
      <c r="S1546" s="17">
        <v>0</v>
      </c>
      <c r="T1546" s="17">
        <v>0</v>
      </c>
      <c r="U1546" s="17">
        <v>0</v>
      </c>
      <c r="V1546" s="17">
        <v>0</v>
      </c>
      <c r="W1546" s="17" t="s">
        <v>280</v>
      </c>
      <c r="X1546" s="17">
        <v>0</v>
      </c>
      <c r="Y1546" s="17">
        <v>0</v>
      </c>
      <c r="Z1546" s="17">
        <v>0</v>
      </c>
      <c r="AA1546" s="17">
        <v>0.128236766754389</v>
      </c>
      <c r="AB1546" s="17">
        <v>0</v>
      </c>
      <c r="AC1546" s="17">
        <v>0</v>
      </c>
      <c r="AD1546" s="17">
        <v>0</v>
      </c>
      <c r="AE1546" s="17"/>
      <c r="AF1546" s="17">
        <v>0</v>
      </c>
      <c r="AG1546" s="17">
        <v>0</v>
      </c>
      <c r="AH1546" s="17">
        <v>0</v>
      </c>
      <c r="AI1546" s="17">
        <v>0.21526826681317299</v>
      </c>
      <c r="AJ1546" s="17" t="s">
        <v>280</v>
      </c>
      <c r="AK1546" s="17"/>
      <c r="AL1546" s="17">
        <v>5.1117122962421199E-2</v>
      </c>
      <c r="AM1546" s="17">
        <v>0</v>
      </c>
      <c r="AN1546" s="17">
        <v>0</v>
      </c>
      <c r="AO1546" s="17">
        <v>0</v>
      </c>
      <c r="AP1546" s="17">
        <v>0</v>
      </c>
      <c r="AQ1546" s="17">
        <v>0</v>
      </c>
      <c r="AR1546" s="17"/>
      <c r="AS1546" s="17">
        <v>2.9574816467284101E-2</v>
      </c>
      <c r="AT1546" s="17">
        <v>0</v>
      </c>
      <c r="AU1546" s="17"/>
      <c r="AV1546" s="17">
        <v>4.0364837450888702E-2</v>
      </c>
      <c r="AW1546" s="17">
        <v>0</v>
      </c>
    </row>
    <row r="1547" spans="2:49" x14ac:dyDescent="0.3">
      <c r="B1547" t="s">
        <v>440</v>
      </c>
      <c r="C1547" s="17">
        <v>0.174493135258112</v>
      </c>
      <c r="D1547" s="17">
        <v>0.22389392984553999</v>
      </c>
      <c r="E1547" s="17">
        <v>0.144485146841215</v>
      </c>
      <c r="F1547" s="17"/>
      <c r="G1547" s="17">
        <v>0.68847079565265501</v>
      </c>
      <c r="H1547" s="17">
        <v>0.23614793677717699</v>
      </c>
      <c r="I1547" s="17">
        <v>0.30352227569057599</v>
      </c>
      <c r="J1547" s="17">
        <v>0.129932066292715</v>
      </c>
      <c r="K1547" s="17">
        <v>6.9055023524717096E-2</v>
      </c>
      <c r="L1547" s="17">
        <v>0</v>
      </c>
      <c r="M1547" s="17"/>
      <c r="N1547" s="17">
        <v>9.9359557604351903E-2</v>
      </c>
      <c r="O1547" s="17">
        <v>5.3372800334004697E-2</v>
      </c>
      <c r="P1547" s="17">
        <v>0.35422497854448498</v>
      </c>
      <c r="Q1547" s="17">
        <v>0.246345558047981</v>
      </c>
      <c r="R1547" s="17"/>
      <c r="S1547" s="17">
        <v>0.30318902403807702</v>
      </c>
      <c r="T1547" s="17">
        <v>9.9258905653449497E-2</v>
      </c>
      <c r="U1547" s="17">
        <v>0.159180227855684</v>
      </c>
      <c r="V1547" s="17">
        <v>0.37998612509607699</v>
      </c>
      <c r="W1547" s="17" t="s">
        <v>280</v>
      </c>
      <c r="X1547" s="17">
        <v>0.26450839941106802</v>
      </c>
      <c r="Y1547" s="17">
        <v>0</v>
      </c>
      <c r="Z1547" s="17">
        <v>0.248910399767346</v>
      </c>
      <c r="AA1547" s="17">
        <v>0</v>
      </c>
      <c r="AB1547" s="17">
        <v>0.19969687160715399</v>
      </c>
      <c r="AC1547" s="17">
        <v>0</v>
      </c>
      <c r="AD1547" s="17">
        <v>0.31108644271139502</v>
      </c>
      <c r="AE1547" s="17"/>
      <c r="AF1547" s="17">
        <v>0.15157378420860201</v>
      </c>
      <c r="AG1547" s="17">
        <v>0.153809294760263</v>
      </c>
      <c r="AH1547" s="17">
        <v>0.25638458933722902</v>
      </c>
      <c r="AI1547" s="17">
        <v>0.19786735916422099</v>
      </c>
      <c r="AJ1547" s="17" t="s">
        <v>280</v>
      </c>
      <c r="AK1547" s="17"/>
      <c r="AL1547" s="17">
        <v>0.34601844148739302</v>
      </c>
      <c r="AM1547" s="17">
        <v>7.7580915423039395E-2</v>
      </c>
      <c r="AN1547" s="17">
        <v>0</v>
      </c>
      <c r="AO1547" s="17">
        <v>0.15692739048064799</v>
      </c>
      <c r="AP1547" s="17">
        <v>0</v>
      </c>
      <c r="AQ1547" s="17">
        <v>0.32716113502566202</v>
      </c>
      <c r="AR1547" s="17"/>
      <c r="AS1547" s="17">
        <v>0.146002387362379</v>
      </c>
      <c r="AT1547" s="17">
        <v>0.2080418073277</v>
      </c>
      <c r="AU1547" s="17"/>
      <c r="AV1547" s="17">
        <v>0.19926962657041</v>
      </c>
      <c r="AW1547" s="17">
        <v>0</v>
      </c>
    </row>
    <row r="1548" spans="2:49" x14ac:dyDescent="0.3">
      <c r="B1548" t="s">
        <v>441</v>
      </c>
      <c r="C1548" s="17">
        <v>0.2363179959998</v>
      </c>
      <c r="D1548" s="17">
        <v>0.22704115357052801</v>
      </c>
      <c r="E1548" s="17">
        <v>0.241953115484979</v>
      </c>
      <c r="F1548" s="17"/>
      <c r="G1548" s="17">
        <v>0</v>
      </c>
      <c r="H1548" s="17">
        <v>0.29257657122349001</v>
      </c>
      <c r="I1548" s="17">
        <v>0.113095285276463</v>
      </c>
      <c r="J1548" s="17">
        <v>0.33583921422770302</v>
      </c>
      <c r="K1548" s="17">
        <v>0.137616931774558</v>
      </c>
      <c r="L1548" s="17">
        <v>0.31046252820109599</v>
      </c>
      <c r="M1548" s="17"/>
      <c r="N1548" s="17">
        <v>0.25393269963380599</v>
      </c>
      <c r="O1548" s="17">
        <v>0.25262917573392102</v>
      </c>
      <c r="P1548" s="17">
        <v>5.9547367485101997E-2</v>
      </c>
      <c r="Q1548" s="17">
        <v>0.43006955215182502</v>
      </c>
      <c r="R1548" s="17"/>
      <c r="S1548" s="17">
        <v>0</v>
      </c>
      <c r="T1548" s="17">
        <v>0.185211372478471</v>
      </c>
      <c r="U1548" s="17">
        <v>0.67346239791835305</v>
      </c>
      <c r="V1548" s="17">
        <v>0.47905253968821498</v>
      </c>
      <c r="W1548" s="17" t="s">
        <v>280</v>
      </c>
      <c r="X1548" s="17">
        <v>0</v>
      </c>
      <c r="Y1548" s="17">
        <v>0</v>
      </c>
      <c r="Z1548" s="17">
        <v>0.236572965071733</v>
      </c>
      <c r="AA1548" s="17">
        <v>0.36106154044013899</v>
      </c>
      <c r="AB1548" s="17">
        <v>0.19653078384477199</v>
      </c>
      <c r="AC1548" s="17">
        <v>0.17424459048535801</v>
      </c>
      <c r="AD1548" s="17">
        <v>0.21472405904335501</v>
      </c>
      <c r="AE1548" s="17"/>
      <c r="AF1548" s="17">
        <v>0.30821055755726501</v>
      </c>
      <c r="AG1548" s="17">
        <v>0.25275162236507298</v>
      </c>
      <c r="AH1548" s="17">
        <v>0.22188911725662</v>
      </c>
      <c r="AI1548" s="17">
        <v>0.183402778237201</v>
      </c>
      <c r="AJ1548" s="17" t="s">
        <v>280</v>
      </c>
      <c r="AK1548" s="17"/>
      <c r="AL1548" s="17">
        <v>0.18885115657479001</v>
      </c>
      <c r="AM1548" s="17">
        <v>0.26510935254664297</v>
      </c>
      <c r="AN1548" s="17">
        <v>0.74830273647870105</v>
      </c>
      <c r="AO1548" s="17">
        <v>0.15390460554687299</v>
      </c>
      <c r="AP1548" s="17">
        <v>0.12969073695938399</v>
      </c>
      <c r="AQ1548" s="17">
        <v>0.33470545129181001</v>
      </c>
      <c r="AR1548" s="17"/>
      <c r="AS1548" s="17">
        <v>0.27990666808727699</v>
      </c>
      <c r="AT1548" s="17">
        <v>0.18499108555282801</v>
      </c>
      <c r="AU1548" s="17"/>
      <c r="AV1548" s="17">
        <v>0.22878302690425301</v>
      </c>
      <c r="AW1548" s="17">
        <v>0.42003357863032897</v>
      </c>
    </row>
    <row r="1549" spans="2:49" x14ac:dyDescent="0.3">
      <c r="B1549" t="s">
        <v>442</v>
      </c>
      <c r="C1549" s="17">
        <v>0.18073308987710399</v>
      </c>
      <c r="D1549" s="17">
        <v>0.16936535626919499</v>
      </c>
      <c r="E1549" s="17">
        <v>0.18763829901961701</v>
      </c>
      <c r="F1549" s="17"/>
      <c r="G1549" s="17">
        <v>0.31152920434734499</v>
      </c>
      <c r="H1549" s="17">
        <v>5.6212807151308802E-2</v>
      </c>
      <c r="I1549" s="17">
        <v>0.25357161940851403</v>
      </c>
      <c r="J1549" s="17">
        <v>0.396498138779461</v>
      </c>
      <c r="K1549" s="17">
        <v>6.4314881135165994E-2</v>
      </c>
      <c r="L1549" s="17">
        <v>9.6204972761648799E-2</v>
      </c>
      <c r="M1549" s="17"/>
      <c r="N1549" s="17">
        <v>0.14973334210700101</v>
      </c>
      <c r="O1549" s="17">
        <v>0.199352326230824</v>
      </c>
      <c r="P1549" s="17">
        <v>0.21657157611238201</v>
      </c>
      <c r="Q1549" s="17">
        <v>0.149987648084009</v>
      </c>
      <c r="R1549" s="17"/>
      <c r="S1549" s="17">
        <v>0.19577411119000501</v>
      </c>
      <c r="T1549" s="17">
        <v>0.23583256634295699</v>
      </c>
      <c r="U1549" s="17">
        <v>0.167357374225963</v>
      </c>
      <c r="V1549" s="17">
        <v>0.140961335215708</v>
      </c>
      <c r="W1549" s="17" t="s">
        <v>280</v>
      </c>
      <c r="X1549" s="17">
        <v>0.225419080275614</v>
      </c>
      <c r="Y1549" s="17">
        <v>0.26081878833968802</v>
      </c>
      <c r="Z1549" s="17">
        <v>0</v>
      </c>
      <c r="AA1549" s="17">
        <v>0.26897529275360998</v>
      </c>
      <c r="AB1549" s="17">
        <v>0</v>
      </c>
      <c r="AC1549" s="17">
        <v>0.32549440875251501</v>
      </c>
      <c r="AD1549" s="17">
        <v>0</v>
      </c>
      <c r="AE1549" s="17"/>
      <c r="AF1549" s="17">
        <v>0.23339378322625401</v>
      </c>
      <c r="AG1549" s="17">
        <v>0.256577655942058</v>
      </c>
      <c r="AH1549" s="17">
        <v>0.12307066424593199</v>
      </c>
      <c r="AI1549" s="17">
        <v>0</v>
      </c>
      <c r="AJ1549" s="17" t="s">
        <v>280</v>
      </c>
      <c r="AK1549" s="17"/>
      <c r="AL1549" s="17">
        <v>0.143222160266439</v>
      </c>
      <c r="AM1549" s="17">
        <v>0.23265509399113199</v>
      </c>
      <c r="AN1549" s="17">
        <v>0</v>
      </c>
      <c r="AO1549" s="17">
        <v>0.22936993934335101</v>
      </c>
      <c r="AP1549" s="17">
        <v>0.23986938117027101</v>
      </c>
      <c r="AQ1549" s="17">
        <v>0</v>
      </c>
      <c r="AR1549" s="17"/>
      <c r="AS1549" s="17">
        <v>0.11751031046155</v>
      </c>
      <c r="AT1549" s="17">
        <v>0.25517972433199998</v>
      </c>
      <c r="AU1549" s="17"/>
      <c r="AV1549" s="17">
        <v>0.16038255337377999</v>
      </c>
      <c r="AW1549" s="17">
        <v>0</v>
      </c>
    </row>
    <row r="1550" spans="2:49" x14ac:dyDescent="0.3">
      <c r="B1550" t="s">
        <v>531</v>
      </c>
      <c r="C1550" s="17">
        <v>0.392462788928364</v>
      </c>
      <c r="D1550" s="17">
        <v>0.33737803413231698</v>
      </c>
      <c r="E1550" s="17">
        <v>0.42592343865418902</v>
      </c>
      <c r="F1550" s="17"/>
      <c r="G1550" s="17">
        <v>0</v>
      </c>
      <c r="H1550" s="17">
        <v>0.35039674681920802</v>
      </c>
      <c r="I1550" s="17">
        <v>0.32981081962444703</v>
      </c>
      <c r="J1550" s="17">
        <v>0.13773058070012201</v>
      </c>
      <c r="K1550" s="17">
        <v>0.72901316356555801</v>
      </c>
      <c r="L1550" s="17">
        <v>0.59333249903725505</v>
      </c>
      <c r="M1550" s="17"/>
      <c r="N1550" s="17">
        <v>0.496974400654841</v>
      </c>
      <c r="O1550" s="17">
        <v>0.494645697701251</v>
      </c>
      <c r="P1550" s="17">
        <v>0.30484474109972598</v>
      </c>
      <c r="Q1550" s="17">
        <v>0.17359724171618501</v>
      </c>
      <c r="R1550" s="17"/>
      <c r="S1550" s="17">
        <v>0.501036864771918</v>
      </c>
      <c r="T1550" s="17">
        <v>0.47969715552512299</v>
      </c>
      <c r="U1550" s="17">
        <v>0</v>
      </c>
      <c r="V1550" s="17">
        <v>0</v>
      </c>
      <c r="W1550" s="17" t="s">
        <v>280</v>
      </c>
      <c r="X1550" s="17">
        <v>0.51007252031331796</v>
      </c>
      <c r="Y1550" s="17">
        <v>0.73918121166031203</v>
      </c>
      <c r="Z1550" s="17">
        <v>0.51451663516092105</v>
      </c>
      <c r="AA1550" s="17">
        <v>0.24172640005186199</v>
      </c>
      <c r="AB1550" s="17">
        <v>0.60377234454807405</v>
      </c>
      <c r="AC1550" s="17">
        <v>0.50026100076212698</v>
      </c>
      <c r="AD1550" s="17">
        <v>0.47418949824524997</v>
      </c>
      <c r="AE1550" s="17"/>
      <c r="AF1550" s="17">
        <v>0.306821875007878</v>
      </c>
      <c r="AG1550" s="17">
        <v>0.33686142693260601</v>
      </c>
      <c r="AH1550" s="17">
        <v>0.39865562916021902</v>
      </c>
      <c r="AI1550" s="17">
        <v>0.40346159578540403</v>
      </c>
      <c r="AJ1550" s="17" t="s">
        <v>280</v>
      </c>
      <c r="AK1550" s="17"/>
      <c r="AL1550" s="17">
        <v>0.270791118708957</v>
      </c>
      <c r="AM1550" s="17">
        <v>0.42465463803918602</v>
      </c>
      <c r="AN1550" s="17">
        <v>0.25169726352129901</v>
      </c>
      <c r="AO1550" s="17">
        <v>0.45979806462912798</v>
      </c>
      <c r="AP1550" s="17">
        <v>0.63043988187034505</v>
      </c>
      <c r="AQ1550" s="17">
        <v>0.33813341368252903</v>
      </c>
      <c r="AR1550" s="17"/>
      <c r="AS1550" s="17">
        <v>0.42700581762151002</v>
      </c>
      <c r="AT1550" s="17">
        <v>0.35178738278747201</v>
      </c>
      <c r="AU1550" s="17"/>
      <c r="AV1550" s="17">
        <v>0.37119995570066899</v>
      </c>
      <c r="AW1550" s="17">
        <v>0.57996642136967003</v>
      </c>
    </row>
    <row r="1551" spans="2:49" x14ac:dyDescent="0.3">
      <c r="B1551" t="s">
        <v>443</v>
      </c>
      <c r="C1551" s="17">
        <v>0.19048612519473301</v>
      </c>
      <c r="D1551" s="17">
        <v>0.26621545602795899</v>
      </c>
      <c r="E1551" s="17">
        <v>0.144485146841215</v>
      </c>
      <c r="F1551" s="17"/>
      <c r="G1551" s="17">
        <v>0.68847079565265501</v>
      </c>
      <c r="H1551" s="17">
        <v>0.30081387480599298</v>
      </c>
      <c r="I1551" s="17">
        <v>0.30352227569057599</v>
      </c>
      <c r="J1551" s="17">
        <v>0.129932066292715</v>
      </c>
      <c r="K1551" s="17">
        <v>6.9055023524717096E-2</v>
      </c>
      <c r="L1551" s="17">
        <v>0</v>
      </c>
      <c r="M1551" s="17"/>
      <c r="N1551" s="17">
        <v>9.9359557604351903E-2</v>
      </c>
      <c r="O1551" s="17">
        <v>5.3372800334004697E-2</v>
      </c>
      <c r="P1551" s="17">
        <v>0.41903631530278901</v>
      </c>
      <c r="Q1551" s="17">
        <v>0.246345558047981</v>
      </c>
      <c r="R1551" s="17"/>
      <c r="S1551" s="17">
        <v>0.30318902403807702</v>
      </c>
      <c r="T1551" s="17">
        <v>9.9258905653449497E-2</v>
      </c>
      <c r="U1551" s="17">
        <v>0.159180227855684</v>
      </c>
      <c r="V1551" s="17">
        <v>0.37998612509607699</v>
      </c>
      <c r="W1551" s="17" t="s">
        <v>280</v>
      </c>
      <c r="X1551" s="17">
        <v>0.26450839941106802</v>
      </c>
      <c r="Y1551" s="17">
        <v>0</v>
      </c>
      <c r="Z1551" s="17">
        <v>0.248910399767346</v>
      </c>
      <c r="AA1551" s="17">
        <v>0.128236766754389</v>
      </c>
      <c r="AB1551" s="17">
        <v>0.19969687160715399</v>
      </c>
      <c r="AC1551" s="17">
        <v>0</v>
      </c>
      <c r="AD1551" s="17">
        <v>0.31108644271139502</v>
      </c>
      <c r="AE1551" s="17"/>
      <c r="AF1551" s="17">
        <v>0.15157378420860201</v>
      </c>
      <c r="AG1551" s="17">
        <v>0.153809294760263</v>
      </c>
      <c r="AH1551" s="17">
        <v>0.25638458933722902</v>
      </c>
      <c r="AI1551" s="17">
        <v>0.413135625977395</v>
      </c>
      <c r="AJ1551" s="17" t="s">
        <v>280</v>
      </c>
      <c r="AK1551" s="17"/>
      <c r="AL1551" s="17">
        <v>0.39713556444981402</v>
      </c>
      <c r="AM1551" s="17">
        <v>7.7580915423039395E-2</v>
      </c>
      <c r="AN1551" s="17">
        <v>0</v>
      </c>
      <c r="AO1551" s="17">
        <v>0.15692739048064799</v>
      </c>
      <c r="AP1551" s="17">
        <v>0</v>
      </c>
      <c r="AQ1551" s="17">
        <v>0.32716113502566202</v>
      </c>
      <c r="AR1551" s="17"/>
      <c r="AS1551" s="17">
        <v>0.17557720382966299</v>
      </c>
      <c r="AT1551" s="17">
        <v>0.2080418073277</v>
      </c>
      <c r="AU1551" s="17"/>
      <c r="AV1551" s="17">
        <v>0.23963446402129901</v>
      </c>
      <c r="AW1551" s="17">
        <v>0</v>
      </c>
    </row>
    <row r="1552" spans="2:49" x14ac:dyDescent="0.3">
      <c r="B1552" t="s">
        <v>532</v>
      </c>
      <c r="C1552" s="17">
        <v>0.57319587880546796</v>
      </c>
      <c r="D1552" s="17">
        <v>0.50674339040151195</v>
      </c>
      <c r="E1552" s="17">
        <v>0.61356173767380595</v>
      </c>
      <c r="F1552" s="17"/>
      <c r="G1552" s="17">
        <v>0.31152920434734499</v>
      </c>
      <c r="H1552" s="17">
        <v>0.40660955397051601</v>
      </c>
      <c r="I1552" s="17">
        <v>0.58338243903296105</v>
      </c>
      <c r="J1552" s="17">
        <v>0.53422871947958295</v>
      </c>
      <c r="K1552" s="17">
        <v>0.79332804470072404</v>
      </c>
      <c r="L1552" s="17">
        <v>0.68953747179890401</v>
      </c>
      <c r="M1552" s="17"/>
      <c r="N1552" s="17">
        <v>0.64670774276184195</v>
      </c>
      <c r="O1552" s="17">
        <v>0.69399802393207499</v>
      </c>
      <c r="P1552" s="17">
        <v>0.52141631721210802</v>
      </c>
      <c r="Q1552" s="17">
        <v>0.32358488980019401</v>
      </c>
      <c r="R1552" s="17"/>
      <c r="S1552" s="17">
        <v>0.69681097596192199</v>
      </c>
      <c r="T1552" s="17">
        <v>0.71552972186807995</v>
      </c>
      <c r="U1552" s="17">
        <v>0.167357374225963</v>
      </c>
      <c r="V1552" s="17">
        <v>0.140961335215708</v>
      </c>
      <c r="W1552" s="17" t="s">
        <v>280</v>
      </c>
      <c r="X1552" s="17">
        <v>0.73549160058893204</v>
      </c>
      <c r="Y1552" s="17">
        <v>1</v>
      </c>
      <c r="Z1552" s="17">
        <v>0.51451663516092105</v>
      </c>
      <c r="AA1552" s="17">
        <v>0.51070169280547195</v>
      </c>
      <c r="AB1552" s="17">
        <v>0.60377234454807405</v>
      </c>
      <c r="AC1552" s="17">
        <v>0.82575540951464199</v>
      </c>
      <c r="AD1552" s="17">
        <v>0.47418949824524997</v>
      </c>
      <c r="AE1552" s="17"/>
      <c r="AF1552" s="17">
        <v>0.54021565823413298</v>
      </c>
      <c r="AG1552" s="17">
        <v>0.59343908287466396</v>
      </c>
      <c r="AH1552" s="17">
        <v>0.52172629340615095</v>
      </c>
      <c r="AI1552" s="17">
        <v>0.40346159578540403</v>
      </c>
      <c r="AJ1552" s="17" t="s">
        <v>280</v>
      </c>
      <c r="AK1552" s="17"/>
      <c r="AL1552" s="17">
        <v>0.41401327897539603</v>
      </c>
      <c r="AM1552" s="17">
        <v>0.65730973203031695</v>
      </c>
      <c r="AN1552" s="17">
        <v>0.25169726352129901</v>
      </c>
      <c r="AO1552" s="17">
        <v>0.68916800397248001</v>
      </c>
      <c r="AP1552" s="17">
        <v>0.87030926304061595</v>
      </c>
      <c r="AQ1552" s="17">
        <v>0.33813341368252903</v>
      </c>
      <c r="AR1552" s="17"/>
      <c r="AS1552" s="17">
        <v>0.54451612808306005</v>
      </c>
      <c r="AT1552" s="17">
        <v>0.60696710711947199</v>
      </c>
      <c r="AU1552" s="17"/>
      <c r="AV1552" s="17">
        <v>0.53158250907444804</v>
      </c>
      <c r="AW1552" s="17">
        <v>0.57996642136967003</v>
      </c>
    </row>
    <row r="1553" spans="2:49" x14ac:dyDescent="0.3">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row>
    <row r="1554" spans="2:49" x14ac:dyDescent="0.3">
      <c r="B1554" s="6" t="s">
        <v>536</v>
      </c>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row>
    <row r="1555" spans="2:49" x14ac:dyDescent="0.3">
      <c r="B1555" s="23" t="s">
        <v>534</v>
      </c>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row>
    <row r="1556" spans="2:49" x14ac:dyDescent="0.3">
      <c r="B1556" t="s">
        <v>439</v>
      </c>
      <c r="C1556" s="17">
        <v>4.5305034574808098E-2</v>
      </c>
      <c r="D1556" s="17">
        <v>4.2321526182419099E-2</v>
      </c>
      <c r="E1556" s="17">
        <v>4.7117335085927997E-2</v>
      </c>
      <c r="F1556" s="17"/>
      <c r="G1556" s="17">
        <v>0.33806012841088801</v>
      </c>
      <c r="H1556" s="17">
        <v>0.123747286141071</v>
      </c>
      <c r="I1556" s="17">
        <v>0</v>
      </c>
      <c r="J1556" s="17">
        <v>0</v>
      </c>
      <c r="K1556" s="17">
        <v>0</v>
      </c>
      <c r="L1556" s="17">
        <v>0</v>
      </c>
      <c r="M1556" s="17"/>
      <c r="N1556" s="17">
        <v>5.1168005345596901E-2</v>
      </c>
      <c r="O1556" s="17">
        <v>0</v>
      </c>
      <c r="P1556" s="17">
        <v>6.4811336758304694E-2</v>
      </c>
      <c r="Q1556" s="17">
        <v>8.3745455472878205E-2</v>
      </c>
      <c r="R1556" s="17"/>
      <c r="S1556" s="17">
        <v>0.101840965855044</v>
      </c>
      <c r="T1556" s="17">
        <v>0</v>
      </c>
      <c r="U1556" s="17">
        <v>0</v>
      </c>
      <c r="V1556" s="17">
        <v>0</v>
      </c>
      <c r="W1556" s="17" t="s">
        <v>280</v>
      </c>
      <c r="X1556" s="17">
        <v>0</v>
      </c>
      <c r="Y1556" s="17">
        <v>0</v>
      </c>
      <c r="Z1556" s="17">
        <v>0.248910399767346</v>
      </c>
      <c r="AA1556" s="17">
        <v>0.128236766754389</v>
      </c>
      <c r="AB1556" s="17">
        <v>0</v>
      </c>
      <c r="AC1556" s="17">
        <v>0</v>
      </c>
      <c r="AD1556" s="17">
        <v>0</v>
      </c>
      <c r="AE1556" s="17"/>
      <c r="AF1556" s="17">
        <v>7.5482457808842093E-2</v>
      </c>
      <c r="AG1556" s="17">
        <v>0</v>
      </c>
      <c r="AH1556" s="17">
        <v>0</v>
      </c>
      <c r="AI1556" s="17">
        <v>0.413135625977395</v>
      </c>
      <c r="AJ1556" s="17" t="s">
        <v>280</v>
      </c>
      <c r="AK1556" s="17"/>
      <c r="AL1556" s="17">
        <v>9.8102265168379194E-2</v>
      </c>
      <c r="AM1556" s="17">
        <v>0</v>
      </c>
      <c r="AN1556" s="17">
        <v>0</v>
      </c>
      <c r="AO1556" s="17">
        <v>0</v>
      </c>
      <c r="AP1556" s="17">
        <v>0</v>
      </c>
      <c r="AQ1556" s="17">
        <v>0.32716113502566202</v>
      </c>
      <c r="AR1556" s="17"/>
      <c r="AS1556" s="17">
        <v>5.6595533715382298E-2</v>
      </c>
      <c r="AT1556" s="17">
        <v>3.2010148299611199E-2</v>
      </c>
      <c r="AU1556" s="17"/>
      <c r="AV1556" s="17">
        <v>7.7243742878161298E-2</v>
      </c>
      <c r="AW1556" s="17">
        <v>0</v>
      </c>
    </row>
    <row r="1557" spans="2:49" x14ac:dyDescent="0.3">
      <c r="B1557" t="s">
        <v>440</v>
      </c>
      <c r="C1557" s="17">
        <v>0.110864794077785</v>
      </c>
      <c r="D1557" s="17">
        <v>0.13091790963726599</v>
      </c>
      <c r="E1557" s="17">
        <v>9.8683741840524905E-2</v>
      </c>
      <c r="F1557" s="17"/>
      <c r="G1557" s="17">
        <v>0</v>
      </c>
      <c r="H1557" s="17">
        <v>0.17714097115931299</v>
      </c>
      <c r="I1557" s="17">
        <v>0.15574509330934</v>
      </c>
      <c r="J1557" s="17">
        <v>0.134711208561828</v>
      </c>
      <c r="K1557" s="17">
        <v>0</v>
      </c>
      <c r="L1557" s="17">
        <v>0.102835793300636</v>
      </c>
      <c r="M1557" s="17"/>
      <c r="N1557" s="17">
        <v>4.9391794073482299E-2</v>
      </c>
      <c r="O1557" s="17">
        <v>5.1288300684897502E-2</v>
      </c>
      <c r="P1557" s="17">
        <v>0.14950827323564</v>
      </c>
      <c r="Q1557" s="17">
        <v>0.25695409403709302</v>
      </c>
      <c r="R1557" s="17"/>
      <c r="S1557" s="17">
        <v>0</v>
      </c>
      <c r="T1557" s="17">
        <v>0</v>
      </c>
      <c r="U1557" s="17">
        <v>0.31448496644358798</v>
      </c>
      <c r="V1557" s="17">
        <v>0.16178066763899199</v>
      </c>
      <c r="W1557" s="17" t="s">
        <v>280</v>
      </c>
      <c r="X1557" s="17">
        <v>0</v>
      </c>
      <c r="Y1557" s="17">
        <v>0</v>
      </c>
      <c r="Z1557" s="17">
        <v>0</v>
      </c>
      <c r="AA1557" s="17">
        <v>0</v>
      </c>
      <c r="AB1557" s="17">
        <v>0.19653078384477199</v>
      </c>
      <c r="AC1557" s="17">
        <v>0</v>
      </c>
      <c r="AD1557" s="17">
        <v>0.76516459451035801</v>
      </c>
      <c r="AE1557" s="17"/>
      <c r="AF1557" s="17">
        <v>7.7223078785143007E-2</v>
      </c>
      <c r="AG1557" s="17">
        <v>4.8893495372911898E-2</v>
      </c>
      <c r="AH1557" s="17">
        <v>0.203465448732146</v>
      </c>
      <c r="AI1557" s="17">
        <v>0.183402778237201</v>
      </c>
      <c r="AJ1557" s="17" t="s">
        <v>280</v>
      </c>
      <c r="AK1557" s="17"/>
      <c r="AL1557" s="17">
        <v>9.0036318382707495E-2</v>
      </c>
      <c r="AM1557" s="17">
        <v>0.13727271511827299</v>
      </c>
      <c r="AN1557" s="17">
        <v>0.240268380944681</v>
      </c>
      <c r="AO1557" s="17">
        <v>7.9788449888575697E-2</v>
      </c>
      <c r="AP1557" s="17">
        <v>0</v>
      </c>
      <c r="AQ1557" s="17">
        <v>0.33470545129181001</v>
      </c>
      <c r="AR1557" s="17"/>
      <c r="AS1557" s="17">
        <v>5.8988960467063499E-2</v>
      </c>
      <c r="AT1557" s="17">
        <v>0.17195007469280199</v>
      </c>
      <c r="AU1557" s="17"/>
      <c r="AV1557" s="17">
        <v>8.0510382990335402E-2</v>
      </c>
      <c r="AW1557" s="17">
        <v>0</v>
      </c>
    </row>
    <row r="1558" spans="2:49" x14ac:dyDescent="0.3">
      <c r="B1558" t="s">
        <v>441</v>
      </c>
      <c r="C1558" s="17">
        <v>0.294554772069062</v>
      </c>
      <c r="D1558" s="17">
        <v>0.231266760604739</v>
      </c>
      <c r="E1558" s="17">
        <v>0.33299840300274702</v>
      </c>
      <c r="F1558" s="17"/>
      <c r="G1558" s="17">
        <v>0.350410667241767</v>
      </c>
      <c r="H1558" s="17">
        <v>0.29144289428563303</v>
      </c>
      <c r="I1558" s="17">
        <v>0.10801119968363899</v>
      </c>
      <c r="J1558" s="17">
        <v>0.414024684017956</v>
      </c>
      <c r="K1558" s="17">
        <v>0.28708177305364402</v>
      </c>
      <c r="L1558" s="17">
        <v>0.28080349996868498</v>
      </c>
      <c r="M1558" s="17"/>
      <c r="N1558" s="17">
        <v>0.243190012757971</v>
      </c>
      <c r="O1558" s="17">
        <v>0.15369346472888801</v>
      </c>
      <c r="P1558" s="17">
        <v>0.37882161398363701</v>
      </c>
      <c r="Q1558" s="17">
        <v>0.49526136802423398</v>
      </c>
      <c r="R1558" s="17"/>
      <c r="S1558" s="17">
        <v>0.201348058183034</v>
      </c>
      <c r="T1558" s="17">
        <v>0.463289223443269</v>
      </c>
      <c r="U1558" s="17">
        <v>0.34925319978241598</v>
      </c>
      <c r="V1558" s="17">
        <v>0.453019159871898</v>
      </c>
      <c r="W1558" s="17" t="s">
        <v>280</v>
      </c>
      <c r="X1558" s="17">
        <v>0</v>
      </c>
      <c r="Y1558" s="17">
        <v>0.26446862071233601</v>
      </c>
      <c r="Z1558" s="17">
        <v>0.25725831758046003</v>
      </c>
      <c r="AA1558" s="17">
        <v>0.63003683319374904</v>
      </c>
      <c r="AB1558" s="17">
        <v>0.19653078384477199</v>
      </c>
      <c r="AC1558" s="17">
        <v>0</v>
      </c>
      <c r="AD1558" s="17">
        <v>0</v>
      </c>
      <c r="AE1558" s="17"/>
      <c r="AF1558" s="17">
        <v>0.39697539671593501</v>
      </c>
      <c r="AG1558" s="17">
        <v>0.35010128565277299</v>
      </c>
      <c r="AH1558" s="17">
        <v>0.26013445491208997</v>
      </c>
      <c r="AI1558" s="17">
        <v>0.183402778237201</v>
      </c>
      <c r="AJ1558" s="17" t="s">
        <v>280</v>
      </c>
      <c r="AK1558" s="17"/>
      <c r="AL1558" s="17">
        <v>0.23999131247385699</v>
      </c>
      <c r="AM1558" s="17">
        <v>0.26510935254664297</v>
      </c>
      <c r="AN1558" s="17">
        <v>0.75973161905531905</v>
      </c>
      <c r="AO1558" s="17">
        <v>0.23922242685176501</v>
      </c>
      <c r="AP1558" s="17">
        <v>0.35137580605007501</v>
      </c>
      <c r="AQ1558" s="17">
        <v>0.33813341368252903</v>
      </c>
      <c r="AR1558" s="17"/>
      <c r="AS1558" s="17">
        <v>0.32463233384073797</v>
      </c>
      <c r="AT1558" s="17">
        <v>0.25913758118928798</v>
      </c>
      <c r="AU1558" s="17"/>
      <c r="AV1558" s="17">
        <v>0.30002119451386799</v>
      </c>
      <c r="AW1558" s="17">
        <v>0.39209002736597998</v>
      </c>
    </row>
    <row r="1559" spans="2:49" x14ac:dyDescent="0.3">
      <c r="B1559" t="s">
        <v>442</v>
      </c>
      <c r="C1559" s="17">
        <v>0.28165405354092798</v>
      </c>
      <c r="D1559" s="17">
        <v>0.31675572992393902</v>
      </c>
      <c r="E1559" s="17">
        <v>0.26033191273100698</v>
      </c>
      <c r="F1559" s="17"/>
      <c r="G1559" s="17">
        <v>0.31152920434734499</v>
      </c>
      <c r="H1559" s="17">
        <v>0.234155702673667</v>
      </c>
      <c r="I1559" s="17">
        <v>0.36666690468497698</v>
      </c>
      <c r="J1559" s="17">
        <v>0.31831266898920701</v>
      </c>
      <c r="K1559" s="17">
        <v>0.35299986010964501</v>
      </c>
      <c r="L1559" s="17">
        <v>0.106489167762348</v>
      </c>
      <c r="M1559" s="17"/>
      <c r="N1559" s="17">
        <v>0.403127472618722</v>
      </c>
      <c r="O1559" s="17">
        <v>0.300942185446679</v>
      </c>
      <c r="P1559" s="17">
        <v>0.200608564034857</v>
      </c>
      <c r="Q1559" s="17">
        <v>0.16403908246579399</v>
      </c>
      <c r="R1559" s="17"/>
      <c r="S1559" s="17">
        <v>0.49832687744369702</v>
      </c>
      <c r="T1559" s="17">
        <v>0.336320150004013</v>
      </c>
      <c r="U1559" s="17">
        <v>0.33626183377399599</v>
      </c>
      <c r="V1559" s="17">
        <v>0.16699471503202601</v>
      </c>
      <c r="W1559" s="17" t="s">
        <v>280</v>
      </c>
      <c r="X1559" s="17">
        <v>0.225419080275614</v>
      </c>
      <c r="Y1559" s="17">
        <v>0.26081878833968802</v>
      </c>
      <c r="Z1559" s="17">
        <v>0</v>
      </c>
      <c r="AA1559" s="17">
        <v>0.120863200025931</v>
      </c>
      <c r="AB1559" s="17">
        <v>0.19969687160715399</v>
      </c>
      <c r="AC1559" s="17">
        <v>0.67032373132318901</v>
      </c>
      <c r="AD1559" s="17">
        <v>0</v>
      </c>
      <c r="AE1559" s="17"/>
      <c r="AF1559" s="17">
        <v>0.22151116828137599</v>
      </c>
      <c r="AG1559" s="17">
        <v>0.39941809705917403</v>
      </c>
      <c r="AH1559" s="17">
        <v>0.21802187048316499</v>
      </c>
      <c r="AI1559" s="17">
        <v>0</v>
      </c>
      <c r="AJ1559" s="17" t="s">
        <v>280</v>
      </c>
      <c r="AK1559" s="17"/>
      <c r="AL1559" s="17">
        <v>0.23130178719140401</v>
      </c>
      <c r="AM1559" s="17">
        <v>0.33702367173456699</v>
      </c>
      <c r="AN1559" s="17">
        <v>0</v>
      </c>
      <c r="AO1559" s="17">
        <v>0.37462079852063102</v>
      </c>
      <c r="AP1559" s="17">
        <v>0.38543324637778997</v>
      </c>
      <c r="AQ1559" s="17">
        <v>0</v>
      </c>
      <c r="AR1559" s="17"/>
      <c r="AS1559" s="17">
        <v>0.28373379028963103</v>
      </c>
      <c r="AT1559" s="17">
        <v>0.27920510392301401</v>
      </c>
      <c r="AU1559" s="17"/>
      <c r="AV1559" s="17">
        <v>0.27242780859903998</v>
      </c>
      <c r="AW1559" s="17">
        <v>0.31472282487907199</v>
      </c>
    </row>
    <row r="1560" spans="2:49" x14ac:dyDescent="0.3">
      <c r="B1560" t="s">
        <v>531</v>
      </c>
      <c r="C1560" s="17">
        <v>0.26762134573741703</v>
      </c>
      <c r="D1560" s="17">
        <v>0.278738073651637</v>
      </c>
      <c r="E1560" s="17">
        <v>0.260868607339792</v>
      </c>
      <c r="F1560" s="17"/>
      <c r="G1560" s="17">
        <v>0</v>
      </c>
      <c r="H1560" s="17">
        <v>0.17351314574031701</v>
      </c>
      <c r="I1560" s="17">
        <v>0.36957680232204299</v>
      </c>
      <c r="J1560" s="17">
        <v>0.13295143843100801</v>
      </c>
      <c r="K1560" s="17">
        <v>0.35991836683671102</v>
      </c>
      <c r="L1560" s="17">
        <v>0.50987153896833004</v>
      </c>
      <c r="M1560" s="17"/>
      <c r="N1560" s="17">
        <v>0.25312271520422802</v>
      </c>
      <c r="O1560" s="17">
        <v>0.49407604913953501</v>
      </c>
      <c r="P1560" s="17">
        <v>0.20625021198756099</v>
      </c>
      <c r="Q1560" s="17">
        <v>0</v>
      </c>
      <c r="R1560" s="17"/>
      <c r="S1560" s="17">
        <v>0.19848409851822499</v>
      </c>
      <c r="T1560" s="17">
        <v>0.200390626552718</v>
      </c>
      <c r="U1560" s="17">
        <v>0</v>
      </c>
      <c r="V1560" s="17">
        <v>0.218205457457085</v>
      </c>
      <c r="W1560" s="17" t="s">
        <v>280</v>
      </c>
      <c r="X1560" s="17">
        <v>0.77458091972438603</v>
      </c>
      <c r="Y1560" s="17">
        <v>0.47471259094797502</v>
      </c>
      <c r="Z1560" s="17">
        <v>0.493831282652194</v>
      </c>
      <c r="AA1560" s="17">
        <v>0.120863200025931</v>
      </c>
      <c r="AB1560" s="17">
        <v>0.40724156070330098</v>
      </c>
      <c r="AC1560" s="17">
        <v>0.32967626867681099</v>
      </c>
      <c r="AD1560" s="17">
        <v>0.23483540548964199</v>
      </c>
      <c r="AE1560" s="17"/>
      <c r="AF1560" s="17">
        <v>0.228807898408704</v>
      </c>
      <c r="AG1560" s="17">
        <v>0.201587121915141</v>
      </c>
      <c r="AH1560" s="17">
        <v>0.31837822587260001</v>
      </c>
      <c r="AI1560" s="17">
        <v>0.220058817548203</v>
      </c>
      <c r="AJ1560" s="17" t="s">
        <v>280</v>
      </c>
      <c r="AK1560" s="17"/>
      <c r="AL1560" s="17">
        <v>0.34056831678365201</v>
      </c>
      <c r="AM1560" s="17">
        <v>0.26059426060051799</v>
      </c>
      <c r="AN1560" s="17">
        <v>0</v>
      </c>
      <c r="AO1560" s="17">
        <v>0.30636832473902897</v>
      </c>
      <c r="AP1560" s="17">
        <v>0.26319094757213501</v>
      </c>
      <c r="AQ1560" s="17">
        <v>0</v>
      </c>
      <c r="AR1560" s="17"/>
      <c r="AS1560" s="17">
        <v>0.27604938168718501</v>
      </c>
      <c r="AT1560" s="17">
        <v>0.257697091895286</v>
      </c>
      <c r="AU1560" s="17"/>
      <c r="AV1560" s="17">
        <v>0.26979687101859601</v>
      </c>
      <c r="AW1560" s="17">
        <v>0.29318714775494698</v>
      </c>
    </row>
    <row r="1561" spans="2:49" x14ac:dyDescent="0.3">
      <c r="B1561" t="s">
        <v>443</v>
      </c>
      <c r="C1561" s="17">
        <v>0.15616982865259299</v>
      </c>
      <c r="D1561" s="17">
        <v>0.17323943581968501</v>
      </c>
      <c r="E1561" s="17">
        <v>0.145801076926453</v>
      </c>
      <c r="F1561" s="17"/>
      <c r="G1561" s="17">
        <v>0.33806012841088801</v>
      </c>
      <c r="H1561" s="17">
        <v>0.30088825730038399</v>
      </c>
      <c r="I1561" s="17">
        <v>0.15574509330934</v>
      </c>
      <c r="J1561" s="17">
        <v>0.134711208561828</v>
      </c>
      <c r="K1561" s="17">
        <v>0</v>
      </c>
      <c r="L1561" s="17">
        <v>0.102835793300636</v>
      </c>
      <c r="M1561" s="17"/>
      <c r="N1561" s="17">
        <v>0.100559799419079</v>
      </c>
      <c r="O1561" s="17">
        <v>5.1288300684897502E-2</v>
      </c>
      <c r="P1561" s="17">
        <v>0.214319609993945</v>
      </c>
      <c r="Q1561" s="17">
        <v>0.340699549509971</v>
      </c>
      <c r="R1561" s="17"/>
      <c r="S1561" s="17">
        <v>0.101840965855044</v>
      </c>
      <c r="T1561" s="17">
        <v>0</v>
      </c>
      <c r="U1561" s="17">
        <v>0.31448496644358798</v>
      </c>
      <c r="V1561" s="17">
        <v>0.16178066763899199</v>
      </c>
      <c r="W1561" s="17" t="s">
        <v>280</v>
      </c>
      <c r="X1561" s="17">
        <v>0</v>
      </c>
      <c r="Y1561" s="17">
        <v>0</v>
      </c>
      <c r="Z1561" s="17">
        <v>0.248910399767346</v>
      </c>
      <c r="AA1561" s="17">
        <v>0.128236766754389</v>
      </c>
      <c r="AB1561" s="17">
        <v>0.19653078384477199</v>
      </c>
      <c r="AC1561" s="17">
        <v>0</v>
      </c>
      <c r="AD1561" s="17">
        <v>0.76516459451035801</v>
      </c>
      <c r="AE1561" s="17"/>
      <c r="AF1561" s="17">
        <v>0.152705536593985</v>
      </c>
      <c r="AG1561" s="17">
        <v>4.8893495372911898E-2</v>
      </c>
      <c r="AH1561" s="17">
        <v>0.203465448732146</v>
      </c>
      <c r="AI1561" s="17">
        <v>0.59653840421459603</v>
      </c>
      <c r="AJ1561" s="17" t="s">
        <v>280</v>
      </c>
      <c r="AK1561" s="17"/>
      <c r="AL1561" s="17">
        <v>0.18813858355108701</v>
      </c>
      <c r="AM1561" s="17">
        <v>0.13727271511827299</v>
      </c>
      <c r="AN1561" s="17">
        <v>0.240268380944681</v>
      </c>
      <c r="AO1561" s="17">
        <v>7.9788449888575697E-2</v>
      </c>
      <c r="AP1561" s="17">
        <v>0</v>
      </c>
      <c r="AQ1561" s="17">
        <v>0.66186658631747097</v>
      </c>
      <c r="AR1561" s="17"/>
      <c r="AS1561" s="17">
        <v>0.115584494182446</v>
      </c>
      <c r="AT1561" s="17">
        <v>0.20396022299241301</v>
      </c>
      <c r="AU1561" s="17"/>
      <c r="AV1561" s="17">
        <v>0.15775412586849699</v>
      </c>
      <c r="AW1561" s="17">
        <v>0</v>
      </c>
    </row>
    <row r="1562" spans="2:49" x14ac:dyDescent="0.3">
      <c r="B1562" t="s">
        <v>532</v>
      </c>
      <c r="C1562" s="17">
        <v>0.54927539927834501</v>
      </c>
      <c r="D1562" s="17">
        <v>0.59549380357557602</v>
      </c>
      <c r="E1562" s="17">
        <v>0.52120052007079998</v>
      </c>
      <c r="F1562" s="17"/>
      <c r="G1562" s="17">
        <v>0.31152920434734499</v>
      </c>
      <c r="H1562" s="17">
        <v>0.40766884841398299</v>
      </c>
      <c r="I1562" s="17">
        <v>0.73624370700702102</v>
      </c>
      <c r="J1562" s="17">
        <v>0.451264107420216</v>
      </c>
      <c r="K1562" s="17">
        <v>0.71291822694635598</v>
      </c>
      <c r="L1562" s="17">
        <v>0.616360706730678</v>
      </c>
      <c r="M1562" s="17"/>
      <c r="N1562" s="17">
        <v>0.65625018782294997</v>
      </c>
      <c r="O1562" s="17">
        <v>0.79501823458621401</v>
      </c>
      <c r="P1562" s="17">
        <v>0.40685877602241899</v>
      </c>
      <c r="Q1562" s="17">
        <v>0.16403908246579399</v>
      </c>
      <c r="R1562" s="17"/>
      <c r="S1562" s="17">
        <v>0.69681097596192199</v>
      </c>
      <c r="T1562" s="17">
        <v>0.53671077655673105</v>
      </c>
      <c r="U1562" s="17">
        <v>0.33626183377399599</v>
      </c>
      <c r="V1562" s="17">
        <v>0.38520017248911098</v>
      </c>
      <c r="W1562" s="17" t="s">
        <v>280</v>
      </c>
      <c r="X1562" s="17">
        <v>1</v>
      </c>
      <c r="Y1562" s="17">
        <v>0.73553137928766399</v>
      </c>
      <c r="Z1562" s="17">
        <v>0.493831282652194</v>
      </c>
      <c r="AA1562" s="17">
        <v>0.24172640005186199</v>
      </c>
      <c r="AB1562" s="17">
        <v>0.60693843231045597</v>
      </c>
      <c r="AC1562" s="17">
        <v>1</v>
      </c>
      <c r="AD1562" s="17">
        <v>0.23483540548964199</v>
      </c>
      <c r="AE1562" s="17"/>
      <c r="AF1562" s="17">
        <v>0.45031906669007998</v>
      </c>
      <c r="AG1562" s="17">
        <v>0.60100521897431503</v>
      </c>
      <c r="AH1562" s="17">
        <v>0.53640009635576502</v>
      </c>
      <c r="AI1562" s="17">
        <v>0.220058817548203</v>
      </c>
      <c r="AJ1562" s="17" t="s">
        <v>280</v>
      </c>
      <c r="AK1562" s="17"/>
      <c r="AL1562" s="17">
        <v>0.571870103975056</v>
      </c>
      <c r="AM1562" s="17">
        <v>0.59761793233508398</v>
      </c>
      <c r="AN1562" s="17">
        <v>0</v>
      </c>
      <c r="AO1562" s="17">
        <v>0.68098912325965999</v>
      </c>
      <c r="AP1562" s="17">
        <v>0.64862419394992599</v>
      </c>
      <c r="AQ1562" s="17">
        <v>0</v>
      </c>
      <c r="AR1562" s="17"/>
      <c r="AS1562" s="17">
        <v>0.55978317197681604</v>
      </c>
      <c r="AT1562" s="17">
        <v>0.53690219581829901</v>
      </c>
      <c r="AU1562" s="17"/>
      <c r="AV1562" s="17">
        <v>0.54222467961763499</v>
      </c>
      <c r="AW1562" s="17">
        <v>0.60790997263402002</v>
      </c>
    </row>
    <row r="1563" spans="2:49" x14ac:dyDescent="0.3">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c r="AB1563" s="17"/>
      <c r="AC1563" s="17"/>
      <c r="AD1563" s="17"/>
      <c r="AE1563" s="17"/>
      <c r="AF1563" s="17"/>
      <c r="AG1563" s="17"/>
      <c r="AH1563" s="17"/>
      <c r="AI1563" s="17"/>
      <c r="AJ1563" s="17"/>
      <c r="AK1563" s="17"/>
      <c r="AL1563" s="17"/>
      <c r="AM1563" s="17"/>
      <c r="AN1563" s="17"/>
      <c r="AO1563" s="17"/>
      <c r="AP1563" s="17"/>
      <c r="AQ1563" s="17"/>
      <c r="AR1563" s="17"/>
      <c r="AS1563" s="17"/>
      <c r="AT1563" s="17"/>
      <c r="AU1563" s="17"/>
      <c r="AV1563" s="17"/>
      <c r="AW1563" s="17"/>
    </row>
    <row r="1564" spans="2:49" x14ac:dyDescent="0.3">
      <c r="B1564" s="6" t="s">
        <v>537</v>
      </c>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row>
    <row r="1565" spans="2:49" x14ac:dyDescent="0.3">
      <c r="B1565" s="23" t="s">
        <v>534</v>
      </c>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c r="AQ1565" s="17"/>
      <c r="AR1565" s="17"/>
      <c r="AS1565" s="17"/>
      <c r="AT1565" s="17"/>
      <c r="AU1565" s="17"/>
      <c r="AV1565" s="17"/>
      <c r="AW1565" s="17"/>
    </row>
    <row r="1566" spans="2:49" x14ac:dyDescent="0.3">
      <c r="B1566" t="s">
        <v>439</v>
      </c>
      <c r="C1566" s="17">
        <v>7.6987454625069701E-2</v>
      </c>
      <c r="D1566" s="17">
        <v>7.8905797936540803E-2</v>
      </c>
      <c r="E1566" s="17">
        <v>7.5822177338519606E-2</v>
      </c>
      <c r="F1566" s="17"/>
      <c r="G1566" s="17">
        <v>0</v>
      </c>
      <c r="H1566" s="17">
        <v>5.8165842498186501E-2</v>
      </c>
      <c r="I1566" s="17">
        <v>0</v>
      </c>
      <c r="J1566" s="17">
        <v>0.139974357966687</v>
      </c>
      <c r="K1566" s="17">
        <v>0.15050476805320201</v>
      </c>
      <c r="L1566" s="17">
        <v>0</v>
      </c>
      <c r="M1566" s="17"/>
      <c r="N1566" s="17">
        <v>0.10378914623312401</v>
      </c>
      <c r="O1566" s="17">
        <v>5.1715883073270102E-2</v>
      </c>
      <c r="P1566" s="17">
        <v>0.13006910216665399</v>
      </c>
      <c r="Q1566" s="17">
        <v>0</v>
      </c>
      <c r="R1566" s="17"/>
      <c r="S1566" s="17">
        <v>0</v>
      </c>
      <c r="T1566" s="17">
        <v>0</v>
      </c>
      <c r="U1566" s="17">
        <v>0.16890445954803401</v>
      </c>
      <c r="V1566" s="17">
        <v>0</v>
      </c>
      <c r="W1566" s="17" t="s">
        <v>280</v>
      </c>
      <c r="X1566" s="17">
        <v>0</v>
      </c>
      <c r="Y1566" s="17">
        <v>0</v>
      </c>
      <c r="Z1566" s="17">
        <v>0.25725831758046003</v>
      </c>
      <c r="AA1566" s="17">
        <v>0.25712851718072699</v>
      </c>
      <c r="AB1566" s="17">
        <v>0</v>
      </c>
      <c r="AC1566" s="17">
        <v>0.17058473208531599</v>
      </c>
      <c r="AD1566" s="17">
        <v>0</v>
      </c>
      <c r="AE1566" s="17"/>
      <c r="AF1566" s="17">
        <v>0.165803762524805</v>
      </c>
      <c r="AG1566" s="17">
        <v>0</v>
      </c>
      <c r="AH1566" s="17">
        <v>8.9087679344639903E-2</v>
      </c>
      <c r="AI1566" s="17">
        <v>0</v>
      </c>
      <c r="AJ1566" s="17" t="s">
        <v>280</v>
      </c>
      <c r="AK1566" s="17"/>
      <c r="AL1566" s="17">
        <v>0</v>
      </c>
      <c r="AM1566" s="17">
        <v>0</v>
      </c>
      <c r="AN1566" s="17">
        <v>0</v>
      </c>
      <c r="AO1566" s="17">
        <v>0.24515397850824799</v>
      </c>
      <c r="AP1566" s="17">
        <v>0.13303897787201799</v>
      </c>
      <c r="AQ1566" s="17">
        <v>0.33813341368252903</v>
      </c>
      <c r="AR1566" s="17"/>
      <c r="AS1566" s="17">
        <v>8.4339563523297204E-2</v>
      </c>
      <c r="AT1566" s="17">
        <v>6.8330135717570503E-2</v>
      </c>
      <c r="AU1566" s="17"/>
      <c r="AV1566" s="17">
        <v>7.7065978668206803E-2</v>
      </c>
      <c r="AW1566" s="17">
        <v>0.104276034219265</v>
      </c>
    </row>
    <row r="1567" spans="2:49" x14ac:dyDescent="0.3">
      <c r="B1567" t="s">
        <v>440</v>
      </c>
      <c r="C1567" s="17">
        <v>0.18059855156396101</v>
      </c>
      <c r="D1567" s="17">
        <v>0.25779011012998898</v>
      </c>
      <c r="E1567" s="17">
        <v>0.13370935849172799</v>
      </c>
      <c r="F1567" s="17"/>
      <c r="G1567" s="17">
        <v>0.33806012841088801</v>
      </c>
      <c r="H1567" s="17">
        <v>0.23921030550125699</v>
      </c>
      <c r="I1567" s="17">
        <v>0.15574509330934</v>
      </c>
      <c r="J1567" s="17">
        <v>0.19750581027539499</v>
      </c>
      <c r="K1567" s="17">
        <v>7.15146889446477E-2</v>
      </c>
      <c r="L1567" s="17">
        <v>0.181085194814782</v>
      </c>
      <c r="M1567" s="17"/>
      <c r="N1567" s="17">
        <v>0.14228127158907899</v>
      </c>
      <c r="O1567" s="17">
        <v>9.5411115328616E-2</v>
      </c>
      <c r="P1567" s="17">
        <v>0.279341473667645</v>
      </c>
      <c r="Q1567" s="17">
        <v>0.246345558047981</v>
      </c>
      <c r="R1567" s="17"/>
      <c r="S1567" s="17">
        <v>0.197627445494163</v>
      </c>
      <c r="T1567" s="17">
        <v>0.17686486592818401</v>
      </c>
      <c r="U1567" s="17">
        <v>0.159180227855684</v>
      </c>
      <c r="V1567" s="17">
        <v>0.15225195458417301</v>
      </c>
      <c r="W1567" s="17" t="s">
        <v>280</v>
      </c>
      <c r="X1567" s="17">
        <v>0</v>
      </c>
      <c r="Y1567" s="17">
        <v>0.50048434163774702</v>
      </c>
      <c r="Z1567" s="17">
        <v>0.248910399767346</v>
      </c>
      <c r="AA1567" s="17">
        <v>0.26094674235320198</v>
      </c>
      <c r="AB1567" s="17">
        <v>0</v>
      </c>
      <c r="AC1567" s="17">
        <v>0</v>
      </c>
      <c r="AD1567" s="17">
        <v>0.31108644271139502</v>
      </c>
      <c r="AE1567" s="17"/>
      <c r="AF1567" s="17">
        <v>0.15157378420860201</v>
      </c>
      <c r="AG1567" s="17">
        <v>0.14611472515333099</v>
      </c>
      <c r="AH1567" s="17">
        <v>0.19326818830408299</v>
      </c>
      <c r="AI1567" s="17">
        <v>0.413135625977395</v>
      </c>
      <c r="AJ1567" s="17" t="s">
        <v>280</v>
      </c>
      <c r="AK1567" s="17"/>
      <c r="AL1567" s="17">
        <v>0.241680237130936</v>
      </c>
      <c r="AM1567" s="17">
        <v>0.13009498572068601</v>
      </c>
      <c r="AN1567" s="17">
        <v>0.24277989100377501</v>
      </c>
      <c r="AO1567" s="17">
        <v>7.7138940592072006E-2</v>
      </c>
      <c r="AP1567" s="17">
        <v>0.22053954276714999</v>
      </c>
      <c r="AQ1567" s="17">
        <v>0.32716113502566202</v>
      </c>
      <c r="AR1567" s="17"/>
      <c r="AS1567" s="17">
        <v>0.182124452668633</v>
      </c>
      <c r="AT1567" s="17">
        <v>0.17880175928744399</v>
      </c>
      <c r="AU1567" s="17"/>
      <c r="AV1567" s="17">
        <v>0.21950389902029399</v>
      </c>
      <c r="AW1567" s="17">
        <v>7.9669576336246398E-2</v>
      </c>
    </row>
    <row r="1568" spans="2:49" x14ac:dyDescent="0.3">
      <c r="B1568" t="s">
        <v>441</v>
      </c>
      <c r="C1568" s="17">
        <v>0.32521684872293599</v>
      </c>
      <c r="D1568" s="17">
        <v>0.22623682975232301</v>
      </c>
      <c r="E1568" s="17">
        <v>0.38534121084261602</v>
      </c>
      <c r="F1568" s="17"/>
      <c r="G1568" s="17">
        <v>0.31152920434734499</v>
      </c>
      <c r="H1568" s="17">
        <v>0.47395719355239802</v>
      </c>
      <c r="I1568" s="17">
        <v>0.33867657840918303</v>
      </c>
      <c r="J1568" s="17">
        <v>0.39360100627081701</v>
      </c>
      <c r="K1568" s="17">
        <v>0.14319646676584999</v>
      </c>
      <c r="L1568" s="17">
        <v>0.19904076606228499</v>
      </c>
      <c r="M1568" s="17"/>
      <c r="N1568" s="17">
        <v>0.41012100436341897</v>
      </c>
      <c r="O1568" s="17">
        <v>0.35315966328099602</v>
      </c>
      <c r="P1568" s="17">
        <v>0.12198185288382001</v>
      </c>
      <c r="Q1568" s="17">
        <v>0.426168623632669</v>
      </c>
      <c r="R1568" s="17"/>
      <c r="S1568" s="17">
        <v>0.205223177718074</v>
      </c>
      <c r="T1568" s="17">
        <v>0.19711580818128599</v>
      </c>
      <c r="U1568" s="17">
        <v>0.50455793837032004</v>
      </c>
      <c r="V1568" s="17">
        <v>0.62954258795874196</v>
      </c>
      <c r="W1568" s="17" t="s">
        <v>280</v>
      </c>
      <c r="X1568" s="17">
        <v>0.48992747968668199</v>
      </c>
      <c r="Y1568" s="17">
        <v>0.26446862071233601</v>
      </c>
      <c r="Z1568" s="17">
        <v>0.236572965071733</v>
      </c>
      <c r="AA1568" s="17">
        <v>0.249161249237774</v>
      </c>
      <c r="AB1568" s="17">
        <v>0.39622765545192601</v>
      </c>
      <c r="AC1568" s="17">
        <v>0.160637402718974</v>
      </c>
      <c r="AD1568" s="17">
        <v>0.449559464532997</v>
      </c>
      <c r="AE1568" s="17"/>
      <c r="AF1568" s="17">
        <v>0.160210921562016</v>
      </c>
      <c r="AG1568" s="17">
        <v>0.35688443440603801</v>
      </c>
      <c r="AH1568" s="17">
        <v>0.43395189457669198</v>
      </c>
      <c r="AI1568" s="17">
        <v>0.40346159578540403</v>
      </c>
      <c r="AJ1568" s="17" t="s">
        <v>280</v>
      </c>
      <c r="AK1568" s="17"/>
      <c r="AL1568" s="17">
        <v>0.32928664402211799</v>
      </c>
      <c r="AM1568" s="17">
        <v>0.271676488015968</v>
      </c>
      <c r="AN1568" s="17">
        <v>0.75722010899622505</v>
      </c>
      <c r="AO1568" s="17">
        <v>0.22015992644354099</v>
      </c>
      <c r="AP1568" s="17">
        <v>0.39402721085505898</v>
      </c>
      <c r="AQ1568" s="17">
        <v>0.33470545129181001</v>
      </c>
      <c r="AR1568" s="17"/>
      <c r="AS1568" s="17">
        <v>0.252052585671875</v>
      </c>
      <c r="AT1568" s="17">
        <v>0.411369865038828</v>
      </c>
      <c r="AU1568" s="17"/>
      <c r="AV1568" s="17">
        <v>0.19033548074060899</v>
      </c>
      <c r="AW1568" s="17">
        <v>0.42121556079563</v>
      </c>
    </row>
    <row r="1569" spans="2:49" x14ac:dyDescent="0.3">
      <c r="B1569" t="s">
        <v>442</v>
      </c>
      <c r="C1569" s="17">
        <v>0.177147639460596</v>
      </c>
      <c r="D1569" s="17">
        <v>0.19752149577355799</v>
      </c>
      <c r="E1569" s="17">
        <v>0.16477175665642499</v>
      </c>
      <c r="F1569" s="17"/>
      <c r="G1569" s="17">
        <v>0.350410667241767</v>
      </c>
      <c r="H1569" s="17">
        <v>0.114378649649495</v>
      </c>
      <c r="I1569" s="17">
        <v>0.143082427509235</v>
      </c>
      <c r="J1569" s="17">
        <v>0.13118824478697799</v>
      </c>
      <c r="K1569" s="17">
        <v>0.20130270271005801</v>
      </c>
      <c r="L1569" s="17">
        <v>0.31144199649437998</v>
      </c>
      <c r="M1569" s="17"/>
      <c r="N1569" s="17">
        <v>0.19823242986843601</v>
      </c>
      <c r="O1569" s="17">
        <v>0.149309644618878</v>
      </c>
      <c r="P1569" s="17">
        <v>0.20192662992594501</v>
      </c>
      <c r="Q1569" s="17">
        <v>0.15388857660316399</v>
      </c>
      <c r="R1569" s="17"/>
      <c r="S1569" s="17">
        <v>0.39146605430245601</v>
      </c>
      <c r="T1569" s="17">
        <v>0.23583256634295699</v>
      </c>
      <c r="U1569" s="17">
        <v>0.167357374225963</v>
      </c>
      <c r="V1569" s="17">
        <v>0</v>
      </c>
      <c r="W1569" s="17" t="s">
        <v>280</v>
      </c>
      <c r="X1569" s="17">
        <v>0</v>
      </c>
      <c r="Y1569" s="17">
        <v>0</v>
      </c>
      <c r="Z1569" s="17">
        <v>0</v>
      </c>
      <c r="AA1569" s="17">
        <v>0.111900291202366</v>
      </c>
      <c r="AB1569" s="17">
        <v>0</v>
      </c>
      <c r="AC1569" s="17">
        <v>0.66877786519571003</v>
      </c>
      <c r="AD1569" s="17">
        <v>0</v>
      </c>
      <c r="AE1569" s="17"/>
      <c r="AF1569" s="17">
        <v>0.29360363329587202</v>
      </c>
      <c r="AG1569" s="17">
        <v>0.25041008115118402</v>
      </c>
      <c r="AH1569" s="17">
        <v>4.0083848386377602E-2</v>
      </c>
      <c r="AI1569" s="17">
        <v>0</v>
      </c>
      <c r="AJ1569" s="17" t="s">
        <v>280</v>
      </c>
      <c r="AK1569" s="17"/>
      <c r="AL1569" s="17">
        <v>0.178583290135477</v>
      </c>
      <c r="AM1569" s="17">
        <v>0.23046734086054499</v>
      </c>
      <c r="AN1569" s="17">
        <v>0</v>
      </c>
      <c r="AO1569" s="17">
        <v>0.14842095711560199</v>
      </c>
      <c r="AP1569" s="17">
        <v>0.25239426850577201</v>
      </c>
      <c r="AQ1569" s="17">
        <v>0</v>
      </c>
      <c r="AR1569" s="17"/>
      <c r="AS1569" s="17">
        <v>0.223254299868513</v>
      </c>
      <c r="AT1569" s="17">
        <v>0.122855725611585</v>
      </c>
      <c r="AU1569" s="17"/>
      <c r="AV1569" s="17">
        <v>0.197603172516231</v>
      </c>
      <c r="AW1569" s="17">
        <v>0.29356253974824897</v>
      </c>
    </row>
    <row r="1570" spans="2:49" x14ac:dyDescent="0.3">
      <c r="B1570" t="s">
        <v>531</v>
      </c>
      <c r="C1570" s="17">
        <v>0.24004950562743699</v>
      </c>
      <c r="D1570" s="17">
        <v>0.23954576640758901</v>
      </c>
      <c r="E1570" s="17">
        <v>0.24035549667070999</v>
      </c>
      <c r="F1570" s="17"/>
      <c r="G1570" s="17">
        <v>0</v>
      </c>
      <c r="H1570" s="17">
        <v>0.11428800879866299</v>
      </c>
      <c r="I1570" s="17">
        <v>0.36249590077224098</v>
      </c>
      <c r="J1570" s="17">
        <v>0.13773058070012201</v>
      </c>
      <c r="K1570" s="17">
        <v>0.433481373526242</v>
      </c>
      <c r="L1570" s="17">
        <v>0.308432042628553</v>
      </c>
      <c r="M1570" s="17"/>
      <c r="N1570" s="17">
        <v>0.14557614794594201</v>
      </c>
      <c r="O1570" s="17">
        <v>0.35040369369823998</v>
      </c>
      <c r="P1570" s="17">
        <v>0.26668094135593501</v>
      </c>
      <c r="Q1570" s="17">
        <v>0.17359724171618501</v>
      </c>
      <c r="R1570" s="17"/>
      <c r="S1570" s="17">
        <v>0.20568332248530799</v>
      </c>
      <c r="T1570" s="17">
        <v>0.39018675954757298</v>
      </c>
      <c r="U1570" s="17">
        <v>0</v>
      </c>
      <c r="V1570" s="17">
        <v>0.218205457457085</v>
      </c>
      <c r="W1570" s="17" t="s">
        <v>280</v>
      </c>
      <c r="X1570" s="17">
        <v>0.51007252031331796</v>
      </c>
      <c r="Y1570" s="17">
        <v>0.235047037649917</v>
      </c>
      <c r="Z1570" s="17">
        <v>0.25725831758046003</v>
      </c>
      <c r="AA1570" s="17">
        <v>0.120863200025931</v>
      </c>
      <c r="AB1570" s="17">
        <v>0.60377234454807405</v>
      </c>
      <c r="AC1570" s="17">
        <v>0</v>
      </c>
      <c r="AD1570" s="17">
        <v>0.23935409275560801</v>
      </c>
      <c r="AE1570" s="17"/>
      <c r="AF1570" s="17">
        <v>0.228807898408704</v>
      </c>
      <c r="AG1570" s="17">
        <v>0.24659075928944801</v>
      </c>
      <c r="AH1570" s="17">
        <v>0.243608389388208</v>
      </c>
      <c r="AI1570" s="17">
        <v>0.183402778237201</v>
      </c>
      <c r="AJ1570" s="17" t="s">
        <v>280</v>
      </c>
      <c r="AK1570" s="17"/>
      <c r="AL1570" s="17">
        <v>0.25044982871146898</v>
      </c>
      <c r="AM1570" s="17">
        <v>0.36776118540280001</v>
      </c>
      <c r="AN1570" s="17">
        <v>0</v>
      </c>
      <c r="AO1570" s="17">
        <v>0.30912619734053798</v>
      </c>
      <c r="AP1570" s="17">
        <v>0</v>
      </c>
      <c r="AQ1570" s="17">
        <v>0</v>
      </c>
      <c r="AR1570" s="17"/>
      <c r="AS1570" s="17">
        <v>0.25822909826768198</v>
      </c>
      <c r="AT1570" s="17">
        <v>0.21864251434457299</v>
      </c>
      <c r="AU1570" s="17"/>
      <c r="AV1570" s="17">
        <v>0.31549146905465902</v>
      </c>
      <c r="AW1570" s="17">
        <v>0.101276288900609</v>
      </c>
    </row>
    <row r="1571" spans="2:49" x14ac:dyDescent="0.3">
      <c r="B1571" t="s">
        <v>443</v>
      </c>
      <c r="C1571" s="17">
        <v>0.25758600618903099</v>
      </c>
      <c r="D1571" s="17">
        <v>0.33669590806652899</v>
      </c>
      <c r="E1571" s="17">
        <v>0.209531535830248</v>
      </c>
      <c r="F1571" s="17"/>
      <c r="G1571" s="17">
        <v>0.33806012841088801</v>
      </c>
      <c r="H1571" s="17">
        <v>0.29737614799944401</v>
      </c>
      <c r="I1571" s="17">
        <v>0.15574509330934</v>
      </c>
      <c r="J1571" s="17">
        <v>0.33748016824208299</v>
      </c>
      <c r="K1571" s="17">
        <v>0.22201945699785</v>
      </c>
      <c r="L1571" s="17">
        <v>0.181085194814782</v>
      </c>
      <c r="M1571" s="17"/>
      <c r="N1571" s="17">
        <v>0.24607041782220301</v>
      </c>
      <c r="O1571" s="17">
        <v>0.14712699840188601</v>
      </c>
      <c r="P1571" s="17">
        <v>0.40941057583430002</v>
      </c>
      <c r="Q1571" s="17">
        <v>0.246345558047981</v>
      </c>
      <c r="R1571" s="17"/>
      <c r="S1571" s="17">
        <v>0.197627445494163</v>
      </c>
      <c r="T1571" s="17">
        <v>0.17686486592818401</v>
      </c>
      <c r="U1571" s="17">
        <v>0.32808468740371799</v>
      </c>
      <c r="V1571" s="17">
        <v>0.15225195458417301</v>
      </c>
      <c r="W1571" s="17" t="s">
        <v>280</v>
      </c>
      <c r="X1571" s="17">
        <v>0</v>
      </c>
      <c r="Y1571" s="17">
        <v>0.50048434163774702</v>
      </c>
      <c r="Z1571" s="17">
        <v>0.506168717347806</v>
      </c>
      <c r="AA1571" s="17">
        <v>0.51807525953392997</v>
      </c>
      <c r="AB1571" s="17">
        <v>0</v>
      </c>
      <c r="AC1571" s="17">
        <v>0.17058473208531599</v>
      </c>
      <c r="AD1571" s="17">
        <v>0.31108644271139502</v>
      </c>
      <c r="AE1571" s="17"/>
      <c r="AF1571" s="17">
        <v>0.31737754673340701</v>
      </c>
      <c r="AG1571" s="17">
        <v>0.14611472515333099</v>
      </c>
      <c r="AH1571" s="17">
        <v>0.282355867648723</v>
      </c>
      <c r="AI1571" s="17">
        <v>0.413135625977395</v>
      </c>
      <c r="AJ1571" s="17" t="s">
        <v>280</v>
      </c>
      <c r="AK1571" s="17"/>
      <c r="AL1571" s="17">
        <v>0.241680237130936</v>
      </c>
      <c r="AM1571" s="17">
        <v>0.13009498572068601</v>
      </c>
      <c r="AN1571" s="17">
        <v>0.24277989100377501</v>
      </c>
      <c r="AO1571" s="17">
        <v>0.32229291910031999</v>
      </c>
      <c r="AP1571" s="17">
        <v>0.353578520639168</v>
      </c>
      <c r="AQ1571" s="17">
        <v>0.66529454870819005</v>
      </c>
      <c r="AR1571" s="17"/>
      <c r="AS1571" s="17">
        <v>0.26646401619193</v>
      </c>
      <c r="AT1571" s="17">
        <v>0.24713189500501401</v>
      </c>
      <c r="AU1571" s="17"/>
      <c r="AV1571" s="17">
        <v>0.29656987768850102</v>
      </c>
      <c r="AW1571" s="17">
        <v>0.18394561055551201</v>
      </c>
    </row>
    <row r="1572" spans="2:49" x14ac:dyDescent="0.3">
      <c r="B1572" t="s">
        <v>532</v>
      </c>
      <c r="C1572" s="17">
        <v>0.41719714508803302</v>
      </c>
      <c r="D1572" s="17">
        <v>0.437067262181147</v>
      </c>
      <c r="E1572" s="17">
        <v>0.40512725332713501</v>
      </c>
      <c r="F1572" s="17"/>
      <c r="G1572" s="17">
        <v>0.350410667241767</v>
      </c>
      <c r="H1572" s="17">
        <v>0.228666658448159</v>
      </c>
      <c r="I1572" s="17">
        <v>0.50557832828147697</v>
      </c>
      <c r="J1572" s="17">
        <v>0.2689188254871</v>
      </c>
      <c r="K1572" s="17">
        <v>0.63478407623630095</v>
      </c>
      <c r="L1572" s="17">
        <v>0.61987403912293304</v>
      </c>
      <c r="M1572" s="17"/>
      <c r="N1572" s="17">
        <v>0.34380857781437801</v>
      </c>
      <c r="O1572" s="17">
        <v>0.49971333831711801</v>
      </c>
      <c r="P1572" s="17">
        <v>0.46860757128188102</v>
      </c>
      <c r="Q1572" s="17">
        <v>0.32748581831934997</v>
      </c>
      <c r="R1572" s="17"/>
      <c r="S1572" s="17">
        <v>0.59714937678776403</v>
      </c>
      <c r="T1572" s="17">
        <v>0.62601932589053</v>
      </c>
      <c r="U1572" s="17">
        <v>0.167357374225963</v>
      </c>
      <c r="V1572" s="17">
        <v>0.218205457457085</v>
      </c>
      <c r="W1572" s="17" t="s">
        <v>280</v>
      </c>
      <c r="X1572" s="17">
        <v>0.51007252031331796</v>
      </c>
      <c r="Y1572" s="17">
        <v>0.235047037649917</v>
      </c>
      <c r="Z1572" s="17">
        <v>0.25725831758046003</v>
      </c>
      <c r="AA1572" s="17">
        <v>0.23276349122829701</v>
      </c>
      <c r="AB1572" s="17">
        <v>0.60377234454807405</v>
      </c>
      <c r="AC1572" s="17">
        <v>0.66877786519571003</v>
      </c>
      <c r="AD1572" s="17">
        <v>0.23935409275560801</v>
      </c>
      <c r="AE1572" s="17"/>
      <c r="AF1572" s="17">
        <v>0.52241153170457699</v>
      </c>
      <c r="AG1572" s="17">
        <v>0.49700084044063197</v>
      </c>
      <c r="AH1572" s="17">
        <v>0.28369223777458602</v>
      </c>
      <c r="AI1572" s="17">
        <v>0.183402778237201</v>
      </c>
      <c r="AJ1572" s="17" t="s">
        <v>280</v>
      </c>
      <c r="AK1572" s="17"/>
      <c r="AL1572" s="17">
        <v>0.429033118846946</v>
      </c>
      <c r="AM1572" s="17">
        <v>0.598228526263345</v>
      </c>
      <c r="AN1572" s="17">
        <v>0</v>
      </c>
      <c r="AO1572" s="17">
        <v>0.45754715445614003</v>
      </c>
      <c r="AP1572" s="17">
        <v>0.25239426850577201</v>
      </c>
      <c r="AQ1572" s="17">
        <v>0</v>
      </c>
      <c r="AR1572" s="17"/>
      <c r="AS1572" s="17">
        <v>0.48148339813619501</v>
      </c>
      <c r="AT1572" s="17">
        <v>0.34149823995615802</v>
      </c>
      <c r="AU1572" s="17"/>
      <c r="AV1572" s="17">
        <v>0.51309464157089002</v>
      </c>
      <c r="AW1572" s="17">
        <v>0.394838828648858</v>
      </c>
    </row>
    <row r="1573" spans="2:49" x14ac:dyDescent="0.3">
      <c r="C1573" s="17"/>
      <c r="D1573" s="17"/>
      <c r="E1573" s="17"/>
      <c r="F1573" s="17"/>
      <c r="G1573" s="17"/>
      <c r="H1573" s="17"/>
      <c r="I1573" s="17"/>
      <c r="J1573" s="17"/>
      <c r="K1573" s="17"/>
      <c r="L1573" s="17"/>
      <c r="M1573" s="17"/>
      <c r="N1573" s="17"/>
      <c r="O1573" s="17"/>
      <c r="P1573" s="17"/>
      <c r="Q1573" s="17"/>
      <c r="R1573" s="17"/>
      <c r="S1573" s="17"/>
      <c r="T1573" s="17"/>
      <c r="U1573" s="17"/>
      <c r="V1573" s="17"/>
      <c r="W1573" s="17"/>
      <c r="X1573" s="17"/>
      <c r="Y1573" s="17"/>
      <c r="Z1573" s="17"/>
      <c r="AA1573" s="17"/>
      <c r="AB1573" s="17"/>
      <c r="AC1573" s="17"/>
      <c r="AD1573" s="17"/>
      <c r="AE1573" s="17"/>
      <c r="AF1573" s="17"/>
      <c r="AG1573" s="17"/>
      <c r="AH1573" s="17"/>
      <c r="AI1573" s="17"/>
      <c r="AJ1573" s="17"/>
      <c r="AK1573" s="17"/>
      <c r="AL1573" s="17"/>
      <c r="AM1573" s="17"/>
      <c r="AN1573" s="17"/>
      <c r="AO1573" s="17"/>
      <c r="AP1573" s="17"/>
      <c r="AQ1573" s="17"/>
      <c r="AR1573" s="17"/>
      <c r="AS1573" s="17"/>
      <c r="AT1573" s="17"/>
      <c r="AU1573" s="17"/>
      <c r="AV1573" s="17"/>
      <c r="AW1573" s="17"/>
    </row>
    <row r="1574" spans="2:49" x14ac:dyDescent="0.3">
      <c r="B1574" s="6" t="s">
        <v>538</v>
      </c>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c r="AB1574" s="17"/>
      <c r="AC1574" s="17"/>
      <c r="AD1574" s="17"/>
      <c r="AE1574" s="17"/>
      <c r="AF1574" s="17"/>
      <c r="AG1574" s="17"/>
      <c r="AH1574" s="17"/>
      <c r="AI1574" s="17"/>
      <c r="AJ1574" s="17"/>
      <c r="AK1574" s="17"/>
      <c r="AL1574" s="17"/>
      <c r="AM1574" s="17"/>
      <c r="AN1574" s="17"/>
      <c r="AO1574" s="17"/>
      <c r="AP1574" s="17"/>
      <c r="AQ1574" s="17"/>
      <c r="AR1574" s="17"/>
      <c r="AS1574" s="17"/>
      <c r="AT1574" s="17"/>
      <c r="AU1574" s="17"/>
      <c r="AV1574" s="17"/>
      <c r="AW1574" s="17"/>
    </row>
    <row r="1575" spans="2:49" x14ac:dyDescent="0.3">
      <c r="B1575" s="23" t="s">
        <v>534</v>
      </c>
      <c r="C1575" s="17"/>
      <c r="D1575" s="17"/>
      <c r="E1575" s="17"/>
      <c r="F1575" s="17"/>
      <c r="G1575" s="17"/>
      <c r="H1575" s="17"/>
      <c r="I1575" s="17"/>
      <c r="J1575" s="17"/>
      <c r="K1575" s="17"/>
      <c r="L1575" s="17"/>
      <c r="M1575" s="17"/>
      <c r="N1575" s="17"/>
      <c r="O1575" s="17"/>
      <c r="P1575" s="17"/>
      <c r="Q1575" s="17"/>
      <c r="R1575" s="17"/>
      <c r="S1575" s="17"/>
      <c r="T1575" s="17"/>
      <c r="U1575" s="17"/>
      <c r="V1575" s="17"/>
      <c r="W1575" s="17"/>
      <c r="X1575" s="17"/>
      <c r="Y1575" s="17"/>
      <c r="Z1575" s="17"/>
      <c r="AA1575" s="17"/>
      <c r="AB1575" s="17"/>
      <c r="AC1575" s="17"/>
      <c r="AD1575" s="17"/>
      <c r="AE1575" s="17"/>
      <c r="AF1575" s="17"/>
      <c r="AG1575" s="17"/>
      <c r="AH1575" s="17"/>
      <c r="AI1575" s="17"/>
      <c r="AJ1575" s="17"/>
      <c r="AK1575" s="17"/>
      <c r="AL1575" s="17"/>
      <c r="AM1575" s="17"/>
      <c r="AN1575" s="17"/>
      <c r="AO1575" s="17"/>
      <c r="AP1575" s="17"/>
      <c r="AQ1575" s="17"/>
      <c r="AR1575" s="17"/>
      <c r="AS1575" s="17"/>
      <c r="AT1575" s="17"/>
      <c r="AU1575" s="17"/>
      <c r="AV1575" s="17"/>
      <c r="AW1575" s="17"/>
    </row>
    <row r="1576" spans="2:49" x14ac:dyDescent="0.3">
      <c r="B1576" t="s">
        <v>439</v>
      </c>
      <c r="C1576" s="17">
        <v>7.6789923711822999E-2</v>
      </c>
      <c r="D1576" s="17">
        <v>3.6587873322234302E-2</v>
      </c>
      <c r="E1576" s="17">
        <v>0.101210232585424</v>
      </c>
      <c r="F1576" s="17"/>
      <c r="G1576" s="17">
        <v>0</v>
      </c>
      <c r="H1576" s="17">
        <v>0.116905187649746</v>
      </c>
      <c r="I1576" s="17">
        <v>0.117570093449081</v>
      </c>
      <c r="J1576" s="17">
        <v>7.1930060432336101E-2</v>
      </c>
      <c r="K1576" s="17">
        <v>7.4141443241132601E-2</v>
      </c>
      <c r="L1576" s="17">
        <v>0</v>
      </c>
      <c r="M1576" s="17"/>
      <c r="N1576" s="17">
        <v>0.109418741255561</v>
      </c>
      <c r="O1576" s="17">
        <v>0</v>
      </c>
      <c r="P1576" s="17">
        <v>6.0239770461019797E-2</v>
      </c>
      <c r="Q1576" s="17">
        <v>0.17474745181045101</v>
      </c>
      <c r="R1576" s="17"/>
      <c r="S1576" s="17">
        <v>0.20030259131827999</v>
      </c>
      <c r="T1576" s="17">
        <v>0</v>
      </c>
      <c r="U1576" s="17">
        <v>0</v>
      </c>
      <c r="V1576" s="17">
        <v>0</v>
      </c>
      <c r="W1576" s="17" t="s">
        <v>280</v>
      </c>
      <c r="X1576" s="17">
        <v>0</v>
      </c>
      <c r="Y1576" s="17">
        <v>0.26446862071233601</v>
      </c>
      <c r="Z1576" s="17">
        <v>0</v>
      </c>
      <c r="AA1576" s="17">
        <v>0</v>
      </c>
      <c r="AB1576" s="17">
        <v>0</v>
      </c>
      <c r="AC1576" s="17">
        <v>0</v>
      </c>
      <c r="AD1576" s="17">
        <v>0.47418949824524997</v>
      </c>
      <c r="AE1576" s="17"/>
      <c r="AF1576" s="17">
        <v>0</v>
      </c>
      <c r="AG1576" s="17">
        <v>5.1219219694940303E-2</v>
      </c>
      <c r="AH1576" s="17">
        <v>0.136168863283712</v>
      </c>
      <c r="AI1576" s="17">
        <v>0.220058817548203</v>
      </c>
      <c r="AJ1576" s="17" t="s">
        <v>280</v>
      </c>
      <c r="AK1576" s="17"/>
      <c r="AL1576" s="17">
        <v>4.4191856680326297E-2</v>
      </c>
      <c r="AM1576" s="17">
        <v>0.113734060271608</v>
      </c>
      <c r="AN1576" s="17">
        <v>0.25169726352129901</v>
      </c>
      <c r="AO1576" s="17">
        <v>0</v>
      </c>
      <c r="AP1576" s="17">
        <v>0.144296611036972</v>
      </c>
      <c r="AQ1576" s="17">
        <v>0</v>
      </c>
      <c r="AR1576" s="17"/>
      <c r="AS1576" s="17">
        <v>8.3871490493036993E-2</v>
      </c>
      <c r="AT1576" s="17">
        <v>6.8451175899681194E-2</v>
      </c>
      <c r="AU1576" s="17"/>
      <c r="AV1576" s="17">
        <v>7.6953366753872293E-2</v>
      </c>
      <c r="AW1576" s="17">
        <v>0.102833663059211</v>
      </c>
    </row>
    <row r="1577" spans="2:49" x14ac:dyDescent="0.3">
      <c r="B1577" t="s">
        <v>440</v>
      </c>
      <c r="C1577" s="17">
        <v>0.36949764888770098</v>
      </c>
      <c r="D1577" s="17">
        <v>0.25603069301423798</v>
      </c>
      <c r="E1577" s="17">
        <v>0.43842194708953602</v>
      </c>
      <c r="F1577" s="17"/>
      <c r="G1577" s="17">
        <v>1</v>
      </c>
      <c r="H1577" s="17">
        <v>0.35567636977980899</v>
      </c>
      <c r="I1577" s="17">
        <v>0.37424548489225901</v>
      </c>
      <c r="J1577" s="17">
        <v>0.32646987625289903</v>
      </c>
      <c r="K1577" s="17">
        <v>0.214946182651713</v>
      </c>
      <c r="L1577" s="17">
        <v>0.48759459693269902</v>
      </c>
      <c r="M1577" s="17"/>
      <c r="N1577" s="17">
        <v>0.34674445843247198</v>
      </c>
      <c r="O1577" s="17">
        <v>0.39261117469422302</v>
      </c>
      <c r="P1577" s="17">
        <v>0.45799911144507899</v>
      </c>
      <c r="Q1577" s="17">
        <v>0.24318574245065799</v>
      </c>
      <c r="R1577" s="17"/>
      <c r="S1577" s="17">
        <v>0.51379293292317896</v>
      </c>
      <c r="T1577" s="17">
        <v>0.37856543462585401</v>
      </c>
      <c r="U1577" s="17">
        <v>0.50151414999927901</v>
      </c>
      <c r="V1577" s="17">
        <v>0.454993957438872</v>
      </c>
      <c r="W1577" s="17" t="s">
        <v>280</v>
      </c>
      <c r="X1577" s="17">
        <v>0.225419080275614</v>
      </c>
      <c r="Y1577" s="17">
        <v>0.239665553298058</v>
      </c>
      <c r="Z1577" s="17">
        <v>0.248910399767346</v>
      </c>
      <c r="AA1577" s="17">
        <v>0.13270997559881301</v>
      </c>
      <c r="AB1577" s="17">
        <v>0.19969687160715399</v>
      </c>
      <c r="AC1577" s="17">
        <v>0.49973899923787302</v>
      </c>
      <c r="AD1577" s="17">
        <v>0.52581050175474997</v>
      </c>
      <c r="AE1577" s="17"/>
      <c r="AF1577" s="17">
        <v>0.30470403397449702</v>
      </c>
      <c r="AG1577" s="17">
        <v>0.44844111827827099</v>
      </c>
      <c r="AH1577" s="17">
        <v>0.41016418590812198</v>
      </c>
      <c r="AI1577" s="17">
        <v>0.19786735916422099</v>
      </c>
      <c r="AJ1577" s="17" t="s">
        <v>280</v>
      </c>
      <c r="AK1577" s="17"/>
      <c r="AL1577" s="17">
        <v>0.43132774387906397</v>
      </c>
      <c r="AM1577" s="17">
        <v>7.7580915423039395E-2</v>
      </c>
      <c r="AN1577" s="17">
        <v>0.24277989100377501</v>
      </c>
      <c r="AO1577" s="17">
        <v>0.45621225535698401</v>
      </c>
      <c r="AP1577" s="17">
        <v>0.72266441109100998</v>
      </c>
      <c r="AQ1577" s="17">
        <v>0.66186658631747097</v>
      </c>
      <c r="AR1577" s="17"/>
      <c r="AS1577" s="17">
        <v>0.318752205658131</v>
      </c>
      <c r="AT1577" s="17">
        <v>0.42925186243678298</v>
      </c>
      <c r="AU1577" s="17"/>
      <c r="AV1577" s="17">
        <v>0.368892257041878</v>
      </c>
      <c r="AW1577" s="17">
        <v>0.18132125723015699</v>
      </c>
    </row>
    <row r="1578" spans="2:49" x14ac:dyDescent="0.3">
      <c r="B1578" t="s">
        <v>441</v>
      </c>
      <c r="C1578" s="17">
        <v>0.149749099245438</v>
      </c>
      <c r="D1578" s="17">
        <v>0.120646400431656</v>
      </c>
      <c r="E1578" s="17">
        <v>0.16742722479378</v>
      </c>
      <c r="F1578" s="17"/>
      <c r="G1578" s="17">
        <v>0</v>
      </c>
      <c r="H1578" s="17">
        <v>0.18555217157658399</v>
      </c>
      <c r="I1578" s="17">
        <v>0</v>
      </c>
      <c r="J1578" s="17">
        <v>0.20082171258590101</v>
      </c>
      <c r="K1578" s="17">
        <v>7.5181370015249299E-2</v>
      </c>
      <c r="L1578" s="17">
        <v>0.30628175095606403</v>
      </c>
      <c r="M1578" s="17"/>
      <c r="N1578" s="17">
        <v>9.8928849731163102E-2</v>
      </c>
      <c r="O1578" s="17">
        <v>0.204650765141424</v>
      </c>
      <c r="P1578" s="17">
        <v>6.4811336758304694E-2</v>
      </c>
      <c r="Q1578" s="17">
        <v>0.26184164295323797</v>
      </c>
      <c r="R1578" s="17"/>
      <c r="S1578" s="17">
        <v>0</v>
      </c>
      <c r="T1578" s="17">
        <v>9.59028231446718E-2</v>
      </c>
      <c r="U1578" s="17">
        <v>0.33112847577475801</v>
      </c>
      <c r="V1578" s="17">
        <v>0.15980587007201699</v>
      </c>
      <c r="W1578" s="17" t="s">
        <v>280</v>
      </c>
      <c r="X1578" s="17">
        <v>0</v>
      </c>
      <c r="Y1578" s="17">
        <v>0</v>
      </c>
      <c r="Z1578" s="17">
        <v>0</v>
      </c>
      <c r="AA1578" s="17">
        <v>0.61016150722045903</v>
      </c>
      <c r="AB1578" s="17">
        <v>0.20362078035165099</v>
      </c>
      <c r="AC1578" s="17">
        <v>0</v>
      </c>
      <c r="AD1578" s="17">
        <v>0</v>
      </c>
      <c r="AE1578" s="17"/>
      <c r="AF1578" s="17">
        <v>0.22800735431590199</v>
      </c>
      <c r="AG1578" s="17">
        <v>4.8893495372911898E-2</v>
      </c>
      <c r="AH1578" s="17">
        <v>0.13428880480195499</v>
      </c>
      <c r="AI1578" s="17">
        <v>0.21526826681317299</v>
      </c>
      <c r="AJ1578" s="17" t="s">
        <v>280</v>
      </c>
      <c r="AK1578" s="17"/>
      <c r="AL1578" s="17">
        <v>5.1117122962421199E-2</v>
      </c>
      <c r="AM1578" s="17">
        <v>0.26820458639192701</v>
      </c>
      <c r="AN1578" s="17">
        <v>0.50552284547492599</v>
      </c>
      <c r="AO1578" s="17">
        <v>7.3085023471306604E-2</v>
      </c>
      <c r="AP1578" s="17">
        <v>0.13303897787201799</v>
      </c>
      <c r="AQ1578" s="17">
        <v>0</v>
      </c>
      <c r="AR1578" s="17"/>
      <c r="AS1578" s="17">
        <v>0.22285059899578499</v>
      </c>
      <c r="AT1578" s="17">
        <v>6.3669988514664905E-2</v>
      </c>
      <c r="AU1578" s="17"/>
      <c r="AV1578" s="17">
        <v>0.18964586891355001</v>
      </c>
      <c r="AW1578" s="17">
        <v>0.313862822189788</v>
      </c>
    </row>
    <row r="1579" spans="2:49" x14ac:dyDescent="0.3">
      <c r="B1579" t="s">
        <v>442</v>
      </c>
      <c r="C1579" s="17">
        <v>0.20930082698768501</v>
      </c>
      <c r="D1579" s="17">
        <v>0.310590051293963</v>
      </c>
      <c r="E1579" s="17">
        <v>0.14777376259279701</v>
      </c>
      <c r="F1579" s="17"/>
      <c r="G1579" s="17">
        <v>0</v>
      </c>
      <c r="H1579" s="17">
        <v>0.172484620817519</v>
      </c>
      <c r="I1579" s="17">
        <v>0.36040723927742502</v>
      </c>
      <c r="J1579" s="17">
        <v>0.26782691229785599</v>
      </c>
      <c r="K1579" s="17">
        <v>0.200280358533582</v>
      </c>
      <c r="L1579" s="17">
        <v>0.10381526159392</v>
      </c>
      <c r="M1579" s="17"/>
      <c r="N1579" s="17">
        <v>0.29861833748356198</v>
      </c>
      <c r="O1579" s="17">
        <v>0.19898616479039499</v>
      </c>
      <c r="P1579" s="17">
        <v>0.14949946304051501</v>
      </c>
      <c r="Q1579" s="17">
        <v>0.16403908246579399</v>
      </c>
      <c r="R1579" s="17"/>
      <c r="S1579" s="17">
        <v>0.285904475758541</v>
      </c>
      <c r="T1579" s="17">
        <v>0.33350189633909799</v>
      </c>
      <c r="U1579" s="17">
        <v>0.167357374225963</v>
      </c>
      <c r="V1579" s="17">
        <v>0.16699471503202601</v>
      </c>
      <c r="W1579" s="17" t="s">
        <v>280</v>
      </c>
      <c r="X1579" s="17">
        <v>0</v>
      </c>
      <c r="Y1579" s="17">
        <v>0.49586582598960499</v>
      </c>
      <c r="Z1579" s="17">
        <v>0.236572965071733</v>
      </c>
      <c r="AA1579" s="17">
        <v>0.13626531715479601</v>
      </c>
      <c r="AB1579" s="17">
        <v>0</v>
      </c>
      <c r="AC1579" s="17">
        <v>0.34116946417063199</v>
      </c>
      <c r="AD1579" s="17">
        <v>0</v>
      </c>
      <c r="AE1579" s="17"/>
      <c r="AF1579" s="17">
        <v>0.23339378322625401</v>
      </c>
      <c r="AG1579" s="17">
        <v>0.29965528998096802</v>
      </c>
      <c r="AH1579" s="17">
        <v>0.128271150657362</v>
      </c>
      <c r="AI1579" s="17">
        <v>0</v>
      </c>
      <c r="AJ1579" s="17" t="s">
        <v>280</v>
      </c>
      <c r="AK1579" s="17"/>
      <c r="AL1579" s="17">
        <v>0.227979506088132</v>
      </c>
      <c r="AM1579" s="17">
        <v>0.33030651659624599</v>
      </c>
      <c r="AN1579" s="17">
        <v>0</v>
      </c>
      <c r="AO1579" s="17">
        <v>0.239670330076977</v>
      </c>
      <c r="AP1579" s="17">
        <v>0</v>
      </c>
      <c r="AQ1579" s="17">
        <v>0</v>
      </c>
      <c r="AR1579" s="17"/>
      <c r="AS1579" s="17">
        <v>0.17454694251387101</v>
      </c>
      <c r="AT1579" s="17">
        <v>0.25022452185253302</v>
      </c>
      <c r="AU1579" s="17"/>
      <c r="AV1579" s="17">
        <v>0.16238053567494401</v>
      </c>
      <c r="AW1579" s="17">
        <v>0.207894352113382</v>
      </c>
    </row>
    <row r="1580" spans="2:49" x14ac:dyDescent="0.3">
      <c r="B1580" t="s">
        <v>531</v>
      </c>
      <c r="C1580" s="17">
        <v>0.19466250116735301</v>
      </c>
      <c r="D1580" s="17">
        <v>0.27614498193790799</v>
      </c>
      <c r="E1580" s="17">
        <v>0.145166832938462</v>
      </c>
      <c r="F1580" s="17"/>
      <c r="G1580" s="17">
        <v>0</v>
      </c>
      <c r="H1580" s="17">
        <v>0.16938165017634199</v>
      </c>
      <c r="I1580" s="17">
        <v>0.14777718238123599</v>
      </c>
      <c r="J1580" s="17">
        <v>0.13295143843100801</v>
      </c>
      <c r="K1580" s="17">
        <v>0.43545064555832302</v>
      </c>
      <c r="L1580" s="17">
        <v>0.10230839051731599</v>
      </c>
      <c r="M1580" s="17"/>
      <c r="N1580" s="17">
        <v>0.14628961309724201</v>
      </c>
      <c r="O1580" s="17">
        <v>0.20375189537395799</v>
      </c>
      <c r="P1580" s="17">
        <v>0.26745031829508198</v>
      </c>
      <c r="Q1580" s="17">
        <v>0.15618608031985901</v>
      </c>
      <c r="R1580" s="17"/>
      <c r="S1580" s="17">
        <v>0</v>
      </c>
      <c r="T1580" s="17">
        <v>0.192029845890376</v>
      </c>
      <c r="U1580" s="17">
        <v>0</v>
      </c>
      <c r="V1580" s="17">
        <v>0.218205457457085</v>
      </c>
      <c r="W1580" s="17" t="s">
        <v>280</v>
      </c>
      <c r="X1580" s="17">
        <v>0.77458091972438603</v>
      </c>
      <c r="Y1580" s="17">
        <v>0</v>
      </c>
      <c r="Z1580" s="17">
        <v>0.51451663516092105</v>
      </c>
      <c r="AA1580" s="17">
        <v>0.120863200025931</v>
      </c>
      <c r="AB1580" s="17">
        <v>0.59668234804119502</v>
      </c>
      <c r="AC1580" s="17">
        <v>0.159091536591495</v>
      </c>
      <c r="AD1580" s="17">
        <v>0</v>
      </c>
      <c r="AE1580" s="17"/>
      <c r="AF1580" s="17">
        <v>0.233894828483346</v>
      </c>
      <c r="AG1580" s="17">
        <v>0.151790876672909</v>
      </c>
      <c r="AH1580" s="17">
        <v>0.19110699534884801</v>
      </c>
      <c r="AI1580" s="17">
        <v>0.36680555647440199</v>
      </c>
      <c r="AJ1580" s="17" t="s">
        <v>280</v>
      </c>
      <c r="AK1580" s="17"/>
      <c r="AL1580" s="17">
        <v>0.24538377039005599</v>
      </c>
      <c r="AM1580" s="17">
        <v>0.21017392131717899</v>
      </c>
      <c r="AN1580" s="17">
        <v>0</v>
      </c>
      <c r="AO1580" s="17">
        <v>0.231032391094733</v>
      </c>
      <c r="AP1580" s="17">
        <v>0</v>
      </c>
      <c r="AQ1580" s="17">
        <v>0.33813341368252903</v>
      </c>
      <c r="AR1580" s="17"/>
      <c r="AS1580" s="17">
        <v>0.199978762339177</v>
      </c>
      <c r="AT1580" s="17">
        <v>0.18840245129633801</v>
      </c>
      <c r="AU1580" s="17"/>
      <c r="AV1580" s="17">
        <v>0.20212797161575599</v>
      </c>
      <c r="AW1580" s="17">
        <v>0.19408790540746099</v>
      </c>
    </row>
    <row r="1581" spans="2:49" x14ac:dyDescent="0.3">
      <c r="B1581" t="s">
        <v>443</v>
      </c>
      <c r="C1581" s="17">
        <v>0.44628757259952401</v>
      </c>
      <c r="D1581" s="17">
        <v>0.29261856633647199</v>
      </c>
      <c r="E1581" s="17">
        <v>0.53963217967495902</v>
      </c>
      <c r="F1581" s="17"/>
      <c r="G1581" s="17">
        <v>1</v>
      </c>
      <c r="H1581" s="17">
        <v>0.47258155742955499</v>
      </c>
      <c r="I1581" s="17">
        <v>0.49181557834133999</v>
      </c>
      <c r="J1581" s="17">
        <v>0.39839993668523499</v>
      </c>
      <c r="K1581" s="17">
        <v>0.28908762589284598</v>
      </c>
      <c r="L1581" s="17">
        <v>0.48759459693269902</v>
      </c>
      <c r="M1581" s="17"/>
      <c r="N1581" s="17">
        <v>0.45616319968803298</v>
      </c>
      <c r="O1581" s="17">
        <v>0.39261117469422302</v>
      </c>
      <c r="P1581" s="17">
        <v>0.51823888190609901</v>
      </c>
      <c r="Q1581" s="17">
        <v>0.41793319426110898</v>
      </c>
      <c r="R1581" s="17"/>
      <c r="S1581" s="17">
        <v>0.71409552424145895</v>
      </c>
      <c r="T1581" s="17">
        <v>0.37856543462585401</v>
      </c>
      <c r="U1581" s="17">
        <v>0.50151414999927901</v>
      </c>
      <c r="V1581" s="17">
        <v>0.454993957438872</v>
      </c>
      <c r="W1581" s="17" t="s">
        <v>280</v>
      </c>
      <c r="X1581" s="17">
        <v>0.225419080275614</v>
      </c>
      <c r="Y1581" s="17">
        <v>0.50413417401039495</v>
      </c>
      <c r="Z1581" s="17">
        <v>0.248910399767346</v>
      </c>
      <c r="AA1581" s="17">
        <v>0.13270997559881301</v>
      </c>
      <c r="AB1581" s="17">
        <v>0.19969687160715399</v>
      </c>
      <c r="AC1581" s="17">
        <v>0.49973899923787302</v>
      </c>
      <c r="AD1581" s="17">
        <v>1</v>
      </c>
      <c r="AE1581" s="17"/>
      <c r="AF1581" s="17">
        <v>0.30470403397449702</v>
      </c>
      <c r="AG1581" s="17">
        <v>0.49966033797321202</v>
      </c>
      <c r="AH1581" s="17">
        <v>0.54633304919183501</v>
      </c>
      <c r="AI1581" s="17">
        <v>0.41792617671242399</v>
      </c>
      <c r="AJ1581" s="17" t="s">
        <v>280</v>
      </c>
      <c r="AK1581" s="17"/>
      <c r="AL1581" s="17">
        <v>0.47551960055939102</v>
      </c>
      <c r="AM1581" s="17">
        <v>0.191314975694647</v>
      </c>
      <c r="AN1581" s="17">
        <v>0.49447715452507401</v>
      </c>
      <c r="AO1581" s="17">
        <v>0.45621225535698401</v>
      </c>
      <c r="AP1581" s="17">
        <v>0.86696102212798198</v>
      </c>
      <c r="AQ1581" s="17">
        <v>0.66186658631747097</v>
      </c>
      <c r="AR1581" s="17"/>
      <c r="AS1581" s="17">
        <v>0.402623696151168</v>
      </c>
      <c r="AT1581" s="17">
        <v>0.49770303833646401</v>
      </c>
      <c r="AU1581" s="17"/>
      <c r="AV1581" s="17">
        <v>0.44584562379574999</v>
      </c>
      <c r="AW1581" s="17">
        <v>0.28415492028936901</v>
      </c>
    </row>
    <row r="1582" spans="2:49" x14ac:dyDescent="0.3">
      <c r="B1582" t="s">
        <v>532</v>
      </c>
      <c r="C1582" s="17">
        <v>0.40396332815503799</v>
      </c>
      <c r="D1582" s="17">
        <v>0.58673503323187104</v>
      </c>
      <c r="E1582" s="17">
        <v>0.29294059553126001</v>
      </c>
      <c r="F1582" s="17"/>
      <c r="G1582" s="17">
        <v>0</v>
      </c>
      <c r="H1582" s="17">
        <v>0.34186627099386102</v>
      </c>
      <c r="I1582" s="17">
        <v>0.50818442165865996</v>
      </c>
      <c r="J1582" s="17">
        <v>0.40077835072886397</v>
      </c>
      <c r="K1582" s="17">
        <v>0.63573100409190497</v>
      </c>
      <c r="L1582" s="17">
        <v>0.20612365211123701</v>
      </c>
      <c r="M1582" s="17"/>
      <c r="N1582" s="17">
        <v>0.44490795058080401</v>
      </c>
      <c r="O1582" s="17">
        <v>0.40273806016435298</v>
      </c>
      <c r="P1582" s="17">
        <v>0.41694978133559601</v>
      </c>
      <c r="Q1582" s="17">
        <v>0.32022516278565299</v>
      </c>
      <c r="R1582" s="17"/>
      <c r="S1582" s="17">
        <v>0.285904475758541</v>
      </c>
      <c r="T1582" s="17">
        <v>0.52553174222947396</v>
      </c>
      <c r="U1582" s="17">
        <v>0.167357374225963</v>
      </c>
      <c r="V1582" s="17">
        <v>0.38520017248911098</v>
      </c>
      <c r="W1582" s="17" t="s">
        <v>280</v>
      </c>
      <c r="X1582" s="17">
        <v>0.77458091972438603</v>
      </c>
      <c r="Y1582" s="17">
        <v>0.49586582598960499</v>
      </c>
      <c r="Z1582" s="17">
        <v>0.75108960023265403</v>
      </c>
      <c r="AA1582" s="17">
        <v>0.25712851718072699</v>
      </c>
      <c r="AB1582" s="17">
        <v>0.59668234804119502</v>
      </c>
      <c r="AC1582" s="17">
        <v>0.50026100076212698</v>
      </c>
      <c r="AD1582" s="17">
        <v>0</v>
      </c>
      <c r="AE1582" s="17"/>
      <c r="AF1582" s="17">
        <v>0.46728861170960001</v>
      </c>
      <c r="AG1582" s="17">
        <v>0.45144616665387599</v>
      </c>
      <c r="AH1582" s="17">
        <v>0.31937814600621001</v>
      </c>
      <c r="AI1582" s="17">
        <v>0.36680555647440199</v>
      </c>
      <c r="AJ1582" s="17" t="s">
        <v>280</v>
      </c>
      <c r="AK1582" s="17"/>
      <c r="AL1582" s="17">
        <v>0.47336327647818799</v>
      </c>
      <c r="AM1582" s="17">
        <v>0.54048043791342504</v>
      </c>
      <c r="AN1582" s="17">
        <v>0</v>
      </c>
      <c r="AO1582" s="17">
        <v>0.47070272117171003</v>
      </c>
      <c r="AP1582" s="17">
        <v>0</v>
      </c>
      <c r="AQ1582" s="17">
        <v>0.33813341368252903</v>
      </c>
      <c r="AR1582" s="17"/>
      <c r="AS1582" s="17">
        <v>0.37452570485304798</v>
      </c>
      <c r="AT1582" s="17">
        <v>0.438626973148871</v>
      </c>
      <c r="AU1582" s="17"/>
      <c r="AV1582" s="17">
        <v>0.3645085072907</v>
      </c>
      <c r="AW1582" s="17">
        <v>0.40198225752084399</v>
      </c>
    </row>
    <row r="1583" spans="2:49" x14ac:dyDescent="0.3">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c r="AP1583" s="17"/>
      <c r="AQ1583" s="17"/>
      <c r="AR1583" s="17"/>
      <c r="AS1583" s="17"/>
      <c r="AT1583" s="17"/>
      <c r="AU1583" s="17"/>
      <c r="AV1583" s="17"/>
      <c r="AW1583" s="17"/>
    </row>
    <row r="1584" spans="2:49" x14ac:dyDescent="0.3">
      <c r="B1584" s="6" t="s">
        <v>539</v>
      </c>
      <c r="C1584" s="17"/>
      <c r="D1584" s="17"/>
      <c r="E1584" s="17"/>
      <c r="F1584" s="17"/>
      <c r="G1584" s="17"/>
      <c r="H1584" s="17"/>
      <c r="I1584" s="17"/>
      <c r="J1584" s="17"/>
      <c r="K1584" s="17"/>
      <c r="L1584" s="17"/>
      <c r="M1584" s="17"/>
      <c r="N1584" s="17"/>
      <c r="O1584" s="17"/>
      <c r="P1584" s="17"/>
      <c r="Q1584" s="17"/>
      <c r="R1584" s="17"/>
      <c r="S1584" s="17"/>
      <c r="T1584" s="17"/>
      <c r="U1584" s="17"/>
      <c r="V1584" s="17"/>
      <c r="W1584" s="17"/>
      <c r="X1584" s="17"/>
      <c r="Y1584" s="17"/>
      <c r="Z1584" s="17"/>
      <c r="AA1584" s="17"/>
      <c r="AB1584" s="17"/>
      <c r="AC1584" s="17"/>
      <c r="AD1584" s="17"/>
      <c r="AE1584" s="17"/>
      <c r="AF1584" s="17"/>
      <c r="AG1584" s="17"/>
      <c r="AH1584" s="17"/>
      <c r="AI1584" s="17"/>
      <c r="AJ1584" s="17"/>
      <c r="AK1584" s="17"/>
      <c r="AL1584" s="17"/>
      <c r="AM1584" s="17"/>
      <c r="AN1584" s="17"/>
      <c r="AO1584" s="17"/>
      <c r="AP1584" s="17"/>
      <c r="AQ1584" s="17"/>
      <c r="AR1584" s="17"/>
      <c r="AS1584" s="17"/>
      <c r="AT1584" s="17"/>
      <c r="AU1584" s="17"/>
      <c r="AV1584" s="17"/>
      <c r="AW1584" s="17"/>
    </row>
    <row r="1585" spans="2:49" x14ac:dyDescent="0.3">
      <c r="B1585" s="23" t="s">
        <v>534</v>
      </c>
      <c r="C1585" s="17"/>
      <c r="D1585" s="17"/>
      <c r="E1585" s="17"/>
      <c r="F1585" s="17"/>
      <c r="G1585" s="17"/>
      <c r="H1585" s="17"/>
      <c r="I1585" s="17"/>
      <c r="J1585" s="17"/>
      <c r="K1585" s="17"/>
      <c r="L1585" s="17"/>
      <c r="M1585" s="17"/>
      <c r="N1585" s="17"/>
      <c r="O1585" s="17"/>
      <c r="P1585" s="17"/>
      <c r="Q1585" s="17"/>
      <c r="R1585" s="17"/>
      <c r="S1585" s="17"/>
      <c r="T1585" s="17"/>
      <c r="U1585" s="17"/>
      <c r="V1585" s="17"/>
      <c r="W1585" s="17"/>
      <c r="X1585" s="17"/>
      <c r="Y1585" s="17"/>
      <c r="Z1585" s="17"/>
      <c r="AA1585" s="17"/>
      <c r="AB1585" s="17"/>
      <c r="AC1585" s="17"/>
      <c r="AD1585" s="17"/>
      <c r="AE1585" s="17"/>
      <c r="AF1585" s="17"/>
      <c r="AG1585" s="17"/>
      <c r="AH1585" s="17"/>
      <c r="AI1585" s="17"/>
      <c r="AJ1585" s="17"/>
      <c r="AK1585" s="17"/>
      <c r="AL1585" s="17"/>
      <c r="AM1585" s="17"/>
      <c r="AN1585" s="17"/>
      <c r="AO1585" s="17"/>
      <c r="AP1585" s="17"/>
      <c r="AQ1585" s="17"/>
      <c r="AR1585" s="17"/>
      <c r="AS1585" s="17"/>
      <c r="AT1585" s="17"/>
      <c r="AU1585" s="17"/>
      <c r="AV1585" s="17"/>
      <c r="AW1585" s="17"/>
    </row>
    <row r="1586" spans="2:49" x14ac:dyDescent="0.3">
      <c r="B1586" t="s">
        <v>439</v>
      </c>
      <c r="C1586" s="17">
        <v>0.135299200816414</v>
      </c>
      <c r="D1586" s="17">
        <v>3.8467405721222703E-2</v>
      </c>
      <c r="E1586" s="17">
        <v>0.19411864714053001</v>
      </c>
      <c r="F1586" s="17"/>
      <c r="G1586" s="17">
        <v>0</v>
      </c>
      <c r="H1586" s="17">
        <v>0.18311910371094001</v>
      </c>
      <c r="I1586" s="17">
        <v>0.22805928534836001</v>
      </c>
      <c r="J1586" s="17">
        <v>5.7227287472608003E-2</v>
      </c>
      <c r="K1586" s="17">
        <v>0.22464621129433501</v>
      </c>
      <c r="L1586" s="17">
        <v>0</v>
      </c>
      <c r="M1586" s="17"/>
      <c r="N1586" s="17">
        <v>0.15556464161834699</v>
      </c>
      <c r="O1586" s="17">
        <v>0.154303633236621</v>
      </c>
      <c r="P1586" s="17">
        <v>0.12143987676854</v>
      </c>
      <c r="Q1586" s="17">
        <v>8.9784831505041393E-2</v>
      </c>
      <c r="R1586" s="17"/>
      <c r="S1586" s="17">
        <v>0.31166445094426898</v>
      </c>
      <c r="T1586" s="17">
        <v>0</v>
      </c>
      <c r="U1586" s="17">
        <v>0</v>
      </c>
      <c r="V1586" s="17">
        <v>0</v>
      </c>
      <c r="W1586" s="17" t="s">
        <v>280</v>
      </c>
      <c r="X1586" s="17">
        <v>0.225419080275614</v>
      </c>
      <c r="Y1586" s="17">
        <v>0.26446862071233601</v>
      </c>
      <c r="Z1586" s="17">
        <v>0.25725831758046003</v>
      </c>
      <c r="AA1586" s="17">
        <v>0.246474611957266</v>
      </c>
      <c r="AB1586" s="17">
        <v>0</v>
      </c>
      <c r="AC1586" s="17">
        <v>0</v>
      </c>
      <c r="AD1586" s="17">
        <v>0.23483540548964199</v>
      </c>
      <c r="AE1586" s="17"/>
      <c r="AF1586" s="17">
        <v>7.8013976599174195E-2</v>
      </c>
      <c r="AG1586" s="17">
        <v>0.104159022979778</v>
      </c>
      <c r="AH1586" s="17">
        <v>0.17491889991530399</v>
      </c>
      <c r="AI1586" s="17">
        <v>0.220058817548203</v>
      </c>
      <c r="AJ1586" s="17" t="s">
        <v>280</v>
      </c>
      <c r="AK1586" s="17"/>
      <c r="AL1586" s="17">
        <v>9.5569539196559999E-2</v>
      </c>
      <c r="AM1586" s="17">
        <v>5.4042260576374901E-2</v>
      </c>
      <c r="AN1586" s="17">
        <v>0.51695172805154499</v>
      </c>
      <c r="AO1586" s="17">
        <v>6.94286168740883E-2</v>
      </c>
      <c r="AP1586" s="17">
        <v>0.27733558890899002</v>
      </c>
      <c r="AQ1586" s="17">
        <v>0.33813341368252903</v>
      </c>
      <c r="AR1586" s="17"/>
      <c r="AS1586" s="17">
        <v>0.136775329863697</v>
      </c>
      <c r="AT1586" s="17">
        <v>0.13356101656372599</v>
      </c>
      <c r="AU1586" s="17"/>
      <c r="AV1586" s="17">
        <v>0.111114670190169</v>
      </c>
      <c r="AW1586" s="17">
        <v>0.207109697278477</v>
      </c>
    </row>
    <row r="1587" spans="2:49" x14ac:dyDescent="0.3">
      <c r="B1587" t="s">
        <v>440</v>
      </c>
      <c r="C1587" s="17">
        <v>0.25655676147952</v>
      </c>
      <c r="D1587" s="17">
        <v>0.216999495003384</v>
      </c>
      <c r="E1587" s="17">
        <v>0.28058540320752301</v>
      </c>
      <c r="F1587" s="17"/>
      <c r="G1587" s="17">
        <v>0</v>
      </c>
      <c r="H1587" s="17">
        <v>0.36289671825066799</v>
      </c>
      <c r="I1587" s="17">
        <v>0.26375629299297898</v>
      </c>
      <c r="J1587" s="17">
        <v>0.206947562074138</v>
      </c>
      <c r="K1587" s="17">
        <v>0.14589115912699599</v>
      </c>
      <c r="L1587" s="17">
        <v>0.383639293269322</v>
      </c>
      <c r="M1587" s="17"/>
      <c r="N1587" s="17">
        <v>0.300167850196496</v>
      </c>
      <c r="O1587" s="17">
        <v>0.10048194122021201</v>
      </c>
      <c r="P1587" s="17">
        <v>0.33444217238695201</v>
      </c>
      <c r="Q1587" s="17">
        <v>0.33531745486203302</v>
      </c>
      <c r="R1587" s="17"/>
      <c r="S1587" s="17">
        <v>0</v>
      </c>
      <c r="T1587" s="17">
        <v>0.47446825777052598</v>
      </c>
      <c r="U1587" s="17">
        <v>0.49763866073149898</v>
      </c>
      <c r="V1587" s="17">
        <v>0.454993957438872</v>
      </c>
      <c r="W1587" s="17" t="s">
        <v>280</v>
      </c>
      <c r="X1587" s="17">
        <v>0</v>
      </c>
      <c r="Y1587" s="17">
        <v>0</v>
      </c>
      <c r="Z1587" s="17">
        <v>0.248910399767346</v>
      </c>
      <c r="AA1587" s="17">
        <v>0.240137057956755</v>
      </c>
      <c r="AB1587" s="17">
        <v>0</v>
      </c>
      <c r="AC1587" s="17">
        <v>0</v>
      </c>
      <c r="AD1587" s="17">
        <v>0.76516459451035801</v>
      </c>
      <c r="AE1587" s="17"/>
      <c r="AF1587" s="17">
        <v>0.30088932800824197</v>
      </c>
      <c r="AG1587" s="17">
        <v>0.19257933566391</v>
      </c>
      <c r="AH1587" s="17">
        <v>0.33317679295095598</v>
      </c>
      <c r="AI1587" s="17">
        <v>0.21526826681317299</v>
      </c>
      <c r="AJ1587" s="17" t="s">
        <v>280</v>
      </c>
      <c r="AK1587" s="17"/>
      <c r="AL1587" s="17">
        <v>0.10176427519903999</v>
      </c>
      <c r="AM1587" s="17">
        <v>0.188253260215868</v>
      </c>
      <c r="AN1587" s="17">
        <v>0.48304827194845501</v>
      </c>
      <c r="AO1587" s="17">
        <v>0.38892580227332502</v>
      </c>
      <c r="AP1587" s="17">
        <v>0.35137580605007501</v>
      </c>
      <c r="AQ1587" s="17">
        <v>0.66186658631747097</v>
      </c>
      <c r="AR1587" s="17"/>
      <c r="AS1587" s="17">
        <v>0.328176648442777</v>
      </c>
      <c r="AT1587" s="17">
        <v>0.17222229226219701</v>
      </c>
      <c r="AU1587" s="17"/>
      <c r="AV1587" s="17">
        <v>0.38292210766541102</v>
      </c>
      <c r="AW1587" s="17">
        <v>0.178122546473302</v>
      </c>
    </row>
    <row r="1588" spans="2:49" x14ac:dyDescent="0.3">
      <c r="B1588" t="s">
        <v>441</v>
      </c>
      <c r="C1588" s="17">
        <v>0.176189177320422</v>
      </c>
      <c r="D1588" s="17">
        <v>0.233187942035537</v>
      </c>
      <c r="E1588" s="17">
        <v>0.14156588258127401</v>
      </c>
      <c r="F1588" s="17"/>
      <c r="G1588" s="17">
        <v>1</v>
      </c>
      <c r="H1588" s="17">
        <v>0.11099874127090099</v>
      </c>
      <c r="I1588" s="17">
        <v>0</v>
      </c>
      <c r="J1588" s="17">
        <v>0.33554637473180399</v>
      </c>
      <c r="K1588" s="17">
        <v>7.0072115252164294E-2</v>
      </c>
      <c r="L1588" s="17">
        <v>9.7624234745857102E-2</v>
      </c>
      <c r="M1588" s="17"/>
      <c r="N1588" s="17">
        <v>0.15109651705421201</v>
      </c>
      <c r="O1588" s="17">
        <v>0.19719465059267499</v>
      </c>
      <c r="P1588" s="17">
        <v>0.12882090833133</v>
      </c>
      <c r="Q1588" s="17">
        <v>0.24940873868629401</v>
      </c>
      <c r="R1588" s="17"/>
      <c r="S1588" s="17">
        <v>0.40051861257369697</v>
      </c>
      <c r="T1588" s="17">
        <v>0</v>
      </c>
      <c r="U1588" s="17">
        <v>0.17582373718685401</v>
      </c>
      <c r="V1588" s="17">
        <v>0.15980587007201699</v>
      </c>
      <c r="W1588" s="17" t="s">
        <v>280</v>
      </c>
      <c r="X1588" s="17">
        <v>0</v>
      </c>
      <c r="Y1588" s="17">
        <v>0.50048434163774702</v>
      </c>
      <c r="Z1588" s="17">
        <v>0</v>
      </c>
      <c r="AA1588" s="17">
        <v>0.25625981290525102</v>
      </c>
      <c r="AB1588" s="17">
        <v>0.19653078384477199</v>
      </c>
      <c r="AC1588" s="17">
        <v>0.160637402718974</v>
      </c>
      <c r="AD1588" s="17">
        <v>0</v>
      </c>
      <c r="AE1588" s="17"/>
      <c r="AF1588" s="17">
        <v>8.2987842776873294E-2</v>
      </c>
      <c r="AG1588" s="17">
        <v>0.20461537722770301</v>
      </c>
      <c r="AH1588" s="17">
        <v>0.13007256521556401</v>
      </c>
      <c r="AI1588" s="17">
        <v>0.38127013740142202</v>
      </c>
      <c r="AJ1588" s="17" t="s">
        <v>280</v>
      </c>
      <c r="AK1588" s="17"/>
      <c r="AL1588" s="17">
        <v>0.236329302443197</v>
      </c>
      <c r="AM1588" s="17">
        <v>0.26949406980670498</v>
      </c>
      <c r="AN1588" s="17">
        <v>0</v>
      </c>
      <c r="AO1588" s="17">
        <v>7.0942859680876894E-2</v>
      </c>
      <c r="AP1588" s="17">
        <v>0.118894336535163</v>
      </c>
      <c r="AQ1588" s="17">
        <v>0</v>
      </c>
      <c r="AR1588" s="17"/>
      <c r="AS1588" s="17">
        <v>0.13466006075061501</v>
      </c>
      <c r="AT1588" s="17">
        <v>0.22509090212732899</v>
      </c>
      <c r="AU1588" s="17"/>
      <c r="AV1588" s="17">
        <v>0.14324333142018</v>
      </c>
      <c r="AW1588" s="17">
        <v>0.111133817833467</v>
      </c>
    </row>
    <row r="1589" spans="2:49" x14ac:dyDescent="0.3">
      <c r="B1589" t="s">
        <v>442</v>
      </c>
      <c r="C1589" s="17">
        <v>0.189006813680724</v>
      </c>
      <c r="D1589" s="17">
        <v>0.18108059213488101</v>
      </c>
      <c r="E1589" s="17">
        <v>0.19382151284343699</v>
      </c>
      <c r="F1589" s="17"/>
      <c r="G1589" s="17">
        <v>0</v>
      </c>
      <c r="H1589" s="17">
        <v>0.17053158547064101</v>
      </c>
      <c r="I1589" s="17">
        <v>0.113095285276463</v>
      </c>
      <c r="J1589" s="17">
        <v>0.267327337290442</v>
      </c>
      <c r="K1589" s="17">
        <v>0.200285610982611</v>
      </c>
      <c r="L1589" s="17">
        <v>0.210304429356269</v>
      </c>
      <c r="M1589" s="17"/>
      <c r="N1589" s="17">
        <v>0.19752263025309499</v>
      </c>
      <c r="O1589" s="17">
        <v>0.196957054939013</v>
      </c>
      <c r="P1589" s="17">
        <v>0.12841636334423601</v>
      </c>
      <c r="Q1589" s="17">
        <v>0.24739593478670199</v>
      </c>
      <c r="R1589" s="17"/>
      <c r="S1589" s="17">
        <v>0.18857488722292201</v>
      </c>
      <c r="T1589" s="17">
        <v>0.101755733228324</v>
      </c>
      <c r="U1589" s="17">
        <v>0.326537602081647</v>
      </c>
      <c r="V1589" s="17">
        <v>0.16699471503202601</v>
      </c>
      <c r="W1589" s="17" t="s">
        <v>280</v>
      </c>
      <c r="X1589" s="17">
        <v>0</v>
      </c>
      <c r="Y1589" s="17">
        <v>0</v>
      </c>
      <c r="Z1589" s="17">
        <v>0.236572965071733</v>
      </c>
      <c r="AA1589" s="17">
        <v>0.13626531715479601</v>
      </c>
      <c r="AB1589" s="17">
        <v>0.19969687160715399</v>
      </c>
      <c r="AC1589" s="17">
        <v>0.66877786519571003</v>
      </c>
      <c r="AD1589" s="17">
        <v>0</v>
      </c>
      <c r="AE1589" s="17"/>
      <c r="AF1589" s="17">
        <v>0.30930095420700598</v>
      </c>
      <c r="AG1589" s="17">
        <v>0.25139365271359299</v>
      </c>
      <c r="AH1589" s="17">
        <v>0.12502960968499399</v>
      </c>
      <c r="AI1589" s="17">
        <v>0</v>
      </c>
      <c r="AJ1589" s="17" t="s">
        <v>280</v>
      </c>
      <c r="AK1589" s="17"/>
      <c r="AL1589" s="17">
        <v>0.315273113302041</v>
      </c>
      <c r="AM1589" s="17">
        <v>0.10886773044713199</v>
      </c>
      <c r="AN1589" s="17">
        <v>0</v>
      </c>
      <c r="AO1589" s="17">
        <v>0.164334396432681</v>
      </c>
      <c r="AP1589" s="17">
        <v>0.25239426850577201</v>
      </c>
      <c r="AQ1589" s="17">
        <v>0</v>
      </c>
      <c r="AR1589" s="17"/>
      <c r="AS1589" s="17">
        <v>0.163755996099648</v>
      </c>
      <c r="AT1589" s="17">
        <v>0.21874037496232701</v>
      </c>
      <c r="AU1589" s="17"/>
      <c r="AV1589" s="17">
        <v>7.6705013047456805E-2</v>
      </c>
      <c r="AW1589" s="17">
        <v>0.40235764951414599</v>
      </c>
    </row>
    <row r="1590" spans="2:49" x14ac:dyDescent="0.3">
      <c r="B1590" t="s">
        <v>531</v>
      </c>
      <c r="C1590" s="17">
        <v>0.24294804670292</v>
      </c>
      <c r="D1590" s="17">
        <v>0.33026456510497498</v>
      </c>
      <c r="E1590" s="17">
        <v>0.18990855422723599</v>
      </c>
      <c r="F1590" s="17"/>
      <c r="G1590" s="17">
        <v>0</v>
      </c>
      <c r="H1590" s="17">
        <v>0.17245385129685001</v>
      </c>
      <c r="I1590" s="17">
        <v>0.395089136382197</v>
      </c>
      <c r="J1590" s="17">
        <v>0.13295143843100801</v>
      </c>
      <c r="K1590" s="17">
        <v>0.359104903343893</v>
      </c>
      <c r="L1590" s="17">
        <v>0.308432042628553</v>
      </c>
      <c r="M1590" s="17"/>
      <c r="N1590" s="17">
        <v>0.19564836087784901</v>
      </c>
      <c r="O1590" s="17">
        <v>0.35106272001147798</v>
      </c>
      <c r="P1590" s="17">
        <v>0.286880679168942</v>
      </c>
      <c r="Q1590" s="17">
        <v>7.8093040159929294E-2</v>
      </c>
      <c r="R1590" s="17"/>
      <c r="S1590" s="17">
        <v>9.9242049259112494E-2</v>
      </c>
      <c r="T1590" s="17">
        <v>0.42377600900114998</v>
      </c>
      <c r="U1590" s="17">
        <v>0</v>
      </c>
      <c r="V1590" s="17">
        <v>0.218205457457085</v>
      </c>
      <c r="W1590" s="17" t="s">
        <v>280</v>
      </c>
      <c r="X1590" s="17">
        <v>0.77458091972438603</v>
      </c>
      <c r="Y1590" s="17">
        <v>0.235047037649917</v>
      </c>
      <c r="Z1590" s="17">
        <v>0.25725831758046003</v>
      </c>
      <c r="AA1590" s="17">
        <v>0.120863200025931</v>
      </c>
      <c r="AB1590" s="17">
        <v>0.60377234454807405</v>
      </c>
      <c r="AC1590" s="17">
        <v>0.17058473208531599</v>
      </c>
      <c r="AD1590" s="17">
        <v>0</v>
      </c>
      <c r="AE1590" s="17"/>
      <c r="AF1590" s="17">
        <v>0.228807898408704</v>
      </c>
      <c r="AG1590" s="17">
        <v>0.247252611415016</v>
      </c>
      <c r="AH1590" s="17">
        <v>0.236802132233182</v>
      </c>
      <c r="AI1590" s="17">
        <v>0.183402778237201</v>
      </c>
      <c r="AJ1590" s="17" t="s">
        <v>280</v>
      </c>
      <c r="AK1590" s="17"/>
      <c r="AL1590" s="17">
        <v>0.25106376985916301</v>
      </c>
      <c r="AM1590" s="17">
        <v>0.37934267895391999</v>
      </c>
      <c r="AN1590" s="17">
        <v>0</v>
      </c>
      <c r="AO1590" s="17">
        <v>0.30636832473902897</v>
      </c>
      <c r="AP1590" s="17">
        <v>0</v>
      </c>
      <c r="AQ1590" s="17">
        <v>0</v>
      </c>
      <c r="AR1590" s="17"/>
      <c r="AS1590" s="17">
        <v>0.23663196484326399</v>
      </c>
      <c r="AT1590" s="17">
        <v>0.25038541408442</v>
      </c>
      <c r="AU1590" s="17"/>
      <c r="AV1590" s="17">
        <v>0.28601487767678402</v>
      </c>
      <c r="AW1590" s="17">
        <v>0.101276288900609</v>
      </c>
    </row>
    <row r="1591" spans="2:49" x14ac:dyDescent="0.3">
      <c r="B1591" t="s">
        <v>443</v>
      </c>
      <c r="C1591" s="17">
        <v>0.391855962295934</v>
      </c>
      <c r="D1591" s="17">
        <v>0.25546690072460698</v>
      </c>
      <c r="E1591" s="17">
        <v>0.47470405034805302</v>
      </c>
      <c r="F1591" s="17"/>
      <c r="G1591" s="17">
        <v>0</v>
      </c>
      <c r="H1591" s="17">
        <v>0.54601582196160703</v>
      </c>
      <c r="I1591" s="17">
        <v>0.49181557834133999</v>
      </c>
      <c r="J1591" s="17">
        <v>0.26417484954674603</v>
      </c>
      <c r="K1591" s="17">
        <v>0.370537370421331</v>
      </c>
      <c r="L1591" s="17">
        <v>0.383639293269322</v>
      </c>
      <c r="M1591" s="17"/>
      <c r="N1591" s="17">
        <v>0.45573249181484399</v>
      </c>
      <c r="O1591" s="17">
        <v>0.25478557445683397</v>
      </c>
      <c r="P1591" s="17">
        <v>0.45588204915549202</v>
      </c>
      <c r="Q1591" s="17">
        <v>0.42510228636707498</v>
      </c>
      <c r="R1591" s="17"/>
      <c r="S1591" s="17">
        <v>0.31166445094426898</v>
      </c>
      <c r="T1591" s="17">
        <v>0.47446825777052598</v>
      </c>
      <c r="U1591" s="17">
        <v>0.49763866073149898</v>
      </c>
      <c r="V1591" s="17">
        <v>0.454993957438872</v>
      </c>
      <c r="W1591" s="17" t="s">
        <v>280</v>
      </c>
      <c r="X1591" s="17">
        <v>0.225419080275614</v>
      </c>
      <c r="Y1591" s="17">
        <v>0.26446862071233601</v>
      </c>
      <c r="Z1591" s="17">
        <v>0.506168717347806</v>
      </c>
      <c r="AA1591" s="17">
        <v>0.48661166991402099</v>
      </c>
      <c r="AB1591" s="17">
        <v>0</v>
      </c>
      <c r="AC1591" s="17">
        <v>0</v>
      </c>
      <c r="AD1591" s="17">
        <v>1</v>
      </c>
      <c r="AE1591" s="17"/>
      <c r="AF1591" s="17">
        <v>0.378903304607416</v>
      </c>
      <c r="AG1591" s="17">
        <v>0.29673835864368803</v>
      </c>
      <c r="AH1591" s="17">
        <v>0.50809569286626</v>
      </c>
      <c r="AI1591" s="17">
        <v>0.43532708436137701</v>
      </c>
      <c r="AJ1591" s="17" t="s">
        <v>280</v>
      </c>
      <c r="AK1591" s="17"/>
      <c r="AL1591" s="17">
        <v>0.19733381439559999</v>
      </c>
      <c r="AM1591" s="17">
        <v>0.24229552079224301</v>
      </c>
      <c r="AN1591" s="17">
        <v>1</v>
      </c>
      <c r="AO1591" s="17">
        <v>0.45835441914741298</v>
      </c>
      <c r="AP1591" s="17">
        <v>0.62871139495906403</v>
      </c>
      <c r="AQ1591" s="17">
        <v>1</v>
      </c>
      <c r="AR1591" s="17"/>
      <c r="AS1591" s="17">
        <v>0.464951978306474</v>
      </c>
      <c r="AT1591" s="17">
        <v>0.30578330882592297</v>
      </c>
      <c r="AU1591" s="17"/>
      <c r="AV1591" s="17">
        <v>0.49403677785557998</v>
      </c>
      <c r="AW1591" s="17">
        <v>0.385232243751778</v>
      </c>
    </row>
    <row r="1592" spans="2:49" x14ac:dyDescent="0.3">
      <c r="B1592" t="s">
        <v>532</v>
      </c>
      <c r="C1592" s="17">
        <v>0.431954860383644</v>
      </c>
      <c r="D1592" s="17">
        <v>0.51134515723985596</v>
      </c>
      <c r="E1592" s="17">
        <v>0.38373006707067298</v>
      </c>
      <c r="F1592" s="17"/>
      <c r="G1592" s="17">
        <v>0</v>
      </c>
      <c r="H1592" s="17">
        <v>0.34298543676749099</v>
      </c>
      <c r="I1592" s="17">
        <v>0.50818442165865996</v>
      </c>
      <c r="J1592" s="17">
        <v>0.40027877572144999</v>
      </c>
      <c r="K1592" s="17">
        <v>0.559390514326505</v>
      </c>
      <c r="L1592" s="17">
        <v>0.51873647198482098</v>
      </c>
      <c r="M1592" s="17"/>
      <c r="N1592" s="17">
        <v>0.393170991130944</v>
      </c>
      <c r="O1592" s="17">
        <v>0.54801977495049103</v>
      </c>
      <c r="P1592" s="17">
        <v>0.41529704251317801</v>
      </c>
      <c r="Q1592" s="17">
        <v>0.32548897494663098</v>
      </c>
      <c r="R1592" s="17"/>
      <c r="S1592" s="17">
        <v>0.28781693648203399</v>
      </c>
      <c r="T1592" s="17">
        <v>0.52553174222947396</v>
      </c>
      <c r="U1592" s="17">
        <v>0.326537602081647</v>
      </c>
      <c r="V1592" s="17">
        <v>0.38520017248911098</v>
      </c>
      <c r="W1592" s="17" t="s">
        <v>280</v>
      </c>
      <c r="X1592" s="17">
        <v>0.77458091972438603</v>
      </c>
      <c r="Y1592" s="17">
        <v>0.235047037649917</v>
      </c>
      <c r="Z1592" s="17">
        <v>0.493831282652194</v>
      </c>
      <c r="AA1592" s="17">
        <v>0.25712851718072699</v>
      </c>
      <c r="AB1592" s="17">
        <v>0.80346921615522804</v>
      </c>
      <c r="AC1592" s="17">
        <v>0.83936259728102602</v>
      </c>
      <c r="AD1592" s="17">
        <v>0</v>
      </c>
      <c r="AE1592" s="17"/>
      <c r="AF1592" s="17">
        <v>0.53810885261571095</v>
      </c>
      <c r="AG1592" s="17">
        <v>0.49864626412860902</v>
      </c>
      <c r="AH1592" s="17">
        <v>0.36183174191817602</v>
      </c>
      <c r="AI1592" s="17">
        <v>0.183402778237201</v>
      </c>
      <c r="AJ1592" s="17" t="s">
        <v>280</v>
      </c>
      <c r="AK1592" s="17"/>
      <c r="AL1592" s="17">
        <v>0.56633688316120301</v>
      </c>
      <c r="AM1592" s="17">
        <v>0.48821040940105198</v>
      </c>
      <c r="AN1592" s="17">
        <v>0</v>
      </c>
      <c r="AO1592" s="17">
        <v>0.47070272117171003</v>
      </c>
      <c r="AP1592" s="17">
        <v>0.25239426850577201</v>
      </c>
      <c r="AQ1592" s="17">
        <v>0</v>
      </c>
      <c r="AR1592" s="17"/>
      <c r="AS1592" s="17">
        <v>0.40038796094291101</v>
      </c>
      <c r="AT1592" s="17">
        <v>0.46912578904674801</v>
      </c>
      <c r="AU1592" s="17"/>
      <c r="AV1592" s="17">
        <v>0.36271989072423999</v>
      </c>
      <c r="AW1592" s="17">
        <v>0.50363393841475401</v>
      </c>
    </row>
    <row r="1593" spans="2:49" x14ac:dyDescent="0.3">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17"/>
      <c r="AH1593" s="17"/>
      <c r="AI1593" s="17"/>
      <c r="AJ1593" s="17"/>
      <c r="AK1593" s="17"/>
      <c r="AL1593" s="17"/>
      <c r="AM1593" s="17"/>
      <c r="AN1593" s="17"/>
      <c r="AO1593" s="17"/>
      <c r="AP1593" s="17"/>
      <c r="AQ1593" s="17"/>
      <c r="AR1593" s="17"/>
      <c r="AS1593" s="17"/>
      <c r="AT1593" s="17"/>
      <c r="AU1593" s="17"/>
      <c r="AV1593" s="17"/>
      <c r="AW1593" s="17"/>
    </row>
    <row r="1594" spans="2:49" x14ac:dyDescent="0.3">
      <c r="B1594" s="6" t="s">
        <v>540</v>
      </c>
      <c r="C1594" s="17"/>
      <c r="D1594" s="17"/>
      <c r="E1594" s="17"/>
      <c r="F1594" s="17"/>
      <c r="G1594" s="17"/>
      <c r="H1594" s="17"/>
      <c r="I1594" s="17"/>
      <c r="J1594" s="17"/>
      <c r="K1594" s="17"/>
      <c r="L1594" s="17"/>
      <c r="M1594" s="17"/>
      <c r="N1594" s="17"/>
      <c r="O1594" s="17"/>
      <c r="P1594" s="17"/>
      <c r="Q1594" s="17"/>
      <c r="R1594" s="17"/>
      <c r="S1594" s="17"/>
      <c r="T1594" s="17"/>
      <c r="U1594" s="17"/>
      <c r="V1594" s="17"/>
      <c r="W1594" s="17"/>
      <c r="X1594" s="17"/>
      <c r="Y1594" s="17"/>
      <c r="Z1594" s="17"/>
      <c r="AA1594" s="17"/>
      <c r="AB1594" s="17"/>
      <c r="AC1594" s="17"/>
      <c r="AD1594" s="17"/>
      <c r="AE1594" s="17"/>
      <c r="AF1594" s="17"/>
      <c r="AG1594" s="17"/>
      <c r="AH1594" s="17"/>
      <c r="AI1594" s="17"/>
      <c r="AJ1594" s="17"/>
      <c r="AK1594" s="17"/>
      <c r="AL1594" s="17"/>
      <c r="AM1594" s="17"/>
      <c r="AN1594" s="17"/>
      <c r="AO1594" s="17"/>
      <c r="AP1594" s="17"/>
      <c r="AQ1594" s="17"/>
      <c r="AR1594" s="17"/>
      <c r="AS1594" s="17"/>
      <c r="AT1594" s="17"/>
      <c r="AU1594" s="17"/>
      <c r="AV1594" s="17"/>
      <c r="AW1594" s="17"/>
    </row>
    <row r="1595" spans="2:49" x14ac:dyDescent="0.3">
      <c r="B1595" s="23" t="s">
        <v>534</v>
      </c>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row>
    <row r="1596" spans="2:49" x14ac:dyDescent="0.3">
      <c r="B1596" t="s">
        <v>439</v>
      </c>
      <c r="C1596" s="17">
        <v>4.5840429385990797E-2</v>
      </c>
      <c r="D1596" s="17">
        <v>4.2321526182419099E-2</v>
      </c>
      <c r="E1596" s="17">
        <v>4.79779497934021E-2</v>
      </c>
      <c r="F1596" s="17"/>
      <c r="G1596" s="17">
        <v>0</v>
      </c>
      <c r="H1596" s="17">
        <v>0.18535085544580801</v>
      </c>
      <c r="I1596" s="17">
        <v>0</v>
      </c>
      <c r="J1596" s="17">
        <v>0</v>
      </c>
      <c r="K1596" s="17">
        <v>0</v>
      </c>
      <c r="L1596" s="17">
        <v>0</v>
      </c>
      <c r="M1596" s="17"/>
      <c r="N1596" s="17">
        <v>0</v>
      </c>
      <c r="O1596" s="17">
        <v>0</v>
      </c>
      <c r="P1596" s="17">
        <v>0.12655341918110399</v>
      </c>
      <c r="Q1596" s="17">
        <v>8.3745455472878205E-2</v>
      </c>
      <c r="R1596" s="17"/>
      <c r="S1596" s="17">
        <v>0</v>
      </c>
      <c r="T1596" s="17">
        <v>0</v>
      </c>
      <c r="U1596" s="17">
        <v>0</v>
      </c>
      <c r="V1596" s="17">
        <v>0.16178066763899199</v>
      </c>
      <c r="W1596" s="17" t="s">
        <v>280</v>
      </c>
      <c r="X1596" s="17">
        <v>0</v>
      </c>
      <c r="Y1596" s="17">
        <v>0</v>
      </c>
      <c r="Z1596" s="17">
        <v>0.248910399767346</v>
      </c>
      <c r="AA1596" s="17">
        <v>0.128236766754389</v>
      </c>
      <c r="AB1596" s="17">
        <v>0</v>
      </c>
      <c r="AC1596" s="17">
        <v>0</v>
      </c>
      <c r="AD1596" s="17">
        <v>0</v>
      </c>
      <c r="AE1596" s="17"/>
      <c r="AF1596" s="17">
        <v>7.5482457808842093E-2</v>
      </c>
      <c r="AG1596" s="17">
        <v>0</v>
      </c>
      <c r="AH1596" s="17">
        <v>4.5519799965511101E-2</v>
      </c>
      <c r="AI1596" s="17">
        <v>0.21526826681317299</v>
      </c>
      <c r="AJ1596" s="17" t="s">
        <v>280</v>
      </c>
      <c r="AK1596" s="17"/>
      <c r="AL1596" s="17">
        <v>5.1117122962421199E-2</v>
      </c>
      <c r="AM1596" s="17">
        <v>0</v>
      </c>
      <c r="AN1596" s="17">
        <v>0</v>
      </c>
      <c r="AO1596" s="17">
        <v>7.9788449888575697E-2</v>
      </c>
      <c r="AP1596" s="17">
        <v>0</v>
      </c>
      <c r="AQ1596" s="17">
        <v>0.32716113502566202</v>
      </c>
      <c r="AR1596" s="17"/>
      <c r="AS1596" s="17">
        <v>8.4769782963963897E-2</v>
      </c>
      <c r="AT1596" s="17">
        <v>0</v>
      </c>
      <c r="AU1596" s="17"/>
      <c r="AV1596" s="17">
        <v>0.115697032773564</v>
      </c>
      <c r="AW1596" s="17">
        <v>0</v>
      </c>
    </row>
    <row r="1597" spans="2:49" x14ac:dyDescent="0.3">
      <c r="B1597" t="s">
        <v>440</v>
      </c>
      <c r="C1597" s="17">
        <v>0.174441850521837</v>
      </c>
      <c r="D1597" s="17">
        <v>0.222166357913609</v>
      </c>
      <c r="E1597" s="17">
        <v>0.145452104972707</v>
      </c>
      <c r="F1597" s="17"/>
      <c r="G1597" s="17">
        <v>0.350410667241767</v>
      </c>
      <c r="H1597" s="17">
        <v>0.17880507004695401</v>
      </c>
      <c r="I1597" s="17">
        <v>0.40683872050221398</v>
      </c>
      <c r="J1597" s="17">
        <v>0.13212654509058</v>
      </c>
      <c r="K1597" s="17">
        <v>6.9055023524717096E-2</v>
      </c>
      <c r="L1597" s="17">
        <v>0.10113756713811201</v>
      </c>
      <c r="M1597" s="17"/>
      <c r="N1597" s="17">
        <v>0.10047148634865501</v>
      </c>
      <c r="O1597" s="17">
        <v>0</v>
      </c>
      <c r="P1597" s="17">
        <v>0.28983728627831601</v>
      </c>
      <c r="Q1597" s="17">
        <v>0.42444174552834102</v>
      </c>
      <c r="R1597" s="17"/>
      <c r="S1597" s="17">
        <v>0.201348058183034</v>
      </c>
      <c r="T1597" s="17">
        <v>0.33454872380469602</v>
      </c>
      <c r="U1597" s="17">
        <v>0.33500396504253799</v>
      </c>
      <c r="V1597" s="17">
        <v>0</v>
      </c>
      <c r="W1597" s="17" t="s">
        <v>280</v>
      </c>
      <c r="X1597" s="17">
        <v>0</v>
      </c>
      <c r="Y1597" s="17">
        <v>0</v>
      </c>
      <c r="Z1597" s="17">
        <v>0</v>
      </c>
      <c r="AA1597" s="17">
        <v>0.23751170313370101</v>
      </c>
      <c r="AB1597" s="17">
        <v>0.19969687160715399</v>
      </c>
      <c r="AC1597" s="17">
        <v>0</v>
      </c>
      <c r="AD1597" s="17">
        <v>0.31108644271139502</v>
      </c>
      <c r="AE1597" s="17"/>
      <c r="AF1597" s="17">
        <v>0.23117163419112999</v>
      </c>
      <c r="AG1597" s="17">
        <v>0.10020763934985701</v>
      </c>
      <c r="AH1597" s="17">
        <v>0.24114790018806401</v>
      </c>
      <c r="AI1597" s="17">
        <v>0</v>
      </c>
      <c r="AJ1597" s="17" t="s">
        <v>280</v>
      </c>
      <c r="AK1597" s="17"/>
      <c r="AL1597" s="17">
        <v>0.18363144367359699</v>
      </c>
      <c r="AM1597" s="17">
        <v>0.206401102420184</v>
      </c>
      <c r="AN1597" s="17">
        <v>0.26525446453024598</v>
      </c>
      <c r="AO1597" s="17">
        <v>0.15022396406337901</v>
      </c>
      <c r="AP1597" s="17">
        <v>0.13256475019420499</v>
      </c>
      <c r="AQ1597" s="17">
        <v>0</v>
      </c>
      <c r="AR1597" s="17"/>
      <c r="AS1597" s="17">
        <v>0.17408414717881099</v>
      </c>
      <c r="AT1597" s="17">
        <v>0.17486305645849201</v>
      </c>
      <c r="AU1597" s="17"/>
      <c r="AV1597" s="17">
        <v>0.19705082814917099</v>
      </c>
      <c r="AW1597" s="17">
        <v>0.111133817833467</v>
      </c>
    </row>
    <row r="1598" spans="2:49" x14ac:dyDescent="0.3">
      <c r="B1598" t="s">
        <v>441</v>
      </c>
      <c r="C1598" s="17">
        <v>0.30642376429031798</v>
      </c>
      <c r="D1598" s="17">
        <v>0.30732298664056601</v>
      </c>
      <c r="E1598" s="17">
        <v>0.30587754121646299</v>
      </c>
      <c r="F1598" s="17"/>
      <c r="G1598" s="17">
        <v>0.33806012841088801</v>
      </c>
      <c r="H1598" s="17">
        <v>0.228175226093255</v>
      </c>
      <c r="I1598" s="17">
        <v>0.104229526491726</v>
      </c>
      <c r="J1598" s="17">
        <v>0.39516504374821998</v>
      </c>
      <c r="K1598" s="17">
        <v>0.50671172850340596</v>
      </c>
      <c r="L1598" s="17">
        <v>0.20046002804649299</v>
      </c>
      <c r="M1598" s="17"/>
      <c r="N1598" s="17">
        <v>0.40014795721628599</v>
      </c>
      <c r="O1598" s="17">
        <v>0.35264244602867501</v>
      </c>
      <c r="P1598" s="17">
        <v>0.248942719208782</v>
      </c>
      <c r="Q1598" s="17">
        <v>0.15618608031985901</v>
      </c>
      <c r="R1598" s="17"/>
      <c r="S1598" s="17">
        <v>0.199170554390663</v>
      </c>
      <c r="T1598" s="17">
        <v>0.38336828613566798</v>
      </c>
      <c r="U1598" s="17">
        <v>0.49763866073149898</v>
      </c>
      <c r="V1598" s="17">
        <v>0.31205782465618997</v>
      </c>
      <c r="W1598" s="17" t="s">
        <v>280</v>
      </c>
      <c r="X1598" s="17">
        <v>0.225419080275614</v>
      </c>
      <c r="Y1598" s="17">
        <v>0.50413417401039495</v>
      </c>
      <c r="Z1598" s="17">
        <v>0.25725831758046003</v>
      </c>
      <c r="AA1598" s="17">
        <v>0.377123012931182</v>
      </c>
      <c r="AB1598" s="17">
        <v>0.39306156768954398</v>
      </c>
      <c r="AC1598" s="17">
        <v>0</v>
      </c>
      <c r="AD1598" s="17">
        <v>0.21472405904335501</v>
      </c>
      <c r="AE1598" s="17"/>
      <c r="AF1598" s="17">
        <v>0.15523705538431701</v>
      </c>
      <c r="AG1598" s="17">
        <v>0.40515936178539502</v>
      </c>
      <c r="AH1598" s="17">
        <v>0.17320193380739601</v>
      </c>
      <c r="AI1598" s="17">
        <v>0.56467291563862299</v>
      </c>
      <c r="AJ1598" s="17" t="s">
        <v>280</v>
      </c>
      <c r="AK1598" s="17"/>
      <c r="AL1598" s="17">
        <v>0.28395872439619002</v>
      </c>
      <c r="AM1598" s="17">
        <v>0.25788877596291099</v>
      </c>
      <c r="AN1598" s="17">
        <v>0.73474553546975396</v>
      </c>
      <c r="AO1598" s="17">
        <v>0.228342005195459</v>
      </c>
      <c r="AP1598" s="17">
        <v>0.25193331440718097</v>
      </c>
      <c r="AQ1598" s="17">
        <v>0.67283886497433798</v>
      </c>
      <c r="AR1598" s="17"/>
      <c r="AS1598" s="17">
        <v>0.32544016145114701</v>
      </c>
      <c r="AT1598" s="17">
        <v>0.28403141170524498</v>
      </c>
      <c r="AU1598" s="17"/>
      <c r="AV1598" s="17">
        <v>0.33269222937126502</v>
      </c>
      <c r="AW1598" s="17">
        <v>0.30556266741553201</v>
      </c>
    </row>
    <row r="1599" spans="2:49" x14ac:dyDescent="0.3">
      <c r="B1599" t="s">
        <v>442</v>
      </c>
      <c r="C1599" s="17">
        <v>0.20044062813667701</v>
      </c>
      <c r="D1599" s="17">
        <v>0.18620112861798299</v>
      </c>
      <c r="E1599" s="17">
        <v>0.20909026100570199</v>
      </c>
      <c r="F1599" s="17"/>
      <c r="G1599" s="17">
        <v>0.31152920434734499</v>
      </c>
      <c r="H1599" s="17">
        <v>0.29030863849481298</v>
      </c>
      <c r="I1599" s="17">
        <v>0.110489191899279</v>
      </c>
      <c r="J1599" s="17">
        <v>0.26782691229785599</v>
      </c>
      <c r="K1599" s="17">
        <v>6.4314881135165994E-2</v>
      </c>
      <c r="L1599" s="17">
        <v>0.179665932830573</v>
      </c>
      <c r="M1599" s="17"/>
      <c r="N1599" s="17">
        <v>0.246257841230831</v>
      </c>
      <c r="O1599" s="17">
        <v>0.29687371269354401</v>
      </c>
      <c r="P1599" s="17">
        <v>6.8868995859133697E-2</v>
      </c>
      <c r="Q1599" s="17">
        <v>0.149987648084009</v>
      </c>
      <c r="R1599" s="17"/>
      <c r="S1599" s="17">
        <v>0.40099728890807801</v>
      </c>
      <c r="T1599" s="17">
        <v>0.179361693503059</v>
      </c>
      <c r="U1599" s="17">
        <v>0.167357374225963</v>
      </c>
      <c r="V1599" s="17">
        <v>0.140961335215708</v>
      </c>
      <c r="W1599" s="17" t="s">
        <v>280</v>
      </c>
      <c r="X1599" s="17">
        <v>0</v>
      </c>
      <c r="Y1599" s="17">
        <v>0.26081878833968802</v>
      </c>
      <c r="Z1599" s="17">
        <v>0.236572965071733</v>
      </c>
      <c r="AA1599" s="17">
        <v>0.13626531715479601</v>
      </c>
      <c r="AB1599" s="17">
        <v>0</v>
      </c>
      <c r="AC1599" s="17">
        <v>0.496079140837831</v>
      </c>
      <c r="AD1599" s="17">
        <v>0</v>
      </c>
      <c r="AE1599" s="17"/>
      <c r="AF1599" s="17">
        <v>0.23339378322625401</v>
      </c>
      <c r="AG1599" s="17">
        <v>0.288797936332368</v>
      </c>
      <c r="AH1599" s="17">
        <v>0.21345851612142999</v>
      </c>
      <c r="AI1599" s="17">
        <v>0</v>
      </c>
      <c r="AJ1599" s="17" t="s">
        <v>280</v>
      </c>
      <c r="AK1599" s="17"/>
      <c r="AL1599" s="17">
        <v>0.18117172279013199</v>
      </c>
      <c r="AM1599" s="17">
        <v>0.21542406132115399</v>
      </c>
      <c r="AN1599" s="17">
        <v>0</v>
      </c>
      <c r="AO1599" s="17">
        <v>0.23527725611355799</v>
      </c>
      <c r="AP1599" s="17">
        <v>0.34151458740225799</v>
      </c>
      <c r="AQ1599" s="17">
        <v>0</v>
      </c>
      <c r="AR1599" s="17"/>
      <c r="AS1599" s="17">
        <v>7.7497477531729406E-2</v>
      </c>
      <c r="AT1599" s="17">
        <v>0.34520971099620201</v>
      </c>
      <c r="AU1599" s="17"/>
      <c r="AV1599" s="17">
        <v>7.6705013047456805E-2</v>
      </c>
      <c r="AW1599" s="17">
        <v>7.9669576336246398E-2</v>
      </c>
    </row>
    <row r="1600" spans="2:49" x14ac:dyDescent="0.3">
      <c r="B1600" t="s">
        <v>531</v>
      </c>
      <c r="C1600" s="17">
        <v>0.272853327665177</v>
      </c>
      <c r="D1600" s="17">
        <v>0.241988000645423</v>
      </c>
      <c r="E1600" s="17">
        <v>0.29160214301172699</v>
      </c>
      <c r="F1600" s="17"/>
      <c r="G1600" s="17">
        <v>0</v>
      </c>
      <c r="H1600" s="17">
        <v>0.117360209919171</v>
      </c>
      <c r="I1600" s="17">
        <v>0.37844256110677998</v>
      </c>
      <c r="J1600" s="17">
        <v>0.204881498863344</v>
      </c>
      <c r="K1600" s="17">
        <v>0.35991836683671102</v>
      </c>
      <c r="L1600" s="17">
        <v>0.51873647198482098</v>
      </c>
      <c r="M1600" s="17"/>
      <c r="N1600" s="17">
        <v>0.25312271520422802</v>
      </c>
      <c r="O1600" s="17">
        <v>0.35048384127778098</v>
      </c>
      <c r="P1600" s="17">
        <v>0.26579757947266303</v>
      </c>
      <c r="Q1600" s="17">
        <v>0.185639070594913</v>
      </c>
      <c r="R1600" s="17"/>
      <c r="S1600" s="17">
        <v>0.19848409851822499</v>
      </c>
      <c r="T1600" s="17">
        <v>0.102721296556577</v>
      </c>
      <c r="U1600" s="17">
        <v>0</v>
      </c>
      <c r="V1600" s="17">
        <v>0.38520017248911098</v>
      </c>
      <c r="W1600" s="17" t="s">
        <v>280</v>
      </c>
      <c r="X1600" s="17">
        <v>0.77458091972438603</v>
      </c>
      <c r="Y1600" s="17">
        <v>0.235047037649917</v>
      </c>
      <c r="Z1600" s="17">
        <v>0.25725831758046003</v>
      </c>
      <c r="AA1600" s="17">
        <v>0.120863200025931</v>
      </c>
      <c r="AB1600" s="17">
        <v>0.40724156070330098</v>
      </c>
      <c r="AC1600" s="17">
        <v>0.503920859162169</v>
      </c>
      <c r="AD1600" s="17">
        <v>0.47418949824524997</v>
      </c>
      <c r="AE1600" s="17"/>
      <c r="AF1600" s="17">
        <v>0.30471506938945703</v>
      </c>
      <c r="AG1600" s="17">
        <v>0.20583506253237999</v>
      </c>
      <c r="AH1600" s="17">
        <v>0.32667184991760001</v>
      </c>
      <c r="AI1600" s="17">
        <v>0.220058817548203</v>
      </c>
      <c r="AJ1600" s="17" t="s">
        <v>280</v>
      </c>
      <c r="AK1600" s="17"/>
      <c r="AL1600" s="17">
        <v>0.30012098617765998</v>
      </c>
      <c r="AM1600" s="17">
        <v>0.32028606029575102</v>
      </c>
      <c r="AN1600" s="17">
        <v>0</v>
      </c>
      <c r="AO1600" s="17">
        <v>0.30636832473902897</v>
      </c>
      <c r="AP1600" s="17">
        <v>0.27398734799635599</v>
      </c>
      <c r="AQ1600" s="17">
        <v>0</v>
      </c>
      <c r="AR1600" s="17"/>
      <c r="AS1600" s="17">
        <v>0.33820843087434799</v>
      </c>
      <c r="AT1600" s="17">
        <v>0.19589582084006199</v>
      </c>
      <c r="AU1600" s="17"/>
      <c r="AV1600" s="17">
        <v>0.27785489665854202</v>
      </c>
      <c r="AW1600" s="17">
        <v>0.50363393841475401</v>
      </c>
    </row>
    <row r="1601" spans="2:49" x14ac:dyDescent="0.3">
      <c r="B1601" t="s">
        <v>443</v>
      </c>
      <c r="C1601" s="17">
        <v>0.220282279907828</v>
      </c>
      <c r="D1601" s="17">
        <v>0.26448788409602803</v>
      </c>
      <c r="E1601" s="17">
        <v>0.193430054766109</v>
      </c>
      <c r="F1601" s="17"/>
      <c r="G1601" s="17">
        <v>0.350410667241767</v>
      </c>
      <c r="H1601" s="17">
        <v>0.36415592549276199</v>
      </c>
      <c r="I1601" s="17">
        <v>0.40683872050221398</v>
      </c>
      <c r="J1601" s="17">
        <v>0.13212654509058</v>
      </c>
      <c r="K1601" s="17">
        <v>6.9055023524717096E-2</v>
      </c>
      <c r="L1601" s="17">
        <v>0.10113756713811201</v>
      </c>
      <c r="M1601" s="17"/>
      <c r="N1601" s="17">
        <v>0.10047148634865501</v>
      </c>
      <c r="O1601" s="17">
        <v>0</v>
      </c>
      <c r="P1601" s="17">
        <v>0.41639070545942097</v>
      </c>
      <c r="Q1601" s="17">
        <v>0.50818720100121895</v>
      </c>
      <c r="R1601" s="17"/>
      <c r="S1601" s="17">
        <v>0.201348058183034</v>
      </c>
      <c r="T1601" s="17">
        <v>0.33454872380469602</v>
      </c>
      <c r="U1601" s="17">
        <v>0.33500396504253799</v>
      </c>
      <c r="V1601" s="17">
        <v>0.16178066763899199</v>
      </c>
      <c r="W1601" s="17" t="s">
        <v>280</v>
      </c>
      <c r="X1601" s="17">
        <v>0</v>
      </c>
      <c r="Y1601" s="17">
        <v>0</v>
      </c>
      <c r="Z1601" s="17">
        <v>0.248910399767346</v>
      </c>
      <c r="AA1601" s="17">
        <v>0.36574846988809001</v>
      </c>
      <c r="AB1601" s="17">
        <v>0.19969687160715399</v>
      </c>
      <c r="AC1601" s="17">
        <v>0</v>
      </c>
      <c r="AD1601" s="17">
        <v>0.31108644271139502</v>
      </c>
      <c r="AE1601" s="17"/>
      <c r="AF1601" s="17">
        <v>0.30665409199997201</v>
      </c>
      <c r="AG1601" s="17">
        <v>0.10020763934985701</v>
      </c>
      <c r="AH1601" s="17">
        <v>0.28666770015357501</v>
      </c>
      <c r="AI1601" s="17">
        <v>0.21526826681317299</v>
      </c>
      <c r="AJ1601" s="17" t="s">
        <v>280</v>
      </c>
      <c r="AK1601" s="17"/>
      <c r="AL1601" s="17">
        <v>0.23474856663601801</v>
      </c>
      <c r="AM1601" s="17">
        <v>0.206401102420184</v>
      </c>
      <c r="AN1601" s="17">
        <v>0.26525446453024598</v>
      </c>
      <c r="AO1601" s="17">
        <v>0.23001241395195399</v>
      </c>
      <c r="AP1601" s="17">
        <v>0.13256475019420499</v>
      </c>
      <c r="AQ1601" s="17">
        <v>0.32716113502566202</v>
      </c>
      <c r="AR1601" s="17"/>
      <c r="AS1601" s="17">
        <v>0.25885393014277502</v>
      </c>
      <c r="AT1601" s="17">
        <v>0.17486305645849201</v>
      </c>
      <c r="AU1601" s="17"/>
      <c r="AV1601" s="17">
        <v>0.31274786092273599</v>
      </c>
      <c r="AW1601" s="17">
        <v>0.111133817833467</v>
      </c>
    </row>
    <row r="1602" spans="2:49" x14ac:dyDescent="0.3">
      <c r="B1602" t="s">
        <v>532</v>
      </c>
      <c r="C1602" s="17">
        <v>0.47329395580185402</v>
      </c>
      <c r="D1602" s="17">
        <v>0.42818912926340602</v>
      </c>
      <c r="E1602" s="17">
        <v>0.50069240401742898</v>
      </c>
      <c r="F1602" s="17"/>
      <c r="G1602" s="17">
        <v>0.31152920434734499</v>
      </c>
      <c r="H1602" s="17">
        <v>0.40766884841398299</v>
      </c>
      <c r="I1602" s="17">
        <v>0.48893175300605901</v>
      </c>
      <c r="J1602" s="17">
        <v>0.47270841116119999</v>
      </c>
      <c r="K1602" s="17">
        <v>0.424233247971877</v>
      </c>
      <c r="L1602" s="17">
        <v>0.69840240481539495</v>
      </c>
      <c r="M1602" s="17"/>
      <c r="N1602" s="17">
        <v>0.49938055643505902</v>
      </c>
      <c r="O1602" s="17">
        <v>0.64735755397132499</v>
      </c>
      <c r="P1602" s="17">
        <v>0.334666575331797</v>
      </c>
      <c r="Q1602" s="17">
        <v>0.33562671867892202</v>
      </c>
      <c r="R1602" s="17"/>
      <c r="S1602" s="17">
        <v>0.59948138742630297</v>
      </c>
      <c r="T1602" s="17">
        <v>0.282082990059636</v>
      </c>
      <c r="U1602" s="17">
        <v>0.167357374225963</v>
      </c>
      <c r="V1602" s="17">
        <v>0.52616150770481795</v>
      </c>
      <c r="W1602" s="17" t="s">
        <v>280</v>
      </c>
      <c r="X1602" s="17">
        <v>0.77458091972438603</v>
      </c>
      <c r="Y1602" s="17">
        <v>0.49586582598960499</v>
      </c>
      <c r="Z1602" s="17">
        <v>0.493831282652194</v>
      </c>
      <c r="AA1602" s="17">
        <v>0.25712851718072699</v>
      </c>
      <c r="AB1602" s="17">
        <v>0.40724156070330098</v>
      </c>
      <c r="AC1602" s="17">
        <v>1</v>
      </c>
      <c r="AD1602" s="17">
        <v>0.47418949824524997</v>
      </c>
      <c r="AE1602" s="17"/>
      <c r="AF1602" s="17">
        <v>0.53810885261571095</v>
      </c>
      <c r="AG1602" s="17">
        <v>0.49463299886474799</v>
      </c>
      <c r="AH1602" s="17">
        <v>0.54013036603902997</v>
      </c>
      <c r="AI1602" s="17">
        <v>0.220058817548203</v>
      </c>
      <c r="AJ1602" s="17" t="s">
        <v>280</v>
      </c>
      <c r="AK1602" s="17"/>
      <c r="AL1602" s="17">
        <v>0.48129270896779203</v>
      </c>
      <c r="AM1602" s="17">
        <v>0.53571012161690501</v>
      </c>
      <c r="AN1602" s="17">
        <v>0</v>
      </c>
      <c r="AO1602" s="17">
        <v>0.54164558085258696</v>
      </c>
      <c r="AP1602" s="17">
        <v>0.61550193539861398</v>
      </c>
      <c r="AQ1602" s="17">
        <v>0</v>
      </c>
      <c r="AR1602" s="17"/>
      <c r="AS1602" s="17">
        <v>0.41570590840607802</v>
      </c>
      <c r="AT1602" s="17">
        <v>0.54110553183626398</v>
      </c>
      <c r="AU1602" s="17"/>
      <c r="AV1602" s="17">
        <v>0.35455990970599899</v>
      </c>
      <c r="AW1602" s="17">
        <v>0.58330351475100095</v>
      </c>
    </row>
    <row r="1603" spans="2:49" x14ac:dyDescent="0.3">
      <c r="C1603" s="17"/>
      <c r="D1603" s="17"/>
      <c r="E1603" s="17"/>
      <c r="F1603" s="17"/>
      <c r="G1603" s="17"/>
      <c r="H1603" s="17"/>
      <c r="I1603" s="17"/>
      <c r="J1603" s="17"/>
      <c r="K1603" s="17"/>
      <c r="L1603" s="17"/>
      <c r="M1603" s="17"/>
      <c r="N1603" s="17"/>
      <c r="O1603" s="17"/>
      <c r="P1603" s="17"/>
      <c r="Q1603" s="17"/>
      <c r="R1603" s="17"/>
      <c r="S1603" s="17"/>
      <c r="T1603" s="17"/>
      <c r="U1603" s="17"/>
      <c r="V1603" s="17"/>
      <c r="W1603" s="17"/>
      <c r="X1603" s="17"/>
      <c r="Y1603" s="17"/>
      <c r="Z1603" s="17"/>
      <c r="AA1603" s="17"/>
      <c r="AB1603" s="17"/>
      <c r="AC1603" s="17"/>
      <c r="AD1603" s="17"/>
      <c r="AE1603" s="17"/>
      <c r="AF1603" s="17"/>
      <c r="AG1603" s="17"/>
      <c r="AH1603" s="17"/>
      <c r="AI1603" s="17"/>
      <c r="AJ1603" s="17"/>
      <c r="AK1603" s="17"/>
      <c r="AL1603" s="17"/>
      <c r="AM1603" s="17"/>
      <c r="AN1603" s="17"/>
      <c r="AO1603" s="17"/>
      <c r="AP1603" s="17"/>
      <c r="AQ1603" s="17"/>
      <c r="AR1603" s="17"/>
      <c r="AS1603" s="17"/>
      <c r="AT1603" s="17"/>
      <c r="AU1603" s="17"/>
      <c r="AV1603" s="17"/>
      <c r="AW1603" s="17"/>
    </row>
    <row r="1604" spans="2:49" x14ac:dyDescent="0.3">
      <c r="B1604" s="6" t="s">
        <v>541</v>
      </c>
      <c r="C1604" s="17"/>
      <c r="D1604" s="17"/>
      <c r="E1604" s="17"/>
      <c r="F1604" s="17"/>
      <c r="G1604" s="17"/>
      <c r="H1604" s="17"/>
      <c r="I1604" s="17"/>
      <c r="J1604" s="17"/>
      <c r="K1604" s="17"/>
      <c r="L1604" s="17"/>
      <c r="M1604" s="17"/>
      <c r="N1604" s="17"/>
      <c r="O1604" s="17"/>
      <c r="P1604" s="17"/>
      <c r="Q1604" s="17"/>
      <c r="R1604" s="17"/>
      <c r="S1604" s="17"/>
      <c r="T1604" s="17"/>
      <c r="U1604" s="17"/>
      <c r="V1604" s="17"/>
      <c r="W1604" s="17"/>
      <c r="X1604" s="17"/>
      <c r="Y1604" s="17"/>
      <c r="Z1604" s="17"/>
      <c r="AA1604" s="17"/>
      <c r="AB1604" s="17"/>
      <c r="AC1604" s="17"/>
      <c r="AD1604" s="17"/>
      <c r="AE1604" s="17"/>
      <c r="AF1604" s="17"/>
      <c r="AG1604" s="17"/>
      <c r="AH1604" s="17"/>
      <c r="AI1604" s="17"/>
      <c r="AJ1604" s="17"/>
      <c r="AK1604" s="17"/>
      <c r="AL1604" s="17"/>
      <c r="AM1604" s="17"/>
      <c r="AN1604" s="17"/>
      <c r="AO1604" s="17"/>
      <c r="AP1604" s="17"/>
      <c r="AQ1604" s="17"/>
      <c r="AR1604" s="17"/>
      <c r="AS1604" s="17"/>
      <c r="AT1604" s="17"/>
      <c r="AU1604" s="17"/>
      <c r="AV1604" s="17"/>
      <c r="AW1604" s="17"/>
    </row>
    <row r="1605" spans="2:49" x14ac:dyDescent="0.3">
      <c r="B1605" s="23" t="s">
        <v>534</v>
      </c>
      <c r="C1605" s="17"/>
      <c r="D1605" s="17"/>
      <c r="E1605" s="17"/>
      <c r="F1605" s="17"/>
      <c r="G1605" s="17"/>
      <c r="H1605" s="17"/>
      <c r="I1605" s="17"/>
      <c r="J1605" s="17"/>
      <c r="K1605" s="17"/>
      <c r="L1605" s="17"/>
      <c r="M1605" s="17"/>
      <c r="N1605" s="17"/>
      <c r="O1605" s="17"/>
      <c r="P1605" s="17"/>
      <c r="Q1605" s="17"/>
      <c r="R1605" s="17"/>
      <c r="S1605" s="17"/>
      <c r="T1605" s="17"/>
      <c r="U1605" s="17"/>
      <c r="V1605" s="17"/>
      <c r="W1605" s="17"/>
      <c r="X1605" s="17"/>
      <c r="Y1605" s="17"/>
      <c r="Z1605" s="17"/>
      <c r="AA1605" s="17"/>
      <c r="AB1605" s="17"/>
      <c r="AC1605" s="17"/>
      <c r="AD1605" s="17"/>
      <c r="AE1605" s="17"/>
      <c r="AF1605" s="17"/>
      <c r="AG1605" s="17"/>
      <c r="AH1605" s="17"/>
      <c r="AI1605" s="17"/>
      <c r="AJ1605" s="17"/>
      <c r="AK1605" s="17"/>
      <c r="AL1605" s="17"/>
      <c r="AM1605" s="17"/>
      <c r="AN1605" s="17"/>
      <c r="AO1605" s="17"/>
      <c r="AP1605" s="17"/>
      <c r="AQ1605" s="17"/>
      <c r="AR1605" s="17"/>
      <c r="AS1605" s="17"/>
      <c r="AT1605" s="17"/>
      <c r="AU1605" s="17"/>
      <c r="AV1605" s="17"/>
      <c r="AW1605" s="17"/>
    </row>
    <row r="1606" spans="2:49" x14ac:dyDescent="0.3">
      <c r="B1606" t="s">
        <v>439</v>
      </c>
      <c r="C1606" s="17">
        <v>3.1549323178862103E-2</v>
      </c>
      <c r="D1606" s="17">
        <v>4.2321526182419099E-2</v>
      </c>
      <c r="E1606" s="17">
        <v>2.50058627820232E-2</v>
      </c>
      <c r="F1606" s="17"/>
      <c r="G1606" s="17">
        <v>0</v>
      </c>
      <c r="H1606" s="17">
        <v>6.4665938028815803E-2</v>
      </c>
      <c r="I1606" s="17">
        <v>0</v>
      </c>
      <c r="J1606" s="17">
        <v>6.7150918163222301E-2</v>
      </c>
      <c r="K1606" s="17">
        <v>0</v>
      </c>
      <c r="L1606" s="17">
        <v>0</v>
      </c>
      <c r="M1606" s="17"/>
      <c r="N1606" s="17">
        <v>0</v>
      </c>
      <c r="O1606" s="17">
        <v>5.3372800334004697E-2</v>
      </c>
      <c r="P1606" s="17">
        <v>6.4811336758304694E-2</v>
      </c>
      <c r="Q1606" s="17">
        <v>0</v>
      </c>
      <c r="R1606" s="17"/>
      <c r="S1606" s="17">
        <v>0</v>
      </c>
      <c r="T1606" s="17">
        <v>0</v>
      </c>
      <c r="U1606" s="17">
        <v>0</v>
      </c>
      <c r="V1606" s="17">
        <v>0</v>
      </c>
      <c r="W1606" s="17" t="s">
        <v>280</v>
      </c>
      <c r="X1606" s="17">
        <v>0.26450839941106802</v>
      </c>
      <c r="Y1606" s="17">
        <v>0</v>
      </c>
      <c r="Z1606" s="17">
        <v>0</v>
      </c>
      <c r="AA1606" s="17">
        <v>0.128236766754389</v>
      </c>
      <c r="AB1606" s="17">
        <v>0</v>
      </c>
      <c r="AC1606" s="17">
        <v>0</v>
      </c>
      <c r="AD1606" s="17">
        <v>0</v>
      </c>
      <c r="AE1606" s="17"/>
      <c r="AF1606" s="17">
        <v>0</v>
      </c>
      <c r="AG1606" s="17">
        <v>5.3601655410405798E-2</v>
      </c>
      <c r="AH1606" s="17">
        <v>0</v>
      </c>
      <c r="AI1606" s="17">
        <v>0.21526826681317299</v>
      </c>
      <c r="AJ1606" s="17" t="s">
        <v>280</v>
      </c>
      <c r="AK1606" s="17"/>
      <c r="AL1606" s="17">
        <v>0.100838594828495</v>
      </c>
      <c r="AM1606" s="17">
        <v>0</v>
      </c>
      <c r="AN1606" s="17">
        <v>0</v>
      </c>
      <c r="AO1606" s="17">
        <v>0</v>
      </c>
      <c r="AP1606" s="17">
        <v>0</v>
      </c>
      <c r="AQ1606" s="17">
        <v>0</v>
      </c>
      <c r="AR1606" s="17"/>
      <c r="AS1606" s="17">
        <v>2.9574816467284101E-2</v>
      </c>
      <c r="AT1606" s="17">
        <v>3.3874361412619701E-2</v>
      </c>
      <c r="AU1606" s="17"/>
      <c r="AV1606" s="17">
        <v>4.0364837450888702E-2</v>
      </c>
      <c r="AW1606" s="17">
        <v>0</v>
      </c>
    </row>
    <row r="1607" spans="2:49" x14ac:dyDescent="0.3">
      <c r="B1607" t="s">
        <v>440</v>
      </c>
      <c r="C1607" s="17">
        <v>0.184913647413951</v>
      </c>
      <c r="D1607" s="17">
        <v>0.13287733329616</v>
      </c>
      <c r="E1607" s="17">
        <v>0.216522554200687</v>
      </c>
      <c r="F1607" s="17"/>
      <c r="G1607" s="17">
        <v>0.33806012841088801</v>
      </c>
      <c r="H1607" s="17">
        <v>0.29888650591573301</v>
      </c>
      <c r="I1607" s="17">
        <v>0.26623428520861903</v>
      </c>
      <c r="J1607" s="17">
        <v>0.13212654509058</v>
      </c>
      <c r="K1607" s="17">
        <v>7.15146889446477E-2</v>
      </c>
      <c r="L1607" s="17">
        <v>0.10381526159392</v>
      </c>
      <c r="M1607" s="17"/>
      <c r="N1607" s="17">
        <v>0.103680085491344</v>
      </c>
      <c r="O1607" s="17">
        <v>0.151055858570702</v>
      </c>
      <c r="P1607" s="17">
        <v>0.147458023837473</v>
      </c>
      <c r="Q1607" s="17">
        <v>0.42820283782519197</v>
      </c>
      <c r="R1607" s="17"/>
      <c r="S1607" s="17">
        <v>0.50782687965863105</v>
      </c>
      <c r="T1607" s="17">
        <v>9.9258905653449497E-2</v>
      </c>
      <c r="U1607" s="17">
        <v>0.33500396504253799</v>
      </c>
      <c r="V1607" s="17">
        <v>0.15225195458417301</v>
      </c>
      <c r="W1607" s="17" t="s">
        <v>280</v>
      </c>
      <c r="X1607" s="17">
        <v>0</v>
      </c>
      <c r="Y1607" s="17">
        <v>0</v>
      </c>
      <c r="Z1607" s="17">
        <v>0.248910399767346</v>
      </c>
      <c r="AA1607" s="17">
        <v>0.12561141193133499</v>
      </c>
      <c r="AB1607" s="17">
        <v>0</v>
      </c>
      <c r="AC1607" s="17">
        <v>0</v>
      </c>
      <c r="AD1607" s="17">
        <v>0.31108644271139502</v>
      </c>
      <c r="AE1607" s="17"/>
      <c r="AF1607" s="17">
        <v>0.234561626985475</v>
      </c>
      <c r="AG1607" s="17">
        <v>0.102344379245926</v>
      </c>
      <c r="AH1607" s="17">
        <v>0.28414653647703603</v>
      </c>
      <c r="AI1607" s="17">
        <v>0.19786735916422099</v>
      </c>
      <c r="AJ1607" s="17" t="s">
        <v>280</v>
      </c>
      <c r="AK1607" s="17"/>
      <c r="AL1607" s="17">
        <v>0.232556544234572</v>
      </c>
      <c r="AM1607" s="17">
        <v>0.189170069750206</v>
      </c>
      <c r="AN1607" s="17">
        <v>0.50803435553401999</v>
      </c>
      <c r="AO1607" s="17">
        <v>7.7138940592072006E-2</v>
      </c>
      <c r="AP1607" s="17">
        <v>0</v>
      </c>
      <c r="AQ1607" s="17">
        <v>0.32716113502566202</v>
      </c>
      <c r="AR1607" s="17"/>
      <c r="AS1607" s="17">
        <v>0.191509516543209</v>
      </c>
      <c r="AT1607" s="17">
        <v>0.177146822504995</v>
      </c>
      <c r="AU1607" s="17"/>
      <c r="AV1607" s="17">
        <v>0.22083363683350299</v>
      </c>
      <c r="AW1607" s="17">
        <v>0.111133817833467</v>
      </c>
    </row>
    <row r="1608" spans="2:49" x14ac:dyDescent="0.3">
      <c r="B1608" t="s">
        <v>441</v>
      </c>
      <c r="C1608" s="17">
        <v>0.233723654574197</v>
      </c>
      <c r="D1608" s="17">
        <v>0.193943804022111</v>
      </c>
      <c r="E1608" s="17">
        <v>0.25788750263701099</v>
      </c>
      <c r="F1608" s="17"/>
      <c r="G1608" s="17">
        <v>0.350410667241767</v>
      </c>
      <c r="H1608" s="17">
        <v>5.6152935821145999E-2</v>
      </c>
      <c r="I1608" s="17">
        <v>0.10801119968363899</v>
      </c>
      <c r="J1608" s="17">
        <v>0.33207760253875401</v>
      </c>
      <c r="K1608" s="17">
        <v>0.29074845412424499</v>
      </c>
      <c r="L1608" s="17">
        <v>0.39392348827002099</v>
      </c>
      <c r="M1608" s="17"/>
      <c r="N1608" s="17">
        <v>0.234034624871305</v>
      </c>
      <c r="O1608" s="17">
        <v>0.203863117586978</v>
      </c>
      <c r="P1608" s="17">
        <v>0.30980815258497202</v>
      </c>
      <c r="Q1608" s="17">
        <v>0.175488564732283</v>
      </c>
      <c r="R1608" s="17"/>
      <c r="S1608" s="17">
        <v>0.105561578543915</v>
      </c>
      <c r="T1608" s="17">
        <v>0.26812749464514801</v>
      </c>
      <c r="U1608" s="17">
        <v>0.155304738587904</v>
      </c>
      <c r="V1608" s="17">
        <v>0.15980587007201699</v>
      </c>
      <c r="W1608" s="17" t="s">
        <v>280</v>
      </c>
      <c r="X1608" s="17">
        <v>0.225419080275614</v>
      </c>
      <c r="Y1608" s="17">
        <v>0.26446862071233601</v>
      </c>
      <c r="Z1608" s="17">
        <v>0.493831282652194</v>
      </c>
      <c r="AA1608" s="17">
        <v>0.489023304133548</v>
      </c>
      <c r="AB1608" s="17">
        <v>0</v>
      </c>
      <c r="AC1608" s="17">
        <v>0.17424459048535801</v>
      </c>
      <c r="AD1608" s="17">
        <v>0.23935409275560801</v>
      </c>
      <c r="AE1608" s="17"/>
      <c r="AF1608" s="17">
        <v>0.30388048787942101</v>
      </c>
      <c r="AG1608" s="17">
        <v>0.29499063067914899</v>
      </c>
      <c r="AH1608" s="17">
        <v>0.220726337880259</v>
      </c>
      <c r="AI1608" s="17">
        <v>0</v>
      </c>
      <c r="AJ1608" s="17" t="s">
        <v>280</v>
      </c>
      <c r="AK1608" s="17"/>
      <c r="AL1608" s="17">
        <v>0.14598965450194901</v>
      </c>
      <c r="AM1608" s="17">
        <v>0.27026953553794297</v>
      </c>
      <c r="AN1608" s="17">
        <v>0.49196564446597901</v>
      </c>
      <c r="AO1608" s="17">
        <v>0.14251364034539499</v>
      </c>
      <c r="AP1608" s="17">
        <v>0.36390069338557601</v>
      </c>
      <c r="AQ1608" s="17">
        <v>0.33813341368252903</v>
      </c>
      <c r="AR1608" s="17"/>
      <c r="AS1608" s="17">
        <v>0.24139119457899</v>
      </c>
      <c r="AT1608" s="17">
        <v>0.22469490649981599</v>
      </c>
      <c r="AU1608" s="17"/>
      <c r="AV1608" s="17">
        <v>0.22578935649953699</v>
      </c>
      <c r="AW1608" s="17">
        <v>0.28415492028936901</v>
      </c>
    </row>
    <row r="1609" spans="2:49" x14ac:dyDescent="0.3">
      <c r="B1609" t="s">
        <v>442</v>
      </c>
      <c r="C1609" s="17">
        <v>0.281855281776485</v>
      </c>
      <c r="D1609" s="17">
        <v>0.31324855425374099</v>
      </c>
      <c r="E1609" s="17">
        <v>0.26278577156448202</v>
      </c>
      <c r="F1609" s="17"/>
      <c r="G1609" s="17">
        <v>0.31152920434734499</v>
      </c>
      <c r="H1609" s="17">
        <v>0.17192283251049501</v>
      </c>
      <c r="I1609" s="17">
        <v>0.36040723927742502</v>
      </c>
      <c r="J1609" s="17">
        <v>0.40284441393965698</v>
      </c>
      <c r="K1609" s="17">
        <v>0.34451675207354798</v>
      </c>
      <c r="L1609" s="17">
        <v>9.6204972761648799E-2</v>
      </c>
      <c r="M1609" s="17"/>
      <c r="N1609" s="17">
        <v>0.45514769243456099</v>
      </c>
      <c r="O1609" s="17">
        <v>0.248081758031646</v>
      </c>
      <c r="P1609" s="17">
        <v>0.14949946304051501</v>
      </c>
      <c r="Q1609" s="17">
        <v>0.240122517122666</v>
      </c>
      <c r="R1609" s="17"/>
      <c r="S1609" s="17">
        <v>0.18666242649942899</v>
      </c>
      <c r="T1609" s="17">
        <v>0.42940471948377001</v>
      </c>
      <c r="U1609" s="17">
        <v>0.50969129636955801</v>
      </c>
      <c r="V1609" s="17">
        <v>0.30795605024773298</v>
      </c>
      <c r="W1609" s="17" t="s">
        <v>280</v>
      </c>
      <c r="X1609" s="17">
        <v>0</v>
      </c>
      <c r="Y1609" s="17">
        <v>0.49586582598960499</v>
      </c>
      <c r="Z1609" s="17">
        <v>0</v>
      </c>
      <c r="AA1609" s="17">
        <v>0.25712851718072699</v>
      </c>
      <c r="AB1609" s="17">
        <v>0.19969687160715399</v>
      </c>
      <c r="AC1609" s="17">
        <v>0.496079140837831</v>
      </c>
      <c r="AD1609" s="17">
        <v>0</v>
      </c>
      <c r="AE1609" s="17"/>
      <c r="AF1609" s="17">
        <v>0.23339378322625401</v>
      </c>
      <c r="AG1609" s="17">
        <v>0.49653960290189098</v>
      </c>
      <c r="AH1609" s="17">
        <v>0.17208953827547799</v>
      </c>
      <c r="AI1609" s="17">
        <v>0</v>
      </c>
      <c r="AJ1609" s="17" t="s">
        <v>280</v>
      </c>
      <c r="AK1609" s="17"/>
      <c r="AL1609" s="17">
        <v>0.23270478813565301</v>
      </c>
      <c r="AM1609" s="17">
        <v>0.38128706169384102</v>
      </c>
      <c r="AN1609" s="17">
        <v>0</v>
      </c>
      <c r="AO1609" s="17">
        <v>0.31609683818912399</v>
      </c>
      <c r="AP1609" s="17">
        <v>0.37290835904228897</v>
      </c>
      <c r="AQ1609" s="17">
        <v>0</v>
      </c>
      <c r="AR1609" s="17"/>
      <c r="AS1609" s="17">
        <v>0.26008972132455699</v>
      </c>
      <c r="AT1609" s="17">
        <v>0.30748485291602801</v>
      </c>
      <c r="AU1609" s="17"/>
      <c r="AV1609" s="17">
        <v>0.24132449320624699</v>
      </c>
      <c r="AW1609" s="17">
        <v>0.31152411412221698</v>
      </c>
    </row>
    <row r="1610" spans="2:49" x14ac:dyDescent="0.3">
      <c r="B1610" t="s">
        <v>531</v>
      </c>
      <c r="C1610" s="17">
        <v>0.26795809305650498</v>
      </c>
      <c r="D1610" s="17">
        <v>0.31760878224556999</v>
      </c>
      <c r="E1610" s="17">
        <v>0.237798308815797</v>
      </c>
      <c r="F1610" s="17"/>
      <c r="G1610" s="17">
        <v>0</v>
      </c>
      <c r="H1610" s="17">
        <v>0.40837178772381</v>
      </c>
      <c r="I1610" s="17">
        <v>0.26534727583031698</v>
      </c>
      <c r="J1610" s="17">
        <v>6.5800520267785906E-2</v>
      </c>
      <c r="K1610" s="17">
        <v>0.29322010485755801</v>
      </c>
      <c r="L1610" s="17">
        <v>0.40605627737441002</v>
      </c>
      <c r="M1610" s="17"/>
      <c r="N1610" s="17">
        <v>0.20713759720279001</v>
      </c>
      <c r="O1610" s="17">
        <v>0.34362646547666897</v>
      </c>
      <c r="P1610" s="17">
        <v>0.328423023778735</v>
      </c>
      <c r="Q1610" s="17">
        <v>0.15618608031985901</v>
      </c>
      <c r="R1610" s="17"/>
      <c r="S1610" s="17">
        <v>0.199949115298025</v>
      </c>
      <c r="T1610" s="17">
        <v>0.203208880217633</v>
      </c>
      <c r="U1610" s="17">
        <v>0</v>
      </c>
      <c r="V1610" s="17">
        <v>0.37998612509607699</v>
      </c>
      <c r="W1610" s="17" t="s">
        <v>280</v>
      </c>
      <c r="X1610" s="17">
        <v>0.51007252031331796</v>
      </c>
      <c r="Y1610" s="17">
        <v>0.239665553298058</v>
      </c>
      <c r="Z1610" s="17">
        <v>0.25725831758046003</v>
      </c>
      <c r="AA1610" s="17">
        <v>0</v>
      </c>
      <c r="AB1610" s="17">
        <v>0.80030312839284601</v>
      </c>
      <c r="AC1610" s="17">
        <v>0.32967626867681099</v>
      </c>
      <c r="AD1610" s="17">
        <v>0.449559464532997</v>
      </c>
      <c r="AE1610" s="17"/>
      <c r="AF1610" s="17">
        <v>0.22816410190885</v>
      </c>
      <c r="AG1610" s="17">
        <v>5.2523731762628097E-2</v>
      </c>
      <c r="AH1610" s="17">
        <v>0.32303758736722699</v>
      </c>
      <c r="AI1610" s="17">
        <v>0.58686437402260505</v>
      </c>
      <c r="AJ1610" s="17" t="s">
        <v>280</v>
      </c>
      <c r="AK1610" s="17"/>
      <c r="AL1610" s="17">
        <v>0.28791041829933101</v>
      </c>
      <c r="AM1610" s="17">
        <v>0.15927333301801</v>
      </c>
      <c r="AN1610" s="17">
        <v>0</v>
      </c>
      <c r="AO1610" s="17">
        <v>0.46425058087340898</v>
      </c>
      <c r="AP1610" s="17">
        <v>0.26319094757213501</v>
      </c>
      <c r="AQ1610" s="17">
        <v>0.33470545129181001</v>
      </c>
      <c r="AR1610" s="17"/>
      <c r="AS1610" s="17">
        <v>0.27743475108596</v>
      </c>
      <c r="AT1610" s="17">
        <v>0.25679905666654101</v>
      </c>
      <c r="AU1610" s="17"/>
      <c r="AV1610" s="17">
        <v>0.27168767600982302</v>
      </c>
      <c r="AW1610" s="17">
        <v>0.29318714775494698</v>
      </c>
    </row>
    <row r="1611" spans="2:49" x14ac:dyDescent="0.3">
      <c r="B1611" t="s">
        <v>443</v>
      </c>
      <c r="C1611" s="17">
        <v>0.216462970592813</v>
      </c>
      <c r="D1611" s="17">
        <v>0.17519885947857899</v>
      </c>
      <c r="E1611" s="17">
        <v>0.24152841698270999</v>
      </c>
      <c r="F1611" s="17"/>
      <c r="G1611" s="17">
        <v>0.33806012841088801</v>
      </c>
      <c r="H1611" s="17">
        <v>0.363552443944549</v>
      </c>
      <c r="I1611" s="17">
        <v>0.26623428520861903</v>
      </c>
      <c r="J1611" s="17">
        <v>0.199277463253802</v>
      </c>
      <c r="K1611" s="17">
        <v>7.15146889446477E-2</v>
      </c>
      <c r="L1611" s="17">
        <v>0.10381526159392</v>
      </c>
      <c r="M1611" s="17"/>
      <c r="N1611" s="17">
        <v>0.103680085491344</v>
      </c>
      <c r="O1611" s="17">
        <v>0.20442865890470699</v>
      </c>
      <c r="P1611" s="17">
        <v>0.212269360595778</v>
      </c>
      <c r="Q1611" s="17">
        <v>0.42820283782519197</v>
      </c>
      <c r="R1611" s="17"/>
      <c r="S1611" s="17">
        <v>0.50782687965863105</v>
      </c>
      <c r="T1611" s="17">
        <v>9.9258905653449497E-2</v>
      </c>
      <c r="U1611" s="17">
        <v>0.33500396504253799</v>
      </c>
      <c r="V1611" s="17">
        <v>0.15225195458417301</v>
      </c>
      <c r="W1611" s="17" t="s">
        <v>280</v>
      </c>
      <c r="X1611" s="17">
        <v>0.26450839941106802</v>
      </c>
      <c r="Y1611" s="17">
        <v>0</v>
      </c>
      <c r="Z1611" s="17">
        <v>0.248910399767346</v>
      </c>
      <c r="AA1611" s="17">
        <v>0.25384817868572401</v>
      </c>
      <c r="AB1611" s="17">
        <v>0</v>
      </c>
      <c r="AC1611" s="17">
        <v>0</v>
      </c>
      <c r="AD1611" s="17">
        <v>0.31108644271139502</v>
      </c>
      <c r="AE1611" s="17"/>
      <c r="AF1611" s="17">
        <v>0.234561626985475</v>
      </c>
      <c r="AG1611" s="17">
        <v>0.155946034656331</v>
      </c>
      <c r="AH1611" s="17">
        <v>0.28414653647703603</v>
      </c>
      <c r="AI1611" s="17">
        <v>0.413135625977395</v>
      </c>
      <c r="AJ1611" s="17" t="s">
        <v>280</v>
      </c>
      <c r="AK1611" s="17"/>
      <c r="AL1611" s="17">
        <v>0.333395139063067</v>
      </c>
      <c r="AM1611" s="17">
        <v>0.189170069750206</v>
      </c>
      <c r="AN1611" s="17">
        <v>0.50803435553401999</v>
      </c>
      <c r="AO1611" s="17">
        <v>7.7138940592072006E-2</v>
      </c>
      <c r="AP1611" s="17">
        <v>0</v>
      </c>
      <c r="AQ1611" s="17">
        <v>0.32716113502566202</v>
      </c>
      <c r="AR1611" s="17"/>
      <c r="AS1611" s="17">
        <v>0.22108433301049299</v>
      </c>
      <c r="AT1611" s="17">
        <v>0.21102118391761401</v>
      </c>
      <c r="AU1611" s="17"/>
      <c r="AV1611" s="17">
        <v>0.26119847428439202</v>
      </c>
      <c r="AW1611" s="17">
        <v>0.111133817833467</v>
      </c>
    </row>
    <row r="1612" spans="2:49" x14ac:dyDescent="0.3">
      <c r="B1612" t="s">
        <v>532</v>
      </c>
      <c r="C1612" s="17">
        <v>0.54981337483298998</v>
      </c>
      <c r="D1612" s="17">
        <v>0.63085733649930997</v>
      </c>
      <c r="E1612" s="17">
        <v>0.50058408038027902</v>
      </c>
      <c r="F1612" s="17"/>
      <c r="G1612" s="17">
        <v>0.31152920434734499</v>
      </c>
      <c r="H1612" s="17">
        <v>0.580294620234305</v>
      </c>
      <c r="I1612" s="17">
        <v>0.62575451510774105</v>
      </c>
      <c r="J1612" s="17">
        <v>0.46864493420744302</v>
      </c>
      <c r="K1612" s="17">
        <v>0.63773685693110704</v>
      </c>
      <c r="L1612" s="17">
        <v>0.50226125013605905</v>
      </c>
      <c r="M1612" s="17"/>
      <c r="N1612" s="17">
        <v>0.662285289637352</v>
      </c>
      <c r="O1612" s="17">
        <v>0.59170822350831498</v>
      </c>
      <c r="P1612" s="17">
        <v>0.47792248681924998</v>
      </c>
      <c r="Q1612" s="17">
        <v>0.396308597442525</v>
      </c>
      <c r="R1612" s="17"/>
      <c r="S1612" s="17">
        <v>0.38661154179745399</v>
      </c>
      <c r="T1612" s="17">
        <v>0.63261359970140296</v>
      </c>
      <c r="U1612" s="17">
        <v>0.50969129636955801</v>
      </c>
      <c r="V1612" s="17">
        <v>0.68794217534380997</v>
      </c>
      <c r="W1612" s="17" t="s">
        <v>280</v>
      </c>
      <c r="X1612" s="17">
        <v>0.51007252031331796</v>
      </c>
      <c r="Y1612" s="17">
        <v>0.73553137928766399</v>
      </c>
      <c r="Z1612" s="17">
        <v>0.25725831758046003</v>
      </c>
      <c r="AA1612" s="17">
        <v>0.25712851718072699</v>
      </c>
      <c r="AB1612" s="17">
        <v>1</v>
      </c>
      <c r="AC1612" s="17">
        <v>0.82575540951464199</v>
      </c>
      <c r="AD1612" s="17">
        <v>0.449559464532997</v>
      </c>
      <c r="AE1612" s="17"/>
      <c r="AF1612" s="17">
        <v>0.46155788513510398</v>
      </c>
      <c r="AG1612" s="17">
        <v>0.54906333466451895</v>
      </c>
      <c r="AH1612" s="17">
        <v>0.495127125642705</v>
      </c>
      <c r="AI1612" s="17">
        <v>0.58686437402260505</v>
      </c>
      <c r="AJ1612" s="17" t="s">
        <v>280</v>
      </c>
      <c r="AK1612" s="17"/>
      <c r="AL1612" s="17">
        <v>0.52061520643498405</v>
      </c>
      <c r="AM1612" s="17">
        <v>0.54056039471185102</v>
      </c>
      <c r="AN1612" s="17">
        <v>0</v>
      </c>
      <c r="AO1612" s="17">
        <v>0.78034741906253302</v>
      </c>
      <c r="AP1612" s="17">
        <v>0.63609930661442404</v>
      </c>
      <c r="AQ1612" s="17">
        <v>0.33470545129181001</v>
      </c>
      <c r="AR1612" s="17"/>
      <c r="AS1612" s="17">
        <v>0.53752447241051704</v>
      </c>
      <c r="AT1612" s="17">
        <v>0.56428390958256902</v>
      </c>
      <c r="AU1612" s="17"/>
      <c r="AV1612" s="17">
        <v>0.51301216921607096</v>
      </c>
      <c r="AW1612" s="17">
        <v>0.60471126187716395</v>
      </c>
    </row>
    <row r="1613" spans="2:49" x14ac:dyDescent="0.3">
      <c r="C1613" s="17"/>
      <c r="D1613" s="17"/>
      <c r="E1613" s="17"/>
      <c r="F1613" s="17"/>
      <c r="G1613" s="17"/>
      <c r="H1613" s="17"/>
      <c r="I1613" s="17"/>
      <c r="J1613" s="17"/>
      <c r="K1613" s="17"/>
      <c r="L1613" s="17"/>
      <c r="M1613" s="17"/>
      <c r="N1613" s="17"/>
      <c r="O1613" s="17"/>
      <c r="P1613" s="17"/>
      <c r="Q1613" s="17"/>
      <c r="R1613" s="17"/>
      <c r="S1613" s="17"/>
      <c r="T1613" s="17"/>
      <c r="U1613" s="17"/>
      <c r="V1613" s="17"/>
      <c r="W1613" s="17"/>
      <c r="X1613" s="17"/>
      <c r="Y1613" s="17"/>
      <c r="Z1613" s="17"/>
      <c r="AA1613" s="17"/>
      <c r="AB1613" s="17"/>
      <c r="AC1613" s="17"/>
      <c r="AD1613" s="17"/>
      <c r="AE1613" s="17"/>
      <c r="AF1613" s="17"/>
      <c r="AG1613" s="17"/>
      <c r="AH1613" s="17"/>
      <c r="AI1613" s="17"/>
      <c r="AJ1613" s="17"/>
      <c r="AK1613" s="17"/>
      <c r="AL1613" s="17"/>
      <c r="AM1613" s="17"/>
      <c r="AN1613" s="17"/>
      <c r="AO1613" s="17"/>
      <c r="AP1613" s="17"/>
      <c r="AQ1613" s="17"/>
      <c r="AR1613" s="17"/>
      <c r="AS1613" s="17"/>
      <c r="AT1613" s="17"/>
      <c r="AU1613" s="17"/>
      <c r="AV1613" s="17"/>
      <c r="AW1613" s="17"/>
    </row>
    <row r="1614" spans="2:49" x14ac:dyDescent="0.3">
      <c r="B1614" s="6" t="s">
        <v>542</v>
      </c>
      <c r="C1614" s="17"/>
      <c r="D1614" s="17"/>
      <c r="E1614" s="17"/>
      <c r="F1614" s="17"/>
      <c r="G1614" s="17"/>
      <c r="H1614" s="17"/>
      <c r="I1614" s="17"/>
      <c r="J1614" s="17"/>
      <c r="K1614" s="17"/>
      <c r="L1614" s="17"/>
      <c r="M1614" s="17"/>
      <c r="N1614" s="17"/>
      <c r="O1614" s="17"/>
      <c r="P1614" s="17"/>
      <c r="Q1614" s="17"/>
      <c r="R1614" s="17"/>
      <c r="S1614" s="17"/>
      <c r="T1614" s="17"/>
      <c r="U1614" s="17"/>
      <c r="V1614" s="17"/>
      <c r="W1614" s="17"/>
      <c r="X1614" s="17"/>
      <c r="Y1614" s="17"/>
      <c r="Z1614" s="17"/>
      <c r="AA1614" s="17"/>
      <c r="AB1614" s="17"/>
      <c r="AC1614" s="17"/>
      <c r="AD1614" s="17"/>
      <c r="AE1614" s="17"/>
      <c r="AF1614" s="17"/>
      <c r="AG1614" s="17"/>
      <c r="AH1614" s="17"/>
      <c r="AI1614" s="17"/>
      <c r="AJ1614" s="17"/>
      <c r="AK1614" s="17"/>
      <c r="AL1614" s="17"/>
      <c r="AM1614" s="17"/>
      <c r="AN1614" s="17"/>
      <c r="AO1614" s="17"/>
      <c r="AP1614" s="17"/>
      <c r="AQ1614" s="17"/>
      <c r="AR1614" s="17"/>
      <c r="AS1614" s="17"/>
      <c r="AT1614" s="17"/>
      <c r="AU1614" s="17"/>
      <c r="AV1614" s="17"/>
      <c r="AW1614" s="17"/>
    </row>
    <row r="1615" spans="2:49" x14ac:dyDescent="0.3">
      <c r="B1615" s="23" t="s">
        <v>534</v>
      </c>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row>
    <row r="1616" spans="2:49" x14ac:dyDescent="0.3">
      <c r="B1616" t="s">
        <v>439</v>
      </c>
      <c r="C1616" s="17">
        <v>0.115765716066261</v>
      </c>
      <c r="D1616" s="17">
        <v>9.9632474053600803E-2</v>
      </c>
      <c r="E1616" s="17">
        <v>0.12556568271631399</v>
      </c>
      <c r="F1616" s="17"/>
      <c r="G1616" s="17">
        <v>0</v>
      </c>
      <c r="H1616" s="17">
        <v>0.12626950733355199</v>
      </c>
      <c r="I1616" s="17">
        <v>0.38380437865770001</v>
      </c>
      <c r="J1616" s="17">
        <v>6.9345396961087796E-2</v>
      </c>
      <c r="K1616" s="17">
        <v>7.5323398037952793E-2</v>
      </c>
      <c r="L1616" s="17">
        <v>0</v>
      </c>
      <c r="M1616" s="17"/>
      <c r="N1616" s="17">
        <v>5.6906661109814002E-2</v>
      </c>
      <c r="O1616" s="17">
        <v>5.27137740207664E-2</v>
      </c>
      <c r="P1616" s="17">
        <v>0.27551971630146499</v>
      </c>
      <c r="Q1616" s="17">
        <v>9.2072448272169899E-2</v>
      </c>
      <c r="R1616" s="17"/>
      <c r="S1616" s="17">
        <v>0.106441273226195</v>
      </c>
      <c r="T1616" s="17">
        <v>0</v>
      </c>
      <c r="U1616" s="17">
        <v>0.17582373718685401</v>
      </c>
      <c r="V1616" s="17">
        <v>0.16178066763899199</v>
      </c>
      <c r="W1616" s="17" t="s">
        <v>280</v>
      </c>
      <c r="X1616" s="17">
        <v>0</v>
      </c>
      <c r="Y1616" s="17">
        <v>0</v>
      </c>
      <c r="Z1616" s="17">
        <v>0.25725831758046003</v>
      </c>
      <c r="AA1616" s="17">
        <v>0.128236766754389</v>
      </c>
      <c r="AB1616" s="17">
        <v>0</v>
      </c>
      <c r="AC1616" s="17">
        <v>0</v>
      </c>
      <c r="AD1616" s="17">
        <v>0.54592184820103695</v>
      </c>
      <c r="AE1616" s="17"/>
      <c r="AF1616" s="17">
        <v>0.16100181937604699</v>
      </c>
      <c r="AG1616" s="17">
        <v>5.2939803284837501E-2</v>
      </c>
      <c r="AH1616" s="17">
        <v>0.110226063388529</v>
      </c>
      <c r="AI1616" s="17">
        <v>0.43532708436137701</v>
      </c>
      <c r="AJ1616" s="17" t="s">
        <v>280</v>
      </c>
      <c r="AK1616" s="17"/>
      <c r="AL1616" s="17">
        <v>0.100224653680801</v>
      </c>
      <c r="AM1616" s="17">
        <v>0.13512780917383099</v>
      </c>
      <c r="AN1616" s="17">
        <v>0</v>
      </c>
      <c r="AO1616" s="17">
        <v>7.9788449888575697E-2</v>
      </c>
      <c r="AP1616" s="17">
        <v>0.144296611036972</v>
      </c>
      <c r="AQ1616" s="17">
        <v>0.33813341368252903</v>
      </c>
      <c r="AR1616" s="17"/>
      <c r="AS1616" s="17">
        <v>0.115383445465487</v>
      </c>
      <c r="AT1616" s="17">
        <v>0.116215850652905</v>
      </c>
      <c r="AU1616" s="17"/>
      <c r="AV1616" s="17">
        <v>0.116933871699669</v>
      </c>
      <c r="AW1616" s="17">
        <v>0.111133817833467</v>
      </c>
    </row>
    <row r="1617" spans="2:49" x14ac:dyDescent="0.3">
      <c r="B1617" t="s">
        <v>440</v>
      </c>
      <c r="C1617" s="17">
        <v>0.13368300481725001</v>
      </c>
      <c r="D1617" s="17">
        <v>7.5566385424978399E-2</v>
      </c>
      <c r="E1617" s="17">
        <v>0.16898532851704601</v>
      </c>
      <c r="F1617" s="17"/>
      <c r="G1617" s="17">
        <v>0.33806012841088801</v>
      </c>
      <c r="H1617" s="17">
        <v>0.17454436747244101</v>
      </c>
      <c r="I1617" s="17">
        <v>0</v>
      </c>
      <c r="J1617" s="17">
        <v>0.2080691529358</v>
      </c>
      <c r="K1617" s="17">
        <v>7.15146889446477E-2</v>
      </c>
      <c r="L1617" s="17">
        <v>9.6204972761648799E-2</v>
      </c>
      <c r="M1617" s="17"/>
      <c r="N1617" s="17">
        <v>5.1168005345596901E-2</v>
      </c>
      <c r="O1617" s="17">
        <v>4.9193640535314997E-2</v>
      </c>
      <c r="P1617" s="17">
        <v>0.12856082888376699</v>
      </c>
      <c r="Q1617" s="17">
        <v>0.41793319426110898</v>
      </c>
      <c r="R1617" s="17"/>
      <c r="S1617" s="17">
        <v>0.197627445494163</v>
      </c>
      <c r="T1617" s="17">
        <v>9.9258905653449497E-2</v>
      </c>
      <c r="U1617" s="17">
        <v>0.159180227855684</v>
      </c>
      <c r="V1617" s="17">
        <v>0.29321328979988098</v>
      </c>
      <c r="W1617" s="17" t="s">
        <v>280</v>
      </c>
      <c r="X1617" s="17">
        <v>0</v>
      </c>
      <c r="Y1617" s="17">
        <v>0</v>
      </c>
      <c r="Z1617" s="17">
        <v>0.248910399767346</v>
      </c>
      <c r="AA1617" s="17">
        <v>0.13626531715479601</v>
      </c>
      <c r="AB1617" s="17">
        <v>0</v>
      </c>
      <c r="AC1617" s="17">
        <v>0</v>
      </c>
      <c r="AD1617" s="17">
        <v>0.23935409275560801</v>
      </c>
      <c r="AE1617" s="17"/>
      <c r="AF1617" s="17">
        <v>0.23936357013423301</v>
      </c>
      <c r="AG1617" s="17">
        <v>4.9404575961088E-2</v>
      </c>
      <c r="AH1617" s="17">
        <v>0.174210420203535</v>
      </c>
      <c r="AI1617" s="17">
        <v>0.19786735916422099</v>
      </c>
      <c r="AJ1617" s="17" t="s">
        <v>280</v>
      </c>
      <c r="AK1617" s="17"/>
      <c r="AL1617" s="17">
        <v>0.137662902219025</v>
      </c>
      <c r="AM1617" s="17">
        <v>5.9691799695233097E-2</v>
      </c>
      <c r="AN1617" s="17">
        <v>0.24277989100377501</v>
      </c>
      <c r="AO1617" s="17">
        <v>0.16613740338045799</v>
      </c>
      <c r="AP1617" s="17">
        <v>0.117165849623882</v>
      </c>
      <c r="AQ1617" s="17">
        <v>0.32716113502566202</v>
      </c>
      <c r="AR1617" s="17"/>
      <c r="AS1617" s="17">
        <v>0.13715698729525899</v>
      </c>
      <c r="AT1617" s="17">
        <v>0.12959229089999</v>
      </c>
      <c r="AU1617" s="17"/>
      <c r="AV1617" s="17">
        <v>0.18719708720935199</v>
      </c>
      <c r="AW1617" s="17">
        <v>0</v>
      </c>
    </row>
    <row r="1618" spans="2:49" x14ac:dyDescent="0.3">
      <c r="B1618" t="s">
        <v>441</v>
      </c>
      <c r="C1618" s="17">
        <v>0.27437769286463898</v>
      </c>
      <c r="D1618" s="17">
        <v>0.30476238171531</v>
      </c>
      <c r="E1618" s="17">
        <v>0.25592083607322902</v>
      </c>
      <c r="F1618" s="17"/>
      <c r="G1618" s="17">
        <v>0.350410667241767</v>
      </c>
      <c r="H1618" s="17">
        <v>0.24233008178118901</v>
      </c>
      <c r="I1618" s="17">
        <v>0.22110648496010199</v>
      </c>
      <c r="J1618" s="17">
        <v>0.32342826524332402</v>
      </c>
      <c r="K1618" s="17">
        <v>0.27112274375304402</v>
      </c>
      <c r="L1618" s="17">
        <v>0.28392098811541799</v>
      </c>
      <c r="M1618" s="17"/>
      <c r="N1618" s="17">
        <v>0.53018894264354</v>
      </c>
      <c r="O1618" s="17">
        <v>0.20200559967177201</v>
      </c>
      <c r="P1618" s="17">
        <v>0.12882090833133</v>
      </c>
      <c r="Q1618" s="17">
        <v>0.17991970054369799</v>
      </c>
      <c r="R1618" s="17"/>
      <c r="S1618" s="17">
        <v>0.307407278758695</v>
      </c>
      <c r="T1618" s="17">
        <v>0.36403031778981898</v>
      </c>
      <c r="U1618" s="17">
        <v>0.155304738587904</v>
      </c>
      <c r="V1618" s="17">
        <v>0.32680058510404197</v>
      </c>
      <c r="W1618" s="17" t="s">
        <v>280</v>
      </c>
      <c r="X1618" s="17">
        <v>0.225419080275614</v>
      </c>
      <c r="Y1618" s="17">
        <v>0.73553137928766399</v>
      </c>
      <c r="Z1618" s="17">
        <v>0</v>
      </c>
      <c r="AA1618" s="17">
        <v>0.38187122483658698</v>
      </c>
      <c r="AB1618" s="17">
        <v>0.19969687160715399</v>
      </c>
      <c r="AC1618" s="17">
        <v>0</v>
      </c>
      <c r="AD1618" s="17">
        <v>0.21472405904335501</v>
      </c>
      <c r="AE1618" s="17"/>
      <c r="AF1618" s="17">
        <v>7.7223078785143007E-2</v>
      </c>
      <c r="AG1618" s="17">
        <v>0.43959444986907298</v>
      </c>
      <c r="AH1618" s="17">
        <v>0.30764604342385798</v>
      </c>
      <c r="AI1618" s="17">
        <v>0</v>
      </c>
      <c r="AJ1618" s="17" t="s">
        <v>280</v>
      </c>
      <c r="AK1618" s="17"/>
      <c r="AL1618" s="17">
        <v>0.196119718903221</v>
      </c>
      <c r="AM1618" s="17">
        <v>0.411770212274988</v>
      </c>
      <c r="AN1618" s="17">
        <v>0.50552284547492599</v>
      </c>
      <c r="AO1618" s="17">
        <v>6.94286168740883E-2</v>
      </c>
      <c r="AP1618" s="17">
        <v>0.35310429296135498</v>
      </c>
      <c r="AQ1618" s="17">
        <v>0.33470545129181001</v>
      </c>
      <c r="AR1618" s="17"/>
      <c r="AS1618" s="17">
        <v>0.20956659923802701</v>
      </c>
      <c r="AT1618" s="17">
        <v>0.35069461281731301</v>
      </c>
      <c r="AU1618" s="17"/>
      <c r="AV1618" s="17">
        <v>0.181345983598032</v>
      </c>
      <c r="AW1618" s="17">
        <v>0.28691765623919802</v>
      </c>
    </row>
    <row r="1619" spans="2:49" x14ac:dyDescent="0.3">
      <c r="B1619" t="s">
        <v>442</v>
      </c>
      <c r="C1619" s="17">
        <v>0.19269757918104299</v>
      </c>
      <c r="D1619" s="17">
        <v>0.23964995189191801</v>
      </c>
      <c r="E1619" s="17">
        <v>0.16417685864971099</v>
      </c>
      <c r="F1619" s="17"/>
      <c r="G1619" s="17">
        <v>0.31152920434734499</v>
      </c>
      <c r="H1619" s="17">
        <v>0.17315561491714301</v>
      </c>
      <c r="I1619" s="17">
        <v>0.24731195400096201</v>
      </c>
      <c r="J1619" s="17">
        <v>0.26620574642877998</v>
      </c>
      <c r="K1619" s="17">
        <v>0.13123058745789401</v>
      </c>
      <c r="L1619" s="17">
        <v>0.10113756713811201</v>
      </c>
      <c r="M1619" s="17"/>
      <c r="N1619" s="17">
        <v>0.25820403796080998</v>
      </c>
      <c r="O1619" s="17">
        <v>0.246239851100961</v>
      </c>
      <c r="P1619" s="17">
        <v>8.0630467181381102E-2</v>
      </c>
      <c r="Q1619" s="17">
        <v>0.15388857660316399</v>
      </c>
      <c r="R1619" s="17"/>
      <c r="S1619" s="17">
        <v>0.190039904002722</v>
      </c>
      <c r="T1619" s="17">
        <v>0.33350189633909799</v>
      </c>
      <c r="U1619" s="17">
        <v>0.50969129636955801</v>
      </c>
      <c r="V1619" s="17">
        <v>0</v>
      </c>
      <c r="W1619" s="17" t="s">
        <v>280</v>
      </c>
      <c r="X1619" s="17">
        <v>0</v>
      </c>
      <c r="Y1619" s="17">
        <v>0</v>
      </c>
      <c r="Z1619" s="17">
        <v>0</v>
      </c>
      <c r="AA1619" s="17">
        <v>0.111900291202366</v>
      </c>
      <c r="AB1619" s="17">
        <v>0</v>
      </c>
      <c r="AC1619" s="17">
        <v>0.655170677429326</v>
      </c>
      <c r="AD1619" s="17">
        <v>0</v>
      </c>
      <c r="AE1619" s="17"/>
      <c r="AF1619" s="17">
        <v>0.21769646231511999</v>
      </c>
      <c r="AG1619" s="17">
        <v>0.30071656401702801</v>
      </c>
      <c r="AH1619" s="17">
        <v>0.129623095497857</v>
      </c>
      <c r="AI1619" s="17">
        <v>0</v>
      </c>
      <c r="AJ1619" s="17" t="s">
        <v>280</v>
      </c>
      <c r="AK1619" s="17"/>
      <c r="AL1619" s="17">
        <v>0.22753005089984299</v>
      </c>
      <c r="AM1619" s="17">
        <v>0.180141023693485</v>
      </c>
      <c r="AN1619" s="17">
        <v>0</v>
      </c>
      <c r="AO1619" s="17">
        <v>0.30018339887204498</v>
      </c>
      <c r="AP1619" s="17">
        <v>0.12270353154638799</v>
      </c>
      <c r="AQ1619" s="17">
        <v>0</v>
      </c>
      <c r="AR1619" s="17"/>
      <c r="AS1619" s="17">
        <v>0.20145238558706699</v>
      </c>
      <c r="AT1619" s="17">
        <v>0.182388543762834</v>
      </c>
      <c r="AU1619" s="17"/>
      <c r="AV1619" s="17">
        <v>0.24108868153322099</v>
      </c>
      <c r="AW1619" s="17">
        <v>9.2811616506852504E-2</v>
      </c>
    </row>
    <row r="1620" spans="2:49" x14ac:dyDescent="0.3">
      <c r="B1620" t="s">
        <v>531</v>
      </c>
      <c r="C1620" s="17">
        <v>0.283476007070807</v>
      </c>
      <c r="D1620" s="17">
        <v>0.28038880691419199</v>
      </c>
      <c r="E1620" s="17">
        <v>0.28535129404369902</v>
      </c>
      <c r="F1620" s="17"/>
      <c r="G1620" s="17">
        <v>0</v>
      </c>
      <c r="H1620" s="17">
        <v>0.28370042849567501</v>
      </c>
      <c r="I1620" s="17">
        <v>0.14777718238123599</v>
      </c>
      <c r="J1620" s="17">
        <v>0.13295143843100801</v>
      </c>
      <c r="K1620" s="17">
        <v>0.450808581806461</v>
      </c>
      <c r="L1620" s="17">
        <v>0.51873647198482098</v>
      </c>
      <c r="M1620" s="17"/>
      <c r="N1620" s="17">
        <v>0.10353235294023901</v>
      </c>
      <c r="O1620" s="17">
        <v>0.44984713467118598</v>
      </c>
      <c r="P1620" s="17">
        <v>0.38646807930205701</v>
      </c>
      <c r="Q1620" s="17">
        <v>0.15618608031985901</v>
      </c>
      <c r="R1620" s="17"/>
      <c r="S1620" s="17">
        <v>0.19848409851822499</v>
      </c>
      <c r="T1620" s="17">
        <v>0.203208880217633</v>
      </c>
      <c r="U1620" s="17">
        <v>0</v>
      </c>
      <c r="V1620" s="17">
        <v>0.218205457457085</v>
      </c>
      <c r="W1620" s="17" t="s">
        <v>280</v>
      </c>
      <c r="X1620" s="17">
        <v>0.77458091972438603</v>
      </c>
      <c r="Y1620" s="17">
        <v>0.26446862071233601</v>
      </c>
      <c r="Z1620" s="17">
        <v>0.493831282652194</v>
      </c>
      <c r="AA1620" s="17">
        <v>0.24172640005186199</v>
      </c>
      <c r="AB1620" s="17">
        <v>0.80030312839284601</v>
      </c>
      <c r="AC1620" s="17">
        <v>0.344829322570674</v>
      </c>
      <c r="AD1620" s="17">
        <v>0</v>
      </c>
      <c r="AE1620" s="17"/>
      <c r="AF1620" s="17">
        <v>0.30471506938945703</v>
      </c>
      <c r="AG1620" s="17">
        <v>0.157344606867974</v>
      </c>
      <c r="AH1620" s="17">
        <v>0.27829437748622199</v>
      </c>
      <c r="AI1620" s="17">
        <v>0.36680555647440199</v>
      </c>
      <c r="AJ1620" s="17" t="s">
        <v>280</v>
      </c>
      <c r="AK1620" s="17"/>
      <c r="AL1620" s="17">
        <v>0.33846267429711002</v>
      </c>
      <c r="AM1620" s="17">
        <v>0.213269155162463</v>
      </c>
      <c r="AN1620" s="17">
        <v>0.25169726352129901</v>
      </c>
      <c r="AO1620" s="17">
        <v>0.38446213098483301</v>
      </c>
      <c r="AP1620" s="17">
        <v>0.26272971483140201</v>
      </c>
      <c r="AQ1620" s="17">
        <v>0</v>
      </c>
      <c r="AR1620" s="17"/>
      <c r="AS1620" s="17">
        <v>0.33644058241416003</v>
      </c>
      <c r="AT1620" s="17">
        <v>0.221108701866959</v>
      </c>
      <c r="AU1620" s="17"/>
      <c r="AV1620" s="17">
        <v>0.27343437595972703</v>
      </c>
      <c r="AW1620" s="17">
        <v>0.50913690942048195</v>
      </c>
    </row>
    <row r="1621" spans="2:49" x14ac:dyDescent="0.3">
      <c r="B1621" t="s">
        <v>443</v>
      </c>
      <c r="C1621" s="17">
        <v>0.249448720883511</v>
      </c>
      <c r="D1621" s="17">
        <v>0.17519885947857899</v>
      </c>
      <c r="E1621" s="17">
        <v>0.29455101123336003</v>
      </c>
      <c r="F1621" s="17"/>
      <c r="G1621" s="17">
        <v>0.33806012841088801</v>
      </c>
      <c r="H1621" s="17">
        <v>0.30081387480599298</v>
      </c>
      <c r="I1621" s="17">
        <v>0.38380437865770001</v>
      </c>
      <c r="J1621" s="17">
        <v>0.27741454989688802</v>
      </c>
      <c r="K1621" s="17">
        <v>0.14683808698260101</v>
      </c>
      <c r="L1621" s="17">
        <v>9.6204972761648799E-2</v>
      </c>
      <c r="M1621" s="17"/>
      <c r="N1621" s="17">
        <v>0.108074666455411</v>
      </c>
      <c r="O1621" s="17">
        <v>0.101907414556081</v>
      </c>
      <c r="P1621" s="17">
        <v>0.40408054518523201</v>
      </c>
      <c r="Q1621" s="17">
        <v>0.51000564253327896</v>
      </c>
      <c r="R1621" s="17"/>
      <c r="S1621" s="17">
        <v>0.30406871872035801</v>
      </c>
      <c r="T1621" s="17">
        <v>9.9258905653449497E-2</v>
      </c>
      <c r="U1621" s="17">
        <v>0.33500396504253799</v>
      </c>
      <c r="V1621" s="17">
        <v>0.454993957438872</v>
      </c>
      <c r="W1621" s="17" t="s">
        <v>280</v>
      </c>
      <c r="X1621" s="17">
        <v>0</v>
      </c>
      <c r="Y1621" s="17">
        <v>0</v>
      </c>
      <c r="Z1621" s="17">
        <v>0.506168717347806</v>
      </c>
      <c r="AA1621" s="17">
        <v>0.264502083909185</v>
      </c>
      <c r="AB1621" s="17">
        <v>0</v>
      </c>
      <c r="AC1621" s="17">
        <v>0</v>
      </c>
      <c r="AD1621" s="17">
        <v>0.78527594095664499</v>
      </c>
      <c r="AE1621" s="17"/>
      <c r="AF1621" s="17">
        <v>0.40036538951028</v>
      </c>
      <c r="AG1621" s="17">
        <v>0.102344379245925</v>
      </c>
      <c r="AH1621" s="17">
        <v>0.28443648359206303</v>
      </c>
      <c r="AI1621" s="17">
        <v>0.63319444352559795</v>
      </c>
      <c r="AJ1621" s="17" t="s">
        <v>280</v>
      </c>
      <c r="AK1621" s="17"/>
      <c r="AL1621" s="17">
        <v>0.23788755589982599</v>
      </c>
      <c r="AM1621" s="17">
        <v>0.19481960886906399</v>
      </c>
      <c r="AN1621" s="17">
        <v>0.24277989100377501</v>
      </c>
      <c r="AO1621" s="17">
        <v>0.24592585326903399</v>
      </c>
      <c r="AP1621" s="17">
        <v>0.26146246066085399</v>
      </c>
      <c r="AQ1621" s="17">
        <v>0.66529454870819005</v>
      </c>
      <c r="AR1621" s="17"/>
      <c r="AS1621" s="17">
        <v>0.252540432760746</v>
      </c>
      <c r="AT1621" s="17">
        <v>0.24580814155289499</v>
      </c>
      <c r="AU1621" s="17"/>
      <c r="AV1621" s="17">
        <v>0.30413095890902098</v>
      </c>
      <c r="AW1621" s="17">
        <v>0.111133817833467</v>
      </c>
    </row>
    <row r="1622" spans="2:49" x14ac:dyDescent="0.3">
      <c r="B1622" t="s">
        <v>532</v>
      </c>
      <c r="C1622" s="17">
        <v>0.47617358625185002</v>
      </c>
      <c r="D1622" s="17">
        <v>0.52003875880611095</v>
      </c>
      <c r="E1622" s="17">
        <v>0.44952815269341101</v>
      </c>
      <c r="F1622" s="17"/>
      <c r="G1622" s="17">
        <v>0.31152920434734499</v>
      </c>
      <c r="H1622" s="17">
        <v>0.45685604341281799</v>
      </c>
      <c r="I1622" s="17">
        <v>0.395089136382197</v>
      </c>
      <c r="J1622" s="17">
        <v>0.39915718485978802</v>
      </c>
      <c r="K1622" s="17">
        <v>0.58203916926435595</v>
      </c>
      <c r="L1622" s="17">
        <v>0.61987403912293304</v>
      </c>
      <c r="M1622" s="17"/>
      <c r="N1622" s="17">
        <v>0.36173639090104898</v>
      </c>
      <c r="O1622" s="17">
        <v>0.696086985772147</v>
      </c>
      <c r="P1622" s="17">
        <v>0.46709854648343802</v>
      </c>
      <c r="Q1622" s="17">
        <v>0.310074656923023</v>
      </c>
      <c r="R1622" s="17"/>
      <c r="S1622" s="17">
        <v>0.38852400252094699</v>
      </c>
      <c r="T1622" s="17">
        <v>0.53671077655673105</v>
      </c>
      <c r="U1622" s="17">
        <v>0.50969129636955801</v>
      </c>
      <c r="V1622" s="17">
        <v>0.218205457457085</v>
      </c>
      <c r="W1622" s="17" t="s">
        <v>280</v>
      </c>
      <c r="X1622" s="17">
        <v>0.77458091972438603</v>
      </c>
      <c r="Y1622" s="17">
        <v>0.26446862071233601</v>
      </c>
      <c r="Z1622" s="17">
        <v>0.493831282652194</v>
      </c>
      <c r="AA1622" s="17">
        <v>0.35362669125422802</v>
      </c>
      <c r="AB1622" s="17">
        <v>0.80030312839284601</v>
      </c>
      <c r="AC1622" s="17">
        <v>1</v>
      </c>
      <c r="AD1622" s="17">
        <v>0</v>
      </c>
      <c r="AE1622" s="17"/>
      <c r="AF1622" s="17">
        <v>0.52241153170457699</v>
      </c>
      <c r="AG1622" s="17">
        <v>0.45806117088500198</v>
      </c>
      <c r="AH1622" s="17">
        <v>0.40791747298407899</v>
      </c>
      <c r="AI1622" s="17">
        <v>0.36680555647440199</v>
      </c>
      <c r="AJ1622" s="17" t="s">
        <v>280</v>
      </c>
      <c r="AK1622" s="17"/>
      <c r="AL1622" s="17">
        <v>0.56599272519695298</v>
      </c>
      <c r="AM1622" s="17">
        <v>0.39341017885594798</v>
      </c>
      <c r="AN1622" s="17">
        <v>0.25169726352129901</v>
      </c>
      <c r="AO1622" s="17">
        <v>0.68464552985687799</v>
      </c>
      <c r="AP1622" s="17">
        <v>0.38543324637778997</v>
      </c>
      <c r="AQ1622" s="17">
        <v>0</v>
      </c>
      <c r="AR1622" s="17"/>
      <c r="AS1622" s="17">
        <v>0.53789296800122699</v>
      </c>
      <c r="AT1622" s="17">
        <v>0.403497245629793</v>
      </c>
      <c r="AU1622" s="17"/>
      <c r="AV1622" s="17">
        <v>0.51452305749294802</v>
      </c>
      <c r="AW1622" s="17">
        <v>0.60194852592733505</v>
      </c>
    </row>
    <row r="1623" spans="2:49" x14ac:dyDescent="0.3">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c r="AR1623" s="17"/>
      <c r="AS1623" s="17"/>
      <c r="AT1623" s="17"/>
      <c r="AU1623" s="17"/>
      <c r="AV1623" s="17"/>
      <c r="AW1623" s="17"/>
    </row>
    <row r="1624" spans="2:49" x14ac:dyDescent="0.3">
      <c r="B1624" s="6" t="s">
        <v>543</v>
      </c>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row>
    <row r="1625" spans="2:49" x14ac:dyDescent="0.3">
      <c r="B1625" s="23" t="s">
        <v>534</v>
      </c>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row>
    <row r="1626" spans="2:49" x14ac:dyDescent="0.3">
      <c r="B1626" t="s">
        <v>439</v>
      </c>
      <c r="C1626" s="17">
        <v>2.8526504253997002E-2</v>
      </c>
      <c r="D1626" s="17">
        <v>3.6587873322234302E-2</v>
      </c>
      <c r="E1626" s="17">
        <v>2.362971116303E-2</v>
      </c>
      <c r="F1626" s="17"/>
      <c r="G1626" s="17">
        <v>0.33806012841088801</v>
      </c>
      <c r="H1626" s="17">
        <v>5.5905099893222399E-2</v>
      </c>
      <c r="I1626" s="17">
        <v>0</v>
      </c>
      <c r="J1626" s="17">
        <v>0</v>
      </c>
      <c r="K1626" s="17">
        <v>0</v>
      </c>
      <c r="L1626" s="17">
        <v>0</v>
      </c>
      <c r="M1626" s="17"/>
      <c r="N1626" s="17">
        <v>5.1168005345596901E-2</v>
      </c>
      <c r="O1626" s="17">
        <v>0</v>
      </c>
      <c r="P1626" s="17">
        <v>0</v>
      </c>
      <c r="Q1626" s="17">
        <v>7.9243250254194805E-2</v>
      </c>
      <c r="R1626" s="17"/>
      <c r="S1626" s="17">
        <v>0.197627445494163</v>
      </c>
      <c r="T1626" s="17">
        <v>0</v>
      </c>
      <c r="U1626" s="17">
        <v>0</v>
      </c>
      <c r="V1626" s="17">
        <v>0</v>
      </c>
      <c r="W1626" s="17" t="s">
        <v>280</v>
      </c>
      <c r="X1626" s="17">
        <v>0</v>
      </c>
      <c r="Y1626" s="17">
        <v>0</v>
      </c>
      <c r="Z1626" s="17">
        <v>0</v>
      </c>
      <c r="AA1626" s="17">
        <v>0</v>
      </c>
      <c r="AB1626" s="17">
        <v>0</v>
      </c>
      <c r="AC1626" s="17">
        <v>0</v>
      </c>
      <c r="AD1626" s="17">
        <v>0</v>
      </c>
      <c r="AE1626" s="17"/>
      <c r="AF1626" s="17">
        <v>0</v>
      </c>
      <c r="AG1626" s="17">
        <v>0</v>
      </c>
      <c r="AH1626" s="17">
        <v>4.1309115574180703E-2</v>
      </c>
      <c r="AI1626" s="17">
        <v>0.19786735916422099</v>
      </c>
      <c r="AJ1626" s="17" t="s">
        <v>280</v>
      </c>
      <c r="AK1626" s="17"/>
      <c r="AL1626" s="17">
        <v>9.1176998886284305E-2</v>
      </c>
      <c r="AM1626" s="17">
        <v>0</v>
      </c>
      <c r="AN1626" s="17">
        <v>0</v>
      </c>
      <c r="AO1626" s="17">
        <v>0</v>
      </c>
      <c r="AP1626" s="17">
        <v>0</v>
      </c>
      <c r="AQ1626" s="17">
        <v>0</v>
      </c>
      <c r="AR1626" s="17"/>
      <c r="AS1626" s="17">
        <v>2.5568067507046301E-2</v>
      </c>
      <c r="AT1626" s="17">
        <v>3.2010148299611199E-2</v>
      </c>
      <c r="AU1626" s="17"/>
      <c r="AV1626" s="17">
        <v>3.4896273658940102E-2</v>
      </c>
      <c r="AW1626" s="17">
        <v>0</v>
      </c>
    </row>
    <row r="1627" spans="2:49" x14ac:dyDescent="0.3">
      <c r="B1627" t="s">
        <v>440</v>
      </c>
      <c r="C1627" s="17">
        <v>0.138392091151983</v>
      </c>
      <c r="D1627" s="17">
        <v>9.9632474053600803E-2</v>
      </c>
      <c r="E1627" s="17">
        <v>0.16193620923035101</v>
      </c>
      <c r="F1627" s="17"/>
      <c r="G1627" s="17">
        <v>0.350410667241767</v>
      </c>
      <c r="H1627" s="17">
        <v>6.4665938028815803E-2</v>
      </c>
      <c r="I1627" s="17">
        <v>0.15574509330934</v>
      </c>
      <c r="J1627" s="17">
        <v>0.134711208561828</v>
      </c>
      <c r="K1627" s="17">
        <v>7.15146889446477E-2</v>
      </c>
      <c r="L1627" s="17">
        <v>0.28958461218016102</v>
      </c>
      <c r="M1627" s="17"/>
      <c r="N1627" s="17">
        <v>4.0086106408963297E-2</v>
      </c>
      <c r="O1627" s="17">
        <v>0.146777142424517</v>
      </c>
      <c r="P1627" s="17">
        <v>0.21432632283060701</v>
      </c>
      <c r="Q1627" s="17">
        <v>0.178861053877164</v>
      </c>
      <c r="R1627" s="17"/>
      <c r="S1627" s="17">
        <v>0.20480362780302699</v>
      </c>
      <c r="T1627" s="17">
        <v>7.7605960274734903E-2</v>
      </c>
      <c r="U1627" s="17">
        <v>0.159180227855684</v>
      </c>
      <c r="V1627" s="17">
        <v>0.15225195458417301</v>
      </c>
      <c r="W1627" s="17" t="s">
        <v>280</v>
      </c>
      <c r="X1627" s="17">
        <v>0</v>
      </c>
      <c r="Y1627" s="17">
        <v>0</v>
      </c>
      <c r="Z1627" s="17">
        <v>0</v>
      </c>
      <c r="AA1627" s="17">
        <v>0.128236766754389</v>
      </c>
      <c r="AB1627" s="17">
        <v>0.20362078035165099</v>
      </c>
      <c r="AC1627" s="17">
        <v>0</v>
      </c>
      <c r="AD1627" s="17">
        <v>0.550440535467003</v>
      </c>
      <c r="AE1627" s="17"/>
      <c r="AF1627" s="17">
        <v>7.2927046524532302E-2</v>
      </c>
      <c r="AG1627" s="17">
        <v>0.14158854282473099</v>
      </c>
      <c r="AH1627" s="17">
        <v>0.20074502189433199</v>
      </c>
      <c r="AI1627" s="17">
        <v>0.21526826681317299</v>
      </c>
      <c r="AJ1627" s="17" t="s">
        <v>280</v>
      </c>
      <c r="AK1627" s="17"/>
      <c r="AL1627" s="17">
        <v>0.19209081414978599</v>
      </c>
      <c r="AM1627" s="17">
        <v>0.18784307407060599</v>
      </c>
      <c r="AN1627" s="17">
        <v>0.24277989100377501</v>
      </c>
      <c r="AO1627" s="17">
        <v>0</v>
      </c>
      <c r="AP1627" s="17">
        <v>0.101645206231987</v>
      </c>
      <c r="AQ1627" s="17">
        <v>0</v>
      </c>
      <c r="AR1627" s="17"/>
      <c r="AS1627" s="17">
        <v>0.16079741011458201</v>
      </c>
      <c r="AT1627" s="17">
        <v>0.11200918603339501</v>
      </c>
      <c r="AU1627" s="17"/>
      <c r="AV1627" s="17">
        <v>0.19039593796313101</v>
      </c>
      <c r="AW1627" s="17">
        <v>7.9669576336246398E-2</v>
      </c>
    </row>
    <row r="1628" spans="2:49" x14ac:dyDescent="0.3">
      <c r="B1628" t="s">
        <v>441</v>
      </c>
      <c r="C1628" s="17">
        <v>0.210487052119809</v>
      </c>
      <c r="D1628" s="17">
        <v>0.15609683354090501</v>
      </c>
      <c r="E1628" s="17">
        <v>0.243525813191146</v>
      </c>
      <c r="F1628" s="17"/>
      <c r="G1628" s="17">
        <v>0</v>
      </c>
      <c r="H1628" s="17">
        <v>0.30402864804762098</v>
      </c>
      <c r="I1628" s="17">
        <v>0.10801119968363899</v>
      </c>
      <c r="J1628" s="17">
        <v>0.33250352377189302</v>
      </c>
      <c r="K1628" s="17">
        <v>7.5323398037952793E-2</v>
      </c>
      <c r="L1628" s="17">
        <v>0.203973360438748</v>
      </c>
      <c r="M1628" s="17"/>
      <c r="N1628" s="17">
        <v>0.207854914663155</v>
      </c>
      <c r="O1628" s="17">
        <v>0.15578812487847099</v>
      </c>
      <c r="P1628" s="17">
        <v>0.182634021754953</v>
      </c>
      <c r="Q1628" s="17">
        <v>0.34558709842611701</v>
      </c>
      <c r="R1628" s="17"/>
      <c r="S1628" s="17">
        <v>0</v>
      </c>
      <c r="T1628" s="17">
        <v>0.20047189069006299</v>
      </c>
      <c r="U1628" s="17">
        <v>0.50455793837032004</v>
      </c>
      <c r="V1628" s="17">
        <v>0.32158653771100898</v>
      </c>
      <c r="W1628" s="17" t="s">
        <v>280</v>
      </c>
      <c r="X1628" s="17">
        <v>0</v>
      </c>
      <c r="Y1628" s="17">
        <v>0.26081878833968802</v>
      </c>
      <c r="Z1628" s="17">
        <v>0.506168717347806</v>
      </c>
      <c r="AA1628" s="17">
        <v>0.36106154044013899</v>
      </c>
      <c r="AB1628" s="17">
        <v>0</v>
      </c>
      <c r="AC1628" s="17">
        <v>0</v>
      </c>
      <c r="AD1628" s="17">
        <v>0.21472405904335501</v>
      </c>
      <c r="AE1628" s="17"/>
      <c r="AF1628" s="17">
        <v>0.46189114738428899</v>
      </c>
      <c r="AG1628" s="17">
        <v>0.10349306975835899</v>
      </c>
      <c r="AH1628" s="17">
        <v>0.22596225475218301</v>
      </c>
      <c r="AI1628" s="17">
        <v>0</v>
      </c>
      <c r="AJ1628" s="17" t="s">
        <v>280</v>
      </c>
      <c r="AK1628" s="17"/>
      <c r="AL1628" s="17">
        <v>5.0647152236618601E-2</v>
      </c>
      <c r="AM1628" s="17">
        <v>0.219167752639645</v>
      </c>
      <c r="AN1628" s="17">
        <v>0.50552284547492599</v>
      </c>
      <c r="AO1628" s="17">
        <v>0.23001241395195399</v>
      </c>
      <c r="AP1628" s="17">
        <v>0.13256475019420499</v>
      </c>
      <c r="AQ1628" s="17">
        <v>1</v>
      </c>
      <c r="AR1628" s="17"/>
      <c r="AS1628" s="17">
        <v>0.252641343006898</v>
      </c>
      <c r="AT1628" s="17">
        <v>0.160849166639494</v>
      </c>
      <c r="AU1628" s="17"/>
      <c r="AV1628" s="17">
        <v>0.30426868506152399</v>
      </c>
      <c r="AW1628" s="17">
        <v>0.111133817833467</v>
      </c>
    </row>
    <row r="1629" spans="2:49" x14ac:dyDescent="0.3">
      <c r="B1629" t="s">
        <v>442</v>
      </c>
      <c r="C1629" s="17">
        <v>0.33968947369583202</v>
      </c>
      <c r="D1629" s="17">
        <v>0.39401280182008502</v>
      </c>
      <c r="E1629" s="17">
        <v>0.30669134452131103</v>
      </c>
      <c r="F1629" s="17"/>
      <c r="G1629" s="17">
        <v>0.31152920434734499</v>
      </c>
      <c r="H1629" s="17">
        <v>0.34785282135581203</v>
      </c>
      <c r="I1629" s="17">
        <v>0.36666690468497698</v>
      </c>
      <c r="J1629" s="17">
        <v>0.39983382923527</v>
      </c>
      <c r="K1629" s="17">
        <v>0.270357726234775</v>
      </c>
      <c r="L1629" s="17">
        <v>0.306509402117917</v>
      </c>
      <c r="M1629" s="17"/>
      <c r="N1629" s="17">
        <v>0.44833595159462197</v>
      </c>
      <c r="O1629" s="17">
        <v>0.346022156708165</v>
      </c>
      <c r="P1629" s="17">
        <v>0.27611894359748401</v>
      </c>
      <c r="Q1629" s="17">
        <v>0.240122517122666</v>
      </c>
      <c r="R1629" s="17"/>
      <c r="S1629" s="17">
        <v>0.59756892670281003</v>
      </c>
      <c r="T1629" s="17">
        <v>0.33173538948762898</v>
      </c>
      <c r="U1629" s="17">
        <v>0.33626183377399599</v>
      </c>
      <c r="V1629" s="17">
        <v>0.30795605024773298</v>
      </c>
      <c r="W1629" s="17" t="s">
        <v>280</v>
      </c>
      <c r="X1629" s="17">
        <v>0.225419080275614</v>
      </c>
      <c r="Y1629" s="17">
        <v>0</v>
      </c>
      <c r="Z1629" s="17">
        <v>0.236572965071733</v>
      </c>
      <c r="AA1629" s="17">
        <v>0.26897529275360998</v>
      </c>
      <c r="AB1629" s="17">
        <v>0.19969687160715399</v>
      </c>
      <c r="AC1629" s="17">
        <v>0.82941526791468401</v>
      </c>
      <c r="AD1629" s="17">
        <v>0</v>
      </c>
      <c r="AE1629" s="17"/>
      <c r="AF1629" s="17">
        <v>0.30930095420700598</v>
      </c>
      <c r="AG1629" s="17">
        <v>0.45644655630695402</v>
      </c>
      <c r="AH1629" s="17">
        <v>0.33798084867382</v>
      </c>
      <c r="AI1629" s="17">
        <v>0</v>
      </c>
      <c r="AJ1629" s="17" t="s">
        <v>280</v>
      </c>
      <c r="AK1629" s="17"/>
      <c r="AL1629" s="17">
        <v>0.41725696111534999</v>
      </c>
      <c r="AM1629" s="17">
        <v>0.33549014653451498</v>
      </c>
      <c r="AN1629" s="17">
        <v>0</v>
      </c>
      <c r="AO1629" s="17">
        <v>0.38552545506321301</v>
      </c>
      <c r="AP1629" s="17">
        <v>0.369560118129655</v>
      </c>
      <c r="AQ1629" s="17">
        <v>0</v>
      </c>
      <c r="AR1629" s="17"/>
      <c r="AS1629" s="17">
        <v>0.30590151214407602</v>
      </c>
      <c r="AT1629" s="17">
        <v>0.37947576664075799</v>
      </c>
      <c r="AU1629" s="17"/>
      <c r="AV1629" s="17">
        <v>0.234791236202923</v>
      </c>
      <c r="AW1629" s="17">
        <v>0.50081061965120099</v>
      </c>
    </row>
    <row r="1630" spans="2:49" x14ac:dyDescent="0.3">
      <c r="B1630" t="s">
        <v>531</v>
      </c>
      <c r="C1630" s="17">
        <v>0.28290487877838</v>
      </c>
      <c r="D1630" s="17">
        <v>0.313670017263175</v>
      </c>
      <c r="E1630" s="17">
        <v>0.26421692189416102</v>
      </c>
      <c r="F1630" s="17"/>
      <c r="G1630" s="17">
        <v>0</v>
      </c>
      <c r="H1630" s="17">
        <v>0.22754749267452901</v>
      </c>
      <c r="I1630" s="17">
        <v>0.36957680232204299</v>
      </c>
      <c r="J1630" s="17">
        <v>0.13295143843100801</v>
      </c>
      <c r="K1630" s="17">
        <v>0.58280418678262402</v>
      </c>
      <c r="L1630" s="17">
        <v>0.19993262526317301</v>
      </c>
      <c r="M1630" s="17"/>
      <c r="N1630" s="17">
        <v>0.252555021987663</v>
      </c>
      <c r="O1630" s="17">
        <v>0.35141257598884801</v>
      </c>
      <c r="P1630" s="17">
        <v>0.32692071181695498</v>
      </c>
      <c r="Q1630" s="17">
        <v>0.15618608031985901</v>
      </c>
      <c r="R1630" s="17"/>
      <c r="S1630" s="17">
        <v>0</v>
      </c>
      <c r="T1630" s="17">
        <v>0.39018675954757298</v>
      </c>
      <c r="U1630" s="17">
        <v>0</v>
      </c>
      <c r="V1630" s="17">
        <v>0.218205457457085</v>
      </c>
      <c r="W1630" s="17" t="s">
        <v>280</v>
      </c>
      <c r="X1630" s="17">
        <v>0.77458091972438603</v>
      </c>
      <c r="Y1630" s="17">
        <v>0.73918121166031203</v>
      </c>
      <c r="Z1630" s="17">
        <v>0.25725831758046003</v>
      </c>
      <c r="AA1630" s="17">
        <v>0.24172640005186199</v>
      </c>
      <c r="AB1630" s="17">
        <v>0.59668234804119502</v>
      </c>
      <c r="AC1630" s="17">
        <v>0.17058473208531599</v>
      </c>
      <c r="AD1630" s="17">
        <v>0.23483540548964199</v>
      </c>
      <c r="AE1630" s="17"/>
      <c r="AF1630" s="17">
        <v>0.155880851884172</v>
      </c>
      <c r="AG1630" s="17">
        <v>0.29847183110995601</v>
      </c>
      <c r="AH1630" s="17">
        <v>0.19400275910548501</v>
      </c>
      <c r="AI1630" s="17">
        <v>0.58686437402260505</v>
      </c>
      <c r="AJ1630" s="17" t="s">
        <v>280</v>
      </c>
      <c r="AK1630" s="17"/>
      <c r="AL1630" s="17">
        <v>0.24882807361196199</v>
      </c>
      <c r="AM1630" s="17">
        <v>0.25749902675523401</v>
      </c>
      <c r="AN1630" s="17">
        <v>0.25169726352129901</v>
      </c>
      <c r="AO1630" s="17">
        <v>0.38446213098483301</v>
      </c>
      <c r="AP1630" s="17">
        <v>0.39622992544415298</v>
      </c>
      <c r="AQ1630" s="17">
        <v>0</v>
      </c>
      <c r="AR1630" s="17"/>
      <c r="AS1630" s="17">
        <v>0.25509166722739801</v>
      </c>
      <c r="AT1630" s="17">
        <v>0.31565573238674199</v>
      </c>
      <c r="AU1630" s="17"/>
      <c r="AV1630" s="17">
        <v>0.23564786711348201</v>
      </c>
      <c r="AW1630" s="17">
        <v>0.30838598617908503</v>
      </c>
    </row>
    <row r="1631" spans="2:49" x14ac:dyDescent="0.3">
      <c r="B1631" t="s">
        <v>443</v>
      </c>
      <c r="C1631" s="17">
        <v>0.16691859540598</v>
      </c>
      <c r="D1631" s="17">
        <v>0.13622034737583499</v>
      </c>
      <c r="E1631" s="17">
        <v>0.18556592039338099</v>
      </c>
      <c r="F1631" s="17"/>
      <c r="G1631" s="17">
        <v>0.68847079565265501</v>
      </c>
      <c r="H1631" s="17">
        <v>0.12057103792203799</v>
      </c>
      <c r="I1631" s="17">
        <v>0.15574509330934</v>
      </c>
      <c r="J1631" s="17">
        <v>0.134711208561828</v>
      </c>
      <c r="K1631" s="17">
        <v>7.15146889446477E-2</v>
      </c>
      <c r="L1631" s="17">
        <v>0.28958461218016102</v>
      </c>
      <c r="M1631" s="17"/>
      <c r="N1631" s="17">
        <v>9.1254111754560205E-2</v>
      </c>
      <c r="O1631" s="17">
        <v>0.146777142424517</v>
      </c>
      <c r="P1631" s="17">
        <v>0.21432632283060701</v>
      </c>
      <c r="Q1631" s="17">
        <v>0.25810430413135899</v>
      </c>
      <c r="R1631" s="17"/>
      <c r="S1631" s="17">
        <v>0.40243107329719002</v>
      </c>
      <c r="T1631" s="17">
        <v>7.7605960274734903E-2</v>
      </c>
      <c r="U1631" s="17">
        <v>0.159180227855684</v>
      </c>
      <c r="V1631" s="17">
        <v>0.15225195458417301</v>
      </c>
      <c r="W1631" s="17" t="s">
        <v>280</v>
      </c>
      <c r="X1631" s="17">
        <v>0</v>
      </c>
      <c r="Y1631" s="17">
        <v>0</v>
      </c>
      <c r="Z1631" s="17">
        <v>0</v>
      </c>
      <c r="AA1631" s="17">
        <v>0.128236766754389</v>
      </c>
      <c r="AB1631" s="17">
        <v>0.20362078035165099</v>
      </c>
      <c r="AC1631" s="17">
        <v>0</v>
      </c>
      <c r="AD1631" s="17">
        <v>0.550440535467003</v>
      </c>
      <c r="AE1631" s="17"/>
      <c r="AF1631" s="17">
        <v>7.2927046524532302E-2</v>
      </c>
      <c r="AG1631" s="17">
        <v>0.14158854282473099</v>
      </c>
      <c r="AH1631" s="17">
        <v>0.24205413746851201</v>
      </c>
      <c r="AI1631" s="17">
        <v>0.413135625977395</v>
      </c>
      <c r="AJ1631" s="17" t="s">
        <v>280</v>
      </c>
      <c r="AK1631" s="17"/>
      <c r="AL1631" s="17">
        <v>0.28326781303607002</v>
      </c>
      <c r="AM1631" s="17">
        <v>0.18784307407060599</v>
      </c>
      <c r="AN1631" s="17">
        <v>0.24277989100377501</v>
      </c>
      <c r="AO1631" s="17">
        <v>0</v>
      </c>
      <c r="AP1631" s="17">
        <v>0.101645206231987</v>
      </c>
      <c r="AQ1631" s="17">
        <v>0</v>
      </c>
      <c r="AR1631" s="17"/>
      <c r="AS1631" s="17">
        <v>0.186365477621628</v>
      </c>
      <c r="AT1631" s="17">
        <v>0.14401933433300601</v>
      </c>
      <c r="AU1631" s="17"/>
      <c r="AV1631" s="17">
        <v>0.225292211622071</v>
      </c>
      <c r="AW1631" s="17">
        <v>7.9669576336246398E-2</v>
      </c>
    </row>
    <row r="1632" spans="2:49" x14ac:dyDescent="0.3">
      <c r="B1632" t="s">
        <v>532</v>
      </c>
      <c r="C1632" s="17">
        <v>0.62259435247421102</v>
      </c>
      <c r="D1632" s="17">
        <v>0.70768281908326003</v>
      </c>
      <c r="E1632" s="17">
        <v>0.57090826641547199</v>
      </c>
      <c r="F1632" s="17"/>
      <c r="G1632" s="17">
        <v>0.31152920434734499</v>
      </c>
      <c r="H1632" s="17">
        <v>0.57540031403034098</v>
      </c>
      <c r="I1632" s="17">
        <v>0.73624370700702102</v>
      </c>
      <c r="J1632" s="17">
        <v>0.53278526766627898</v>
      </c>
      <c r="K1632" s="17">
        <v>0.85316191301739996</v>
      </c>
      <c r="L1632" s="17">
        <v>0.50644202738109101</v>
      </c>
      <c r="M1632" s="17"/>
      <c r="N1632" s="17">
        <v>0.70089097358228503</v>
      </c>
      <c r="O1632" s="17">
        <v>0.69743473269701295</v>
      </c>
      <c r="P1632" s="17">
        <v>0.60303965541444005</v>
      </c>
      <c r="Q1632" s="17">
        <v>0.396308597442525</v>
      </c>
      <c r="R1632" s="17"/>
      <c r="S1632" s="17">
        <v>0.59756892670281003</v>
      </c>
      <c r="T1632" s="17">
        <v>0.72192214903520202</v>
      </c>
      <c r="U1632" s="17">
        <v>0.33626183377399599</v>
      </c>
      <c r="V1632" s="17">
        <v>0.52616150770481795</v>
      </c>
      <c r="W1632" s="17" t="s">
        <v>280</v>
      </c>
      <c r="X1632" s="17">
        <v>1</v>
      </c>
      <c r="Y1632" s="17">
        <v>0.73918121166031203</v>
      </c>
      <c r="Z1632" s="17">
        <v>0.493831282652194</v>
      </c>
      <c r="AA1632" s="17">
        <v>0.51070169280547195</v>
      </c>
      <c r="AB1632" s="17">
        <v>0.79637921964834901</v>
      </c>
      <c r="AC1632" s="17">
        <v>1</v>
      </c>
      <c r="AD1632" s="17">
        <v>0.23483540548964199</v>
      </c>
      <c r="AE1632" s="17"/>
      <c r="AF1632" s="17">
        <v>0.46518180609117799</v>
      </c>
      <c r="AG1632" s="17">
        <v>0.75491838741690998</v>
      </c>
      <c r="AH1632" s="17">
        <v>0.53198360777930498</v>
      </c>
      <c r="AI1632" s="17">
        <v>0.58686437402260505</v>
      </c>
      <c r="AJ1632" s="17" t="s">
        <v>280</v>
      </c>
      <c r="AK1632" s="17"/>
      <c r="AL1632" s="17">
        <v>0.66608503472731195</v>
      </c>
      <c r="AM1632" s="17">
        <v>0.59298917328974798</v>
      </c>
      <c r="AN1632" s="17">
        <v>0.25169726352129901</v>
      </c>
      <c r="AO1632" s="17">
        <v>0.76998758604804596</v>
      </c>
      <c r="AP1632" s="17">
        <v>0.76579004357380798</v>
      </c>
      <c r="AQ1632" s="17">
        <v>0</v>
      </c>
      <c r="AR1632" s="17"/>
      <c r="AS1632" s="17">
        <v>0.56099317937147397</v>
      </c>
      <c r="AT1632" s="17">
        <v>0.69513149902750004</v>
      </c>
      <c r="AU1632" s="17"/>
      <c r="AV1632" s="17">
        <v>0.47043910331640498</v>
      </c>
      <c r="AW1632" s="17">
        <v>0.80919660583028596</v>
      </c>
    </row>
    <row r="1633" spans="2:49" x14ac:dyDescent="0.3">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row>
    <row r="1634" spans="2:49" x14ac:dyDescent="0.3">
      <c r="B1634" s="6" t="s">
        <v>553</v>
      </c>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row>
    <row r="1635" spans="2:49" x14ac:dyDescent="0.3">
      <c r="B1635" s="23" t="s">
        <v>534</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row>
    <row r="1636" spans="2:49" x14ac:dyDescent="0.3">
      <c r="B1636" t="s">
        <v>439</v>
      </c>
      <c r="C1636" s="17">
        <v>0.180113133625046</v>
      </c>
      <c r="D1636" s="17">
        <v>0.15854119673950601</v>
      </c>
      <c r="E1636" s="17">
        <v>0.193216777758658</v>
      </c>
      <c r="F1636" s="17"/>
      <c r="G1636" s="17">
        <v>0</v>
      </c>
      <c r="H1636" s="17">
        <v>0.18157112567856201</v>
      </c>
      <c r="I1636" s="17">
        <v>0.110489191899279</v>
      </c>
      <c r="J1636" s="17">
        <v>0.39023672081314398</v>
      </c>
      <c r="K1636" s="17">
        <v>0.14683808698260101</v>
      </c>
      <c r="L1636" s="17">
        <v>0</v>
      </c>
      <c r="M1636" s="17"/>
      <c r="N1636" s="17">
        <v>0.25855810030952298</v>
      </c>
      <c r="O1636" s="17">
        <v>0.101907414556081</v>
      </c>
      <c r="P1636" s="17">
        <v>0.12601144306582501</v>
      </c>
      <c r="Q1636" s="17">
        <v>0.25810430413135899</v>
      </c>
      <c r="R1636" s="17"/>
      <c r="S1636" s="17">
        <v>0.306743864544475</v>
      </c>
      <c r="T1636" s="17">
        <v>0</v>
      </c>
      <c r="U1636" s="17">
        <v>0.50151414999927901</v>
      </c>
      <c r="V1636" s="17">
        <v>0.15225195458417301</v>
      </c>
      <c r="W1636" s="17" t="s">
        <v>280</v>
      </c>
      <c r="X1636" s="17">
        <v>0.225419080275614</v>
      </c>
      <c r="Y1636" s="17">
        <v>0.26081878833968802</v>
      </c>
      <c r="Z1636" s="17">
        <v>0.25725831758046003</v>
      </c>
      <c r="AA1636" s="17">
        <v>0.128236766754389</v>
      </c>
      <c r="AB1636" s="17">
        <v>0</v>
      </c>
      <c r="AC1636" s="17">
        <v>0</v>
      </c>
      <c r="AD1636" s="17">
        <v>0.23935409275560801</v>
      </c>
      <c r="AE1636" s="17"/>
      <c r="AF1636" s="17">
        <v>7.8013976599174195E-2</v>
      </c>
      <c r="AG1636" s="17">
        <v>0.15694395363137301</v>
      </c>
      <c r="AH1636" s="17">
        <v>0.30913919149110902</v>
      </c>
      <c r="AI1636" s="17">
        <v>0.21526826681317299</v>
      </c>
      <c r="AJ1636" s="17" t="s">
        <v>280</v>
      </c>
      <c r="AK1636" s="17"/>
      <c r="AL1636" s="17">
        <v>0.24154956593048699</v>
      </c>
      <c r="AM1636" s="17">
        <v>0.166248130569255</v>
      </c>
      <c r="AN1636" s="17">
        <v>0.24277989100377501</v>
      </c>
      <c r="AO1636" s="17">
        <v>0.15024819894965399</v>
      </c>
      <c r="AP1636" s="17">
        <v>0</v>
      </c>
      <c r="AQ1636" s="17">
        <v>0.33813341368252903</v>
      </c>
      <c r="AR1636" s="17"/>
      <c r="AS1636" s="17">
        <v>0.222756673383909</v>
      </c>
      <c r="AT1636" s="17">
        <v>0.12989914357844701</v>
      </c>
      <c r="AU1636" s="17"/>
      <c r="AV1636" s="17">
        <v>0.30402680341867</v>
      </c>
      <c r="AW1636" s="17">
        <v>0</v>
      </c>
    </row>
    <row r="1637" spans="2:49" x14ac:dyDescent="0.3">
      <c r="B1637" t="s">
        <v>440</v>
      </c>
      <c r="C1637" s="17">
        <v>0.28459731495590701</v>
      </c>
      <c r="D1637" s="17">
        <v>0.129563663493766</v>
      </c>
      <c r="E1637" s="17">
        <v>0.378770861275528</v>
      </c>
      <c r="F1637" s="17"/>
      <c r="G1637" s="17">
        <v>0.31152920434734499</v>
      </c>
      <c r="H1637" s="17">
        <v>0.41438065441411198</v>
      </c>
      <c r="I1637" s="17">
        <v>0.38132638644206002</v>
      </c>
      <c r="J1637" s="17">
        <v>0.140508862537194</v>
      </c>
      <c r="K1637" s="17">
        <v>0.21647354652032599</v>
      </c>
      <c r="L1637" s="17">
        <v>0.28690691772435301</v>
      </c>
      <c r="M1637" s="17"/>
      <c r="N1637" s="17">
        <v>0.245508340419095</v>
      </c>
      <c r="O1637" s="17">
        <v>0.34663501678962499</v>
      </c>
      <c r="P1637" s="17">
        <v>0.27880799846314802</v>
      </c>
      <c r="Q1637" s="17">
        <v>0.25351465015394697</v>
      </c>
      <c r="R1637" s="17"/>
      <c r="S1637" s="17">
        <v>0</v>
      </c>
      <c r="T1637" s="17">
        <v>0.37520935211707701</v>
      </c>
      <c r="U1637" s="17">
        <v>0</v>
      </c>
      <c r="V1637" s="17">
        <v>0.16178066763899199</v>
      </c>
      <c r="W1637" s="17" t="s">
        <v>280</v>
      </c>
      <c r="X1637" s="17">
        <v>0.26450839941106802</v>
      </c>
      <c r="Y1637" s="17">
        <v>0</v>
      </c>
      <c r="Z1637" s="17">
        <v>0.485483364839079</v>
      </c>
      <c r="AA1637" s="17">
        <v>0.494640220314429</v>
      </c>
      <c r="AB1637" s="17">
        <v>0.20362078035165099</v>
      </c>
      <c r="AC1637" s="17">
        <v>0.48458594534401001</v>
      </c>
      <c r="AD1637" s="17">
        <v>0.76064590724439196</v>
      </c>
      <c r="AE1637" s="17"/>
      <c r="AF1637" s="17">
        <v>0.31258778753411298</v>
      </c>
      <c r="AG1637" s="17">
        <v>0.18786272145966801</v>
      </c>
      <c r="AH1637" s="17">
        <v>0.32600142070004201</v>
      </c>
      <c r="AI1637" s="17">
        <v>0.220058817548203</v>
      </c>
      <c r="AJ1637" s="17" t="s">
        <v>280</v>
      </c>
      <c r="AK1637" s="17"/>
      <c r="AL1637" s="17">
        <v>0.13699032254336099</v>
      </c>
      <c r="AM1637" s="17">
        <v>0.128561460520635</v>
      </c>
      <c r="AN1637" s="17">
        <v>0.26525446453024598</v>
      </c>
      <c r="AO1637" s="17">
        <v>0.46483969745179299</v>
      </c>
      <c r="AP1637" s="17">
        <v>0.63424907688156995</v>
      </c>
      <c r="AQ1637" s="17">
        <v>0.66186658631747097</v>
      </c>
      <c r="AR1637" s="17"/>
      <c r="AS1637" s="17">
        <v>0.26395162701664199</v>
      </c>
      <c r="AT1637" s="17">
        <v>0.30890820412105702</v>
      </c>
      <c r="AU1637" s="17"/>
      <c r="AV1637" s="17">
        <v>0.22336025738951401</v>
      </c>
      <c r="AW1637" s="17">
        <v>0.375210197199419</v>
      </c>
    </row>
    <row r="1638" spans="2:49" x14ac:dyDescent="0.3">
      <c r="B1638" t="s">
        <v>441</v>
      </c>
      <c r="C1638" s="17">
        <v>0.221128331540447</v>
      </c>
      <c r="D1638" s="17">
        <v>0.27181694848865501</v>
      </c>
      <c r="E1638" s="17">
        <v>0.19033806909723</v>
      </c>
      <c r="F1638" s="17"/>
      <c r="G1638" s="17">
        <v>0.68847079565265501</v>
      </c>
      <c r="H1638" s="17">
        <v>0.118334884734611</v>
      </c>
      <c r="I1638" s="17">
        <v>0</v>
      </c>
      <c r="J1638" s="17">
        <v>0.27226565159489802</v>
      </c>
      <c r="K1638" s="17">
        <v>0.28563919936116</v>
      </c>
      <c r="L1638" s="17">
        <v>0.30134915657960099</v>
      </c>
      <c r="M1638" s="17"/>
      <c r="N1638" s="17">
        <v>0.19559204122934801</v>
      </c>
      <c r="O1638" s="17">
        <v>0.20280885821073899</v>
      </c>
      <c r="P1638" s="17">
        <v>0.30995261812450298</v>
      </c>
      <c r="Q1638" s="17">
        <v>0.16815588292904199</v>
      </c>
      <c r="R1638" s="17"/>
      <c r="S1638" s="17">
        <v>0.40543919897349101</v>
      </c>
      <c r="T1638" s="17">
        <v>0.188567454987248</v>
      </c>
      <c r="U1638" s="17">
        <v>0.33112847577475801</v>
      </c>
      <c r="V1638" s="17">
        <v>0.30076720528772399</v>
      </c>
      <c r="W1638" s="17" t="s">
        <v>280</v>
      </c>
      <c r="X1638" s="17">
        <v>0</v>
      </c>
      <c r="Y1638" s="17">
        <v>0.26446862071233601</v>
      </c>
      <c r="Z1638" s="17">
        <v>0.25725831758046003</v>
      </c>
      <c r="AA1638" s="17">
        <v>0.25625981290525102</v>
      </c>
      <c r="AB1638" s="17">
        <v>0.20362078035165099</v>
      </c>
      <c r="AC1638" s="17">
        <v>0</v>
      </c>
      <c r="AD1638" s="17">
        <v>0</v>
      </c>
      <c r="AE1638" s="17"/>
      <c r="AF1638" s="17">
        <v>0.31002019230034</v>
      </c>
      <c r="AG1638" s="17">
        <v>0.30371694182952602</v>
      </c>
      <c r="AH1638" s="17">
        <v>0.128057255575666</v>
      </c>
      <c r="AI1638" s="17">
        <v>0.19786735916422099</v>
      </c>
      <c r="AJ1638" s="17" t="s">
        <v>280</v>
      </c>
      <c r="AK1638" s="17"/>
      <c r="AL1638" s="17">
        <v>0.19504903919108399</v>
      </c>
      <c r="AM1638" s="17">
        <v>0.369123311300873</v>
      </c>
      <c r="AN1638" s="17">
        <v>0.49196564446597901</v>
      </c>
      <c r="AO1638" s="17">
        <v>7.7138940592072006E-2</v>
      </c>
      <c r="AP1638" s="17">
        <v>0.117165849623882</v>
      </c>
      <c r="AQ1638" s="17">
        <v>0</v>
      </c>
      <c r="AR1638" s="17"/>
      <c r="AS1638" s="17">
        <v>0.16501463323371099</v>
      </c>
      <c r="AT1638" s="17">
        <v>0.28720381927400601</v>
      </c>
      <c r="AU1638" s="17"/>
      <c r="AV1638" s="17">
        <v>0.147154767424171</v>
      </c>
      <c r="AW1638" s="17">
        <v>0.213967480892679</v>
      </c>
    </row>
    <row r="1639" spans="2:49" x14ac:dyDescent="0.3">
      <c r="B1639" t="s">
        <v>442</v>
      </c>
      <c r="C1639" s="17">
        <v>0.12978828326434599</v>
      </c>
      <c r="D1639" s="17">
        <v>0.18252868695268501</v>
      </c>
      <c r="E1639" s="17">
        <v>9.7751684739978195E-2</v>
      </c>
      <c r="F1639" s="17"/>
      <c r="G1639" s="17">
        <v>0</v>
      </c>
      <c r="H1639" s="17">
        <v>0.117360209919171</v>
      </c>
      <c r="I1639" s="17">
        <v>0.113095285276463</v>
      </c>
      <c r="J1639" s="17">
        <v>0.13118824478697799</v>
      </c>
      <c r="K1639" s="17">
        <v>0.19926326680613499</v>
      </c>
      <c r="L1639" s="17">
        <v>0.106489167762348</v>
      </c>
      <c r="M1639" s="17"/>
      <c r="N1639" s="17">
        <v>0.196809165101795</v>
      </c>
      <c r="O1639" s="17">
        <v>0.102691141799423</v>
      </c>
      <c r="P1639" s="17">
        <v>5.9547367485101997E-2</v>
      </c>
      <c r="Q1639" s="17">
        <v>0.16403908246579399</v>
      </c>
      <c r="R1639" s="17"/>
      <c r="S1639" s="17">
        <v>8.9332837963809295E-2</v>
      </c>
      <c r="T1639" s="17">
        <v>0.101755733228324</v>
      </c>
      <c r="U1639" s="17">
        <v>0.167357374225963</v>
      </c>
      <c r="V1639" s="17">
        <v>0.16699471503202601</v>
      </c>
      <c r="W1639" s="17" t="s">
        <v>280</v>
      </c>
      <c r="X1639" s="17">
        <v>0.248923956793212</v>
      </c>
      <c r="Y1639" s="17">
        <v>0.235047037649917</v>
      </c>
      <c r="Z1639" s="17">
        <v>0</v>
      </c>
      <c r="AA1639" s="17">
        <v>0</v>
      </c>
      <c r="AB1639" s="17">
        <v>0.19969687160715399</v>
      </c>
      <c r="AC1639" s="17">
        <v>0.344829322570674</v>
      </c>
      <c r="AD1639" s="17">
        <v>0</v>
      </c>
      <c r="AE1639" s="17"/>
      <c r="AF1639" s="17">
        <v>0.22151116828137599</v>
      </c>
      <c r="AG1639" s="17">
        <v>0.249012104788292</v>
      </c>
      <c r="AH1639" s="17">
        <v>4.3739604612179697E-2</v>
      </c>
      <c r="AI1639" s="17">
        <v>0</v>
      </c>
      <c r="AJ1639" s="17" t="s">
        <v>280</v>
      </c>
      <c r="AK1639" s="17"/>
      <c r="AL1639" s="17">
        <v>0.13573224799484401</v>
      </c>
      <c r="AM1639" s="17">
        <v>0.15619283588518701</v>
      </c>
      <c r="AN1639" s="17">
        <v>0</v>
      </c>
      <c r="AO1639" s="17">
        <v>0.15200400453628499</v>
      </c>
      <c r="AP1639" s="17">
        <v>0.12969073695938399</v>
      </c>
      <c r="AQ1639" s="17">
        <v>0</v>
      </c>
      <c r="AR1639" s="17"/>
      <c r="AS1639" s="17">
        <v>0.13952825300937499</v>
      </c>
      <c r="AT1639" s="17">
        <v>0.118319189783909</v>
      </c>
      <c r="AU1639" s="17"/>
      <c r="AV1639" s="17">
        <v>7.6705013047456805E-2</v>
      </c>
      <c r="AW1639" s="17">
        <v>0.31172307956041601</v>
      </c>
    </row>
    <row r="1640" spans="2:49" x14ac:dyDescent="0.3">
      <c r="B1640" t="s">
        <v>531</v>
      </c>
      <c r="C1640" s="17">
        <v>0.184372936614255</v>
      </c>
      <c r="D1640" s="17">
        <v>0.25754950432538898</v>
      </c>
      <c r="E1640" s="17">
        <v>0.13992260712860599</v>
      </c>
      <c r="F1640" s="17"/>
      <c r="G1640" s="17">
        <v>0</v>
      </c>
      <c r="H1640" s="17">
        <v>0.16835312525354501</v>
      </c>
      <c r="I1640" s="17">
        <v>0.395089136382197</v>
      </c>
      <c r="J1640" s="17">
        <v>6.5800520267785906E-2</v>
      </c>
      <c r="K1640" s="17">
        <v>0.15178590032977801</v>
      </c>
      <c r="L1640" s="17">
        <v>0.305254757933698</v>
      </c>
      <c r="M1640" s="17"/>
      <c r="N1640" s="17">
        <v>0.10353235294023901</v>
      </c>
      <c r="O1640" s="17">
        <v>0.24595756864413101</v>
      </c>
      <c r="P1640" s="17">
        <v>0.22568057286142201</v>
      </c>
      <c r="Q1640" s="17">
        <v>0.15618608031985901</v>
      </c>
      <c r="R1640" s="17"/>
      <c r="S1640" s="17">
        <v>0.19848409851822499</v>
      </c>
      <c r="T1640" s="17">
        <v>0.33446745966735097</v>
      </c>
      <c r="U1640" s="17">
        <v>0</v>
      </c>
      <c r="V1640" s="17">
        <v>0.218205457457085</v>
      </c>
      <c r="W1640" s="17" t="s">
        <v>280</v>
      </c>
      <c r="X1640" s="17">
        <v>0.26114856352010601</v>
      </c>
      <c r="Y1640" s="17">
        <v>0.239665553298058</v>
      </c>
      <c r="Z1640" s="17">
        <v>0</v>
      </c>
      <c r="AA1640" s="17">
        <v>0.120863200025931</v>
      </c>
      <c r="AB1640" s="17">
        <v>0.39306156768954398</v>
      </c>
      <c r="AC1640" s="17">
        <v>0.17058473208531599</v>
      </c>
      <c r="AD1640" s="17">
        <v>0</v>
      </c>
      <c r="AE1640" s="17"/>
      <c r="AF1640" s="17">
        <v>7.7866875284997694E-2</v>
      </c>
      <c r="AG1640" s="17">
        <v>0.10246427829114101</v>
      </c>
      <c r="AH1640" s="17">
        <v>0.19306252762100301</v>
      </c>
      <c r="AI1640" s="17">
        <v>0.36680555647440199</v>
      </c>
      <c r="AJ1640" s="17" t="s">
        <v>280</v>
      </c>
      <c r="AK1640" s="17"/>
      <c r="AL1640" s="17">
        <v>0.29067882434022402</v>
      </c>
      <c r="AM1640" s="17">
        <v>0.17987426172404999</v>
      </c>
      <c r="AN1640" s="17">
        <v>0</v>
      </c>
      <c r="AO1640" s="17">
        <v>0.15576915847019501</v>
      </c>
      <c r="AP1640" s="17">
        <v>0.118894336535163</v>
      </c>
      <c r="AQ1640" s="17">
        <v>0</v>
      </c>
      <c r="AR1640" s="17"/>
      <c r="AS1640" s="17">
        <v>0.208748813356362</v>
      </c>
      <c r="AT1640" s="17">
        <v>0.15566964324258101</v>
      </c>
      <c r="AU1640" s="17"/>
      <c r="AV1640" s="17">
        <v>0.24875315872018899</v>
      </c>
      <c r="AW1640" s="17">
        <v>9.90992423474861E-2</v>
      </c>
    </row>
    <row r="1641" spans="2:49" x14ac:dyDescent="0.3">
      <c r="B1641" t="s">
        <v>443</v>
      </c>
      <c r="C1641" s="17">
        <v>0.46471044858095201</v>
      </c>
      <c r="D1641" s="17">
        <v>0.28810486023327198</v>
      </c>
      <c r="E1641" s="17">
        <v>0.57198763903418504</v>
      </c>
      <c r="F1641" s="17"/>
      <c r="G1641" s="17">
        <v>0.31152920434734499</v>
      </c>
      <c r="H1641" s="17">
        <v>0.59595178009267302</v>
      </c>
      <c r="I1641" s="17">
        <v>0.49181557834133999</v>
      </c>
      <c r="J1641" s="17">
        <v>0.53074558335033795</v>
      </c>
      <c r="K1641" s="17">
        <v>0.363311633502927</v>
      </c>
      <c r="L1641" s="17">
        <v>0.28690691772435301</v>
      </c>
      <c r="M1641" s="17"/>
      <c r="N1641" s="17">
        <v>0.50406644072861795</v>
      </c>
      <c r="O1641" s="17">
        <v>0.44854243134570698</v>
      </c>
      <c r="P1641" s="17">
        <v>0.40481944152897298</v>
      </c>
      <c r="Q1641" s="17">
        <v>0.51161895428530502</v>
      </c>
      <c r="R1641" s="17"/>
      <c r="S1641" s="17">
        <v>0.306743864544475</v>
      </c>
      <c r="T1641" s="17">
        <v>0.37520935211707701</v>
      </c>
      <c r="U1641" s="17">
        <v>0.50151414999927901</v>
      </c>
      <c r="V1641" s="17">
        <v>0.31403262222316503</v>
      </c>
      <c r="W1641" s="17" t="s">
        <v>280</v>
      </c>
      <c r="X1641" s="17">
        <v>0.48992747968668199</v>
      </c>
      <c r="Y1641" s="17">
        <v>0.26081878833968802</v>
      </c>
      <c r="Z1641" s="17">
        <v>0.74274168241953997</v>
      </c>
      <c r="AA1641" s="17">
        <v>0.622876987068818</v>
      </c>
      <c r="AB1641" s="17">
        <v>0.20362078035165099</v>
      </c>
      <c r="AC1641" s="17">
        <v>0.48458594534401001</v>
      </c>
      <c r="AD1641" s="17">
        <v>1</v>
      </c>
      <c r="AE1641" s="17"/>
      <c r="AF1641" s="17">
        <v>0.39060176413328701</v>
      </c>
      <c r="AG1641" s="17">
        <v>0.34480667509104002</v>
      </c>
      <c r="AH1641" s="17">
        <v>0.63514061219115103</v>
      </c>
      <c r="AI1641" s="17">
        <v>0.43532708436137701</v>
      </c>
      <c r="AJ1641" s="17" t="s">
        <v>280</v>
      </c>
      <c r="AK1641" s="17"/>
      <c r="AL1641" s="17">
        <v>0.37853988847384801</v>
      </c>
      <c r="AM1641" s="17">
        <v>0.29480959108989002</v>
      </c>
      <c r="AN1641" s="17">
        <v>0.50803435553402099</v>
      </c>
      <c r="AO1641" s="17">
        <v>0.61508789640144801</v>
      </c>
      <c r="AP1641" s="17">
        <v>0.63424907688156995</v>
      </c>
      <c r="AQ1641" s="17">
        <v>1</v>
      </c>
      <c r="AR1641" s="17"/>
      <c r="AS1641" s="17">
        <v>0.48670830040055102</v>
      </c>
      <c r="AT1641" s="17">
        <v>0.43880734769950402</v>
      </c>
      <c r="AU1641" s="17"/>
      <c r="AV1641" s="17">
        <v>0.52738706080818298</v>
      </c>
      <c r="AW1641" s="17">
        <v>0.375210197199419</v>
      </c>
    </row>
    <row r="1642" spans="2:49" x14ac:dyDescent="0.3">
      <c r="B1642" t="s">
        <v>532</v>
      </c>
      <c r="C1642" s="17">
        <v>0.31416121987860002</v>
      </c>
      <c r="D1642" s="17">
        <v>0.44007819127807402</v>
      </c>
      <c r="E1642" s="17">
        <v>0.23767429186858399</v>
      </c>
      <c r="F1642" s="17"/>
      <c r="G1642" s="17">
        <v>0</v>
      </c>
      <c r="H1642" s="17">
        <v>0.28571333517271502</v>
      </c>
      <c r="I1642" s="17">
        <v>0.50818442165865996</v>
      </c>
      <c r="J1642" s="17">
        <v>0.19698876505476401</v>
      </c>
      <c r="K1642" s="17">
        <v>0.351049167135913</v>
      </c>
      <c r="L1642" s="17">
        <v>0.41174392569604601</v>
      </c>
      <c r="M1642" s="17"/>
      <c r="N1642" s="17">
        <v>0.30034151804203302</v>
      </c>
      <c r="O1642" s="17">
        <v>0.348648710443554</v>
      </c>
      <c r="P1642" s="17">
        <v>0.28522794034652399</v>
      </c>
      <c r="Q1642" s="17">
        <v>0.32022516278565299</v>
      </c>
      <c r="R1642" s="17"/>
      <c r="S1642" s="17">
        <v>0.28781693648203399</v>
      </c>
      <c r="T1642" s="17">
        <v>0.43622319289567502</v>
      </c>
      <c r="U1642" s="17">
        <v>0.167357374225963</v>
      </c>
      <c r="V1642" s="17">
        <v>0.38520017248911098</v>
      </c>
      <c r="W1642" s="17" t="s">
        <v>280</v>
      </c>
      <c r="X1642" s="17">
        <v>0.51007252031331796</v>
      </c>
      <c r="Y1642" s="17">
        <v>0.47471259094797502</v>
      </c>
      <c r="Z1642" s="17">
        <v>0</v>
      </c>
      <c r="AA1642" s="17">
        <v>0.120863200025931</v>
      </c>
      <c r="AB1642" s="17">
        <v>0.59275843929669902</v>
      </c>
      <c r="AC1642" s="17">
        <v>0.51541405465598999</v>
      </c>
      <c r="AD1642" s="17">
        <v>0</v>
      </c>
      <c r="AE1642" s="17"/>
      <c r="AF1642" s="17">
        <v>0.29937804356637299</v>
      </c>
      <c r="AG1642" s="17">
        <v>0.35147638307943302</v>
      </c>
      <c r="AH1642" s="17">
        <v>0.236802132233182</v>
      </c>
      <c r="AI1642" s="17">
        <v>0.36680555647440199</v>
      </c>
      <c r="AJ1642" s="17" t="s">
        <v>280</v>
      </c>
      <c r="AK1642" s="17"/>
      <c r="AL1642" s="17">
        <v>0.42641107233506798</v>
      </c>
      <c r="AM1642" s="17">
        <v>0.33606709760923698</v>
      </c>
      <c r="AN1642" s="17">
        <v>0</v>
      </c>
      <c r="AO1642" s="17">
        <v>0.30777316300648</v>
      </c>
      <c r="AP1642" s="17">
        <v>0.248585073494547</v>
      </c>
      <c r="AQ1642" s="17">
        <v>0</v>
      </c>
      <c r="AR1642" s="17"/>
      <c r="AS1642" s="17">
        <v>0.34827706636573702</v>
      </c>
      <c r="AT1642" s="17">
        <v>0.27398883302649002</v>
      </c>
      <c r="AU1642" s="17"/>
      <c r="AV1642" s="17">
        <v>0.32545817176764502</v>
      </c>
      <c r="AW1642" s="17">
        <v>0.41082232190790202</v>
      </c>
    </row>
    <row r="1643" spans="2:49" x14ac:dyDescent="0.3">
      <c r="C1643" s="17"/>
      <c r="D1643" s="17"/>
      <c r="E1643" s="17"/>
      <c r="F1643" s="17"/>
      <c r="G1643" s="17"/>
      <c r="H1643" s="17"/>
      <c r="I1643" s="17"/>
      <c r="J1643" s="17"/>
      <c r="K1643" s="17"/>
      <c r="L1643" s="17"/>
      <c r="M1643" s="17"/>
      <c r="N1643" s="17"/>
      <c r="O1643" s="17"/>
      <c r="P1643" s="17"/>
      <c r="Q1643" s="17"/>
      <c r="R1643" s="17"/>
      <c r="S1643" s="17"/>
      <c r="T1643" s="17"/>
      <c r="U1643" s="17"/>
      <c r="V1643" s="17"/>
      <c r="W1643" s="17"/>
      <c r="X1643" s="17"/>
      <c r="Y1643" s="17"/>
      <c r="Z1643" s="17"/>
      <c r="AA1643" s="17"/>
      <c r="AB1643" s="17"/>
      <c r="AC1643" s="17"/>
      <c r="AD1643" s="17"/>
      <c r="AE1643" s="17"/>
      <c r="AF1643" s="17"/>
      <c r="AG1643" s="17"/>
      <c r="AH1643" s="17"/>
      <c r="AI1643" s="17"/>
      <c r="AJ1643" s="17"/>
      <c r="AK1643" s="17"/>
      <c r="AL1643" s="17"/>
      <c r="AM1643" s="17"/>
      <c r="AN1643" s="17"/>
      <c r="AO1643" s="17"/>
      <c r="AP1643" s="17"/>
      <c r="AQ1643" s="17"/>
      <c r="AR1643" s="17"/>
      <c r="AS1643" s="17"/>
      <c r="AT1643" s="17"/>
      <c r="AU1643" s="17"/>
      <c r="AV1643" s="17"/>
      <c r="AW1643" s="17"/>
    </row>
    <row r="1644" spans="2:49" x14ac:dyDescent="0.3">
      <c r="B1644" s="6" t="s">
        <v>554</v>
      </c>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row>
    <row r="1645" spans="2:49" x14ac:dyDescent="0.3">
      <c r="B1645" s="23" t="s">
        <v>534</v>
      </c>
      <c r="C1645" s="17"/>
      <c r="D1645" s="17"/>
      <c r="E1645" s="17"/>
      <c r="F1645" s="17"/>
      <c r="G1645" s="17"/>
      <c r="H1645" s="17"/>
      <c r="I1645" s="17"/>
      <c r="J1645" s="17"/>
      <c r="K1645" s="17"/>
      <c r="L1645" s="17"/>
      <c r="M1645" s="17"/>
      <c r="N1645" s="17"/>
      <c r="O1645" s="17"/>
      <c r="P1645" s="17"/>
      <c r="Q1645" s="17"/>
      <c r="R1645" s="17"/>
      <c r="S1645" s="17"/>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c r="AQ1645" s="17"/>
      <c r="AR1645" s="17"/>
      <c r="AS1645" s="17"/>
      <c r="AT1645" s="17"/>
      <c r="AU1645" s="17"/>
      <c r="AV1645" s="17"/>
      <c r="AW1645" s="17"/>
    </row>
    <row r="1646" spans="2:49" x14ac:dyDescent="0.3">
      <c r="B1646" t="s">
        <v>439</v>
      </c>
      <c r="C1646" s="17">
        <v>6.4855465888981598E-2</v>
      </c>
      <c r="D1646" s="17">
        <v>0.131660678972149</v>
      </c>
      <c r="E1646" s="17">
        <v>2.42753481574699E-2</v>
      </c>
      <c r="F1646" s="17"/>
      <c r="G1646" s="17">
        <v>0</v>
      </c>
      <c r="H1646" s="17">
        <v>6.4665938028815803E-2</v>
      </c>
      <c r="I1646" s="17">
        <v>0.14777718238123599</v>
      </c>
      <c r="J1646" s="17">
        <v>0</v>
      </c>
      <c r="K1646" s="17">
        <v>0.14121676018420501</v>
      </c>
      <c r="L1646" s="17">
        <v>0</v>
      </c>
      <c r="M1646" s="17"/>
      <c r="N1646" s="17">
        <v>4.5985118001437501E-2</v>
      </c>
      <c r="O1646" s="17">
        <v>0</v>
      </c>
      <c r="P1646" s="17">
        <v>0.209287520090575</v>
      </c>
      <c r="Q1646" s="17">
        <v>0</v>
      </c>
      <c r="R1646" s="17"/>
      <c r="S1646" s="17">
        <v>0</v>
      </c>
      <c r="T1646" s="17">
        <v>0</v>
      </c>
      <c r="U1646" s="17">
        <v>0</v>
      </c>
      <c r="V1646" s="17">
        <v>0.218205457457085</v>
      </c>
      <c r="W1646" s="17" t="s">
        <v>280</v>
      </c>
      <c r="X1646" s="17">
        <v>0</v>
      </c>
      <c r="Y1646" s="17">
        <v>0.235047037649917</v>
      </c>
      <c r="Z1646" s="17">
        <v>0.25725831758046003</v>
      </c>
      <c r="AA1646" s="17">
        <v>0.128236766754389</v>
      </c>
      <c r="AB1646" s="17">
        <v>0</v>
      </c>
      <c r="AC1646" s="17">
        <v>0</v>
      </c>
      <c r="AD1646" s="17">
        <v>0</v>
      </c>
      <c r="AE1646" s="17"/>
      <c r="AF1646" s="17">
        <v>7.8013976599174195E-2</v>
      </c>
      <c r="AG1646" s="17">
        <v>4.55211882135945E-2</v>
      </c>
      <c r="AH1646" s="17">
        <v>6.1395894328942803E-2</v>
      </c>
      <c r="AI1646" s="17">
        <v>0.21526826681317299</v>
      </c>
      <c r="AJ1646" s="17" t="s">
        <v>280</v>
      </c>
      <c r="AK1646" s="17"/>
      <c r="AL1646" s="17">
        <v>0.116797506704186</v>
      </c>
      <c r="AM1646" s="17">
        <v>4.7325105438054599E-2</v>
      </c>
      <c r="AN1646" s="17">
        <v>0</v>
      </c>
      <c r="AO1646" s="17">
        <v>0</v>
      </c>
      <c r="AP1646" s="17">
        <v>0</v>
      </c>
      <c r="AQ1646" s="17">
        <v>0.33813341368252903</v>
      </c>
      <c r="AR1646" s="17"/>
      <c r="AS1646" s="17">
        <v>9.5502427586924593E-2</v>
      </c>
      <c r="AT1646" s="17">
        <v>2.8767790279474001E-2</v>
      </c>
      <c r="AU1646" s="17"/>
      <c r="AV1646" s="17">
        <v>0.13034535548093301</v>
      </c>
      <c r="AW1646" s="17">
        <v>0</v>
      </c>
    </row>
    <row r="1647" spans="2:49" x14ac:dyDescent="0.3">
      <c r="B1647" t="s">
        <v>440</v>
      </c>
      <c r="C1647" s="17">
        <v>0.346749270163074</v>
      </c>
      <c r="D1647" s="17">
        <v>0.25105540688261002</v>
      </c>
      <c r="E1647" s="17">
        <v>0.40487749188238797</v>
      </c>
      <c r="F1647" s="17"/>
      <c r="G1647" s="17">
        <v>0.66193987158911205</v>
      </c>
      <c r="H1647" s="17">
        <v>0.40984199383043701</v>
      </c>
      <c r="I1647" s="17">
        <v>0.26375629299297898</v>
      </c>
      <c r="J1647" s="17">
        <v>0.410098841024088</v>
      </c>
      <c r="K1647" s="17">
        <v>0.14589115912699599</v>
      </c>
      <c r="L1647" s="17">
        <v>0.40346619201099698</v>
      </c>
      <c r="M1647" s="17"/>
      <c r="N1647" s="17">
        <v>0.26171710954857003</v>
      </c>
      <c r="O1647" s="17">
        <v>0.34146557950960299</v>
      </c>
      <c r="P1647" s="17">
        <v>0.34055679372261</v>
      </c>
      <c r="Q1647" s="17">
        <v>0.50434553662126902</v>
      </c>
      <c r="R1647" s="17"/>
      <c r="S1647" s="17">
        <v>0.30059010744214598</v>
      </c>
      <c r="T1647" s="17">
        <v>0.29760339184234202</v>
      </c>
      <c r="U1647" s="17">
        <v>0.34233392214359498</v>
      </c>
      <c r="V1647" s="17">
        <v>0.454993957438872</v>
      </c>
      <c r="W1647" s="17" t="s">
        <v>280</v>
      </c>
      <c r="X1647" s="17">
        <v>0</v>
      </c>
      <c r="Y1647" s="17">
        <v>0.26081878833968802</v>
      </c>
      <c r="Z1647" s="17">
        <v>0.485483364839079</v>
      </c>
      <c r="AA1647" s="17">
        <v>0.497326857594936</v>
      </c>
      <c r="AB1647" s="17">
        <v>0.20362078035165099</v>
      </c>
      <c r="AC1647" s="17">
        <v>0.32549440875251501</v>
      </c>
      <c r="AD1647" s="17">
        <v>0.550440535467003</v>
      </c>
      <c r="AE1647" s="17"/>
      <c r="AF1647" s="17">
        <v>0.308291755273502</v>
      </c>
      <c r="AG1647" s="17">
        <v>0.251085803370514</v>
      </c>
      <c r="AH1647" s="17">
        <v>0.54938121006225304</v>
      </c>
      <c r="AI1647" s="17">
        <v>0</v>
      </c>
      <c r="AJ1647" s="17" t="s">
        <v>280</v>
      </c>
      <c r="AK1647" s="17"/>
      <c r="AL1647" s="17">
        <v>0.23371456276657199</v>
      </c>
      <c r="AM1647" s="17">
        <v>0.34653377098398902</v>
      </c>
      <c r="AN1647" s="17">
        <v>0.50803435553401999</v>
      </c>
      <c r="AO1647" s="17">
        <v>0.47172818415051598</v>
      </c>
      <c r="AP1647" s="17">
        <v>0.37243413136447601</v>
      </c>
      <c r="AQ1647" s="17">
        <v>0.32716113502566202</v>
      </c>
      <c r="AR1647" s="17"/>
      <c r="AS1647" s="17">
        <v>0.385694186886123</v>
      </c>
      <c r="AT1647" s="17">
        <v>0.300890514727782</v>
      </c>
      <c r="AU1647" s="17"/>
      <c r="AV1647" s="17">
        <v>0.49049073767814899</v>
      </c>
      <c r="AW1647" s="17">
        <v>9.8452970137055298E-2</v>
      </c>
    </row>
    <row r="1648" spans="2:49" x14ac:dyDescent="0.3">
      <c r="B1648" t="s">
        <v>441</v>
      </c>
      <c r="C1648" s="17">
        <v>0.19084166201551001</v>
      </c>
      <c r="D1648" s="17">
        <v>0.22992173635671001</v>
      </c>
      <c r="E1648" s="17">
        <v>0.16710288558577399</v>
      </c>
      <c r="F1648" s="17"/>
      <c r="G1648" s="17">
        <v>0</v>
      </c>
      <c r="H1648" s="17">
        <v>0.17342852611229001</v>
      </c>
      <c r="I1648" s="17">
        <v>0</v>
      </c>
      <c r="J1648" s="17">
        <v>0.32576147575792602</v>
      </c>
      <c r="K1648" s="17">
        <v>0.29074845412424499</v>
      </c>
      <c r="L1648" s="17">
        <v>0.102835793300636</v>
      </c>
      <c r="M1648" s="17"/>
      <c r="N1648" s="17">
        <v>0.14166858437244201</v>
      </c>
      <c r="O1648" s="17">
        <v>0.15322422114721401</v>
      </c>
      <c r="P1648" s="17">
        <v>0.248203822865041</v>
      </c>
      <c r="Q1648" s="17">
        <v>0.253522340753007</v>
      </c>
      <c r="R1648" s="17"/>
      <c r="S1648" s="17">
        <v>0.100707066038913</v>
      </c>
      <c r="T1648" s="17">
        <v>0.188567454987248</v>
      </c>
      <c r="U1648" s="17">
        <v>0.49030870363044199</v>
      </c>
      <c r="V1648" s="17">
        <v>0.15980587007201699</v>
      </c>
      <c r="W1648" s="17" t="s">
        <v>280</v>
      </c>
      <c r="X1648" s="17">
        <v>0.225419080275614</v>
      </c>
      <c r="Y1648" s="17">
        <v>0.26446862071233601</v>
      </c>
      <c r="Z1648" s="17">
        <v>0.25725831758046003</v>
      </c>
      <c r="AA1648" s="17">
        <v>0.25357317562474402</v>
      </c>
      <c r="AB1648" s="17">
        <v>0.19653078384477199</v>
      </c>
      <c r="AC1648" s="17">
        <v>0</v>
      </c>
      <c r="AD1648" s="17">
        <v>0</v>
      </c>
      <c r="AE1648" s="17"/>
      <c r="AF1648" s="17">
        <v>0.23709314577580701</v>
      </c>
      <c r="AG1648" s="17">
        <v>0.20280666381550599</v>
      </c>
      <c r="AH1648" s="17">
        <v>0.17145830403439299</v>
      </c>
      <c r="AI1648" s="17">
        <v>0.183402778237201</v>
      </c>
      <c r="AJ1648" s="17" t="s">
        <v>280</v>
      </c>
      <c r="AK1648" s="17"/>
      <c r="AL1648" s="17">
        <v>0.18939853881037799</v>
      </c>
      <c r="AM1648" s="17">
        <v>0.21303055366333901</v>
      </c>
      <c r="AN1648" s="17">
        <v>0.49196564446597901</v>
      </c>
      <c r="AO1648" s="17">
        <v>0.14656755746615999</v>
      </c>
      <c r="AP1648" s="17">
        <v>0.13303897787201799</v>
      </c>
      <c r="AQ1648" s="17">
        <v>0</v>
      </c>
      <c r="AR1648" s="17"/>
      <c r="AS1648" s="17">
        <v>0.13682517837352201</v>
      </c>
      <c r="AT1648" s="17">
        <v>0.25444761938416999</v>
      </c>
      <c r="AU1648" s="17"/>
      <c r="AV1648" s="17">
        <v>7.0636850125276096E-2</v>
      </c>
      <c r="AW1648" s="17">
        <v>0.31824351511194399</v>
      </c>
    </row>
    <row r="1649" spans="2:49" x14ac:dyDescent="0.3">
      <c r="B1649" t="s">
        <v>442</v>
      </c>
      <c r="C1649" s="17">
        <v>0.25054091784579902</v>
      </c>
      <c r="D1649" s="17">
        <v>0.22024839916682101</v>
      </c>
      <c r="E1649" s="17">
        <v>0.268941786844549</v>
      </c>
      <c r="F1649" s="17"/>
      <c r="G1649" s="17">
        <v>0.33806012841088801</v>
      </c>
      <c r="H1649" s="17">
        <v>0.23880405815259201</v>
      </c>
      <c r="I1649" s="17">
        <v>0.44538409711655003</v>
      </c>
      <c r="J1649" s="17">
        <v>0.19833916295019999</v>
      </c>
      <c r="K1649" s="17">
        <v>0.270357726234775</v>
      </c>
      <c r="L1649" s="17">
        <v>0.106489167762348</v>
      </c>
      <c r="M1649" s="17"/>
      <c r="N1649" s="17">
        <v>0.40701072872834898</v>
      </c>
      <c r="O1649" s="17">
        <v>0.30979333958741001</v>
      </c>
      <c r="P1649" s="17">
        <v>5.9547367485101997E-2</v>
      </c>
      <c r="Q1649" s="17">
        <v>0.16403908246579399</v>
      </c>
      <c r="R1649" s="17"/>
      <c r="S1649" s="17">
        <v>0.49946077725982901</v>
      </c>
      <c r="T1649" s="17">
        <v>0.19942506322446499</v>
      </c>
      <c r="U1649" s="17">
        <v>0.167357374225963</v>
      </c>
      <c r="V1649" s="17">
        <v>0.16699471503202601</v>
      </c>
      <c r="W1649" s="17" t="s">
        <v>280</v>
      </c>
      <c r="X1649" s="17">
        <v>0.51343235620427996</v>
      </c>
      <c r="Y1649" s="17">
        <v>0</v>
      </c>
      <c r="Z1649" s="17">
        <v>0</v>
      </c>
      <c r="AA1649" s="17">
        <v>0</v>
      </c>
      <c r="AB1649" s="17">
        <v>0.19969687160715399</v>
      </c>
      <c r="AC1649" s="17">
        <v>0.503920859162169</v>
      </c>
      <c r="AD1649" s="17">
        <v>0.449559464532997</v>
      </c>
      <c r="AE1649" s="17"/>
      <c r="AF1649" s="17">
        <v>0.29873424706651902</v>
      </c>
      <c r="AG1649" s="17">
        <v>0.40838092289329397</v>
      </c>
      <c r="AH1649" s="17">
        <v>0.128897331410049</v>
      </c>
      <c r="AI1649" s="17">
        <v>0.41792617671242399</v>
      </c>
      <c r="AJ1649" s="17" t="s">
        <v>280</v>
      </c>
      <c r="AK1649" s="17"/>
      <c r="AL1649" s="17">
        <v>0.37075286537173002</v>
      </c>
      <c r="AM1649" s="17">
        <v>0.21323630819056699</v>
      </c>
      <c r="AN1649" s="17">
        <v>0</v>
      </c>
      <c r="AO1649" s="17">
        <v>0.15200400453628499</v>
      </c>
      <c r="AP1649" s="17">
        <v>0.27398734799635599</v>
      </c>
      <c r="AQ1649" s="17">
        <v>0.33470545129181001</v>
      </c>
      <c r="AR1649" s="17"/>
      <c r="AS1649" s="17">
        <v>0.19031791366764</v>
      </c>
      <c r="AT1649" s="17">
        <v>0.321455230997999</v>
      </c>
      <c r="AU1649" s="17"/>
      <c r="AV1649" s="17">
        <v>0.11216346156177</v>
      </c>
      <c r="AW1649" s="17">
        <v>0.404534696067268</v>
      </c>
    </row>
    <row r="1650" spans="2:49" x14ac:dyDescent="0.3">
      <c r="B1650" t="s">
        <v>531</v>
      </c>
      <c r="C1650" s="17">
        <v>0.14701268408663601</v>
      </c>
      <c r="D1650" s="17">
        <v>0.16711377862170901</v>
      </c>
      <c r="E1650" s="17">
        <v>0.13480248752981899</v>
      </c>
      <c r="F1650" s="17"/>
      <c r="G1650" s="17">
        <v>0</v>
      </c>
      <c r="H1650" s="17">
        <v>0.113259483875866</v>
      </c>
      <c r="I1650" s="17">
        <v>0.143082427509235</v>
      </c>
      <c r="J1650" s="17">
        <v>6.5800520267785906E-2</v>
      </c>
      <c r="K1650" s="17">
        <v>0.15178590032977801</v>
      </c>
      <c r="L1650" s="17">
        <v>0.38720884692601798</v>
      </c>
      <c r="M1650" s="17"/>
      <c r="N1650" s="17">
        <v>0.143618459349202</v>
      </c>
      <c r="O1650" s="17">
        <v>0.19551685975577299</v>
      </c>
      <c r="P1650" s="17">
        <v>0.142404495836672</v>
      </c>
      <c r="Q1650" s="17">
        <v>7.8093040159929294E-2</v>
      </c>
      <c r="R1650" s="17"/>
      <c r="S1650" s="17">
        <v>9.9242049259112494E-2</v>
      </c>
      <c r="T1650" s="17">
        <v>0.31440408994594499</v>
      </c>
      <c r="U1650" s="17">
        <v>0</v>
      </c>
      <c r="V1650" s="17">
        <v>0</v>
      </c>
      <c r="W1650" s="17" t="s">
        <v>280</v>
      </c>
      <c r="X1650" s="17">
        <v>0.26114856352010601</v>
      </c>
      <c r="Y1650" s="17">
        <v>0.239665553298058</v>
      </c>
      <c r="Z1650" s="17">
        <v>0</v>
      </c>
      <c r="AA1650" s="17">
        <v>0.120863200025931</v>
      </c>
      <c r="AB1650" s="17">
        <v>0.400151564196423</v>
      </c>
      <c r="AC1650" s="17">
        <v>0.17058473208531599</v>
      </c>
      <c r="AD1650" s="17">
        <v>0</v>
      </c>
      <c r="AE1650" s="17"/>
      <c r="AF1650" s="17">
        <v>7.7866875284997694E-2</v>
      </c>
      <c r="AG1650" s="17">
        <v>9.2205421707091298E-2</v>
      </c>
      <c r="AH1650" s="17">
        <v>8.8867260164362596E-2</v>
      </c>
      <c r="AI1650" s="17">
        <v>0.183402778237201</v>
      </c>
      <c r="AJ1650" s="17" t="s">
        <v>280</v>
      </c>
      <c r="AK1650" s="17"/>
      <c r="AL1650" s="17">
        <v>8.9336526347134404E-2</v>
      </c>
      <c r="AM1650" s="17">
        <v>0.17987426172404999</v>
      </c>
      <c r="AN1650" s="17">
        <v>0</v>
      </c>
      <c r="AO1650" s="17">
        <v>0.22970025384703799</v>
      </c>
      <c r="AP1650" s="17">
        <v>0.22053954276714999</v>
      </c>
      <c r="AQ1650" s="17">
        <v>0</v>
      </c>
      <c r="AR1650" s="17"/>
      <c r="AS1650" s="17">
        <v>0.19166029348579</v>
      </c>
      <c r="AT1650" s="17">
        <v>9.4438844610574599E-2</v>
      </c>
      <c r="AU1650" s="17"/>
      <c r="AV1650" s="17">
        <v>0.196363595153872</v>
      </c>
      <c r="AW1650" s="17">
        <v>0.17876881868373201</v>
      </c>
    </row>
    <row r="1651" spans="2:49" x14ac:dyDescent="0.3">
      <c r="B1651" t="s">
        <v>443</v>
      </c>
      <c r="C1651" s="17">
        <v>0.411604736052055</v>
      </c>
      <c r="D1651" s="17">
        <v>0.38271608585476002</v>
      </c>
      <c r="E1651" s="17">
        <v>0.42915284003985699</v>
      </c>
      <c r="F1651" s="17"/>
      <c r="G1651" s="17">
        <v>0.66193987158911205</v>
      </c>
      <c r="H1651" s="17">
        <v>0.474507931859253</v>
      </c>
      <c r="I1651" s="17">
        <v>0.41153347537421497</v>
      </c>
      <c r="J1651" s="17">
        <v>0.410098841024088</v>
      </c>
      <c r="K1651" s="17">
        <v>0.287107919311201</v>
      </c>
      <c r="L1651" s="17">
        <v>0.40346619201099698</v>
      </c>
      <c r="M1651" s="17"/>
      <c r="N1651" s="17">
        <v>0.30770222755000698</v>
      </c>
      <c r="O1651" s="17">
        <v>0.34146557950960299</v>
      </c>
      <c r="P1651" s="17">
        <v>0.54984431381318499</v>
      </c>
      <c r="Q1651" s="17">
        <v>0.50434553662126902</v>
      </c>
      <c r="R1651" s="17"/>
      <c r="S1651" s="17">
        <v>0.30059010744214598</v>
      </c>
      <c r="T1651" s="17">
        <v>0.29760339184234202</v>
      </c>
      <c r="U1651" s="17">
        <v>0.34233392214359498</v>
      </c>
      <c r="V1651" s="17">
        <v>0.67319941489595803</v>
      </c>
      <c r="W1651" s="17" t="s">
        <v>280</v>
      </c>
      <c r="X1651" s="17">
        <v>0</v>
      </c>
      <c r="Y1651" s="17">
        <v>0.49586582598960499</v>
      </c>
      <c r="Z1651" s="17">
        <v>0.74274168241953997</v>
      </c>
      <c r="AA1651" s="17">
        <v>0.625563624349325</v>
      </c>
      <c r="AB1651" s="17">
        <v>0.20362078035165099</v>
      </c>
      <c r="AC1651" s="17">
        <v>0.32549440875251501</v>
      </c>
      <c r="AD1651" s="17">
        <v>0.550440535467003</v>
      </c>
      <c r="AE1651" s="17"/>
      <c r="AF1651" s="17">
        <v>0.38630573187267597</v>
      </c>
      <c r="AG1651" s="17">
        <v>0.29660699158410803</v>
      </c>
      <c r="AH1651" s="17">
        <v>0.61077710439119604</v>
      </c>
      <c r="AI1651" s="17">
        <v>0.21526826681317299</v>
      </c>
      <c r="AJ1651" s="17" t="s">
        <v>280</v>
      </c>
      <c r="AK1651" s="17"/>
      <c r="AL1651" s="17">
        <v>0.35051206947075803</v>
      </c>
      <c r="AM1651" s="17">
        <v>0.39385887642204298</v>
      </c>
      <c r="AN1651" s="17">
        <v>0.50803435553401999</v>
      </c>
      <c r="AO1651" s="17">
        <v>0.47172818415051598</v>
      </c>
      <c r="AP1651" s="17">
        <v>0.37243413136447601</v>
      </c>
      <c r="AQ1651" s="17">
        <v>0.66529454870819005</v>
      </c>
      <c r="AR1651" s="17"/>
      <c r="AS1651" s="17">
        <v>0.48119661447304801</v>
      </c>
      <c r="AT1651" s="17">
        <v>0.32965830500725601</v>
      </c>
      <c r="AU1651" s="17"/>
      <c r="AV1651" s="17">
        <v>0.62083609315908195</v>
      </c>
      <c r="AW1651" s="17">
        <v>9.8452970137055298E-2</v>
      </c>
    </row>
    <row r="1652" spans="2:49" x14ac:dyDescent="0.3">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row>
    <row r="1653" spans="2:49" x14ac:dyDescent="0.3">
      <c r="B1653" s="6" t="s">
        <v>555</v>
      </c>
      <c r="C1653" s="17"/>
      <c r="D1653" s="17"/>
      <c r="E1653" s="17"/>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c r="AP1653" s="17"/>
      <c r="AQ1653" s="17"/>
      <c r="AR1653" s="17"/>
      <c r="AS1653" s="17"/>
      <c r="AT1653" s="17"/>
      <c r="AU1653" s="17"/>
      <c r="AV1653" s="17"/>
      <c r="AW1653" s="17"/>
    </row>
    <row r="1654" spans="2:49" x14ac:dyDescent="0.3">
      <c r="B1654" s="23" t="s">
        <v>534</v>
      </c>
      <c r="C1654" s="17"/>
      <c r="D1654" s="17"/>
      <c r="E1654" s="17"/>
      <c r="F1654" s="17"/>
      <c r="G1654" s="17"/>
      <c r="H1654" s="17"/>
      <c r="I1654" s="17"/>
      <c r="J1654" s="17"/>
      <c r="K1654" s="17"/>
      <c r="L1654" s="17"/>
      <c r="M1654" s="17"/>
      <c r="N1654" s="17"/>
      <c r="O1654" s="17"/>
      <c r="P1654" s="17"/>
      <c r="Q1654" s="17"/>
      <c r="R1654" s="17"/>
      <c r="S1654" s="17"/>
      <c r="T1654" s="17"/>
      <c r="U1654" s="17"/>
      <c r="V1654" s="17"/>
      <c r="W1654" s="17"/>
      <c r="X1654" s="17"/>
      <c r="Y1654" s="17"/>
      <c r="Z1654" s="17"/>
      <c r="AA1654" s="17"/>
      <c r="AB1654" s="17"/>
      <c r="AC1654" s="17"/>
      <c r="AD1654" s="17"/>
      <c r="AE1654" s="17"/>
      <c r="AF1654" s="17"/>
      <c r="AG1654" s="17"/>
      <c r="AH1654" s="17"/>
      <c r="AI1654" s="17"/>
      <c r="AJ1654" s="17"/>
      <c r="AK1654" s="17"/>
      <c r="AL1654" s="17"/>
      <c r="AM1654" s="17"/>
      <c r="AN1654" s="17"/>
      <c r="AO1654" s="17"/>
      <c r="AP1654" s="17"/>
      <c r="AQ1654" s="17"/>
      <c r="AR1654" s="17"/>
      <c r="AS1654" s="17"/>
      <c r="AT1654" s="17"/>
      <c r="AU1654" s="17"/>
      <c r="AV1654" s="17"/>
      <c r="AW1654" s="17"/>
    </row>
    <row r="1655" spans="2:49" x14ac:dyDescent="0.3">
      <c r="B1655" t="s">
        <v>439</v>
      </c>
      <c r="C1655" s="17">
        <v>6.6188277458478301E-2</v>
      </c>
      <c r="D1655" s="17">
        <v>9.6700448921124907E-2</v>
      </c>
      <c r="E1655" s="17">
        <v>4.7653982707306503E-2</v>
      </c>
      <c r="F1655" s="17"/>
      <c r="G1655" s="17">
        <v>0</v>
      </c>
      <c r="H1655" s="17">
        <v>6.4665938028815803E-2</v>
      </c>
      <c r="I1655" s="17">
        <v>0.14777718238123599</v>
      </c>
      <c r="J1655" s="17">
        <v>6.2781148129492301E-2</v>
      </c>
      <c r="K1655" s="17">
        <v>7.5323398037952793E-2</v>
      </c>
      <c r="L1655" s="17">
        <v>0</v>
      </c>
      <c r="M1655" s="17"/>
      <c r="N1655" s="17">
        <v>0</v>
      </c>
      <c r="O1655" s="17">
        <v>0</v>
      </c>
      <c r="P1655" s="17">
        <v>0.209287520090575</v>
      </c>
      <c r="Q1655" s="17">
        <v>8.3356852320907796E-2</v>
      </c>
      <c r="R1655" s="17"/>
      <c r="S1655" s="17">
        <v>0</v>
      </c>
      <c r="T1655" s="17">
        <v>0</v>
      </c>
      <c r="U1655" s="17">
        <v>0.159180227855684</v>
      </c>
      <c r="V1655" s="17">
        <v>0.218205457457085</v>
      </c>
      <c r="W1655" s="17" t="s">
        <v>280</v>
      </c>
      <c r="X1655" s="17">
        <v>0</v>
      </c>
      <c r="Y1655" s="17">
        <v>0</v>
      </c>
      <c r="Z1655" s="17">
        <v>0.25725831758046003</v>
      </c>
      <c r="AA1655" s="17">
        <v>0.128236766754389</v>
      </c>
      <c r="AB1655" s="17">
        <v>0</v>
      </c>
      <c r="AC1655" s="17">
        <v>0</v>
      </c>
      <c r="AD1655" s="17">
        <v>0</v>
      </c>
      <c r="AE1655" s="17"/>
      <c r="AF1655" s="17">
        <v>7.8013976599174195E-2</v>
      </c>
      <c r="AG1655" s="17">
        <v>0</v>
      </c>
      <c r="AH1655" s="17">
        <v>0.104849410374519</v>
      </c>
      <c r="AI1655" s="17">
        <v>0.21526826681317299</v>
      </c>
      <c r="AJ1655" s="17" t="s">
        <v>280</v>
      </c>
      <c r="AK1655" s="17"/>
      <c r="AL1655" s="17">
        <v>0.16328341003692701</v>
      </c>
      <c r="AM1655" s="17">
        <v>0</v>
      </c>
      <c r="AN1655" s="17">
        <v>0</v>
      </c>
      <c r="AO1655" s="17">
        <v>0</v>
      </c>
      <c r="AP1655" s="17">
        <v>0</v>
      </c>
      <c r="AQ1655" s="17">
        <v>0.33813341368252903</v>
      </c>
      <c r="AR1655" s="17"/>
      <c r="AS1655" s="17">
        <v>9.5502427586924593E-2</v>
      </c>
      <c r="AT1655" s="17">
        <v>3.16700256647032E-2</v>
      </c>
      <c r="AU1655" s="17"/>
      <c r="AV1655" s="17">
        <v>0.13034535548093301</v>
      </c>
      <c r="AW1655" s="17">
        <v>0</v>
      </c>
    </row>
    <row r="1656" spans="2:49" x14ac:dyDescent="0.3">
      <c r="B1656" t="s">
        <v>440</v>
      </c>
      <c r="C1656" s="17">
        <v>0.19885498150398301</v>
      </c>
      <c r="D1656" s="17">
        <v>9.3898821193415999E-2</v>
      </c>
      <c r="E1656" s="17">
        <v>0.26260948726011202</v>
      </c>
      <c r="F1656" s="17"/>
      <c r="G1656" s="17">
        <v>0.350410667241767</v>
      </c>
      <c r="H1656" s="17">
        <v>0.237590105066737</v>
      </c>
      <c r="I1656" s="17">
        <v>0.26623428520861903</v>
      </c>
      <c r="J1656" s="17">
        <v>0.13555200621230801</v>
      </c>
      <c r="K1656" s="17">
        <v>0.14565613218578</v>
      </c>
      <c r="L1656" s="17">
        <v>0.197342539899761</v>
      </c>
      <c r="M1656" s="17"/>
      <c r="N1656" s="17">
        <v>0.107668106811</v>
      </c>
      <c r="O1656" s="17">
        <v>0.155280214890086</v>
      </c>
      <c r="P1656" s="17">
        <v>0.27149683895612198</v>
      </c>
      <c r="Q1656" s="17">
        <v>0.319056503559972</v>
      </c>
      <c r="R1656" s="17"/>
      <c r="S1656" s="17">
        <v>0.41230544308839001</v>
      </c>
      <c r="T1656" s="17">
        <v>0</v>
      </c>
      <c r="U1656" s="17">
        <v>0.173429462595562</v>
      </c>
      <c r="V1656" s="17">
        <v>0.454993957438872</v>
      </c>
      <c r="W1656" s="17" t="s">
        <v>280</v>
      </c>
      <c r="X1656" s="17">
        <v>0.26450839941106802</v>
      </c>
      <c r="Y1656" s="17">
        <v>0.26446862071233601</v>
      </c>
      <c r="Z1656" s="17">
        <v>0.248910399767346</v>
      </c>
      <c r="AA1656" s="17">
        <v>0.111900291202366</v>
      </c>
      <c r="AB1656" s="17">
        <v>0</v>
      </c>
      <c r="AC1656" s="17">
        <v>0</v>
      </c>
      <c r="AD1656" s="17">
        <v>0.31108644271139502</v>
      </c>
      <c r="AE1656" s="17"/>
      <c r="AF1656" s="17">
        <v>0.14757492282333901</v>
      </c>
      <c r="AG1656" s="17">
        <v>0.31426710565589799</v>
      </c>
      <c r="AH1656" s="17">
        <v>0.23627097665993799</v>
      </c>
      <c r="AI1656" s="17">
        <v>0</v>
      </c>
      <c r="AJ1656" s="17" t="s">
        <v>280</v>
      </c>
      <c r="AK1656" s="17"/>
      <c r="AL1656" s="17">
        <v>0.242369688058854</v>
      </c>
      <c r="AM1656" s="17">
        <v>0.131623175999414</v>
      </c>
      <c r="AN1656" s="17">
        <v>0.49447715452507401</v>
      </c>
      <c r="AO1656" s="17">
        <v>0.152873473359882</v>
      </c>
      <c r="AP1656" s="17">
        <v>0.117165849623882</v>
      </c>
      <c r="AQ1656" s="17">
        <v>0.32716113502566202</v>
      </c>
      <c r="AR1656" s="17"/>
      <c r="AS1656" s="17">
        <v>0.189876656476031</v>
      </c>
      <c r="AT1656" s="17">
        <v>0.209427216504597</v>
      </c>
      <c r="AU1656" s="17"/>
      <c r="AV1656" s="17">
        <v>0.22163326015545501</v>
      </c>
      <c r="AW1656" s="17">
        <v>0.102833663059211</v>
      </c>
    </row>
    <row r="1657" spans="2:49" x14ac:dyDescent="0.3">
      <c r="B1657" t="s">
        <v>441</v>
      </c>
      <c r="C1657" s="17">
        <v>0.22554685218157999</v>
      </c>
      <c r="D1657" s="17">
        <v>0.31454796050878597</v>
      </c>
      <c r="E1657" s="17">
        <v>0.17148407343320901</v>
      </c>
      <c r="F1657" s="17"/>
      <c r="G1657" s="17">
        <v>0.33806012841088801</v>
      </c>
      <c r="H1657" s="17">
        <v>0.122899970153732</v>
      </c>
      <c r="I1657" s="17">
        <v>0.23066537872554399</v>
      </c>
      <c r="J1657" s="17">
        <v>0.33281739136343202</v>
      </c>
      <c r="K1657" s="17">
        <v>0.21430850879213101</v>
      </c>
      <c r="L1657" s="17">
        <v>0.20514418381795199</v>
      </c>
      <c r="M1657" s="17"/>
      <c r="N1657" s="17">
        <v>0.35930345779748002</v>
      </c>
      <c r="O1657" s="17">
        <v>0.204650765141424</v>
      </c>
      <c r="P1657" s="17">
        <v>0.12676394609650099</v>
      </c>
      <c r="Q1657" s="17">
        <v>0.17991970054369799</v>
      </c>
      <c r="R1657" s="17"/>
      <c r="S1657" s="17">
        <v>0.199170554390663</v>
      </c>
      <c r="T1657" s="17">
        <v>9.9258905653449497E-2</v>
      </c>
      <c r="U1657" s="17">
        <v>0.32420919813593801</v>
      </c>
      <c r="V1657" s="17">
        <v>0.32680058510404197</v>
      </c>
      <c r="W1657" s="17" t="s">
        <v>280</v>
      </c>
      <c r="X1657" s="17">
        <v>0</v>
      </c>
      <c r="Y1657" s="17">
        <v>0.26081878833968802</v>
      </c>
      <c r="Z1657" s="17">
        <v>0</v>
      </c>
      <c r="AA1657" s="17">
        <v>0.50273442486251796</v>
      </c>
      <c r="AB1657" s="17">
        <v>0.40331765195880498</v>
      </c>
      <c r="AC1657" s="17">
        <v>0</v>
      </c>
      <c r="AD1657" s="17">
        <v>0.23483540548964199</v>
      </c>
      <c r="AE1657" s="17"/>
      <c r="AF1657" s="17">
        <v>0.14901837292429199</v>
      </c>
      <c r="AG1657" s="17">
        <v>0.25622380529196098</v>
      </c>
      <c r="AH1657" s="17">
        <v>0.18167590673808101</v>
      </c>
      <c r="AI1657" s="17">
        <v>0.41792617671242399</v>
      </c>
      <c r="AJ1657" s="17" t="s">
        <v>280</v>
      </c>
      <c r="AK1657" s="17"/>
      <c r="AL1657" s="17">
        <v>0.19440318455172301</v>
      </c>
      <c r="AM1657" s="17">
        <v>0.26251753500824698</v>
      </c>
      <c r="AN1657" s="17">
        <v>0.50552284547492599</v>
      </c>
      <c r="AO1657" s="17">
        <v>0.15795852266763799</v>
      </c>
      <c r="AP1657" s="17">
        <v>0.27733558890899002</v>
      </c>
      <c r="AQ1657" s="17">
        <v>0</v>
      </c>
      <c r="AR1657" s="17"/>
      <c r="AS1657" s="17">
        <v>0.22228272521498599</v>
      </c>
      <c r="AT1657" s="17">
        <v>0.22939045522059201</v>
      </c>
      <c r="AU1657" s="17"/>
      <c r="AV1657" s="17">
        <v>0.22564346136264499</v>
      </c>
      <c r="AW1657" s="17">
        <v>0.213071143985161</v>
      </c>
    </row>
    <row r="1658" spans="2:49" x14ac:dyDescent="0.3">
      <c r="B1658" t="s">
        <v>442</v>
      </c>
      <c r="C1658" s="17">
        <v>0.24201788543425601</v>
      </c>
      <c r="D1658" s="17">
        <v>0.25093096247498903</v>
      </c>
      <c r="E1658" s="17">
        <v>0.23660373137396301</v>
      </c>
      <c r="F1658" s="17"/>
      <c r="G1658" s="17">
        <v>0.31152920434734499</v>
      </c>
      <c r="H1658" s="17">
        <v>0.28378053247878099</v>
      </c>
      <c r="I1658" s="17">
        <v>0</v>
      </c>
      <c r="J1658" s="17">
        <v>0.26177347663355799</v>
      </c>
      <c r="K1658" s="17">
        <v>0.41373096048725899</v>
      </c>
      <c r="L1658" s="17">
        <v>0.106489167762348</v>
      </c>
      <c r="M1658" s="17"/>
      <c r="N1658" s="17">
        <v>0.28705782902051102</v>
      </c>
      <c r="O1658" s="17">
        <v>0.29587582174604798</v>
      </c>
      <c r="P1658" s="17">
        <v>0.18961646965175599</v>
      </c>
      <c r="Q1658" s="17">
        <v>0.151997253587067</v>
      </c>
      <c r="R1658" s="17"/>
      <c r="S1658" s="17">
        <v>0.190039904002722</v>
      </c>
      <c r="T1658" s="17">
        <v>0.28696710570679501</v>
      </c>
      <c r="U1658" s="17">
        <v>0.167357374225963</v>
      </c>
      <c r="V1658" s="17">
        <v>0</v>
      </c>
      <c r="W1658" s="17" t="s">
        <v>280</v>
      </c>
      <c r="X1658" s="17">
        <v>0.225419080275614</v>
      </c>
      <c r="Y1658" s="17">
        <v>0.235047037649917</v>
      </c>
      <c r="Z1658" s="17">
        <v>0.493831282652194</v>
      </c>
      <c r="AA1658" s="17">
        <v>0.25712851718072699</v>
      </c>
      <c r="AB1658" s="17">
        <v>0.19653078384477199</v>
      </c>
      <c r="AC1658" s="17">
        <v>0.65883053582936801</v>
      </c>
      <c r="AD1658" s="17">
        <v>0</v>
      </c>
      <c r="AE1658" s="17"/>
      <c r="AF1658" s="17">
        <v>0.46518180609117799</v>
      </c>
      <c r="AG1658" s="17">
        <v>0.23779607112291001</v>
      </c>
      <c r="AH1658" s="17">
        <v>0.207136983774966</v>
      </c>
      <c r="AI1658" s="17">
        <v>0.183402778237201</v>
      </c>
      <c r="AJ1658" s="17" t="s">
        <v>280</v>
      </c>
      <c r="AK1658" s="17"/>
      <c r="AL1658" s="17">
        <v>0.21849569180400399</v>
      </c>
      <c r="AM1658" s="17">
        <v>0.36274215596671699</v>
      </c>
      <c r="AN1658" s="17">
        <v>0</v>
      </c>
      <c r="AO1658" s="17">
        <v>0.22936993934335101</v>
      </c>
      <c r="AP1658" s="17">
        <v>0.25239426850577201</v>
      </c>
      <c r="AQ1658" s="17">
        <v>0</v>
      </c>
      <c r="AR1658" s="17"/>
      <c r="AS1658" s="17">
        <v>0.18689130384400601</v>
      </c>
      <c r="AT1658" s="17">
        <v>0.30693101494762998</v>
      </c>
      <c r="AU1658" s="17"/>
      <c r="AV1658" s="17">
        <v>0.14820935346545799</v>
      </c>
      <c r="AW1658" s="17">
        <v>0.29291626753781902</v>
      </c>
    </row>
    <row r="1659" spans="2:49" x14ac:dyDescent="0.3">
      <c r="B1659" t="s">
        <v>531</v>
      </c>
      <c r="C1659" s="17">
        <v>0.267392003421702</v>
      </c>
      <c r="D1659" s="17">
        <v>0.243921806901684</v>
      </c>
      <c r="E1659" s="17">
        <v>0.28164872522540901</v>
      </c>
      <c r="F1659" s="17"/>
      <c r="G1659" s="17">
        <v>0</v>
      </c>
      <c r="H1659" s="17">
        <v>0.29106345427193397</v>
      </c>
      <c r="I1659" s="17">
        <v>0.35532315368460099</v>
      </c>
      <c r="J1659" s="17">
        <v>0.20707597766121</v>
      </c>
      <c r="K1659" s="17">
        <v>0.15098100049687799</v>
      </c>
      <c r="L1659" s="17">
        <v>0.491024108519939</v>
      </c>
      <c r="M1659" s="17"/>
      <c r="N1659" s="17">
        <v>0.24597060637100901</v>
      </c>
      <c r="O1659" s="17">
        <v>0.34419319822244199</v>
      </c>
      <c r="P1659" s="17">
        <v>0.20283522520504699</v>
      </c>
      <c r="Q1659" s="17">
        <v>0.265669689988355</v>
      </c>
      <c r="R1659" s="17"/>
      <c r="S1659" s="17">
        <v>0.19848409851822499</v>
      </c>
      <c r="T1659" s="17">
        <v>0.61377398863975596</v>
      </c>
      <c r="U1659" s="17">
        <v>0.17582373718685401</v>
      </c>
      <c r="V1659" s="17">
        <v>0</v>
      </c>
      <c r="W1659" s="17" t="s">
        <v>280</v>
      </c>
      <c r="X1659" s="17">
        <v>0.51007252031331796</v>
      </c>
      <c r="Y1659" s="17">
        <v>0.239665553298058</v>
      </c>
      <c r="Z1659" s="17">
        <v>0</v>
      </c>
      <c r="AA1659" s="17">
        <v>0</v>
      </c>
      <c r="AB1659" s="17">
        <v>0.400151564196423</v>
      </c>
      <c r="AC1659" s="17">
        <v>0.34116946417063199</v>
      </c>
      <c r="AD1659" s="17">
        <v>0.45407815179896299</v>
      </c>
      <c r="AE1659" s="17"/>
      <c r="AF1659" s="17">
        <v>0.160210921562016</v>
      </c>
      <c r="AG1659" s="17">
        <v>0.19171301792923001</v>
      </c>
      <c r="AH1659" s="17">
        <v>0.27006672245249602</v>
      </c>
      <c r="AI1659" s="17">
        <v>0.183402778237201</v>
      </c>
      <c r="AJ1659" s="17" t="s">
        <v>280</v>
      </c>
      <c r="AK1659" s="17"/>
      <c r="AL1659" s="17">
        <v>0.18144802554849199</v>
      </c>
      <c r="AM1659" s="17">
        <v>0.24311713302562199</v>
      </c>
      <c r="AN1659" s="17">
        <v>0</v>
      </c>
      <c r="AO1659" s="17">
        <v>0.45979806462912798</v>
      </c>
      <c r="AP1659" s="17">
        <v>0.35310429296135498</v>
      </c>
      <c r="AQ1659" s="17">
        <v>0.33470545129181001</v>
      </c>
      <c r="AR1659" s="17"/>
      <c r="AS1659" s="17">
        <v>0.30544688687805199</v>
      </c>
      <c r="AT1659" s="17">
        <v>0.22258128766247701</v>
      </c>
      <c r="AU1659" s="17"/>
      <c r="AV1659" s="17">
        <v>0.27416856953551</v>
      </c>
      <c r="AW1659" s="17">
        <v>0.39117892541780802</v>
      </c>
    </row>
    <row r="1660" spans="2:49" x14ac:dyDescent="0.3">
      <c r="B1660" t="s">
        <v>443</v>
      </c>
      <c r="C1660" s="17">
        <v>0.265043258962461</v>
      </c>
      <c r="D1660" s="17">
        <v>0.190599270114541</v>
      </c>
      <c r="E1660" s="17">
        <v>0.31026346996741799</v>
      </c>
      <c r="F1660" s="17"/>
      <c r="G1660" s="17">
        <v>0.350410667241767</v>
      </c>
      <c r="H1660" s="17">
        <v>0.30225604309555298</v>
      </c>
      <c r="I1660" s="17">
        <v>0.41401146758985502</v>
      </c>
      <c r="J1660" s="17">
        <v>0.19833315434180099</v>
      </c>
      <c r="K1660" s="17">
        <v>0.22097953022373301</v>
      </c>
      <c r="L1660" s="17">
        <v>0.197342539899761</v>
      </c>
      <c r="M1660" s="17"/>
      <c r="N1660" s="17">
        <v>0.107668106811</v>
      </c>
      <c r="O1660" s="17">
        <v>0.155280214890086</v>
      </c>
      <c r="P1660" s="17">
        <v>0.48078435904669697</v>
      </c>
      <c r="Q1660" s="17">
        <v>0.40241335588088001</v>
      </c>
      <c r="R1660" s="17"/>
      <c r="S1660" s="17">
        <v>0.41230544308839001</v>
      </c>
      <c r="T1660" s="17">
        <v>0</v>
      </c>
      <c r="U1660" s="17">
        <v>0.332609690451246</v>
      </c>
      <c r="V1660" s="17">
        <v>0.67319941489595803</v>
      </c>
      <c r="W1660" s="17" t="s">
        <v>280</v>
      </c>
      <c r="X1660" s="17">
        <v>0.26450839941106802</v>
      </c>
      <c r="Y1660" s="17">
        <v>0.26446862071233601</v>
      </c>
      <c r="Z1660" s="17">
        <v>0.506168717347806</v>
      </c>
      <c r="AA1660" s="17">
        <v>0.240137057956755</v>
      </c>
      <c r="AB1660" s="17">
        <v>0</v>
      </c>
      <c r="AC1660" s="17">
        <v>0</v>
      </c>
      <c r="AD1660" s="17">
        <v>0.31108644271139502</v>
      </c>
      <c r="AE1660" s="17"/>
      <c r="AF1660" s="17">
        <v>0.22558889942251301</v>
      </c>
      <c r="AG1660" s="17">
        <v>0.31426710565589799</v>
      </c>
      <c r="AH1660" s="17">
        <v>0.34112038703445702</v>
      </c>
      <c r="AI1660" s="17">
        <v>0.21526826681317299</v>
      </c>
      <c r="AJ1660" s="17" t="s">
        <v>280</v>
      </c>
      <c r="AK1660" s="17"/>
      <c r="AL1660" s="17">
        <v>0.40565309809577998</v>
      </c>
      <c r="AM1660" s="17">
        <v>0.131623175999414</v>
      </c>
      <c r="AN1660" s="17">
        <v>0.49447715452507401</v>
      </c>
      <c r="AO1660" s="17">
        <v>0.152873473359882</v>
      </c>
      <c r="AP1660" s="17">
        <v>0.117165849623882</v>
      </c>
      <c r="AQ1660" s="17">
        <v>0.66529454870819005</v>
      </c>
      <c r="AR1660" s="17"/>
      <c r="AS1660" s="17">
        <v>0.28537908406295598</v>
      </c>
      <c r="AT1660" s="17">
        <v>0.24109724216930001</v>
      </c>
      <c r="AU1660" s="17"/>
      <c r="AV1660" s="17">
        <v>0.35197861563638799</v>
      </c>
      <c r="AW1660" s="17">
        <v>0.102833663059211</v>
      </c>
    </row>
    <row r="1661" spans="2:49" x14ac:dyDescent="0.3">
      <c r="C1661" s="17"/>
      <c r="D1661" s="17"/>
      <c r="E1661" s="17"/>
      <c r="F1661" s="17"/>
      <c r="G1661" s="17"/>
      <c r="H1661" s="17"/>
      <c r="I1661" s="17"/>
      <c r="J1661" s="17"/>
      <c r="K1661" s="17"/>
      <c r="L1661" s="17"/>
      <c r="M1661" s="17"/>
      <c r="N1661" s="17"/>
      <c r="O1661" s="17"/>
      <c r="P1661" s="17"/>
      <c r="Q1661" s="17"/>
      <c r="R1661" s="17"/>
      <c r="S1661" s="17"/>
      <c r="T1661" s="17"/>
      <c r="U1661" s="17"/>
      <c r="V1661" s="17"/>
      <c r="W1661" s="17"/>
      <c r="X1661" s="17"/>
      <c r="Y1661" s="17"/>
      <c r="Z1661" s="17"/>
      <c r="AA1661" s="17"/>
      <c r="AB1661" s="17"/>
      <c r="AC1661" s="17"/>
      <c r="AD1661" s="17"/>
      <c r="AE1661" s="17"/>
      <c r="AF1661" s="17"/>
      <c r="AG1661" s="17"/>
      <c r="AH1661" s="17"/>
      <c r="AI1661" s="17"/>
      <c r="AJ1661" s="17"/>
      <c r="AK1661" s="17"/>
      <c r="AL1661" s="17"/>
      <c r="AM1661" s="17"/>
      <c r="AN1661" s="17"/>
      <c r="AO1661" s="17"/>
      <c r="AP1661" s="17"/>
      <c r="AQ1661" s="17"/>
      <c r="AR1661" s="17"/>
      <c r="AS1661" s="17"/>
      <c r="AT1661" s="17"/>
      <c r="AU1661" s="17"/>
      <c r="AV1661" s="17"/>
      <c r="AW1661" s="17"/>
    </row>
    <row r="1662" spans="2:49" x14ac:dyDescent="0.3">
      <c r="B1662" s="6" t="s">
        <v>556</v>
      </c>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row>
    <row r="1663" spans="2:49" x14ac:dyDescent="0.3">
      <c r="B1663" s="23" t="s">
        <v>534</v>
      </c>
      <c r="C1663" s="17"/>
      <c r="D1663" s="17"/>
      <c r="E1663" s="17"/>
      <c r="F1663" s="17"/>
      <c r="G1663" s="17"/>
      <c r="H1663" s="17"/>
      <c r="I1663" s="17"/>
      <c r="J1663" s="17"/>
      <c r="K1663" s="17"/>
      <c r="L1663" s="17"/>
      <c r="M1663" s="17"/>
      <c r="N1663" s="17"/>
      <c r="O1663" s="17"/>
      <c r="P1663" s="17"/>
      <c r="Q1663" s="17"/>
      <c r="R1663" s="17"/>
      <c r="S1663" s="17"/>
      <c r="T1663" s="17"/>
      <c r="U1663" s="17"/>
      <c r="V1663" s="17"/>
      <c r="W1663" s="17"/>
      <c r="X1663" s="17"/>
      <c r="Y1663" s="17"/>
      <c r="Z1663" s="17"/>
      <c r="AA1663" s="17"/>
      <c r="AB1663" s="17"/>
      <c r="AC1663" s="17"/>
      <c r="AD1663" s="17"/>
      <c r="AE1663" s="17"/>
      <c r="AF1663" s="17"/>
      <c r="AG1663" s="17"/>
      <c r="AH1663" s="17"/>
      <c r="AI1663" s="17"/>
      <c r="AJ1663" s="17"/>
      <c r="AK1663" s="17"/>
      <c r="AL1663" s="17"/>
      <c r="AM1663" s="17"/>
      <c r="AN1663" s="17"/>
      <c r="AO1663" s="17"/>
      <c r="AP1663" s="17"/>
      <c r="AQ1663" s="17"/>
      <c r="AR1663" s="17"/>
      <c r="AS1663" s="17"/>
      <c r="AT1663" s="17"/>
      <c r="AU1663" s="17"/>
      <c r="AV1663" s="17"/>
      <c r="AW1663" s="17"/>
    </row>
    <row r="1664" spans="2:49" x14ac:dyDescent="0.3">
      <c r="B1664" t="s">
        <v>439</v>
      </c>
      <c r="C1664" s="17">
        <v>0.104179334585786</v>
      </c>
      <c r="D1664" s="17">
        <v>0.154452919699791</v>
      </c>
      <c r="E1664" s="17">
        <v>7.36411788258199E-2</v>
      </c>
      <c r="F1664" s="17"/>
      <c r="G1664" s="17">
        <v>0</v>
      </c>
      <c r="H1664" s="17">
        <v>0.17672397374318399</v>
      </c>
      <c r="I1664" s="17">
        <v>0</v>
      </c>
      <c r="J1664" s="17">
        <v>0.13168181118599201</v>
      </c>
      <c r="K1664" s="17">
        <v>0.14946484127908499</v>
      </c>
      <c r="L1664" s="17">
        <v>0</v>
      </c>
      <c r="M1664" s="17"/>
      <c r="N1664" s="17">
        <v>0.106183186499773</v>
      </c>
      <c r="O1664" s="17">
        <v>4.7647410320134899E-2</v>
      </c>
      <c r="P1664" s="17">
        <v>0.18625121352684501</v>
      </c>
      <c r="Q1664" s="17">
        <v>7.9243250254194805E-2</v>
      </c>
      <c r="R1664" s="17"/>
      <c r="S1664" s="17">
        <v>9.5786479639118793E-2</v>
      </c>
      <c r="T1664" s="17">
        <v>0</v>
      </c>
      <c r="U1664" s="17">
        <v>0.173429462595562</v>
      </c>
      <c r="V1664" s="17">
        <v>0</v>
      </c>
      <c r="W1664" s="17" t="s">
        <v>280</v>
      </c>
      <c r="X1664" s="17">
        <v>0</v>
      </c>
      <c r="Y1664" s="17">
        <v>0.52528740905202498</v>
      </c>
      <c r="Z1664" s="17">
        <v>0.493831282652194</v>
      </c>
      <c r="AA1664" s="17">
        <v>0.128236766754389</v>
      </c>
      <c r="AB1664" s="17">
        <v>0</v>
      </c>
      <c r="AC1664" s="17">
        <v>0</v>
      </c>
      <c r="AD1664" s="17">
        <v>0</v>
      </c>
      <c r="AE1664" s="17"/>
      <c r="AF1664" s="17">
        <v>7.8013976599174195E-2</v>
      </c>
      <c r="AG1664" s="17">
        <v>0.105818794080388</v>
      </c>
      <c r="AH1664" s="17">
        <v>0.126600654088528</v>
      </c>
      <c r="AI1664" s="17">
        <v>0.21526826681317299</v>
      </c>
      <c r="AJ1664" s="17" t="s">
        <v>280</v>
      </c>
      <c r="AK1664" s="17"/>
      <c r="AL1664" s="17">
        <v>0.19034389787437</v>
      </c>
      <c r="AM1664" s="17">
        <v>5.2514070297647E-2</v>
      </c>
      <c r="AN1664" s="17">
        <v>0.25169726352129901</v>
      </c>
      <c r="AO1664" s="17">
        <v>0</v>
      </c>
      <c r="AP1664" s="17">
        <v>0</v>
      </c>
      <c r="AQ1664" s="17">
        <v>0.33813341368252903</v>
      </c>
      <c r="AR1664" s="17"/>
      <c r="AS1664" s="17">
        <v>0.13986143521651201</v>
      </c>
      <c r="AT1664" s="17">
        <v>6.2162638597490001E-2</v>
      </c>
      <c r="AU1664" s="17"/>
      <c r="AV1664" s="17">
        <v>0.15337057867967999</v>
      </c>
      <c r="AW1664" s="17">
        <v>0.102833663059211</v>
      </c>
    </row>
    <row r="1665" spans="2:49" x14ac:dyDescent="0.3">
      <c r="B1665" t="s">
        <v>440</v>
      </c>
      <c r="C1665" s="17">
        <v>0.30456280484942899</v>
      </c>
      <c r="D1665" s="17">
        <v>0.26261943547616101</v>
      </c>
      <c r="E1665" s="17">
        <v>0.33004085946029499</v>
      </c>
      <c r="F1665" s="17"/>
      <c r="G1665" s="17">
        <v>0.33806012841088801</v>
      </c>
      <c r="H1665" s="17">
        <v>0.23639494277617801</v>
      </c>
      <c r="I1665" s="17">
        <v>0.62155743889322002</v>
      </c>
      <c r="J1665" s="17">
        <v>0.31885397138133198</v>
      </c>
      <c r="K1665" s="17">
        <v>0.285018297903878</v>
      </c>
      <c r="L1665" s="17">
        <v>0.10113756713811201</v>
      </c>
      <c r="M1665" s="17"/>
      <c r="N1665" s="17">
        <v>0.39885629443041698</v>
      </c>
      <c r="O1665" s="17">
        <v>0.25787299990061902</v>
      </c>
      <c r="P1665" s="17">
        <v>0.290569469785395</v>
      </c>
      <c r="Q1665" s="17">
        <v>0.24708667096981299</v>
      </c>
      <c r="R1665" s="17"/>
      <c r="S1665" s="17">
        <v>0.30561182761685801</v>
      </c>
      <c r="T1665" s="17">
        <v>0.63110528818143996</v>
      </c>
      <c r="U1665" s="17">
        <v>0.159180227855684</v>
      </c>
      <c r="V1665" s="17">
        <v>0.31403262222316503</v>
      </c>
      <c r="W1665" s="17" t="s">
        <v>280</v>
      </c>
      <c r="X1665" s="17">
        <v>0.48992747968668199</v>
      </c>
      <c r="Y1665" s="17">
        <v>0</v>
      </c>
      <c r="Z1665" s="17">
        <v>0.248910399767346</v>
      </c>
      <c r="AA1665" s="17">
        <v>0.23545012850880401</v>
      </c>
      <c r="AB1665" s="17">
        <v>0.19969687160715399</v>
      </c>
      <c r="AC1665" s="17">
        <v>0.17058473208531599</v>
      </c>
      <c r="AD1665" s="17">
        <v>0.31108644271139502</v>
      </c>
      <c r="AE1665" s="17"/>
      <c r="AF1665" s="17">
        <v>0.14757492282333901</v>
      </c>
      <c r="AG1665" s="17">
        <v>0.35402996201500497</v>
      </c>
      <c r="AH1665" s="17">
        <v>0.32366351705303098</v>
      </c>
      <c r="AI1665" s="17">
        <v>0.19786735916422099</v>
      </c>
      <c r="AJ1665" s="17" t="s">
        <v>280</v>
      </c>
      <c r="AK1665" s="17"/>
      <c r="AL1665" s="17">
        <v>0.28287744313041602</v>
      </c>
      <c r="AM1665" s="17">
        <v>0.359449019372099</v>
      </c>
      <c r="AN1665" s="17">
        <v>0.24277989100377501</v>
      </c>
      <c r="AO1665" s="17">
        <v>0.37573183012407002</v>
      </c>
      <c r="AP1665" s="17">
        <v>0.13256475019420499</v>
      </c>
      <c r="AQ1665" s="17">
        <v>0.32716113502566202</v>
      </c>
      <c r="AR1665" s="17"/>
      <c r="AS1665" s="17">
        <v>0.30511772603313497</v>
      </c>
      <c r="AT1665" s="17">
        <v>0.30390936925396</v>
      </c>
      <c r="AU1665" s="17"/>
      <c r="AV1665" s="17">
        <v>0.380516910848263</v>
      </c>
      <c r="AW1665" s="17">
        <v>9.8452970137055298E-2</v>
      </c>
    </row>
    <row r="1666" spans="2:49" x14ac:dyDescent="0.3">
      <c r="B1666" t="s">
        <v>441</v>
      </c>
      <c r="C1666" s="17">
        <v>0.224391249788195</v>
      </c>
      <c r="D1666" s="17">
        <v>0.234703283437665</v>
      </c>
      <c r="E1666" s="17">
        <v>0.21812731438204899</v>
      </c>
      <c r="F1666" s="17"/>
      <c r="G1666" s="17">
        <v>0.350410667241767</v>
      </c>
      <c r="H1666" s="17">
        <v>0.17877864521150899</v>
      </c>
      <c r="I1666" s="17">
        <v>0</v>
      </c>
      <c r="J1666" s="17">
        <v>0.34429951418087701</v>
      </c>
      <c r="K1666" s="17">
        <v>0.21646498286040899</v>
      </c>
      <c r="L1666" s="17">
        <v>0.30276841856380998</v>
      </c>
      <c r="M1666" s="17"/>
      <c r="N1666" s="17">
        <v>0.14923961731087201</v>
      </c>
      <c r="O1666" s="17">
        <v>0.350880937573264</v>
      </c>
      <c r="P1666" s="17">
        <v>0.18851274135596299</v>
      </c>
      <c r="Q1666" s="17">
        <v>0.18757664982842601</v>
      </c>
      <c r="R1666" s="17"/>
      <c r="S1666" s="17">
        <v>0.20626864458282801</v>
      </c>
      <c r="T1666" s="17">
        <v>0.188567454987248</v>
      </c>
      <c r="U1666" s="17">
        <v>0.50003293532279203</v>
      </c>
      <c r="V1666" s="17">
        <v>0.15980587007201699</v>
      </c>
      <c r="W1666" s="17" t="s">
        <v>280</v>
      </c>
      <c r="X1666" s="17">
        <v>0</v>
      </c>
      <c r="Y1666" s="17">
        <v>0.239665553298058</v>
      </c>
      <c r="Z1666" s="17">
        <v>0</v>
      </c>
      <c r="AA1666" s="17">
        <v>0.374436375650675</v>
      </c>
      <c r="AB1666" s="17">
        <v>0.20362078035165099</v>
      </c>
      <c r="AC1666" s="17">
        <v>0</v>
      </c>
      <c r="AD1666" s="17">
        <v>0.45407815179896299</v>
      </c>
      <c r="AE1666" s="17"/>
      <c r="AF1666" s="17">
        <v>0.38709616977130601</v>
      </c>
      <c r="AG1666" s="17">
        <v>0.20408972103974601</v>
      </c>
      <c r="AH1666" s="17">
        <v>0.184289272789595</v>
      </c>
      <c r="AI1666" s="17">
        <v>0</v>
      </c>
      <c r="AJ1666" s="17" t="s">
        <v>280</v>
      </c>
      <c r="AK1666" s="17"/>
      <c r="AL1666" s="17">
        <v>0.14806389698512601</v>
      </c>
      <c r="AM1666" s="17">
        <v>0.32319070672292799</v>
      </c>
      <c r="AN1666" s="17">
        <v>0.240268380944681</v>
      </c>
      <c r="AO1666" s="17">
        <v>0.15795852266763799</v>
      </c>
      <c r="AP1666" s="17">
        <v>0.25193331440718097</v>
      </c>
      <c r="AQ1666" s="17">
        <v>0.33470545129181001</v>
      </c>
      <c r="AR1666" s="17"/>
      <c r="AS1666" s="17">
        <v>0.223064381803045</v>
      </c>
      <c r="AT1666" s="17">
        <v>0.22595367486304199</v>
      </c>
      <c r="AU1666" s="17"/>
      <c r="AV1666" s="17">
        <v>0.22585704618751801</v>
      </c>
      <c r="AW1666" s="17">
        <v>0.215409852052732</v>
      </c>
    </row>
    <row r="1667" spans="2:49" x14ac:dyDescent="0.3">
      <c r="B1667" t="s">
        <v>442</v>
      </c>
      <c r="C1667" s="17">
        <v>0.25784580587738098</v>
      </c>
      <c r="D1667" s="17">
        <v>0.25350726168832799</v>
      </c>
      <c r="E1667" s="17">
        <v>0.26048120850315998</v>
      </c>
      <c r="F1667" s="17"/>
      <c r="G1667" s="17">
        <v>0.31152920434734499</v>
      </c>
      <c r="H1667" s="17">
        <v>0.40810243826912901</v>
      </c>
      <c r="I1667" s="17">
        <v>0.23066537872554399</v>
      </c>
      <c r="J1667" s="17">
        <v>0.13936418298401301</v>
      </c>
      <c r="K1667" s="17">
        <v>0.197123949604146</v>
      </c>
      <c r="L1667" s="17">
        <v>0.28615510059292198</v>
      </c>
      <c r="M1667" s="17"/>
      <c r="N1667" s="17">
        <v>0.292260761750606</v>
      </c>
      <c r="O1667" s="17">
        <v>0.19686670630215999</v>
      </c>
      <c r="P1667" s="17">
        <v>0.12841636334423601</v>
      </c>
      <c r="Q1667" s="17">
        <v>0.48609342894756602</v>
      </c>
      <c r="R1667" s="17"/>
      <c r="S1667" s="17">
        <v>0.19384894964297</v>
      </c>
      <c r="T1667" s="17">
        <v>7.7605960274734903E-2</v>
      </c>
      <c r="U1667" s="17">
        <v>0.167357374225963</v>
      </c>
      <c r="V1667" s="17">
        <v>0.30795605024773298</v>
      </c>
      <c r="W1667" s="17" t="s">
        <v>280</v>
      </c>
      <c r="X1667" s="17">
        <v>0.248923956793212</v>
      </c>
      <c r="Y1667" s="17">
        <v>0.235047037649917</v>
      </c>
      <c r="Z1667" s="17">
        <v>0</v>
      </c>
      <c r="AA1667" s="17">
        <v>0.26187672908613202</v>
      </c>
      <c r="AB1667" s="17">
        <v>0.39306156768954398</v>
      </c>
      <c r="AC1667" s="17">
        <v>0.82941526791468401</v>
      </c>
      <c r="AD1667" s="17">
        <v>0.23483540548964199</v>
      </c>
      <c r="AE1667" s="17"/>
      <c r="AF1667" s="17">
        <v>0.30930095420700598</v>
      </c>
      <c r="AG1667" s="17">
        <v>0.28353779110223398</v>
      </c>
      <c r="AH1667" s="17">
        <v>0.215363640590858</v>
      </c>
      <c r="AI1667" s="17">
        <v>0.58686437402260505</v>
      </c>
      <c r="AJ1667" s="17" t="s">
        <v>280</v>
      </c>
      <c r="AK1667" s="17"/>
      <c r="AL1667" s="17">
        <v>0.221462155673989</v>
      </c>
      <c r="AM1667" s="17">
        <v>0.15614322954165</v>
      </c>
      <c r="AN1667" s="17">
        <v>0.26525446453024598</v>
      </c>
      <c r="AO1667" s="17">
        <v>0.311945327005549</v>
      </c>
      <c r="AP1667" s="17">
        <v>0.61550193539861298</v>
      </c>
      <c r="AQ1667" s="17">
        <v>0</v>
      </c>
      <c r="AR1667" s="17"/>
      <c r="AS1667" s="17">
        <v>0.186680095107018</v>
      </c>
      <c r="AT1667" s="17">
        <v>0.34164546961283199</v>
      </c>
      <c r="AU1667" s="17"/>
      <c r="AV1667" s="17">
        <v>7.8131928131572798E-2</v>
      </c>
      <c r="AW1667" s="17">
        <v>0.48420427240351499</v>
      </c>
    </row>
    <row r="1668" spans="2:49" x14ac:dyDescent="0.3">
      <c r="B1668" t="s">
        <v>531</v>
      </c>
      <c r="C1668" s="17">
        <v>0.109020804899208</v>
      </c>
      <c r="D1668" s="17">
        <v>9.47170996980541E-2</v>
      </c>
      <c r="E1668" s="17">
        <v>0.117709438828675</v>
      </c>
      <c r="F1668" s="17"/>
      <c r="G1668" s="17">
        <v>0</v>
      </c>
      <c r="H1668" s="17">
        <v>0</v>
      </c>
      <c r="I1668" s="17">
        <v>0.14777718238123599</v>
      </c>
      <c r="J1668" s="17">
        <v>6.5800520267785906E-2</v>
      </c>
      <c r="K1668" s="17">
        <v>0.15192792835248201</v>
      </c>
      <c r="L1668" s="17">
        <v>0.30993891370515703</v>
      </c>
      <c r="M1668" s="17"/>
      <c r="N1668" s="17">
        <v>5.3460140008331498E-2</v>
      </c>
      <c r="O1668" s="17">
        <v>0.14673194590382299</v>
      </c>
      <c r="P1668" s="17">
        <v>0.20625021198756099</v>
      </c>
      <c r="Q1668" s="17">
        <v>0</v>
      </c>
      <c r="R1668" s="17"/>
      <c r="S1668" s="17">
        <v>0.19848409851822499</v>
      </c>
      <c r="T1668" s="17">
        <v>0.102721296556577</v>
      </c>
      <c r="U1668" s="17">
        <v>0</v>
      </c>
      <c r="V1668" s="17">
        <v>0.218205457457085</v>
      </c>
      <c r="W1668" s="17" t="s">
        <v>280</v>
      </c>
      <c r="X1668" s="17">
        <v>0.26114856352010601</v>
      </c>
      <c r="Y1668" s="17">
        <v>0</v>
      </c>
      <c r="Z1668" s="17">
        <v>0.25725831758046003</v>
      </c>
      <c r="AA1668" s="17">
        <v>0</v>
      </c>
      <c r="AB1668" s="17">
        <v>0.20362078035165099</v>
      </c>
      <c r="AC1668" s="17">
        <v>0</v>
      </c>
      <c r="AD1668" s="17">
        <v>0</v>
      </c>
      <c r="AE1668" s="17"/>
      <c r="AF1668" s="17">
        <v>7.8013976599174195E-2</v>
      </c>
      <c r="AG1668" s="17">
        <v>5.2523731762628097E-2</v>
      </c>
      <c r="AH1668" s="17">
        <v>0.15008291547798799</v>
      </c>
      <c r="AI1668" s="17">
        <v>0</v>
      </c>
      <c r="AJ1668" s="17" t="s">
        <v>280</v>
      </c>
      <c r="AK1668" s="17"/>
      <c r="AL1668" s="17">
        <v>0.1572526063361</v>
      </c>
      <c r="AM1668" s="17">
        <v>0.108702974065676</v>
      </c>
      <c r="AN1668" s="17">
        <v>0</v>
      </c>
      <c r="AO1668" s="17">
        <v>0.15436432020274299</v>
      </c>
      <c r="AP1668" s="17">
        <v>0</v>
      </c>
      <c r="AQ1668" s="17">
        <v>0</v>
      </c>
      <c r="AR1668" s="17"/>
      <c r="AS1668" s="17">
        <v>0.14527636184029</v>
      </c>
      <c r="AT1668" s="17">
        <v>6.6328847672675106E-2</v>
      </c>
      <c r="AU1668" s="17"/>
      <c r="AV1668" s="17">
        <v>0.16212353615296701</v>
      </c>
      <c r="AW1668" s="17">
        <v>9.90992423474861E-2</v>
      </c>
    </row>
    <row r="1669" spans="2:49" x14ac:dyDescent="0.3">
      <c r="B1669" t="s">
        <v>443</v>
      </c>
      <c r="C1669" s="17">
        <v>0.40874213943521498</v>
      </c>
      <c r="D1669" s="17">
        <v>0.41707235517595298</v>
      </c>
      <c r="E1669" s="17">
        <v>0.40368203828611499</v>
      </c>
      <c r="F1669" s="17"/>
      <c r="G1669" s="17">
        <v>0.33806012841088801</v>
      </c>
      <c r="H1669" s="17">
        <v>0.413118916519362</v>
      </c>
      <c r="I1669" s="17">
        <v>0.62155743889322002</v>
      </c>
      <c r="J1669" s="17">
        <v>0.45053578256732402</v>
      </c>
      <c r="K1669" s="17">
        <v>0.434483139182963</v>
      </c>
      <c r="L1669" s="17">
        <v>0.10113756713811201</v>
      </c>
      <c r="M1669" s="17"/>
      <c r="N1669" s="17">
        <v>0.50503948093019002</v>
      </c>
      <c r="O1669" s="17">
        <v>0.30552041022075399</v>
      </c>
      <c r="P1669" s="17">
        <v>0.47682068331223998</v>
      </c>
      <c r="Q1669" s="17">
        <v>0.326329921224008</v>
      </c>
      <c r="R1669" s="17"/>
      <c r="S1669" s="17">
        <v>0.40139830725597703</v>
      </c>
      <c r="T1669" s="17">
        <v>0.63110528818143996</v>
      </c>
      <c r="U1669" s="17">
        <v>0.332609690451246</v>
      </c>
      <c r="V1669" s="17">
        <v>0.31403262222316503</v>
      </c>
      <c r="W1669" s="17" t="s">
        <v>280</v>
      </c>
      <c r="X1669" s="17">
        <v>0.48992747968668199</v>
      </c>
      <c r="Y1669" s="17">
        <v>0.52528740905202498</v>
      </c>
      <c r="Z1669" s="17">
        <v>0.74274168241953997</v>
      </c>
      <c r="AA1669" s="17">
        <v>0.36368689526319298</v>
      </c>
      <c r="AB1669" s="17">
        <v>0.19969687160715399</v>
      </c>
      <c r="AC1669" s="17">
        <v>0.17058473208531599</v>
      </c>
      <c r="AD1669" s="17">
        <v>0.31108644271139502</v>
      </c>
      <c r="AE1669" s="17"/>
      <c r="AF1669" s="17">
        <v>0.22558889942251301</v>
      </c>
      <c r="AG1669" s="17">
        <v>0.459848756095392</v>
      </c>
      <c r="AH1669" s="17">
        <v>0.45026417114155898</v>
      </c>
      <c r="AI1669" s="17">
        <v>0.413135625977395</v>
      </c>
      <c r="AJ1669" s="17" t="s">
        <v>280</v>
      </c>
      <c r="AK1669" s="17"/>
      <c r="AL1669" s="17">
        <v>0.47322134100478502</v>
      </c>
      <c r="AM1669" s="17">
        <v>0.41196308966974599</v>
      </c>
      <c r="AN1669" s="17">
        <v>0.49447715452507401</v>
      </c>
      <c r="AO1669" s="17">
        <v>0.37573183012407002</v>
      </c>
      <c r="AP1669" s="17">
        <v>0.13256475019420499</v>
      </c>
      <c r="AQ1669" s="17">
        <v>0.66529454870819005</v>
      </c>
      <c r="AR1669" s="17"/>
      <c r="AS1669" s="17">
        <v>0.44497916124964698</v>
      </c>
      <c r="AT1669" s="17">
        <v>0.36607200785145</v>
      </c>
      <c r="AU1669" s="17"/>
      <c r="AV1669" s="17">
        <v>0.53388748952794196</v>
      </c>
      <c r="AW1669" s="17">
        <v>0.201286633196267</v>
      </c>
    </row>
    <row r="1670" spans="2:49" x14ac:dyDescent="0.3">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row>
    <row r="1671" spans="2:49" x14ac:dyDescent="0.3">
      <c r="B1671" s="6" t="s">
        <v>557</v>
      </c>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row>
    <row r="1672" spans="2:49" x14ac:dyDescent="0.3">
      <c r="B1672" s="23" t="s">
        <v>534</v>
      </c>
      <c r="C1672" s="17"/>
      <c r="D1672" s="17"/>
      <c r="E1672" s="17"/>
      <c r="F1672" s="17"/>
      <c r="G1672" s="17"/>
      <c r="H1672" s="17"/>
      <c r="I1672" s="17"/>
      <c r="J1672" s="17"/>
      <c r="K1672" s="17"/>
      <c r="L1672" s="17"/>
      <c r="M1672" s="17"/>
      <c r="N1672" s="17"/>
      <c r="O1672" s="17"/>
      <c r="P1672" s="17"/>
      <c r="Q1672" s="17"/>
      <c r="R1672" s="17"/>
      <c r="S1672" s="17"/>
      <c r="T1672" s="17"/>
      <c r="U1672" s="17"/>
      <c r="V1672" s="17"/>
      <c r="W1672" s="17"/>
      <c r="X1672" s="17"/>
      <c r="Y1672" s="17"/>
      <c r="Z1672" s="17"/>
      <c r="AA1672" s="17"/>
      <c r="AB1672" s="17"/>
      <c r="AC1672" s="17"/>
      <c r="AD1672" s="17"/>
      <c r="AE1672" s="17"/>
      <c r="AF1672" s="17"/>
      <c r="AG1672" s="17"/>
      <c r="AH1672" s="17"/>
      <c r="AI1672" s="17"/>
      <c r="AJ1672" s="17"/>
      <c r="AK1672" s="17"/>
      <c r="AL1672" s="17"/>
      <c r="AM1672" s="17"/>
      <c r="AN1672" s="17"/>
      <c r="AO1672" s="17"/>
      <c r="AP1672" s="17"/>
      <c r="AQ1672" s="17"/>
      <c r="AR1672" s="17"/>
      <c r="AS1672" s="17"/>
      <c r="AT1672" s="17"/>
      <c r="AU1672" s="17"/>
      <c r="AV1672" s="17"/>
      <c r="AW1672" s="17"/>
    </row>
    <row r="1673" spans="2:49" x14ac:dyDescent="0.3">
      <c r="B1673" t="s">
        <v>439</v>
      </c>
      <c r="C1673" s="17">
        <v>1.5845950419279199E-2</v>
      </c>
      <c r="D1673" s="17">
        <v>0</v>
      </c>
      <c r="E1673" s="17">
        <v>2.54714048397526E-2</v>
      </c>
      <c r="F1673" s="17"/>
      <c r="G1673" s="17">
        <v>0</v>
      </c>
      <c r="H1673" s="17">
        <v>0</v>
      </c>
      <c r="I1673" s="17">
        <v>0</v>
      </c>
      <c r="J1673" s="17">
        <v>6.8401088049085998E-2</v>
      </c>
      <c r="K1673" s="17">
        <v>0</v>
      </c>
      <c r="L1673" s="17">
        <v>0</v>
      </c>
      <c r="M1673" s="17"/>
      <c r="N1673" s="17">
        <v>5.51560266652538E-2</v>
      </c>
      <c r="O1673" s="17">
        <v>0</v>
      </c>
      <c r="P1673" s="17">
        <v>0</v>
      </c>
      <c r="Q1673" s="17">
        <v>0</v>
      </c>
      <c r="R1673" s="17"/>
      <c r="S1673" s="17">
        <v>0</v>
      </c>
      <c r="T1673" s="17">
        <v>0</v>
      </c>
      <c r="U1673" s="17">
        <v>0.173429462595562</v>
      </c>
      <c r="V1673" s="17">
        <v>0</v>
      </c>
      <c r="W1673" s="17" t="s">
        <v>280</v>
      </c>
      <c r="X1673" s="17">
        <v>0</v>
      </c>
      <c r="Y1673" s="17">
        <v>0</v>
      </c>
      <c r="Z1673" s="17">
        <v>0</v>
      </c>
      <c r="AA1673" s="17">
        <v>0</v>
      </c>
      <c r="AB1673" s="17">
        <v>0</v>
      </c>
      <c r="AC1673" s="17">
        <v>0</v>
      </c>
      <c r="AD1673" s="17">
        <v>0</v>
      </c>
      <c r="AE1673" s="17"/>
      <c r="AF1673" s="17">
        <v>0</v>
      </c>
      <c r="AG1673" s="17">
        <v>5.45995743854472E-2</v>
      </c>
      <c r="AH1673" s="17">
        <v>0</v>
      </c>
      <c r="AI1673" s="17">
        <v>0</v>
      </c>
      <c r="AJ1673" s="17" t="s">
        <v>280</v>
      </c>
      <c r="AK1673" s="17"/>
      <c r="AL1673" s="17">
        <v>5.0647152236618601E-2</v>
      </c>
      <c r="AM1673" s="17">
        <v>0</v>
      </c>
      <c r="AN1673" s="17">
        <v>0</v>
      </c>
      <c r="AO1673" s="17">
        <v>0</v>
      </c>
      <c r="AP1673" s="17">
        <v>0</v>
      </c>
      <c r="AQ1673" s="17">
        <v>0</v>
      </c>
      <c r="AR1673" s="17"/>
      <c r="AS1673" s="17">
        <v>2.9302905664110999E-2</v>
      </c>
      <c r="AT1673" s="17">
        <v>0</v>
      </c>
      <c r="AU1673" s="17"/>
      <c r="AV1673" s="17">
        <v>3.9993723216473598E-2</v>
      </c>
      <c r="AW1673" s="17">
        <v>0</v>
      </c>
    </row>
    <row r="1674" spans="2:49" x14ac:dyDescent="0.3">
      <c r="B1674" t="s">
        <v>440</v>
      </c>
      <c r="C1674" s="17">
        <v>0.24040362703090201</v>
      </c>
      <c r="D1674" s="17">
        <v>0.17280461912995701</v>
      </c>
      <c r="E1674" s="17">
        <v>0.281465927000496</v>
      </c>
      <c r="F1674" s="17"/>
      <c r="G1674" s="17">
        <v>0.350410667241767</v>
      </c>
      <c r="H1674" s="17">
        <v>0.23901656238291299</v>
      </c>
      <c r="I1674" s="17">
        <v>0.26375629299297898</v>
      </c>
      <c r="J1674" s="17">
        <v>0.31895777353497501</v>
      </c>
      <c r="K1674" s="17">
        <v>0.14969986822030101</v>
      </c>
      <c r="L1674" s="17">
        <v>0.18459852720703701</v>
      </c>
      <c r="M1674" s="17"/>
      <c r="N1674" s="17">
        <v>0.29486136900446802</v>
      </c>
      <c r="O1674" s="17">
        <v>5.3372800334004697E-2</v>
      </c>
      <c r="P1674" s="17">
        <v>0.33288790417099701</v>
      </c>
      <c r="Q1674" s="17">
        <v>0.33236929725617098</v>
      </c>
      <c r="R1674" s="17"/>
      <c r="S1674" s="17">
        <v>0.201348058183034</v>
      </c>
      <c r="T1674" s="17">
        <v>0.38106226220072897</v>
      </c>
      <c r="U1674" s="17">
        <v>0.32808468740371799</v>
      </c>
      <c r="V1674" s="17">
        <v>0.16178066763899199</v>
      </c>
      <c r="W1674" s="17" t="s">
        <v>280</v>
      </c>
      <c r="X1674" s="17">
        <v>0.48992747968668199</v>
      </c>
      <c r="Y1674" s="17">
        <v>0</v>
      </c>
      <c r="Z1674" s="17">
        <v>0.25725831758046003</v>
      </c>
      <c r="AA1674" s="17">
        <v>0.23751170313370101</v>
      </c>
      <c r="AB1674" s="17">
        <v>0</v>
      </c>
      <c r="AC1674" s="17">
        <v>0.17058473208531599</v>
      </c>
      <c r="AD1674" s="17">
        <v>0.31108644271139502</v>
      </c>
      <c r="AE1674" s="17"/>
      <c r="AF1674" s="17">
        <v>0.15010644161367101</v>
      </c>
      <c r="AG1674" s="17">
        <v>0.197815639578691</v>
      </c>
      <c r="AH1674" s="17">
        <v>0.41536483119710199</v>
      </c>
      <c r="AI1674" s="17">
        <v>0</v>
      </c>
      <c r="AJ1674" s="17" t="s">
        <v>280</v>
      </c>
      <c r="AK1674" s="17"/>
      <c r="AL1674" s="17">
        <v>0.18910090843659599</v>
      </c>
      <c r="AM1674" s="17">
        <v>0.18577061007538301</v>
      </c>
      <c r="AN1674" s="17">
        <v>0.26525446453024598</v>
      </c>
      <c r="AO1674" s="17">
        <v>0.45655141219963602</v>
      </c>
      <c r="AP1674" s="17">
        <v>0.234209956426192</v>
      </c>
      <c r="AQ1674" s="17">
        <v>0</v>
      </c>
      <c r="AR1674" s="17"/>
      <c r="AS1674" s="17">
        <v>0.238369641238973</v>
      </c>
      <c r="AT1674" s="17">
        <v>0.24279870358618699</v>
      </c>
      <c r="AU1674" s="17"/>
      <c r="AV1674" s="17">
        <v>0.296269477482896</v>
      </c>
      <c r="AW1674" s="17">
        <v>7.9669576336246398E-2</v>
      </c>
    </row>
    <row r="1675" spans="2:49" x14ac:dyDescent="0.3">
      <c r="B1675" t="s">
        <v>441</v>
      </c>
      <c r="C1675" s="17">
        <v>0.32950257992176801</v>
      </c>
      <c r="D1675" s="17">
        <v>0.40375354075622399</v>
      </c>
      <c r="E1675" s="17">
        <v>0.28439962173512201</v>
      </c>
      <c r="F1675" s="17"/>
      <c r="G1675" s="17">
        <v>0</v>
      </c>
      <c r="H1675" s="17">
        <v>0.24374896608493199</v>
      </c>
      <c r="I1675" s="17">
        <v>0.37374780623477899</v>
      </c>
      <c r="J1675" s="17">
        <v>0.266200977770716</v>
      </c>
      <c r="K1675" s="17">
        <v>0.50139028184577406</v>
      </c>
      <c r="L1675" s="17">
        <v>0.398973391325458</v>
      </c>
      <c r="M1675" s="17"/>
      <c r="N1675" s="17">
        <v>0.30054940908684002</v>
      </c>
      <c r="O1675" s="17">
        <v>0.35135018115493799</v>
      </c>
      <c r="P1675" s="17">
        <v>0.39364562680472698</v>
      </c>
      <c r="Q1675" s="17">
        <v>0.24996375916840699</v>
      </c>
      <c r="R1675" s="17"/>
      <c r="S1675" s="17">
        <v>9.7329588535619196E-2</v>
      </c>
      <c r="T1675" s="17">
        <v>0.322644288101881</v>
      </c>
      <c r="U1675" s="17">
        <v>0.155304738587904</v>
      </c>
      <c r="V1675" s="17">
        <v>0.62001387490392301</v>
      </c>
      <c r="W1675" s="17" t="s">
        <v>280</v>
      </c>
      <c r="X1675" s="17">
        <v>0</v>
      </c>
      <c r="Y1675" s="17">
        <v>0.76495296235008303</v>
      </c>
      <c r="Z1675" s="17">
        <v>0.506168717347806</v>
      </c>
      <c r="AA1675" s="17">
        <v>0.505359779685571</v>
      </c>
      <c r="AB1675" s="17">
        <v>0.40331765195880498</v>
      </c>
      <c r="AC1675" s="17">
        <v>0</v>
      </c>
      <c r="AD1675" s="17">
        <v>0.449559464532997</v>
      </c>
      <c r="AE1675" s="17"/>
      <c r="AF1675" s="17">
        <v>0.37973788611745102</v>
      </c>
      <c r="AG1675" s="17">
        <v>0.40251309044786399</v>
      </c>
      <c r="AH1675" s="17">
        <v>0.12842536892712</v>
      </c>
      <c r="AI1675" s="17">
        <v>0.43532708436137701</v>
      </c>
      <c r="AJ1675" s="17" t="s">
        <v>280</v>
      </c>
      <c r="AK1675" s="17"/>
      <c r="AL1675" s="17">
        <v>0.19853516530818599</v>
      </c>
      <c r="AM1675" s="17">
        <v>0.38126595336164898</v>
      </c>
      <c r="AN1675" s="17">
        <v>0.73474553546975396</v>
      </c>
      <c r="AO1675" s="17">
        <v>7.7138940592072006E-2</v>
      </c>
      <c r="AP1675" s="17">
        <v>0.51339577506803602</v>
      </c>
      <c r="AQ1675" s="17">
        <v>1</v>
      </c>
      <c r="AR1675" s="17"/>
      <c r="AS1675" s="17">
        <v>0.36500514972227699</v>
      </c>
      <c r="AT1675" s="17">
        <v>0.28769728663063399</v>
      </c>
      <c r="AU1675" s="17"/>
      <c r="AV1675" s="17">
        <v>0.38291882733994898</v>
      </c>
      <c r="AW1675" s="17">
        <v>0.31590480704437301</v>
      </c>
    </row>
    <row r="1676" spans="2:49" x14ac:dyDescent="0.3">
      <c r="B1676" t="s">
        <v>442</v>
      </c>
      <c r="C1676" s="17">
        <v>0.217571113969104</v>
      </c>
      <c r="D1676" s="17">
        <v>0.22165090443479199</v>
      </c>
      <c r="E1676" s="17">
        <v>0.21509288854661501</v>
      </c>
      <c r="F1676" s="17"/>
      <c r="G1676" s="17">
        <v>0.64958933275823305</v>
      </c>
      <c r="H1676" s="17">
        <v>0.40704718877679602</v>
      </c>
      <c r="I1676" s="17">
        <v>0.110489191899279</v>
      </c>
      <c r="J1676" s="17">
        <v>0.13936418298401301</v>
      </c>
      <c r="K1676" s="17">
        <v>0.13123058745789401</v>
      </c>
      <c r="L1676" s="17">
        <v>0.106489167762348</v>
      </c>
      <c r="M1676" s="17"/>
      <c r="N1676" s="17">
        <v>0.24998793723366899</v>
      </c>
      <c r="O1676" s="17">
        <v>0.34710186678564597</v>
      </c>
      <c r="P1676" s="17">
        <v>0.12841636334423601</v>
      </c>
      <c r="Q1676" s="17">
        <v>7.3904213427137197E-2</v>
      </c>
      <c r="R1676" s="17"/>
      <c r="S1676" s="17">
        <v>0.50283825476312205</v>
      </c>
      <c r="T1676" s="17">
        <v>9.59028231446718E-2</v>
      </c>
      <c r="U1676" s="17">
        <v>0.167357374225963</v>
      </c>
      <c r="V1676" s="17">
        <v>0</v>
      </c>
      <c r="W1676" s="17" t="s">
        <v>280</v>
      </c>
      <c r="X1676" s="17">
        <v>0.248923956793212</v>
      </c>
      <c r="Y1676" s="17">
        <v>0</v>
      </c>
      <c r="Z1676" s="17">
        <v>0.236572965071733</v>
      </c>
      <c r="AA1676" s="17">
        <v>0.13626531715479601</v>
      </c>
      <c r="AB1676" s="17">
        <v>0</v>
      </c>
      <c r="AC1676" s="17">
        <v>0.82941526791468401</v>
      </c>
      <c r="AD1676" s="17">
        <v>0</v>
      </c>
      <c r="AE1676" s="17"/>
      <c r="AF1676" s="17">
        <v>0.30930095420700598</v>
      </c>
      <c r="AG1676" s="17">
        <v>0.19708622908326201</v>
      </c>
      <c r="AH1676" s="17">
        <v>0.25634101509974999</v>
      </c>
      <c r="AI1676" s="17">
        <v>0.19786735916422099</v>
      </c>
      <c r="AJ1676" s="17" t="s">
        <v>280</v>
      </c>
      <c r="AK1676" s="17"/>
      <c r="AL1676" s="17">
        <v>0.27103794967837502</v>
      </c>
      <c r="AM1676" s="17">
        <v>0.15979866920119001</v>
      </c>
      <c r="AN1676" s="17">
        <v>0</v>
      </c>
      <c r="AO1676" s="17">
        <v>0.311945327005549</v>
      </c>
      <c r="AP1676" s="17">
        <v>0.25239426850577201</v>
      </c>
      <c r="AQ1676" s="17">
        <v>0</v>
      </c>
      <c r="AR1676" s="17"/>
      <c r="AS1676" s="17">
        <v>0.13364950893393299</v>
      </c>
      <c r="AT1676" s="17">
        <v>0.316391208730464</v>
      </c>
      <c r="AU1676" s="17"/>
      <c r="AV1676" s="17">
        <v>3.8593468507929399E-2</v>
      </c>
      <c r="AW1676" s="17">
        <v>0.39419255643842699</v>
      </c>
    </row>
    <row r="1677" spans="2:49" x14ac:dyDescent="0.3">
      <c r="B1677" t="s">
        <v>531</v>
      </c>
      <c r="C1677" s="17">
        <v>0.196676728658947</v>
      </c>
      <c r="D1677" s="17">
        <v>0.20179093567902701</v>
      </c>
      <c r="E1677" s="17">
        <v>0.19357015787801299</v>
      </c>
      <c r="F1677" s="17"/>
      <c r="G1677" s="17">
        <v>0</v>
      </c>
      <c r="H1677" s="17">
        <v>0.110187282755358</v>
      </c>
      <c r="I1677" s="17">
        <v>0.252006708872962</v>
      </c>
      <c r="J1677" s="17">
        <v>0.20707597766121</v>
      </c>
      <c r="K1677" s="17">
        <v>0.21767926247603001</v>
      </c>
      <c r="L1677" s="17">
        <v>0.30993891370515703</v>
      </c>
      <c r="M1677" s="17"/>
      <c r="N1677" s="17">
        <v>9.9445258009769097E-2</v>
      </c>
      <c r="O1677" s="17">
        <v>0.24817515172541099</v>
      </c>
      <c r="P1677" s="17">
        <v>0.14505010568004101</v>
      </c>
      <c r="Q1677" s="17">
        <v>0.34376273014828501</v>
      </c>
      <c r="R1677" s="17"/>
      <c r="S1677" s="17">
        <v>0.19848409851822499</v>
      </c>
      <c r="T1677" s="17">
        <v>0.200390626552718</v>
      </c>
      <c r="U1677" s="17">
        <v>0.17582373718685401</v>
      </c>
      <c r="V1677" s="17">
        <v>0.218205457457085</v>
      </c>
      <c r="W1677" s="17" t="s">
        <v>280</v>
      </c>
      <c r="X1677" s="17">
        <v>0.26114856352010601</v>
      </c>
      <c r="Y1677" s="17">
        <v>0.235047037649917</v>
      </c>
      <c r="Z1677" s="17">
        <v>0</v>
      </c>
      <c r="AA1677" s="17">
        <v>0.120863200025931</v>
      </c>
      <c r="AB1677" s="17">
        <v>0.59668234804119502</v>
      </c>
      <c r="AC1677" s="17">
        <v>0</v>
      </c>
      <c r="AD1677" s="17">
        <v>0.23935409275560801</v>
      </c>
      <c r="AE1677" s="17"/>
      <c r="AF1677" s="17">
        <v>0.16085471806187099</v>
      </c>
      <c r="AG1677" s="17">
        <v>0.14798546650473601</v>
      </c>
      <c r="AH1677" s="17">
        <v>0.19986878477602801</v>
      </c>
      <c r="AI1677" s="17">
        <v>0.36680555647440199</v>
      </c>
      <c r="AJ1677" s="17" t="s">
        <v>280</v>
      </c>
      <c r="AK1677" s="17"/>
      <c r="AL1677" s="17">
        <v>0.29067882434022402</v>
      </c>
      <c r="AM1677" s="17">
        <v>0.27316476736177697</v>
      </c>
      <c r="AN1677" s="17">
        <v>0</v>
      </c>
      <c r="AO1677" s="17">
        <v>0.15436432020274299</v>
      </c>
      <c r="AP1677" s="17">
        <v>0</v>
      </c>
      <c r="AQ1677" s="17">
        <v>0</v>
      </c>
      <c r="AR1677" s="17"/>
      <c r="AS1677" s="17">
        <v>0.23367279444070599</v>
      </c>
      <c r="AT1677" s="17">
        <v>0.15311280105271499</v>
      </c>
      <c r="AU1677" s="17"/>
      <c r="AV1677" s="17">
        <v>0.24222450345275101</v>
      </c>
      <c r="AW1677" s="17">
        <v>0.210233060180953</v>
      </c>
    </row>
    <row r="1678" spans="2:49" x14ac:dyDescent="0.3">
      <c r="B1678" t="s">
        <v>443</v>
      </c>
      <c r="C1678" s="17">
        <v>0.25624957745018101</v>
      </c>
      <c r="D1678" s="17">
        <v>0.17280461912995701</v>
      </c>
      <c r="E1678" s="17">
        <v>0.30693733184024902</v>
      </c>
      <c r="F1678" s="17"/>
      <c r="G1678" s="17">
        <v>0.350410667241767</v>
      </c>
      <c r="H1678" s="17">
        <v>0.23901656238291299</v>
      </c>
      <c r="I1678" s="17">
        <v>0.26375629299297898</v>
      </c>
      <c r="J1678" s="17">
        <v>0.38735886158406102</v>
      </c>
      <c r="K1678" s="17">
        <v>0.14969986822030101</v>
      </c>
      <c r="L1678" s="17">
        <v>0.18459852720703701</v>
      </c>
      <c r="M1678" s="17"/>
      <c r="N1678" s="17">
        <v>0.35001739566972201</v>
      </c>
      <c r="O1678" s="17">
        <v>5.3372800334004697E-2</v>
      </c>
      <c r="P1678" s="17">
        <v>0.33288790417099701</v>
      </c>
      <c r="Q1678" s="17">
        <v>0.33236929725617098</v>
      </c>
      <c r="R1678" s="17"/>
      <c r="S1678" s="17">
        <v>0.201348058183034</v>
      </c>
      <c r="T1678" s="17">
        <v>0.38106226220072897</v>
      </c>
      <c r="U1678" s="17">
        <v>0.50151414999927901</v>
      </c>
      <c r="V1678" s="17">
        <v>0.16178066763899199</v>
      </c>
      <c r="W1678" s="17" t="s">
        <v>280</v>
      </c>
      <c r="X1678" s="17">
        <v>0.48992747968668199</v>
      </c>
      <c r="Y1678" s="17">
        <v>0</v>
      </c>
      <c r="Z1678" s="17">
        <v>0.25725831758046003</v>
      </c>
      <c r="AA1678" s="17">
        <v>0.23751170313370101</v>
      </c>
      <c r="AB1678" s="17">
        <v>0</v>
      </c>
      <c r="AC1678" s="17">
        <v>0.17058473208531599</v>
      </c>
      <c r="AD1678" s="17">
        <v>0.31108644271139502</v>
      </c>
      <c r="AE1678" s="17"/>
      <c r="AF1678" s="17">
        <v>0.15010644161367101</v>
      </c>
      <c r="AG1678" s="17">
        <v>0.25241521396413802</v>
      </c>
      <c r="AH1678" s="17">
        <v>0.41536483119710199</v>
      </c>
      <c r="AI1678" s="17">
        <v>0</v>
      </c>
      <c r="AJ1678" s="17" t="s">
        <v>280</v>
      </c>
      <c r="AK1678" s="17"/>
      <c r="AL1678" s="17">
        <v>0.239748060673215</v>
      </c>
      <c r="AM1678" s="17">
        <v>0.18577061007538301</v>
      </c>
      <c r="AN1678" s="17">
        <v>0.26525446453024598</v>
      </c>
      <c r="AO1678" s="17">
        <v>0.45655141219963602</v>
      </c>
      <c r="AP1678" s="17">
        <v>0.234209956426192</v>
      </c>
      <c r="AQ1678" s="17">
        <v>0</v>
      </c>
      <c r="AR1678" s="17"/>
      <c r="AS1678" s="17">
        <v>0.26767254690308401</v>
      </c>
      <c r="AT1678" s="17">
        <v>0.24279870358618699</v>
      </c>
      <c r="AU1678" s="17"/>
      <c r="AV1678" s="17">
        <v>0.33626320069936999</v>
      </c>
      <c r="AW1678" s="17">
        <v>7.9669576336246398E-2</v>
      </c>
    </row>
    <row r="1679" spans="2:49" x14ac:dyDescent="0.3">
      <c r="C1679" s="17"/>
      <c r="D1679" s="17"/>
      <c r="E1679" s="17"/>
      <c r="F1679" s="17"/>
      <c r="G1679" s="17"/>
      <c r="H1679" s="17"/>
      <c r="I1679" s="17"/>
      <c r="J1679" s="17"/>
      <c r="K1679" s="17"/>
      <c r="L1679" s="17"/>
      <c r="M1679" s="17"/>
      <c r="N1679" s="17"/>
      <c r="O1679" s="17"/>
      <c r="P1679" s="17"/>
      <c r="Q1679" s="17"/>
      <c r="R1679" s="17"/>
      <c r="S1679" s="17"/>
      <c r="T1679" s="17"/>
      <c r="U1679" s="17"/>
      <c r="V1679" s="17"/>
      <c r="W1679" s="17"/>
      <c r="X1679" s="17"/>
      <c r="Y1679" s="17"/>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row>
    <row r="1680" spans="2:49" x14ac:dyDescent="0.3">
      <c r="B1680" s="6" t="s">
        <v>558</v>
      </c>
      <c r="C1680" s="17"/>
      <c r="D1680" s="17"/>
      <c r="E1680" s="17"/>
      <c r="F1680" s="17"/>
      <c r="G1680" s="17"/>
      <c r="H1680" s="17"/>
      <c r="I1680" s="17"/>
      <c r="J1680" s="17"/>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17"/>
      <c r="AH1680" s="17"/>
      <c r="AI1680" s="17"/>
      <c r="AJ1680" s="17"/>
      <c r="AK1680" s="17"/>
      <c r="AL1680" s="17"/>
      <c r="AM1680" s="17"/>
      <c r="AN1680" s="17"/>
      <c r="AO1680" s="17"/>
      <c r="AP1680" s="17"/>
      <c r="AQ1680" s="17"/>
      <c r="AR1680" s="17"/>
      <c r="AS1680" s="17"/>
      <c r="AT1680" s="17"/>
      <c r="AU1680" s="17"/>
      <c r="AV1680" s="17"/>
      <c r="AW1680" s="17"/>
    </row>
    <row r="1681" spans="2:49" x14ac:dyDescent="0.3">
      <c r="B1681" s="23" t="s">
        <v>534</v>
      </c>
      <c r="C1681" s="17"/>
      <c r="D1681" s="17"/>
      <c r="E1681" s="17"/>
      <c r="F1681" s="17"/>
      <c r="G1681" s="17"/>
      <c r="H1681" s="17"/>
      <c r="I1681" s="17"/>
      <c r="J1681" s="17"/>
      <c r="K1681" s="17"/>
      <c r="L1681" s="17"/>
      <c r="M1681" s="17"/>
      <c r="N1681" s="17"/>
      <c r="O1681" s="17"/>
      <c r="P1681" s="17"/>
      <c r="Q1681" s="17"/>
      <c r="R1681" s="17"/>
      <c r="S1681" s="17"/>
      <c r="T1681" s="17"/>
      <c r="U1681" s="17"/>
      <c r="V1681" s="17"/>
      <c r="W1681" s="17"/>
      <c r="X1681" s="17"/>
      <c r="Y1681" s="17"/>
      <c r="Z1681" s="17"/>
      <c r="AA1681" s="17"/>
      <c r="AB1681" s="17"/>
      <c r="AC1681" s="17"/>
      <c r="AD1681" s="17"/>
      <c r="AE1681" s="17"/>
      <c r="AF1681" s="17"/>
      <c r="AG1681" s="17"/>
      <c r="AH1681" s="17"/>
      <c r="AI1681" s="17"/>
      <c r="AJ1681" s="17"/>
      <c r="AK1681" s="17"/>
      <c r="AL1681" s="17"/>
      <c r="AM1681" s="17"/>
      <c r="AN1681" s="17"/>
      <c r="AO1681" s="17"/>
      <c r="AP1681" s="17"/>
      <c r="AQ1681" s="17"/>
      <c r="AR1681" s="17"/>
      <c r="AS1681" s="17"/>
      <c r="AT1681" s="17"/>
      <c r="AU1681" s="17"/>
      <c r="AV1681" s="17"/>
      <c r="AW1681" s="17"/>
    </row>
    <row r="1682" spans="2:49" x14ac:dyDescent="0.3">
      <c r="B1682" t="s">
        <v>439</v>
      </c>
      <c r="C1682" s="17">
        <v>3.3012375885232301E-2</v>
      </c>
      <c r="D1682" s="17">
        <v>0</v>
      </c>
      <c r="E1682" s="17">
        <v>5.3065393280025699E-2</v>
      </c>
      <c r="F1682" s="17"/>
      <c r="G1682" s="17">
        <v>0</v>
      </c>
      <c r="H1682" s="17">
        <v>0</v>
      </c>
      <c r="I1682" s="17">
        <v>0.117570093449081</v>
      </c>
      <c r="J1682" s="17">
        <v>7.1930060432336101E-2</v>
      </c>
      <c r="K1682" s="17">
        <v>0</v>
      </c>
      <c r="L1682" s="17">
        <v>0</v>
      </c>
      <c r="M1682" s="17"/>
      <c r="N1682" s="17">
        <v>5.6906661109814002E-2</v>
      </c>
      <c r="O1682" s="17">
        <v>0</v>
      </c>
      <c r="P1682" s="17">
        <v>0</v>
      </c>
      <c r="Q1682" s="17">
        <v>9.5504201556256094E-2</v>
      </c>
      <c r="R1682" s="17"/>
      <c r="S1682" s="17">
        <v>0</v>
      </c>
      <c r="T1682" s="17">
        <v>0</v>
      </c>
      <c r="U1682" s="17">
        <v>0</v>
      </c>
      <c r="V1682" s="17">
        <v>0</v>
      </c>
      <c r="W1682" s="17" t="s">
        <v>280</v>
      </c>
      <c r="X1682" s="17">
        <v>0</v>
      </c>
      <c r="Y1682" s="17">
        <v>0</v>
      </c>
      <c r="Z1682" s="17">
        <v>0</v>
      </c>
      <c r="AA1682" s="17">
        <v>0</v>
      </c>
      <c r="AB1682" s="17">
        <v>0</v>
      </c>
      <c r="AC1682" s="17">
        <v>0</v>
      </c>
      <c r="AD1682" s="17">
        <v>0.47418949824524997</v>
      </c>
      <c r="AE1682" s="17"/>
      <c r="AF1682" s="17">
        <v>0</v>
      </c>
      <c r="AG1682" s="17">
        <v>0</v>
      </c>
      <c r="AH1682" s="17">
        <v>4.9785869298040297E-2</v>
      </c>
      <c r="AI1682" s="17">
        <v>0.220058817548203</v>
      </c>
      <c r="AJ1682" s="17" t="s">
        <v>280</v>
      </c>
      <c r="AK1682" s="17"/>
      <c r="AL1682" s="17">
        <v>0</v>
      </c>
      <c r="AM1682" s="17">
        <v>5.9691799695233097E-2</v>
      </c>
      <c r="AN1682" s="17">
        <v>0</v>
      </c>
      <c r="AO1682" s="17">
        <v>0</v>
      </c>
      <c r="AP1682" s="17">
        <v>0.144296611036972</v>
      </c>
      <c r="AQ1682" s="17">
        <v>0</v>
      </c>
      <c r="AR1682" s="17"/>
      <c r="AS1682" s="17">
        <v>3.0814711218482001E-2</v>
      </c>
      <c r="AT1682" s="17">
        <v>3.5600189005952999E-2</v>
      </c>
      <c r="AU1682" s="17"/>
      <c r="AV1682" s="17">
        <v>4.2057093094932302E-2</v>
      </c>
      <c r="AW1682" s="17">
        <v>0</v>
      </c>
    </row>
    <row r="1683" spans="2:49" x14ac:dyDescent="0.3">
      <c r="B1683" t="s">
        <v>440</v>
      </c>
      <c r="C1683" s="17">
        <v>0.23990513460091301</v>
      </c>
      <c r="D1683" s="17">
        <v>0.156582202312299</v>
      </c>
      <c r="E1683" s="17">
        <v>0.29051876557305401</v>
      </c>
      <c r="F1683" s="17"/>
      <c r="G1683" s="17">
        <v>0.31152920434734499</v>
      </c>
      <c r="H1683" s="17">
        <v>0.246350943202331</v>
      </c>
      <c r="I1683" s="17">
        <v>0.21850039158291901</v>
      </c>
      <c r="J1683" s="17">
        <v>0.273589270122503</v>
      </c>
      <c r="K1683" s="17">
        <v>0.35745527976331398</v>
      </c>
      <c r="L1683" s="17">
        <v>0</v>
      </c>
      <c r="M1683" s="17"/>
      <c r="N1683" s="17">
        <v>0.197475715389822</v>
      </c>
      <c r="O1683" s="17">
        <v>0.203369996407158</v>
      </c>
      <c r="P1683" s="17">
        <v>0.38393440488064601</v>
      </c>
      <c r="Q1683" s="17">
        <v>0.16710230779378599</v>
      </c>
      <c r="R1683" s="17"/>
      <c r="S1683" s="17">
        <v>0.21095738490535601</v>
      </c>
      <c r="T1683" s="17">
        <v>0.10121298503661399</v>
      </c>
      <c r="U1683" s="17">
        <v>0.326537602081647</v>
      </c>
      <c r="V1683" s="17">
        <v>0.16178066763899199</v>
      </c>
      <c r="W1683" s="17" t="s">
        <v>280</v>
      </c>
      <c r="X1683" s="17">
        <v>0</v>
      </c>
      <c r="Y1683" s="17">
        <v>0.49951565836225298</v>
      </c>
      <c r="Z1683" s="17">
        <v>0.506168717347806</v>
      </c>
      <c r="AA1683" s="17">
        <v>0.51807525953392997</v>
      </c>
      <c r="AB1683" s="17">
        <v>0</v>
      </c>
      <c r="AC1683" s="17">
        <v>0.31972893931046897</v>
      </c>
      <c r="AD1683" s="17">
        <v>0</v>
      </c>
      <c r="AE1683" s="17"/>
      <c r="AF1683" s="17">
        <v>0.32027798607603197</v>
      </c>
      <c r="AG1683" s="17">
        <v>0.25338531040705597</v>
      </c>
      <c r="AH1683" s="17">
        <v>0.21900565805917299</v>
      </c>
      <c r="AI1683" s="17">
        <v>0.21526826681317299</v>
      </c>
      <c r="AJ1683" s="17" t="s">
        <v>280</v>
      </c>
      <c r="AK1683" s="17"/>
      <c r="AL1683" s="17">
        <v>0.242491853645316</v>
      </c>
      <c r="AM1683" s="17">
        <v>0.15614322954165</v>
      </c>
      <c r="AN1683" s="17">
        <v>0.25169726352129901</v>
      </c>
      <c r="AO1683" s="17">
        <v>0.23972977235783899</v>
      </c>
      <c r="AP1683" s="17">
        <v>0.26560372806622301</v>
      </c>
      <c r="AQ1683" s="17">
        <v>0.66529454870819005</v>
      </c>
      <c r="AR1683" s="17"/>
      <c r="AS1683" s="17">
        <v>0.22114635496415</v>
      </c>
      <c r="AT1683" s="17">
        <v>0.26199413516918602</v>
      </c>
      <c r="AU1683" s="17"/>
      <c r="AV1683" s="17">
        <v>0.19240624563487099</v>
      </c>
      <c r="AW1683" s="17">
        <v>0.29992131378532899</v>
      </c>
    </row>
    <row r="1684" spans="2:49" x14ac:dyDescent="0.3">
      <c r="B1684" t="s">
        <v>441</v>
      </c>
      <c r="C1684" s="17">
        <v>0.28710057087631802</v>
      </c>
      <c r="D1684" s="17">
        <v>0.28630728707729403</v>
      </c>
      <c r="E1684" s="17">
        <v>0.28758244270148198</v>
      </c>
      <c r="F1684" s="17"/>
      <c r="G1684" s="17">
        <v>0.68847079565265501</v>
      </c>
      <c r="H1684" s="17">
        <v>0.29802579579150001</v>
      </c>
      <c r="I1684" s="17">
        <v>0.26884037858580301</v>
      </c>
      <c r="J1684" s="17">
        <v>0.32645008810759502</v>
      </c>
      <c r="K1684" s="17">
        <v>0.140569712469365</v>
      </c>
      <c r="L1684" s="17">
        <v>0.30628175095606403</v>
      </c>
      <c r="M1684" s="17"/>
      <c r="N1684" s="17">
        <v>0.25005327870587502</v>
      </c>
      <c r="O1684" s="17">
        <v>0.303290799430952</v>
      </c>
      <c r="P1684" s="17">
        <v>0.209206819096935</v>
      </c>
      <c r="Q1684" s="17">
        <v>0.43121976224608999</v>
      </c>
      <c r="R1684" s="17"/>
      <c r="S1684" s="17">
        <v>0.40389609007699001</v>
      </c>
      <c r="T1684" s="17">
        <v>9.9258905653449497E-2</v>
      </c>
      <c r="U1684" s="17">
        <v>0.50455793837032004</v>
      </c>
      <c r="V1684" s="17">
        <v>0.47905253968821498</v>
      </c>
      <c r="W1684" s="17" t="s">
        <v>280</v>
      </c>
      <c r="X1684" s="17">
        <v>0.225419080275614</v>
      </c>
      <c r="Y1684" s="17">
        <v>0</v>
      </c>
      <c r="Z1684" s="17">
        <v>0</v>
      </c>
      <c r="AA1684" s="17">
        <v>0.36106154044013899</v>
      </c>
      <c r="AB1684" s="17">
        <v>0.40331765195880498</v>
      </c>
      <c r="AC1684" s="17">
        <v>0</v>
      </c>
      <c r="AD1684" s="17">
        <v>0.52581050175474997</v>
      </c>
      <c r="AE1684" s="17"/>
      <c r="AF1684" s="17">
        <v>0.38132175950080499</v>
      </c>
      <c r="AG1684" s="17">
        <v>0.30729377221505599</v>
      </c>
      <c r="AH1684" s="17">
        <v>0.28082455688108698</v>
      </c>
      <c r="AI1684" s="17">
        <v>0.19786735916422099</v>
      </c>
      <c r="AJ1684" s="17" t="s">
        <v>280</v>
      </c>
      <c r="AK1684" s="17"/>
      <c r="AL1684" s="17">
        <v>0.331505666554814</v>
      </c>
      <c r="AM1684" s="17">
        <v>0.294804956717372</v>
      </c>
      <c r="AN1684" s="17">
        <v>0.74830273647870105</v>
      </c>
      <c r="AO1684" s="17">
        <v>0.21965258093746701</v>
      </c>
      <c r="AP1684" s="17">
        <v>0</v>
      </c>
      <c r="AQ1684" s="17">
        <v>0.33470545129181001</v>
      </c>
      <c r="AR1684" s="17"/>
      <c r="AS1684" s="17">
        <v>0.30130662276681602</v>
      </c>
      <c r="AT1684" s="17">
        <v>0.27037253769087699</v>
      </c>
      <c r="AU1684" s="17"/>
      <c r="AV1684" s="17">
        <v>0.33099630957942999</v>
      </c>
      <c r="AW1684" s="17">
        <v>0.219928927599363</v>
      </c>
    </row>
    <row r="1685" spans="2:49" x14ac:dyDescent="0.3">
      <c r="B1685" t="s">
        <v>442</v>
      </c>
      <c r="C1685" s="17">
        <v>0.214366563609768</v>
      </c>
      <c r="D1685" s="17">
        <v>0.18899929958526701</v>
      </c>
      <c r="E1685" s="17">
        <v>0.22977563893685399</v>
      </c>
      <c r="F1685" s="17"/>
      <c r="G1685" s="17">
        <v>0</v>
      </c>
      <c r="H1685" s="17">
        <v>0.17192283251049501</v>
      </c>
      <c r="I1685" s="17">
        <v>0.104229526491726</v>
      </c>
      <c r="J1685" s="17">
        <v>0.26223006106977997</v>
      </c>
      <c r="K1685" s="17">
        <v>0.28489176444053199</v>
      </c>
      <c r="L1685" s="17">
        <v>0.28615510059292198</v>
      </c>
      <c r="M1685" s="17"/>
      <c r="N1685" s="17">
        <v>0.34590110191807799</v>
      </c>
      <c r="O1685" s="17">
        <v>0.20251421905253</v>
      </c>
      <c r="P1685" s="17">
        <v>0.120747473792622</v>
      </c>
      <c r="Q1685" s="17">
        <v>0.149987648084009</v>
      </c>
      <c r="R1685" s="17"/>
      <c r="S1685" s="17">
        <v>0.18666242649942899</v>
      </c>
      <c r="T1685" s="17">
        <v>0.37293384664387202</v>
      </c>
      <c r="U1685" s="17">
        <v>0.16890445954803401</v>
      </c>
      <c r="V1685" s="17">
        <v>0.140961335215708</v>
      </c>
      <c r="W1685" s="17" t="s">
        <v>280</v>
      </c>
      <c r="X1685" s="17">
        <v>0.26450839941106802</v>
      </c>
      <c r="Y1685" s="17">
        <v>0.26081878833968802</v>
      </c>
      <c r="Z1685" s="17">
        <v>0.25725831758046003</v>
      </c>
      <c r="AA1685" s="17">
        <v>0.120863200025931</v>
      </c>
      <c r="AB1685" s="17">
        <v>0</v>
      </c>
      <c r="AC1685" s="17">
        <v>0.50968632860421503</v>
      </c>
      <c r="AD1685" s="17">
        <v>0</v>
      </c>
      <c r="AE1685" s="17"/>
      <c r="AF1685" s="17">
        <v>0.29840025442316298</v>
      </c>
      <c r="AG1685" s="17">
        <v>0.34113169611538602</v>
      </c>
      <c r="AH1685" s="17">
        <v>0.17208953827547799</v>
      </c>
      <c r="AI1685" s="17">
        <v>0</v>
      </c>
      <c r="AJ1685" s="17" t="s">
        <v>280</v>
      </c>
      <c r="AK1685" s="17"/>
      <c r="AL1685" s="17">
        <v>0.13726127736883301</v>
      </c>
      <c r="AM1685" s="17">
        <v>0.316006449359099</v>
      </c>
      <c r="AN1685" s="17">
        <v>0</v>
      </c>
      <c r="AO1685" s="17">
        <v>0.156155515719861</v>
      </c>
      <c r="AP1685" s="17">
        <v>0.47120532436164198</v>
      </c>
      <c r="AQ1685" s="17">
        <v>0</v>
      </c>
      <c r="AR1685" s="17"/>
      <c r="AS1685" s="17">
        <v>0.18510356851190399</v>
      </c>
      <c r="AT1685" s="17">
        <v>0.248824578889149</v>
      </c>
      <c r="AU1685" s="17"/>
      <c r="AV1685" s="17">
        <v>0.15056410157352301</v>
      </c>
      <c r="AW1685" s="17">
        <v>0.27977422736721302</v>
      </c>
    </row>
    <row r="1686" spans="2:49" x14ac:dyDescent="0.3">
      <c r="B1686" t="s">
        <v>531</v>
      </c>
      <c r="C1686" s="17">
        <v>0.225615355027769</v>
      </c>
      <c r="D1686" s="17">
        <v>0.36811121102513999</v>
      </c>
      <c r="E1686" s="17">
        <v>0.13905775950858401</v>
      </c>
      <c r="F1686" s="17"/>
      <c r="G1686" s="17">
        <v>0</v>
      </c>
      <c r="H1686" s="17">
        <v>0.28370042849567501</v>
      </c>
      <c r="I1686" s="17">
        <v>0.29085960989047099</v>
      </c>
      <c r="J1686" s="17">
        <v>6.5800520267785906E-2</v>
      </c>
      <c r="K1686" s="17">
        <v>0.21708324332678799</v>
      </c>
      <c r="L1686" s="17">
        <v>0.40756314845101399</v>
      </c>
      <c r="M1686" s="17"/>
      <c r="N1686" s="17">
        <v>0.149663242876412</v>
      </c>
      <c r="O1686" s="17">
        <v>0.290824985109361</v>
      </c>
      <c r="P1686" s="17">
        <v>0.28611130222979603</v>
      </c>
      <c r="Q1686" s="17">
        <v>0.15618608031985901</v>
      </c>
      <c r="R1686" s="17"/>
      <c r="S1686" s="17">
        <v>0.19848409851822499</v>
      </c>
      <c r="T1686" s="17">
        <v>0.42659426266606498</v>
      </c>
      <c r="U1686" s="17">
        <v>0</v>
      </c>
      <c r="V1686" s="17">
        <v>0.218205457457085</v>
      </c>
      <c r="W1686" s="17" t="s">
        <v>280</v>
      </c>
      <c r="X1686" s="17">
        <v>0.51007252031331796</v>
      </c>
      <c r="Y1686" s="17">
        <v>0.239665553298058</v>
      </c>
      <c r="Z1686" s="17">
        <v>0.236572965071733</v>
      </c>
      <c r="AA1686" s="17">
        <v>0</v>
      </c>
      <c r="AB1686" s="17">
        <v>0.59668234804119502</v>
      </c>
      <c r="AC1686" s="17">
        <v>0.17058473208531599</v>
      </c>
      <c r="AD1686" s="17">
        <v>0</v>
      </c>
      <c r="AE1686" s="17"/>
      <c r="AF1686" s="17">
        <v>0</v>
      </c>
      <c r="AG1686" s="17">
        <v>9.8189221262502804E-2</v>
      </c>
      <c r="AH1686" s="17">
        <v>0.27829437748622199</v>
      </c>
      <c r="AI1686" s="17">
        <v>0.36680555647440199</v>
      </c>
      <c r="AJ1686" s="17" t="s">
        <v>280</v>
      </c>
      <c r="AK1686" s="17"/>
      <c r="AL1686" s="17">
        <v>0.28874120243103701</v>
      </c>
      <c r="AM1686" s="17">
        <v>0.17335356468664601</v>
      </c>
      <c r="AN1686" s="17">
        <v>0</v>
      </c>
      <c r="AO1686" s="17">
        <v>0.38446213098483301</v>
      </c>
      <c r="AP1686" s="17">
        <v>0.118894336535163</v>
      </c>
      <c r="AQ1686" s="17">
        <v>0</v>
      </c>
      <c r="AR1686" s="17"/>
      <c r="AS1686" s="17">
        <v>0.26162874253864798</v>
      </c>
      <c r="AT1686" s="17">
        <v>0.18320855924483501</v>
      </c>
      <c r="AU1686" s="17"/>
      <c r="AV1686" s="17">
        <v>0.28397625011724398</v>
      </c>
      <c r="AW1686" s="17">
        <v>0.20037553124809501</v>
      </c>
    </row>
    <row r="1687" spans="2:49" x14ac:dyDescent="0.3">
      <c r="B1687" t="s">
        <v>443</v>
      </c>
      <c r="C1687" s="17">
        <v>0.27291751048614499</v>
      </c>
      <c r="D1687" s="17">
        <v>0.156582202312299</v>
      </c>
      <c r="E1687" s="17">
        <v>0.34358415885308002</v>
      </c>
      <c r="F1687" s="17"/>
      <c r="G1687" s="17">
        <v>0.31152920434734499</v>
      </c>
      <c r="H1687" s="17">
        <v>0.246350943202331</v>
      </c>
      <c r="I1687" s="17">
        <v>0.33607048503199999</v>
      </c>
      <c r="J1687" s="17">
        <v>0.34551933055483902</v>
      </c>
      <c r="K1687" s="17">
        <v>0.35745527976331398</v>
      </c>
      <c r="L1687" s="17">
        <v>0</v>
      </c>
      <c r="M1687" s="17"/>
      <c r="N1687" s="17">
        <v>0.25438237649963602</v>
      </c>
      <c r="O1687" s="17">
        <v>0.203369996407158</v>
      </c>
      <c r="P1687" s="17">
        <v>0.38393440488064601</v>
      </c>
      <c r="Q1687" s="17">
        <v>0.26260650935004198</v>
      </c>
      <c r="R1687" s="17"/>
      <c r="S1687" s="17">
        <v>0.21095738490535601</v>
      </c>
      <c r="T1687" s="17">
        <v>0.10121298503661399</v>
      </c>
      <c r="U1687" s="17">
        <v>0.326537602081647</v>
      </c>
      <c r="V1687" s="17">
        <v>0.16178066763899199</v>
      </c>
      <c r="W1687" s="17" t="s">
        <v>280</v>
      </c>
      <c r="X1687" s="17">
        <v>0</v>
      </c>
      <c r="Y1687" s="17">
        <v>0.49951565836225298</v>
      </c>
      <c r="Z1687" s="17">
        <v>0.506168717347806</v>
      </c>
      <c r="AA1687" s="17">
        <v>0.51807525953392997</v>
      </c>
      <c r="AB1687" s="17">
        <v>0</v>
      </c>
      <c r="AC1687" s="17">
        <v>0.31972893931046897</v>
      </c>
      <c r="AD1687" s="17">
        <v>0.47418949824524997</v>
      </c>
      <c r="AE1687" s="17"/>
      <c r="AF1687" s="17">
        <v>0.32027798607603197</v>
      </c>
      <c r="AG1687" s="17">
        <v>0.25338531040705597</v>
      </c>
      <c r="AH1687" s="17">
        <v>0.26879152735721401</v>
      </c>
      <c r="AI1687" s="17">
        <v>0.43532708436137701</v>
      </c>
      <c r="AJ1687" s="17" t="s">
        <v>280</v>
      </c>
      <c r="AK1687" s="17"/>
      <c r="AL1687" s="17">
        <v>0.242491853645316</v>
      </c>
      <c r="AM1687" s="17">
        <v>0.215835029236883</v>
      </c>
      <c r="AN1687" s="17">
        <v>0.25169726352129901</v>
      </c>
      <c r="AO1687" s="17">
        <v>0.23972977235783899</v>
      </c>
      <c r="AP1687" s="17">
        <v>0.40990033910319501</v>
      </c>
      <c r="AQ1687" s="17">
        <v>0.66529454870819005</v>
      </c>
      <c r="AR1687" s="17"/>
      <c r="AS1687" s="17">
        <v>0.25196106618263198</v>
      </c>
      <c r="AT1687" s="17">
        <v>0.29759432417513898</v>
      </c>
      <c r="AU1687" s="17"/>
      <c r="AV1687" s="17">
        <v>0.23446333872980299</v>
      </c>
      <c r="AW1687" s="17">
        <v>0.29992131378532899</v>
      </c>
    </row>
    <row r="1688" spans="2:49" x14ac:dyDescent="0.3">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row>
    <row r="1689" spans="2:49" x14ac:dyDescent="0.3">
      <c r="B1689" s="6" t="s">
        <v>559</v>
      </c>
      <c r="C1689" s="17"/>
      <c r="D1689" s="17"/>
      <c r="E1689" s="17"/>
      <c r="F1689" s="17"/>
      <c r="G1689" s="17"/>
      <c r="H1689" s="17"/>
      <c r="I1689" s="17"/>
      <c r="J1689" s="17"/>
      <c r="K1689" s="17"/>
      <c r="L1689" s="17"/>
      <c r="M1689" s="17"/>
      <c r="N1689" s="17"/>
      <c r="O1689" s="17"/>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c r="AP1689" s="17"/>
      <c r="AQ1689" s="17"/>
      <c r="AR1689" s="17"/>
      <c r="AS1689" s="17"/>
      <c r="AT1689" s="17"/>
      <c r="AU1689" s="17"/>
      <c r="AV1689" s="17"/>
      <c r="AW1689" s="17"/>
    </row>
    <row r="1690" spans="2:49" x14ac:dyDescent="0.3">
      <c r="B1690" s="23" t="s">
        <v>534</v>
      </c>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row>
    <row r="1691" spans="2:49" x14ac:dyDescent="0.3">
      <c r="B1691" t="s">
        <v>439</v>
      </c>
      <c r="C1691" s="17">
        <v>9.6978930385245493E-2</v>
      </c>
      <c r="D1691" s="17">
        <v>5.4378922738705801E-2</v>
      </c>
      <c r="E1691" s="17">
        <v>0.122855852946779</v>
      </c>
      <c r="F1691" s="17"/>
      <c r="G1691" s="17">
        <v>0</v>
      </c>
      <c r="H1691" s="17">
        <v>6.1000087756523297E-2</v>
      </c>
      <c r="I1691" s="17">
        <v>0.26534727583031698</v>
      </c>
      <c r="J1691" s="17">
        <v>0.12915734790494399</v>
      </c>
      <c r="K1691" s="17">
        <v>7.5181370015249299E-2</v>
      </c>
      <c r="L1691" s="17">
        <v>0</v>
      </c>
      <c r="M1691" s="17"/>
      <c r="N1691" s="17">
        <v>0.15556464161834699</v>
      </c>
      <c r="O1691" s="17">
        <v>5.1715883073270102E-2</v>
      </c>
      <c r="P1691" s="17">
        <v>8.3276077024749595E-2</v>
      </c>
      <c r="Q1691" s="17">
        <v>9.5504201556256094E-2</v>
      </c>
      <c r="R1691" s="17"/>
      <c r="S1691" s="17">
        <v>0.104516111679161</v>
      </c>
      <c r="T1691" s="17">
        <v>0</v>
      </c>
      <c r="U1691" s="17">
        <v>0</v>
      </c>
      <c r="V1691" s="17">
        <v>0.218205457457085</v>
      </c>
      <c r="W1691" s="17" t="s">
        <v>280</v>
      </c>
      <c r="X1691" s="17">
        <v>0.225419080275614</v>
      </c>
      <c r="Y1691" s="17">
        <v>0</v>
      </c>
      <c r="Z1691" s="17">
        <v>0</v>
      </c>
      <c r="AA1691" s="17">
        <v>0.120863200025931</v>
      </c>
      <c r="AB1691" s="17">
        <v>0</v>
      </c>
      <c r="AC1691" s="17">
        <v>0</v>
      </c>
      <c r="AD1691" s="17">
        <v>0.47418949824524997</v>
      </c>
      <c r="AE1691" s="17"/>
      <c r="AF1691" s="17">
        <v>0</v>
      </c>
      <c r="AG1691" s="17">
        <v>0</v>
      </c>
      <c r="AH1691" s="17">
        <v>0.195865093737361</v>
      </c>
      <c r="AI1691" s="17">
        <v>0.220058817548203</v>
      </c>
      <c r="AJ1691" s="17" t="s">
        <v>280</v>
      </c>
      <c r="AK1691" s="17"/>
      <c r="AL1691" s="17">
        <v>6.56803837417647E-2</v>
      </c>
      <c r="AM1691" s="17">
        <v>0.113734060271608</v>
      </c>
      <c r="AN1691" s="17">
        <v>0</v>
      </c>
      <c r="AO1691" s="17">
        <v>6.94286168740883E-2</v>
      </c>
      <c r="AP1691" s="17">
        <v>0.27733558890899002</v>
      </c>
      <c r="AQ1691" s="17">
        <v>0</v>
      </c>
      <c r="AR1691" s="17"/>
      <c r="AS1691" s="17">
        <v>0.121205733144941</v>
      </c>
      <c r="AT1691" s="17">
        <v>6.8451175899681194E-2</v>
      </c>
      <c r="AU1691" s="17"/>
      <c r="AV1691" s="17">
        <v>0.12738233298474799</v>
      </c>
      <c r="AW1691" s="17">
        <v>0.104276034219265</v>
      </c>
    </row>
    <row r="1692" spans="2:49" x14ac:dyDescent="0.3">
      <c r="B1692" t="s">
        <v>440</v>
      </c>
      <c r="C1692" s="17">
        <v>0.232569254933889</v>
      </c>
      <c r="D1692" s="17">
        <v>0.158477562141704</v>
      </c>
      <c r="E1692" s="17">
        <v>0.27757546743845601</v>
      </c>
      <c r="F1692" s="17"/>
      <c r="G1692" s="17">
        <v>0.68847079565265501</v>
      </c>
      <c r="H1692" s="17">
        <v>0.29746876249033899</v>
      </c>
      <c r="I1692" s="17">
        <v>0</v>
      </c>
      <c r="J1692" s="17">
        <v>0.19497534075291501</v>
      </c>
      <c r="K1692" s="17">
        <v>0.22097953022373301</v>
      </c>
      <c r="L1692" s="17">
        <v>0.28690691772435301</v>
      </c>
      <c r="M1692" s="17"/>
      <c r="N1692" s="17">
        <v>0.19484155349877499</v>
      </c>
      <c r="O1692" s="17">
        <v>0.19819237356904601</v>
      </c>
      <c r="P1692" s="17">
        <v>0.30974209120910701</v>
      </c>
      <c r="Q1692" s="17">
        <v>0.2429730689031</v>
      </c>
      <c r="R1692" s="17"/>
      <c r="S1692" s="17">
        <v>0.30318902403807702</v>
      </c>
      <c r="T1692" s="17">
        <v>0.179361693503059</v>
      </c>
      <c r="U1692" s="17">
        <v>0</v>
      </c>
      <c r="V1692" s="17">
        <v>0.31403262222316503</v>
      </c>
      <c r="W1692" s="17" t="s">
        <v>280</v>
      </c>
      <c r="X1692" s="17">
        <v>0</v>
      </c>
      <c r="Y1692" s="17">
        <v>0.52528740905202498</v>
      </c>
      <c r="Z1692" s="17">
        <v>0.506168717347806</v>
      </c>
      <c r="AA1692" s="17">
        <v>0.36368689526319298</v>
      </c>
      <c r="AB1692" s="17">
        <v>0.20362078035165099</v>
      </c>
      <c r="AC1692" s="17">
        <v>0.164857006033541</v>
      </c>
      <c r="AD1692" s="17">
        <v>0</v>
      </c>
      <c r="AE1692" s="17"/>
      <c r="AF1692" s="17">
        <v>0.298515945947045</v>
      </c>
      <c r="AG1692" s="17">
        <v>0.29274051596320899</v>
      </c>
      <c r="AH1692" s="17">
        <v>0.13062820880099901</v>
      </c>
      <c r="AI1692" s="17">
        <v>0.413135625977395</v>
      </c>
      <c r="AJ1692" s="17" t="s">
        <v>280</v>
      </c>
      <c r="AK1692" s="17"/>
      <c r="AL1692" s="17">
        <v>0.19099579840616099</v>
      </c>
      <c r="AM1692" s="17">
        <v>0.26647020542046501</v>
      </c>
      <c r="AN1692" s="17">
        <v>0.49447715452507401</v>
      </c>
      <c r="AO1692" s="17">
        <v>0.152873473359882</v>
      </c>
      <c r="AP1692" s="17">
        <v>0.224348737778375</v>
      </c>
      <c r="AQ1692" s="17">
        <v>0.32716113502566202</v>
      </c>
      <c r="AR1692" s="17"/>
      <c r="AS1692" s="17">
        <v>0.293968921845844</v>
      </c>
      <c r="AT1692" s="17">
        <v>0.16026938769454799</v>
      </c>
      <c r="AU1692" s="17"/>
      <c r="AV1692" s="17">
        <v>0.33463585392712902</v>
      </c>
      <c r="AW1692" s="17">
        <v>0.18250323939545801</v>
      </c>
    </row>
    <row r="1693" spans="2:49" x14ac:dyDescent="0.3">
      <c r="B1693" t="s">
        <v>441</v>
      </c>
      <c r="C1693" s="17">
        <v>0.256619713827759</v>
      </c>
      <c r="D1693" s="17">
        <v>0.36470870808449501</v>
      </c>
      <c r="E1693" s="17">
        <v>0.19096220133755101</v>
      </c>
      <c r="F1693" s="17"/>
      <c r="G1693" s="17">
        <v>0</v>
      </c>
      <c r="H1693" s="17">
        <v>0.35475852013695602</v>
      </c>
      <c r="I1693" s="17">
        <v>0.26375629299297898</v>
      </c>
      <c r="J1693" s="17">
        <v>0.33515060187803303</v>
      </c>
      <c r="K1693" s="17">
        <v>0.13515726635462799</v>
      </c>
      <c r="L1693" s="17">
        <v>0.19904076606228499</v>
      </c>
      <c r="M1693" s="17"/>
      <c r="N1693" s="17">
        <v>0.299248159317207</v>
      </c>
      <c r="O1693" s="17">
        <v>0.152796638758842</v>
      </c>
      <c r="P1693" s="17">
        <v>0.214530136909341</v>
      </c>
      <c r="Q1693" s="17">
        <v>0.41939060691492003</v>
      </c>
      <c r="R1693" s="17"/>
      <c r="S1693" s="17">
        <v>0.100707066038913</v>
      </c>
      <c r="T1693" s="17">
        <v>0.38568326316853402</v>
      </c>
      <c r="U1693" s="17">
        <v>0.659213163178476</v>
      </c>
      <c r="V1693" s="17">
        <v>0.30076720528772399</v>
      </c>
      <c r="W1693" s="17" t="s">
        <v>280</v>
      </c>
      <c r="X1693" s="17">
        <v>0</v>
      </c>
      <c r="Y1693" s="17">
        <v>0</v>
      </c>
      <c r="Z1693" s="17">
        <v>0</v>
      </c>
      <c r="AA1693" s="17">
        <v>0.25832138753014899</v>
      </c>
      <c r="AB1693" s="17">
        <v>0.39622765545192601</v>
      </c>
      <c r="AC1693" s="17">
        <v>0</v>
      </c>
      <c r="AD1693" s="17">
        <v>0.52581050175474997</v>
      </c>
      <c r="AE1693" s="17"/>
      <c r="AF1693" s="17">
        <v>0.23630224796177601</v>
      </c>
      <c r="AG1693" s="17">
        <v>0.19929280655124401</v>
      </c>
      <c r="AH1693" s="17">
        <v>0.41652436591798198</v>
      </c>
      <c r="AI1693" s="17">
        <v>0.183402778237201</v>
      </c>
      <c r="AJ1693" s="17" t="s">
        <v>280</v>
      </c>
      <c r="AK1693" s="17"/>
      <c r="AL1693" s="17">
        <v>0.233650545913451</v>
      </c>
      <c r="AM1693" s="17">
        <v>0.28749418645154201</v>
      </c>
      <c r="AN1693" s="17">
        <v>0.50552284547492599</v>
      </c>
      <c r="AO1693" s="17">
        <v>0.15795852266763799</v>
      </c>
      <c r="AP1693" s="17">
        <v>0.24973059981808801</v>
      </c>
      <c r="AQ1693" s="17">
        <v>0.33470545129181001</v>
      </c>
      <c r="AR1693" s="17"/>
      <c r="AS1693" s="17">
        <v>0.14077151421970499</v>
      </c>
      <c r="AT1693" s="17">
        <v>0.393034288577645</v>
      </c>
      <c r="AU1693" s="17"/>
      <c r="AV1693" s="17">
        <v>0.1156650778506</v>
      </c>
      <c r="AW1693" s="17">
        <v>0.20958678797052199</v>
      </c>
    </row>
    <row r="1694" spans="2:49" x14ac:dyDescent="0.3">
      <c r="B1694" t="s">
        <v>442</v>
      </c>
      <c r="C1694" s="17">
        <v>0.205420658335326</v>
      </c>
      <c r="D1694" s="17">
        <v>0.183610725356147</v>
      </c>
      <c r="E1694" s="17">
        <v>0.218668870670336</v>
      </c>
      <c r="F1694" s="17"/>
      <c r="G1694" s="17">
        <v>0.31152920434734499</v>
      </c>
      <c r="H1694" s="17">
        <v>0.117360209919171</v>
      </c>
      <c r="I1694" s="17">
        <v>0.22358447717574201</v>
      </c>
      <c r="J1694" s="17">
        <v>0.207765271033099</v>
      </c>
      <c r="K1694" s="17">
        <v>0.27662610074801097</v>
      </c>
      <c r="L1694" s="17">
        <v>0.20411340250820501</v>
      </c>
      <c r="M1694" s="17"/>
      <c r="N1694" s="17">
        <v>0.20082817462399499</v>
      </c>
      <c r="O1694" s="17">
        <v>0.24809974221929099</v>
      </c>
      <c r="P1694" s="17">
        <v>0.18961646965175599</v>
      </c>
      <c r="Q1694" s="17">
        <v>0.16403908246579399</v>
      </c>
      <c r="R1694" s="17"/>
      <c r="S1694" s="17">
        <v>0.293103699725624</v>
      </c>
      <c r="T1694" s="17">
        <v>0</v>
      </c>
      <c r="U1694" s="17">
        <v>0.340786836821524</v>
      </c>
      <c r="V1694" s="17">
        <v>0.16699471503202601</v>
      </c>
      <c r="W1694" s="17" t="s">
        <v>280</v>
      </c>
      <c r="X1694" s="17">
        <v>0.248923956793212</v>
      </c>
      <c r="Y1694" s="17">
        <v>0.239665553298058</v>
      </c>
      <c r="Z1694" s="17">
        <v>0.25725831758046003</v>
      </c>
      <c r="AA1694" s="17">
        <v>0.13626531715479601</v>
      </c>
      <c r="AB1694" s="17">
        <v>0</v>
      </c>
      <c r="AC1694" s="17">
        <v>0.66455826188114298</v>
      </c>
      <c r="AD1694" s="17">
        <v>0</v>
      </c>
      <c r="AE1694" s="17"/>
      <c r="AF1694" s="17">
        <v>0.38731493080618101</v>
      </c>
      <c r="AG1694" s="17">
        <v>0.30637955557040603</v>
      </c>
      <c r="AH1694" s="17">
        <v>8.3823452998557299E-2</v>
      </c>
      <c r="AI1694" s="17">
        <v>0</v>
      </c>
      <c r="AJ1694" s="17" t="s">
        <v>280</v>
      </c>
      <c r="AK1694" s="17"/>
      <c r="AL1694" s="17">
        <v>0.23411600852905401</v>
      </c>
      <c r="AM1694" s="17">
        <v>0.10510218069428</v>
      </c>
      <c r="AN1694" s="17">
        <v>0</v>
      </c>
      <c r="AO1694" s="17">
        <v>0.311945327005549</v>
      </c>
      <c r="AP1694" s="17">
        <v>0.248585073494547</v>
      </c>
      <c r="AQ1694" s="17">
        <v>0.33813341368252903</v>
      </c>
      <c r="AR1694" s="17"/>
      <c r="AS1694" s="17">
        <v>0.24453459211697201</v>
      </c>
      <c r="AT1694" s="17">
        <v>0.159362880470234</v>
      </c>
      <c r="AU1694" s="17"/>
      <c r="AV1694" s="17">
        <v>0.18616045204707901</v>
      </c>
      <c r="AW1694" s="17">
        <v>0.404534696067268</v>
      </c>
    </row>
    <row r="1695" spans="2:49" x14ac:dyDescent="0.3">
      <c r="B1695" t="s">
        <v>531</v>
      </c>
      <c r="C1695" s="17">
        <v>0.20841144251778099</v>
      </c>
      <c r="D1695" s="17">
        <v>0.238824081678948</v>
      </c>
      <c r="E1695" s="17">
        <v>0.189937607606877</v>
      </c>
      <c r="F1695" s="17"/>
      <c r="G1695" s="17">
        <v>0</v>
      </c>
      <c r="H1695" s="17">
        <v>0.16941241969701201</v>
      </c>
      <c r="I1695" s="17">
        <v>0.24731195400096201</v>
      </c>
      <c r="J1695" s="17">
        <v>0.13295143843100801</v>
      </c>
      <c r="K1695" s="17">
        <v>0.29205573265837897</v>
      </c>
      <c r="L1695" s="17">
        <v>0.30993891370515703</v>
      </c>
      <c r="M1695" s="17"/>
      <c r="N1695" s="17">
        <v>0.149517470941676</v>
      </c>
      <c r="O1695" s="17">
        <v>0.34919536237955101</v>
      </c>
      <c r="P1695" s="17">
        <v>0.20283522520504699</v>
      </c>
      <c r="Q1695" s="17">
        <v>7.8093040159929294E-2</v>
      </c>
      <c r="R1695" s="17"/>
      <c r="S1695" s="17">
        <v>0.19848409851822499</v>
      </c>
      <c r="T1695" s="17">
        <v>0.43495504332840701</v>
      </c>
      <c r="U1695" s="17">
        <v>0</v>
      </c>
      <c r="V1695" s="17">
        <v>0</v>
      </c>
      <c r="W1695" s="17" t="s">
        <v>280</v>
      </c>
      <c r="X1695" s="17">
        <v>0.52565696293117403</v>
      </c>
      <c r="Y1695" s="17">
        <v>0.235047037649917</v>
      </c>
      <c r="Z1695" s="17">
        <v>0.236572965071733</v>
      </c>
      <c r="AA1695" s="17">
        <v>0.120863200025931</v>
      </c>
      <c r="AB1695" s="17">
        <v>0.400151564196423</v>
      </c>
      <c r="AC1695" s="17">
        <v>0.17058473208531599</v>
      </c>
      <c r="AD1695" s="17">
        <v>0</v>
      </c>
      <c r="AE1695" s="17"/>
      <c r="AF1695" s="17">
        <v>7.7866875284997694E-2</v>
      </c>
      <c r="AG1695" s="17">
        <v>0.201587121915141</v>
      </c>
      <c r="AH1695" s="17">
        <v>0.17315887854510001</v>
      </c>
      <c r="AI1695" s="17">
        <v>0.183402778237201</v>
      </c>
      <c r="AJ1695" s="17" t="s">
        <v>280</v>
      </c>
      <c r="AK1695" s="17"/>
      <c r="AL1695" s="17">
        <v>0.27555726340956899</v>
      </c>
      <c r="AM1695" s="17">
        <v>0.22719936716210501</v>
      </c>
      <c r="AN1695" s="17">
        <v>0</v>
      </c>
      <c r="AO1695" s="17">
        <v>0.30779406009284299</v>
      </c>
      <c r="AP1695" s="17">
        <v>0</v>
      </c>
      <c r="AQ1695" s="17">
        <v>0</v>
      </c>
      <c r="AR1695" s="17"/>
      <c r="AS1695" s="17">
        <v>0.19951923867253701</v>
      </c>
      <c r="AT1695" s="17">
        <v>0.21888226735789201</v>
      </c>
      <c r="AU1695" s="17"/>
      <c r="AV1695" s="17">
        <v>0.23615628319044399</v>
      </c>
      <c r="AW1695" s="17">
        <v>9.90992423474861E-2</v>
      </c>
    </row>
    <row r="1696" spans="2:49" x14ac:dyDescent="0.3">
      <c r="B1696" t="s">
        <v>443</v>
      </c>
      <c r="C1696" s="17">
        <v>0.32954818531913499</v>
      </c>
      <c r="D1696" s="17">
        <v>0.21285648488041001</v>
      </c>
      <c r="E1696" s="17">
        <v>0.40043132038523499</v>
      </c>
      <c r="F1696" s="17"/>
      <c r="G1696" s="17">
        <v>0.68847079565265501</v>
      </c>
      <c r="H1696" s="17">
        <v>0.35846885024686198</v>
      </c>
      <c r="I1696" s="17">
        <v>0.26534727583031698</v>
      </c>
      <c r="J1696" s="17">
        <v>0.32413268865785899</v>
      </c>
      <c r="K1696" s="17">
        <v>0.29616090023898201</v>
      </c>
      <c r="L1696" s="17">
        <v>0.28690691772435301</v>
      </c>
      <c r="M1696" s="17"/>
      <c r="N1696" s="17">
        <v>0.35040619511712201</v>
      </c>
      <c r="O1696" s="17">
        <v>0.249908256642316</v>
      </c>
      <c r="P1696" s="17">
        <v>0.39301816823385599</v>
      </c>
      <c r="Q1696" s="17">
        <v>0.33847727045935599</v>
      </c>
      <c r="R1696" s="17"/>
      <c r="S1696" s="17">
        <v>0.40770513571723799</v>
      </c>
      <c r="T1696" s="17">
        <v>0.179361693503059</v>
      </c>
      <c r="U1696" s="17">
        <v>0</v>
      </c>
      <c r="V1696" s="17">
        <v>0.53223807968025005</v>
      </c>
      <c r="W1696" s="17" t="s">
        <v>280</v>
      </c>
      <c r="X1696" s="17">
        <v>0.225419080275614</v>
      </c>
      <c r="Y1696" s="17">
        <v>0.52528740905202498</v>
      </c>
      <c r="Z1696" s="17">
        <v>0.506168717347806</v>
      </c>
      <c r="AA1696" s="17">
        <v>0.48455009528912402</v>
      </c>
      <c r="AB1696" s="17">
        <v>0.20362078035165099</v>
      </c>
      <c r="AC1696" s="17">
        <v>0.164857006033541</v>
      </c>
      <c r="AD1696" s="17">
        <v>0.47418949824524997</v>
      </c>
      <c r="AE1696" s="17"/>
      <c r="AF1696" s="17">
        <v>0.298515945947045</v>
      </c>
      <c r="AG1696" s="17">
        <v>0.29274051596320899</v>
      </c>
      <c r="AH1696" s="17">
        <v>0.32649330253836101</v>
      </c>
      <c r="AI1696" s="17">
        <v>0.63319444352559795</v>
      </c>
      <c r="AJ1696" s="17" t="s">
        <v>280</v>
      </c>
      <c r="AK1696" s="17"/>
      <c r="AL1696" s="17">
        <v>0.25667618214792598</v>
      </c>
      <c r="AM1696" s="17">
        <v>0.380204265692073</v>
      </c>
      <c r="AN1696" s="17">
        <v>0.49447715452507401</v>
      </c>
      <c r="AO1696" s="17">
        <v>0.22230209023397099</v>
      </c>
      <c r="AP1696" s="17">
        <v>0.50168432668736496</v>
      </c>
      <c r="AQ1696" s="17">
        <v>0.32716113502566202</v>
      </c>
      <c r="AR1696" s="17"/>
      <c r="AS1696" s="17">
        <v>0.41517465499078499</v>
      </c>
      <c r="AT1696" s="17">
        <v>0.22872056359422899</v>
      </c>
      <c r="AU1696" s="17"/>
      <c r="AV1696" s="17">
        <v>0.46201818691187602</v>
      </c>
      <c r="AW1696" s="17">
        <v>0.286779273614723</v>
      </c>
    </row>
    <row r="1697" spans="2:49" x14ac:dyDescent="0.3">
      <c r="C1697" s="17"/>
      <c r="D1697" s="17"/>
      <c r="E1697" s="17"/>
      <c r="F1697" s="17"/>
      <c r="G1697" s="17"/>
      <c r="H1697" s="17"/>
      <c r="I1697" s="17"/>
      <c r="J1697" s="17"/>
      <c r="K1697" s="17"/>
      <c r="L1697" s="17"/>
      <c r="M1697" s="17"/>
      <c r="N1697" s="17"/>
      <c r="O1697" s="17"/>
      <c r="P1697" s="17"/>
      <c r="Q1697" s="17"/>
      <c r="R1697" s="17"/>
      <c r="S1697" s="17"/>
      <c r="T1697" s="17"/>
      <c r="U1697" s="17"/>
      <c r="V1697" s="17"/>
      <c r="W1697" s="17"/>
      <c r="X1697" s="17"/>
      <c r="Y1697" s="17"/>
      <c r="Z1697" s="17"/>
      <c r="AA1697" s="17"/>
      <c r="AB1697" s="17"/>
      <c r="AC1697" s="17"/>
      <c r="AD1697" s="17"/>
      <c r="AE1697" s="17"/>
      <c r="AF1697" s="17"/>
      <c r="AG1697" s="17"/>
      <c r="AH1697" s="17"/>
      <c r="AI1697" s="17"/>
      <c r="AJ1697" s="17"/>
      <c r="AK1697" s="17"/>
      <c r="AL1697" s="17"/>
      <c r="AM1697" s="17"/>
      <c r="AN1697" s="17"/>
      <c r="AO1697" s="17"/>
      <c r="AP1697" s="17"/>
      <c r="AQ1697" s="17"/>
      <c r="AR1697" s="17"/>
      <c r="AS1697" s="17"/>
      <c r="AT1697" s="17"/>
      <c r="AU1697" s="17"/>
      <c r="AV1697" s="17"/>
      <c r="AW1697" s="17"/>
    </row>
    <row r="1698" spans="2:49" x14ac:dyDescent="0.3">
      <c r="B1698" s="6" t="s">
        <v>560</v>
      </c>
      <c r="C1698" s="17"/>
      <c r="D1698" s="17"/>
      <c r="E1698" s="17"/>
      <c r="F1698" s="17"/>
      <c r="G1698" s="17"/>
      <c r="H1698" s="17"/>
      <c r="I1698" s="17"/>
      <c r="J1698" s="17"/>
      <c r="K1698" s="17"/>
      <c r="L1698" s="17"/>
      <c r="M1698" s="17"/>
      <c r="N1698" s="17"/>
      <c r="O1698" s="17"/>
      <c r="P1698" s="17"/>
      <c r="Q1698" s="17"/>
      <c r="R1698" s="17"/>
      <c r="S1698" s="17"/>
      <c r="T1698" s="17"/>
      <c r="U1698" s="17"/>
      <c r="V1698" s="17"/>
      <c r="W1698" s="17"/>
      <c r="X1698" s="17"/>
      <c r="Y1698" s="17"/>
      <c r="Z1698" s="17"/>
      <c r="AA1698" s="17"/>
      <c r="AB1698" s="17"/>
      <c r="AC1698" s="17"/>
      <c r="AD1698" s="17"/>
      <c r="AE1698" s="17"/>
      <c r="AF1698" s="17"/>
      <c r="AG1698" s="17"/>
      <c r="AH1698" s="17"/>
      <c r="AI1698" s="17"/>
      <c r="AJ1698" s="17"/>
      <c r="AK1698" s="17"/>
      <c r="AL1698" s="17"/>
      <c r="AM1698" s="17"/>
      <c r="AN1698" s="17"/>
      <c r="AO1698" s="17"/>
      <c r="AP1698" s="17"/>
      <c r="AQ1698" s="17"/>
      <c r="AR1698" s="17"/>
      <c r="AS1698" s="17"/>
      <c r="AT1698" s="17"/>
      <c r="AU1698" s="17"/>
      <c r="AV1698" s="17"/>
      <c r="AW1698" s="17"/>
    </row>
    <row r="1699" spans="2:49" x14ac:dyDescent="0.3">
      <c r="B1699" s="23" t="s">
        <v>534</v>
      </c>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row>
    <row r="1700" spans="2:49" x14ac:dyDescent="0.3">
      <c r="B1700" t="s">
        <v>439</v>
      </c>
      <c r="C1700" s="17">
        <v>2.97616297889047E-2</v>
      </c>
      <c r="D1700" s="17">
        <v>3.8793447188923497E-2</v>
      </c>
      <c r="E1700" s="17">
        <v>2.42753481574699E-2</v>
      </c>
      <c r="F1700" s="17"/>
      <c r="G1700" s="17">
        <v>0</v>
      </c>
      <c r="H1700" s="17">
        <v>0</v>
      </c>
      <c r="I1700" s="17">
        <v>0</v>
      </c>
      <c r="J1700" s="17">
        <v>6.32807231369059E-2</v>
      </c>
      <c r="K1700" s="17">
        <v>7.5323398037952793E-2</v>
      </c>
      <c r="L1700" s="17">
        <v>0</v>
      </c>
      <c r="M1700" s="17"/>
      <c r="N1700" s="17">
        <v>5.1027159834519102E-2</v>
      </c>
      <c r="O1700" s="17">
        <v>0</v>
      </c>
      <c r="P1700" s="17">
        <v>6.1200106307520499E-2</v>
      </c>
      <c r="Q1700" s="17">
        <v>0</v>
      </c>
      <c r="R1700" s="17"/>
      <c r="S1700" s="17">
        <v>0</v>
      </c>
      <c r="T1700" s="17">
        <v>0</v>
      </c>
      <c r="U1700" s="17">
        <v>0</v>
      </c>
      <c r="V1700" s="17">
        <v>0</v>
      </c>
      <c r="W1700" s="17" t="s">
        <v>280</v>
      </c>
      <c r="X1700" s="17">
        <v>0</v>
      </c>
      <c r="Y1700" s="17">
        <v>0.26081878833968802</v>
      </c>
      <c r="Z1700" s="17">
        <v>0.25725831758046003</v>
      </c>
      <c r="AA1700" s="17">
        <v>0</v>
      </c>
      <c r="AB1700" s="17">
        <v>0</v>
      </c>
      <c r="AC1700" s="17">
        <v>0</v>
      </c>
      <c r="AD1700" s="17">
        <v>0</v>
      </c>
      <c r="AE1700" s="17"/>
      <c r="AF1700" s="17">
        <v>7.8013976599174195E-2</v>
      </c>
      <c r="AG1700" s="17">
        <v>0</v>
      </c>
      <c r="AH1700" s="17">
        <v>4.3799293261307701E-2</v>
      </c>
      <c r="AI1700" s="17">
        <v>0</v>
      </c>
      <c r="AJ1700" s="17" t="s">
        <v>280</v>
      </c>
      <c r="AK1700" s="17"/>
      <c r="AL1700" s="17">
        <v>0</v>
      </c>
      <c r="AM1700" s="17">
        <v>5.2514070297647E-2</v>
      </c>
      <c r="AN1700" s="17">
        <v>0</v>
      </c>
      <c r="AO1700" s="17">
        <v>0</v>
      </c>
      <c r="AP1700" s="17">
        <v>0</v>
      </c>
      <c r="AQ1700" s="17">
        <v>0.33813341368252903</v>
      </c>
      <c r="AR1700" s="17"/>
      <c r="AS1700" s="17">
        <v>2.7926933810561601E-2</v>
      </c>
      <c r="AT1700" s="17">
        <v>3.1922036877903702E-2</v>
      </c>
      <c r="AU1700" s="17"/>
      <c r="AV1700" s="17">
        <v>3.8115744353377098E-2</v>
      </c>
      <c r="AW1700" s="17">
        <v>0</v>
      </c>
    </row>
    <row r="1701" spans="2:49" x14ac:dyDescent="0.3">
      <c r="B1701" t="s">
        <v>440</v>
      </c>
      <c r="C1701" s="17">
        <v>0.169883096607851</v>
      </c>
      <c r="D1701" s="17">
        <v>0.216037209524508</v>
      </c>
      <c r="E1701" s="17">
        <v>0.14184727051715701</v>
      </c>
      <c r="F1701" s="17"/>
      <c r="G1701" s="17">
        <v>0.350410667241767</v>
      </c>
      <c r="H1701" s="17">
        <v>0.30081387480599298</v>
      </c>
      <c r="I1701" s="17">
        <v>0.26375629299297898</v>
      </c>
      <c r="J1701" s="17">
        <v>6.6616413592715598E-2</v>
      </c>
      <c r="K1701" s="17">
        <v>7.4141443241132601E-2</v>
      </c>
      <c r="L1701" s="17">
        <v>9.6204972761648799E-2</v>
      </c>
      <c r="M1701" s="17"/>
      <c r="N1701" s="17">
        <v>0.105996867391116</v>
      </c>
      <c r="O1701" s="17">
        <v>0</v>
      </c>
      <c r="P1701" s="17">
        <v>0.39600000873905999</v>
      </c>
      <c r="Q1701" s="17">
        <v>0.239072140383945</v>
      </c>
      <c r="R1701" s="17"/>
      <c r="S1701" s="17">
        <v>0.201348058183034</v>
      </c>
      <c r="T1701" s="17">
        <v>0.20047189069006299</v>
      </c>
      <c r="U1701" s="17">
        <v>0.16890445954803401</v>
      </c>
      <c r="V1701" s="17">
        <v>0.30274200285469899</v>
      </c>
      <c r="W1701" s="17" t="s">
        <v>280</v>
      </c>
      <c r="X1701" s="17">
        <v>0</v>
      </c>
      <c r="Y1701" s="17">
        <v>0.26446862071233601</v>
      </c>
      <c r="Z1701" s="17">
        <v>0.248910399767346</v>
      </c>
      <c r="AA1701" s="17">
        <v>0.128236766754389</v>
      </c>
      <c r="AB1701" s="17">
        <v>0</v>
      </c>
      <c r="AC1701" s="17">
        <v>0</v>
      </c>
      <c r="AD1701" s="17">
        <v>0.31108644271139502</v>
      </c>
      <c r="AE1701" s="17"/>
      <c r="AF1701" s="17">
        <v>0.15157378420860201</v>
      </c>
      <c r="AG1701" s="17">
        <v>0.10372149661412</v>
      </c>
      <c r="AH1701" s="17">
        <v>0.28217978070028898</v>
      </c>
      <c r="AI1701" s="17">
        <v>0.21526826681317299</v>
      </c>
      <c r="AJ1701" s="17" t="s">
        <v>280</v>
      </c>
      <c r="AK1701" s="17"/>
      <c r="AL1701" s="17">
        <v>0.14401065620020301</v>
      </c>
      <c r="AM1701" s="17">
        <v>7.7580915423039395E-2</v>
      </c>
      <c r="AN1701" s="17">
        <v>0.25169726352129901</v>
      </c>
      <c r="AO1701" s="17">
        <v>0.23774697255621399</v>
      </c>
      <c r="AP1701" s="17">
        <v>0.24973059981808801</v>
      </c>
      <c r="AQ1701" s="17">
        <v>0.32716113502566202</v>
      </c>
      <c r="AR1701" s="17"/>
      <c r="AS1701" s="17">
        <v>0.19360359255795301</v>
      </c>
      <c r="AT1701" s="17">
        <v>0.14195153289915999</v>
      </c>
      <c r="AU1701" s="17"/>
      <c r="AV1701" s="17">
        <v>0.226719924659462</v>
      </c>
      <c r="AW1701" s="17">
        <v>0.102833663059211</v>
      </c>
    </row>
    <row r="1702" spans="2:49" x14ac:dyDescent="0.3">
      <c r="B1702" t="s">
        <v>441</v>
      </c>
      <c r="C1702" s="17">
        <v>0.294762120181563</v>
      </c>
      <c r="D1702" s="17">
        <v>0.15876035152239801</v>
      </c>
      <c r="E1702" s="17">
        <v>0.37737495126425202</v>
      </c>
      <c r="F1702" s="17"/>
      <c r="G1702" s="17">
        <v>0.33806012841088801</v>
      </c>
      <c r="H1702" s="17">
        <v>0.12378581116366601</v>
      </c>
      <c r="I1702" s="17">
        <v>0</v>
      </c>
      <c r="J1702" s="17">
        <v>0.59975615384164305</v>
      </c>
      <c r="K1702" s="17">
        <v>0.215751082484614</v>
      </c>
      <c r="L1702" s="17">
        <v>0.48736694577084599</v>
      </c>
      <c r="M1702" s="17"/>
      <c r="N1702" s="17">
        <v>0.290139385114838</v>
      </c>
      <c r="O1702" s="17">
        <v>0.40472298148894198</v>
      </c>
      <c r="P1702" s="17">
        <v>6.7072113071867598E-2</v>
      </c>
      <c r="Q1702" s="17">
        <v>0.44070269683040197</v>
      </c>
      <c r="R1702" s="17"/>
      <c r="S1702" s="17">
        <v>0.101840965855044</v>
      </c>
      <c r="T1702" s="17">
        <v>7.7605960274734903E-2</v>
      </c>
      <c r="U1702" s="17">
        <v>0.66373816622600401</v>
      </c>
      <c r="V1702" s="17">
        <v>0.31205782465618997</v>
      </c>
      <c r="W1702" s="17" t="s">
        <v>280</v>
      </c>
      <c r="X1702" s="17">
        <v>0.48992747968668199</v>
      </c>
      <c r="Y1702" s="17">
        <v>0.239665553298058</v>
      </c>
      <c r="Z1702" s="17">
        <v>0</v>
      </c>
      <c r="AA1702" s="17">
        <v>0.61463471606488396</v>
      </c>
      <c r="AB1702" s="17">
        <v>0.40331765195880498</v>
      </c>
      <c r="AC1702" s="17">
        <v>0</v>
      </c>
      <c r="AD1702" s="17">
        <v>0.45407815179896299</v>
      </c>
      <c r="AE1702" s="17"/>
      <c r="AF1702" s="17">
        <v>0.30523043310104497</v>
      </c>
      <c r="AG1702" s="17">
        <v>0.35091481275277298</v>
      </c>
      <c r="AH1702" s="17">
        <v>0.22461738331765099</v>
      </c>
      <c r="AI1702" s="17">
        <v>0.19786735916422099</v>
      </c>
      <c r="AJ1702" s="17" t="s">
        <v>280</v>
      </c>
      <c r="AK1702" s="17"/>
      <c r="AL1702" s="17">
        <v>0.29099188869395398</v>
      </c>
      <c r="AM1702" s="17">
        <v>0.27691584098956501</v>
      </c>
      <c r="AN1702" s="17">
        <v>0.74830273647870105</v>
      </c>
      <c r="AO1702" s="17">
        <v>0.14251364034539499</v>
      </c>
      <c r="AP1702" s="17">
        <v>0.353578520639168</v>
      </c>
      <c r="AQ1702" s="17">
        <v>0.33470545129181001</v>
      </c>
      <c r="AR1702" s="17"/>
      <c r="AS1702" s="17">
        <v>0.32431394568926503</v>
      </c>
      <c r="AT1702" s="17">
        <v>0.25996399881796101</v>
      </c>
      <c r="AU1702" s="17"/>
      <c r="AV1702" s="17">
        <v>0.33497981255828102</v>
      </c>
      <c r="AW1702" s="17">
        <v>0.29507942838897899</v>
      </c>
    </row>
    <row r="1703" spans="2:49" x14ac:dyDescent="0.3">
      <c r="B1703" t="s">
        <v>442</v>
      </c>
      <c r="C1703" s="17">
        <v>0.26125698873959302</v>
      </c>
      <c r="D1703" s="17">
        <v>0.25461626443304902</v>
      </c>
      <c r="E1703" s="17">
        <v>0.26529082624635503</v>
      </c>
      <c r="F1703" s="17"/>
      <c r="G1703" s="17">
        <v>0.31152920434734499</v>
      </c>
      <c r="H1703" s="17">
        <v>0.34785282135581203</v>
      </c>
      <c r="I1703" s="17">
        <v>0.22358447717574201</v>
      </c>
      <c r="J1703" s="17">
        <v>0.20454618916094999</v>
      </c>
      <c r="K1703" s="17">
        <v>0.34170599940144603</v>
      </c>
      <c r="L1703" s="17">
        <v>0.106489167762348</v>
      </c>
      <c r="M1703" s="17"/>
      <c r="N1703" s="17">
        <v>0.34569899045673702</v>
      </c>
      <c r="O1703" s="17">
        <v>0.29687371269354401</v>
      </c>
      <c r="P1703" s="17">
        <v>0.18961646965175599</v>
      </c>
      <c r="Q1703" s="17">
        <v>0.16403908246579399</v>
      </c>
      <c r="R1703" s="17"/>
      <c r="S1703" s="17">
        <v>0.49832687744369702</v>
      </c>
      <c r="T1703" s="17">
        <v>0.28696710570679501</v>
      </c>
      <c r="U1703" s="17">
        <v>0.167357374225963</v>
      </c>
      <c r="V1703" s="17">
        <v>0.16699471503202601</v>
      </c>
      <c r="W1703" s="17" t="s">
        <v>280</v>
      </c>
      <c r="X1703" s="17">
        <v>0</v>
      </c>
      <c r="Y1703" s="17">
        <v>0.235047037649917</v>
      </c>
      <c r="Z1703" s="17">
        <v>0.493831282652194</v>
      </c>
      <c r="AA1703" s="17">
        <v>0.13626531715479601</v>
      </c>
      <c r="AB1703" s="17">
        <v>0</v>
      </c>
      <c r="AC1703" s="17">
        <v>0.67032373132318901</v>
      </c>
      <c r="AD1703" s="17">
        <v>0</v>
      </c>
      <c r="AE1703" s="17"/>
      <c r="AF1703" s="17">
        <v>0.38731493080618101</v>
      </c>
      <c r="AG1703" s="17">
        <v>0.442899412341966</v>
      </c>
      <c r="AH1703" s="17">
        <v>0.17251756210119201</v>
      </c>
      <c r="AI1703" s="17">
        <v>0</v>
      </c>
      <c r="AJ1703" s="17" t="s">
        <v>280</v>
      </c>
      <c r="AK1703" s="17"/>
      <c r="AL1703" s="17">
        <v>0.231437546083334</v>
      </c>
      <c r="AM1703" s="17">
        <v>0.41311491156569802</v>
      </c>
      <c r="AN1703" s="17">
        <v>0</v>
      </c>
      <c r="AO1703" s="17">
        <v>0.23527725611355799</v>
      </c>
      <c r="AP1703" s="17">
        <v>0.25239426850577201</v>
      </c>
      <c r="AQ1703" s="17">
        <v>0</v>
      </c>
      <c r="AR1703" s="17"/>
      <c r="AS1703" s="17">
        <v>0.164753510996904</v>
      </c>
      <c r="AT1703" s="17">
        <v>0.37489259915644202</v>
      </c>
      <c r="AU1703" s="17"/>
      <c r="AV1703" s="17">
        <v>0.11216346156177</v>
      </c>
      <c r="AW1703" s="17">
        <v>0.30889976079686199</v>
      </c>
    </row>
    <row r="1704" spans="2:49" x14ac:dyDescent="0.3">
      <c r="B1704" t="s">
        <v>531</v>
      </c>
      <c r="C1704" s="17">
        <v>0.24433616468208699</v>
      </c>
      <c r="D1704" s="17">
        <v>0.33179272733112197</v>
      </c>
      <c r="E1704" s="17">
        <v>0.19121160381476601</v>
      </c>
      <c r="F1704" s="17"/>
      <c r="G1704" s="17">
        <v>0</v>
      </c>
      <c r="H1704" s="17">
        <v>0.22754749267452901</v>
      </c>
      <c r="I1704" s="17">
        <v>0.51265922983127898</v>
      </c>
      <c r="J1704" s="17">
        <v>6.5800520267785906E-2</v>
      </c>
      <c r="K1704" s="17">
        <v>0.29307807683485498</v>
      </c>
      <c r="L1704" s="17">
        <v>0.30993891370515703</v>
      </c>
      <c r="M1704" s="17"/>
      <c r="N1704" s="17">
        <v>0.20713759720279001</v>
      </c>
      <c r="O1704" s="17">
        <v>0.29840330581751401</v>
      </c>
      <c r="P1704" s="17">
        <v>0.28611130222979603</v>
      </c>
      <c r="Q1704" s="17">
        <v>0.15618608031985901</v>
      </c>
      <c r="R1704" s="17"/>
      <c r="S1704" s="17">
        <v>0.19848409851822499</v>
      </c>
      <c r="T1704" s="17">
        <v>0.43495504332840701</v>
      </c>
      <c r="U1704" s="17">
        <v>0</v>
      </c>
      <c r="V1704" s="17">
        <v>0.218205457457085</v>
      </c>
      <c r="W1704" s="17" t="s">
        <v>280</v>
      </c>
      <c r="X1704" s="17">
        <v>0.51007252031331796</v>
      </c>
      <c r="Y1704" s="17">
        <v>0</v>
      </c>
      <c r="Z1704" s="17">
        <v>0</v>
      </c>
      <c r="AA1704" s="17">
        <v>0.120863200025931</v>
      </c>
      <c r="AB1704" s="17">
        <v>0.59668234804119502</v>
      </c>
      <c r="AC1704" s="17">
        <v>0.32967626867681099</v>
      </c>
      <c r="AD1704" s="17">
        <v>0.23483540548964199</v>
      </c>
      <c r="AE1704" s="17"/>
      <c r="AF1704" s="17">
        <v>7.7866875284997694E-2</v>
      </c>
      <c r="AG1704" s="17">
        <v>0.10246427829114101</v>
      </c>
      <c r="AH1704" s="17">
        <v>0.27688598061955999</v>
      </c>
      <c r="AI1704" s="17">
        <v>0.58686437402260505</v>
      </c>
      <c r="AJ1704" s="17" t="s">
        <v>280</v>
      </c>
      <c r="AK1704" s="17"/>
      <c r="AL1704" s="17">
        <v>0.33355990902250798</v>
      </c>
      <c r="AM1704" s="17">
        <v>0.17987426172404999</v>
      </c>
      <c r="AN1704" s="17">
        <v>0</v>
      </c>
      <c r="AO1704" s="17">
        <v>0.38446213098483301</v>
      </c>
      <c r="AP1704" s="17">
        <v>0.144296611036972</v>
      </c>
      <c r="AQ1704" s="17">
        <v>0</v>
      </c>
      <c r="AR1704" s="17"/>
      <c r="AS1704" s="17">
        <v>0.28940201694531698</v>
      </c>
      <c r="AT1704" s="17">
        <v>0.191269832248534</v>
      </c>
      <c r="AU1704" s="17"/>
      <c r="AV1704" s="17">
        <v>0.28802105686710999</v>
      </c>
      <c r="AW1704" s="17">
        <v>0.29318714775494698</v>
      </c>
    </row>
    <row r="1705" spans="2:49" x14ac:dyDescent="0.3">
      <c r="B1705" t="s">
        <v>443</v>
      </c>
      <c r="C1705" s="17">
        <v>0.19964472639675601</v>
      </c>
      <c r="D1705" s="17">
        <v>0.25483065671343202</v>
      </c>
      <c r="E1705" s="17">
        <v>0.16612261867462699</v>
      </c>
      <c r="F1705" s="17"/>
      <c r="G1705" s="17">
        <v>0.350410667241767</v>
      </c>
      <c r="H1705" s="17">
        <v>0.30081387480599298</v>
      </c>
      <c r="I1705" s="17">
        <v>0.26375629299297898</v>
      </c>
      <c r="J1705" s="17">
        <v>0.129897136729621</v>
      </c>
      <c r="K1705" s="17">
        <v>0.14946484127908499</v>
      </c>
      <c r="L1705" s="17">
        <v>9.6204972761648799E-2</v>
      </c>
      <c r="M1705" s="17"/>
      <c r="N1705" s="17">
        <v>0.15702402722563499</v>
      </c>
      <c r="O1705" s="17">
        <v>0</v>
      </c>
      <c r="P1705" s="17">
        <v>0.45720011504657998</v>
      </c>
      <c r="Q1705" s="17">
        <v>0.239072140383945</v>
      </c>
      <c r="R1705" s="17"/>
      <c r="S1705" s="17">
        <v>0.201348058183034</v>
      </c>
      <c r="T1705" s="17">
        <v>0.20047189069006299</v>
      </c>
      <c r="U1705" s="17">
        <v>0.16890445954803401</v>
      </c>
      <c r="V1705" s="17">
        <v>0.30274200285469899</v>
      </c>
      <c r="W1705" s="17" t="s">
        <v>280</v>
      </c>
      <c r="X1705" s="17">
        <v>0</v>
      </c>
      <c r="Y1705" s="17">
        <v>0.52528740905202498</v>
      </c>
      <c r="Z1705" s="17">
        <v>0.506168717347806</v>
      </c>
      <c r="AA1705" s="17">
        <v>0.128236766754389</v>
      </c>
      <c r="AB1705" s="17">
        <v>0</v>
      </c>
      <c r="AC1705" s="17">
        <v>0</v>
      </c>
      <c r="AD1705" s="17">
        <v>0.31108644271139502</v>
      </c>
      <c r="AE1705" s="17"/>
      <c r="AF1705" s="17">
        <v>0.22958776080777599</v>
      </c>
      <c r="AG1705" s="17">
        <v>0.10372149661412</v>
      </c>
      <c r="AH1705" s="17">
        <v>0.32597907396159598</v>
      </c>
      <c r="AI1705" s="17">
        <v>0.21526826681317299</v>
      </c>
      <c r="AJ1705" s="17" t="s">
        <v>280</v>
      </c>
      <c r="AK1705" s="17"/>
      <c r="AL1705" s="17">
        <v>0.14401065620020301</v>
      </c>
      <c r="AM1705" s="17">
        <v>0.13009498572068601</v>
      </c>
      <c r="AN1705" s="17">
        <v>0.25169726352129901</v>
      </c>
      <c r="AO1705" s="17">
        <v>0.23774697255621399</v>
      </c>
      <c r="AP1705" s="17">
        <v>0.24973059981808801</v>
      </c>
      <c r="AQ1705" s="17">
        <v>0.66529454870819005</v>
      </c>
      <c r="AR1705" s="17"/>
      <c r="AS1705" s="17">
        <v>0.221530526368515</v>
      </c>
      <c r="AT1705" s="17">
        <v>0.173873569777063</v>
      </c>
      <c r="AU1705" s="17"/>
      <c r="AV1705" s="17">
        <v>0.264835669012839</v>
      </c>
      <c r="AW1705" s="17">
        <v>0.102833663059211</v>
      </c>
    </row>
    <row r="1706" spans="2:49" x14ac:dyDescent="0.3">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row>
    <row r="1707" spans="2:49" x14ac:dyDescent="0.3">
      <c r="B1707" s="6" t="s">
        <v>561</v>
      </c>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row>
    <row r="1708" spans="2:49" x14ac:dyDescent="0.3">
      <c r="B1708" s="23" t="s">
        <v>534</v>
      </c>
      <c r="C1708" s="17"/>
      <c r="D1708" s="17"/>
      <c r="E1708" s="17"/>
      <c r="F1708" s="17"/>
      <c r="G1708" s="17"/>
      <c r="H1708" s="17"/>
      <c r="I1708" s="17"/>
      <c r="J1708" s="17"/>
      <c r="K1708" s="17"/>
      <c r="L1708" s="17"/>
      <c r="M1708" s="17"/>
      <c r="N1708" s="17"/>
      <c r="O1708" s="17"/>
      <c r="P1708" s="17"/>
      <c r="Q1708" s="17"/>
      <c r="R1708" s="17"/>
      <c r="S1708" s="17"/>
      <c r="T1708" s="17"/>
      <c r="U1708" s="17"/>
      <c r="V1708" s="17"/>
      <c r="W1708" s="17"/>
      <c r="X1708" s="17"/>
      <c r="Y1708" s="17"/>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row>
    <row r="1709" spans="2:49" x14ac:dyDescent="0.3">
      <c r="B1709" t="s">
        <v>439</v>
      </c>
      <c r="C1709" s="17">
        <v>0.126353882073132</v>
      </c>
      <c r="D1709" s="17">
        <v>0.20704199948330701</v>
      </c>
      <c r="E1709" s="17">
        <v>7.73407414374956E-2</v>
      </c>
      <c r="F1709" s="17"/>
      <c r="G1709" s="17">
        <v>0</v>
      </c>
      <c r="H1709" s="17">
        <v>0.12057103792203799</v>
      </c>
      <c r="I1709" s="17">
        <v>0.26534727583031698</v>
      </c>
      <c r="J1709" s="17">
        <v>0.13521078356924199</v>
      </c>
      <c r="K1709" s="17">
        <v>0.14121676018420501</v>
      </c>
      <c r="L1709" s="17">
        <v>0</v>
      </c>
      <c r="M1709" s="17"/>
      <c r="N1709" s="17">
        <v>0.15391893894577099</v>
      </c>
      <c r="O1709" s="17">
        <v>0</v>
      </c>
      <c r="P1709" s="17">
        <v>0.209287520090575</v>
      </c>
      <c r="Q1709" s="17">
        <v>0.17474745181045101</v>
      </c>
      <c r="R1709" s="17"/>
      <c r="S1709" s="17">
        <v>9.5786479639118793E-2</v>
      </c>
      <c r="T1709" s="17">
        <v>0</v>
      </c>
      <c r="U1709" s="17">
        <v>0</v>
      </c>
      <c r="V1709" s="17">
        <v>0.218205457457085</v>
      </c>
      <c r="W1709" s="17" t="s">
        <v>280</v>
      </c>
      <c r="X1709" s="17">
        <v>0</v>
      </c>
      <c r="Y1709" s="17">
        <v>0.49586582598960499</v>
      </c>
      <c r="Z1709" s="17">
        <v>0.25725831758046003</v>
      </c>
      <c r="AA1709" s="17">
        <v>0.128236766754389</v>
      </c>
      <c r="AB1709" s="17">
        <v>0</v>
      </c>
      <c r="AC1709" s="17">
        <v>0</v>
      </c>
      <c r="AD1709" s="17">
        <v>0.47418949824524997</v>
      </c>
      <c r="AE1709" s="17"/>
      <c r="AF1709" s="17">
        <v>7.8013976599174195E-2</v>
      </c>
      <c r="AG1709" s="17">
        <v>4.55211882135945E-2</v>
      </c>
      <c r="AH1709" s="17">
        <v>0.19629017246247099</v>
      </c>
      <c r="AI1709" s="17">
        <v>0.43532708436137701</v>
      </c>
      <c r="AJ1709" s="17" t="s">
        <v>280</v>
      </c>
      <c r="AK1709" s="17"/>
      <c r="AL1709" s="17">
        <v>0.160989363384512</v>
      </c>
      <c r="AM1709" s="17">
        <v>0.159530975430935</v>
      </c>
      <c r="AN1709" s="17">
        <v>0</v>
      </c>
      <c r="AO1709" s="17">
        <v>0</v>
      </c>
      <c r="AP1709" s="17">
        <v>0.144296611036972</v>
      </c>
      <c r="AQ1709" s="17">
        <v>0.33813341368252903</v>
      </c>
      <c r="AR1709" s="17"/>
      <c r="AS1709" s="17">
        <v>0.151885206312453</v>
      </c>
      <c r="AT1709" s="17">
        <v>9.6290016163330702E-2</v>
      </c>
      <c r="AU1709" s="17"/>
      <c r="AV1709" s="17">
        <v>0.207298722234805</v>
      </c>
      <c r="AW1709" s="17">
        <v>0</v>
      </c>
    </row>
    <row r="1710" spans="2:49" x14ac:dyDescent="0.3">
      <c r="B1710" t="s">
        <v>440</v>
      </c>
      <c r="C1710" s="17">
        <v>0.28592692180808799</v>
      </c>
      <c r="D1710" s="17">
        <v>0.249912946707566</v>
      </c>
      <c r="E1710" s="17">
        <v>0.30780322879238697</v>
      </c>
      <c r="F1710" s="17"/>
      <c r="G1710" s="17">
        <v>0</v>
      </c>
      <c r="H1710" s="17">
        <v>0.11827571553324</v>
      </c>
      <c r="I1710" s="17">
        <v>0.26375629299297898</v>
      </c>
      <c r="J1710" s="17">
        <v>0.45689018425410399</v>
      </c>
      <c r="K1710" s="17">
        <v>0.43257028526227398</v>
      </c>
      <c r="L1710" s="17">
        <v>0.198761801883969</v>
      </c>
      <c r="M1710" s="17"/>
      <c r="N1710" s="17">
        <v>0.30233103622942598</v>
      </c>
      <c r="O1710" s="17">
        <v>0.30268360246352299</v>
      </c>
      <c r="P1710" s="17">
        <v>0.20939702648873501</v>
      </c>
      <c r="Q1710" s="17">
        <v>0.339159119241983</v>
      </c>
      <c r="R1710" s="17"/>
      <c r="S1710" s="17">
        <v>9.7329588535619196E-2</v>
      </c>
      <c r="T1710" s="17">
        <v>0.29100911803146901</v>
      </c>
      <c r="U1710" s="17">
        <v>0.84469526141209605</v>
      </c>
      <c r="V1710" s="17">
        <v>0.15225195458417301</v>
      </c>
      <c r="W1710" s="17" t="s">
        <v>280</v>
      </c>
      <c r="X1710" s="17">
        <v>0.47434303706882602</v>
      </c>
      <c r="Y1710" s="17">
        <v>0.239665553298058</v>
      </c>
      <c r="Z1710" s="17">
        <v>0.506168717347806</v>
      </c>
      <c r="AA1710" s="17">
        <v>0.35631332853473502</v>
      </c>
      <c r="AB1710" s="17">
        <v>0</v>
      </c>
      <c r="AC1710" s="17">
        <v>0</v>
      </c>
      <c r="AD1710" s="17">
        <v>0.31108644271139502</v>
      </c>
      <c r="AE1710" s="17"/>
      <c r="AF1710" s="17">
        <v>0.387568507941771</v>
      </c>
      <c r="AG1710" s="17">
        <v>0.19807764094124999</v>
      </c>
      <c r="AH1710" s="17">
        <v>0.28249151823150298</v>
      </c>
      <c r="AI1710" s="17">
        <v>0</v>
      </c>
      <c r="AJ1710" s="17" t="s">
        <v>280</v>
      </c>
      <c r="AK1710" s="17"/>
      <c r="AL1710" s="17">
        <v>9.7133055569359306E-2</v>
      </c>
      <c r="AM1710" s="17">
        <v>0.39699902422573302</v>
      </c>
      <c r="AN1710" s="17">
        <v>0.24277989100377501</v>
      </c>
      <c r="AO1710" s="17">
        <v>0.37809509955875598</v>
      </c>
      <c r="AP1710" s="17">
        <v>0.38449806460138702</v>
      </c>
      <c r="AQ1710" s="17">
        <v>0.32716113502566202</v>
      </c>
      <c r="AR1710" s="17"/>
      <c r="AS1710" s="17">
        <v>0.38159153328399198</v>
      </c>
      <c r="AT1710" s="17">
        <v>0.173279100458681</v>
      </c>
      <c r="AU1710" s="17"/>
      <c r="AV1710" s="17">
        <v>0.40527149579437699</v>
      </c>
      <c r="AW1710" s="17">
        <v>0.31668614095334102</v>
      </c>
    </row>
    <row r="1711" spans="2:49" x14ac:dyDescent="0.3">
      <c r="B1711" t="s">
        <v>441</v>
      </c>
      <c r="C1711" s="17">
        <v>0.26116479527143199</v>
      </c>
      <c r="D1711" s="17">
        <v>0.188383823441966</v>
      </c>
      <c r="E1711" s="17">
        <v>0.30537482423693701</v>
      </c>
      <c r="F1711" s="17"/>
      <c r="G1711" s="17">
        <v>0.68847079565265501</v>
      </c>
      <c r="H1711" s="17">
        <v>0.41681790233694599</v>
      </c>
      <c r="I1711" s="17">
        <v>0.113095285276463</v>
      </c>
      <c r="J1711" s="17">
        <v>0.13211462234896301</v>
      </c>
      <c r="K1711" s="17">
        <v>0.14319646676584999</v>
      </c>
      <c r="L1711" s="17">
        <v>0.38481011664852599</v>
      </c>
      <c r="M1711" s="17"/>
      <c r="N1711" s="17">
        <v>0.29088659389022498</v>
      </c>
      <c r="O1711" s="17">
        <v>0.30225190728756202</v>
      </c>
      <c r="P1711" s="17">
        <v>0.18168039874511499</v>
      </c>
      <c r="Q1711" s="17">
        <v>0.25600313520057</v>
      </c>
      <c r="R1711" s="17"/>
      <c r="S1711" s="17">
        <v>0.41262572211703202</v>
      </c>
      <c r="T1711" s="17">
        <v>0.27276768907285598</v>
      </c>
      <c r="U1711" s="17">
        <v>0.155304738587904</v>
      </c>
      <c r="V1711" s="17">
        <v>0.46776192031975</v>
      </c>
      <c r="W1711" s="17" t="s">
        <v>280</v>
      </c>
      <c r="X1711" s="17">
        <v>0.26450839941106802</v>
      </c>
      <c r="Y1711" s="17">
        <v>0.26446862071233601</v>
      </c>
      <c r="Z1711" s="17">
        <v>0.236572965071733</v>
      </c>
      <c r="AA1711" s="17">
        <v>0.12561141193133499</v>
      </c>
      <c r="AB1711" s="17">
        <v>0.40331765195880498</v>
      </c>
      <c r="AC1711" s="17">
        <v>0</v>
      </c>
      <c r="AD1711" s="17">
        <v>0.21472405904335501</v>
      </c>
      <c r="AE1711" s="17"/>
      <c r="AF1711" s="17">
        <v>0.22624145170943499</v>
      </c>
      <c r="AG1711" s="17">
        <v>0.34779218691833003</v>
      </c>
      <c r="AH1711" s="17">
        <v>0.30394802766207701</v>
      </c>
      <c r="AI1711" s="17">
        <v>0.19786735916422099</v>
      </c>
      <c r="AJ1711" s="17" t="s">
        <v>280</v>
      </c>
      <c r="AK1711" s="17"/>
      <c r="AL1711" s="17">
        <v>0.33077589549894598</v>
      </c>
      <c r="AM1711" s="17">
        <v>0.20950387169936999</v>
      </c>
      <c r="AN1711" s="17">
        <v>0.75722010899622505</v>
      </c>
      <c r="AO1711" s="17">
        <v>7.7138940592072006E-2</v>
      </c>
      <c r="AP1711" s="17">
        <v>0.21881105585586899</v>
      </c>
      <c r="AQ1711" s="17">
        <v>0.33470545129181001</v>
      </c>
      <c r="AR1711" s="17"/>
      <c r="AS1711" s="17">
        <v>0.18649931838278599</v>
      </c>
      <c r="AT1711" s="17">
        <v>0.34908553389941599</v>
      </c>
      <c r="AU1711" s="17"/>
      <c r="AV1711" s="17">
        <v>0.11234523674156099</v>
      </c>
      <c r="AW1711" s="17">
        <v>0.389751319298409</v>
      </c>
    </row>
    <row r="1712" spans="2:49" x14ac:dyDescent="0.3">
      <c r="B1712" t="s">
        <v>442</v>
      </c>
      <c r="C1712" s="17">
        <v>0.18933570080620499</v>
      </c>
      <c r="D1712" s="17">
        <v>0.223604254710426</v>
      </c>
      <c r="E1712" s="17">
        <v>0.168519631404694</v>
      </c>
      <c r="F1712" s="17"/>
      <c r="G1712" s="17">
        <v>0.31152920434734499</v>
      </c>
      <c r="H1712" s="17">
        <v>0.28616950170958899</v>
      </c>
      <c r="I1712" s="17">
        <v>0.110489191899279</v>
      </c>
      <c r="J1712" s="17">
        <v>0.20998388955990499</v>
      </c>
      <c r="K1712" s="17">
        <v>0.13123058745789401</v>
      </c>
      <c r="L1712" s="17">
        <v>0.106489167762348</v>
      </c>
      <c r="M1712" s="17"/>
      <c r="N1712" s="17">
        <v>0.14933107799434001</v>
      </c>
      <c r="O1712" s="17">
        <v>0.146889338523503</v>
      </c>
      <c r="P1712" s="17">
        <v>0.257230558838903</v>
      </c>
      <c r="Q1712" s="17">
        <v>0.23009029374699599</v>
      </c>
      <c r="R1712" s="17"/>
      <c r="S1712" s="17">
        <v>0.19577411119000501</v>
      </c>
      <c r="T1712" s="17">
        <v>0.101755733228324</v>
      </c>
      <c r="U1712" s="17">
        <v>0</v>
      </c>
      <c r="V1712" s="17">
        <v>0.16178066763899199</v>
      </c>
      <c r="W1712" s="17" t="s">
        <v>280</v>
      </c>
      <c r="X1712" s="17">
        <v>0</v>
      </c>
      <c r="Y1712" s="17">
        <v>0</v>
      </c>
      <c r="Z1712" s="17">
        <v>0</v>
      </c>
      <c r="AA1712" s="17">
        <v>0.26897529275360998</v>
      </c>
      <c r="AB1712" s="17">
        <v>0.39306156768954398</v>
      </c>
      <c r="AC1712" s="17">
        <v>0.82941526791468401</v>
      </c>
      <c r="AD1712" s="17">
        <v>0</v>
      </c>
      <c r="AE1712" s="17"/>
      <c r="AF1712" s="17">
        <v>0.23030918846462201</v>
      </c>
      <c r="AG1712" s="17">
        <v>0.30614470563568502</v>
      </c>
      <c r="AH1712" s="17">
        <v>8.5603648351888703E-2</v>
      </c>
      <c r="AI1712" s="17">
        <v>0.36680555647440199</v>
      </c>
      <c r="AJ1712" s="17" t="s">
        <v>280</v>
      </c>
      <c r="AK1712" s="17"/>
      <c r="AL1712" s="17">
        <v>0.27320407504865701</v>
      </c>
      <c r="AM1712" s="17">
        <v>5.4091866919911899E-2</v>
      </c>
      <c r="AN1712" s="17">
        <v>0</v>
      </c>
      <c r="AO1712" s="17">
        <v>0.31506570600213402</v>
      </c>
      <c r="AP1712" s="17">
        <v>0.25239426850577201</v>
      </c>
      <c r="AQ1712" s="17">
        <v>0</v>
      </c>
      <c r="AR1712" s="17"/>
      <c r="AS1712" s="17">
        <v>0.108080553800427</v>
      </c>
      <c r="AT1712" s="17">
        <v>0.28501596482872898</v>
      </c>
      <c r="AU1712" s="17"/>
      <c r="AV1712" s="17">
        <v>7.6564834434930604E-2</v>
      </c>
      <c r="AW1712" s="17">
        <v>0.19446329740076301</v>
      </c>
    </row>
    <row r="1713" spans="2:49" x14ac:dyDescent="0.3">
      <c r="B1713" t="s">
        <v>531</v>
      </c>
      <c r="C1713" s="17">
        <v>0.137218700041143</v>
      </c>
      <c r="D1713" s="17">
        <v>0.13105697565673499</v>
      </c>
      <c r="E1713" s="17">
        <v>0.14096157412848601</v>
      </c>
      <c r="F1713" s="17"/>
      <c r="G1713" s="17">
        <v>0</v>
      </c>
      <c r="H1713" s="17">
        <v>5.8165842498186501E-2</v>
      </c>
      <c r="I1713" s="17">
        <v>0.24731195400096201</v>
      </c>
      <c r="J1713" s="17">
        <v>6.5800520267785906E-2</v>
      </c>
      <c r="K1713" s="17">
        <v>0.15178590032977801</v>
      </c>
      <c r="L1713" s="17">
        <v>0.30993891370515703</v>
      </c>
      <c r="M1713" s="17"/>
      <c r="N1713" s="17">
        <v>0.10353235294023901</v>
      </c>
      <c r="O1713" s="17">
        <v>0.24817515172541099</v>
      </c>
      <c r="P1713" s="17">
        <v>0.142404495836672</v>
      </c>
      <c r="Q1713" s="17">
        <v>0</v>
      </c>
      <c r="R1713" s="17"/>
      <c r="S1713" s="17">
        <v>0.19848409851822499</v>
      </c>
      <c r="T1713" s="17">
        <v>0.33446745966735097</v>
      </c>
      <c r="U1713" s="17">
        <v>0</v>
      </c>
      <c r="V1713" s="17">
        <v>0</v>
      </c>
      <c r="W1713" s="17" t="s">
        <v>280</v>
      </c>
      <c r="X1713" s="17">
        <v>0.26114856352010601</v>
      </c>
      <c r="Y1713" s="17">
        <v>0</v>
      </c>
      <c r="Z1713" s="17">
        <v>0</v>
      </c>
      <c r="AA1713" s="17">
        <v>0.120863200025931</v>
      </c>
      <c r="AB1713" s="17">
        <v>0.20362078035165099</v>
      </c>
      <c r="AC1713" s="17">
        <v>0.17058473208531599</v>
      </c>
      <c r="AD1713" s="17">
        <v>0</v>
      </c>
      <c r="AE1713" s="17"/>
      <c r="AF1713" s="17">
        <v>7.7866875284997694E-2</v>
      </c>
      <c r="AG1713" s="17">
        <v>0.10246427829114101</v>
      </c>
      <c r="AH1713" s="17">
        <v>0.13166663329205999</v>
      </c>
      <c r="AI1713" s="17">
        <v>0</v>
      </c>
      <c r="AJ1713" s="17" t="s">
        <v>280</v>
      </c>
      <c r="AK1713" s="17"/>
      <c r="AL1713" s="17">
        <v>0.137897610498526</v>
      </c>
      <c r="AM1713" s="17">
        <v>0.17987426172404999</v>
      </c>
      <c r="AN1713" s="17">
        <v>0</v>
      </c>
      <c r="AO1713" s="17">
        <v>0.22970025384703799</v>
      </c>
      <c r="AP1713" s="17">
        <v>0</v>
      </c>
      <c r="AQ1713" s="17">
        <v>0</v>
      </c>
      <c r="AR1713" s="17"/>
      <c r="AS1713" s="17">
        <v>0.171943388220343</v>
      </c>
      <c r="AT1713" s="17">
        <v>9.6329384649843197E-2</v>
      </c>
      <c r="AU1713" s="17"/>
      <c r="AV1713" s="17">
        <v>0.19851971079432601</v>
      </c>
      <c r="AW1713" s="17">
        <v>9.90992423474861E-2</v>
      </c>
    </row>
    <row r="1714" spans="2:49" x14ac:dyDescent="0.3">
      <c r="B1714" t="s">
        <v>443</v>
      </c>
      <c r="C1714" s="17">
        <v>0.41228080388122001</v>
      </c>
      <c r="D1714" s="17">
        <v>0.45695494619087301</v>
      </c>
      <c r="E1714" s="17">
        <v>0.385143970229883</v>
      </c>
      <c r="F1714" s="17"/>
      <c r="G1714" s="17">
        <v>0</v>
      </c>
      <c r="H1714" s="17">
        <v>0.238846753455278</v>
      </c>
      <c r="I1714" s="17">
        <v>0.52910356882329601</v>
      </c>
      <c r="J1714" s="17">
        <v>0.59210096782334598</v>
      </c>
      <c r="K1714" s="17">
        <v>0.57378704544647796</v>
      </c>
      <c r="L1714" s="17">
        <v>0.198761801883969</v>
      </c>
      <c r="M1714" s="17"/>
      <c r="N1714" s="17">
        <v>0.456249975175196</v>
      </c>
      <c r="O1714" s="17">
        <v>0.30268360246352299</v>
      </c>
      <c r="P1714" s="17">
        <v>0.41868454657930998</v>
      </c>
      <c r="Q1714" s="17">
        <v>0.51390657105243398</v>
      </c>
      <c r="R1714" s="17"/>
      <c r="S1714" s="17">
        <v>0.193116068174738</v>
      </c>
      <c r="T1714" s="17">
        <v>0.29100911803146901</v>
      </c>
      <c r="U1714" s="17">
        <v>0.84469526141209605</v>
      </c>
      <c r="V1714" s="17">
        <v>0.37045741204125798</v>
      </c>
      <c r="W1714" s="17" t="s">
        <v>280</v>
      </c>
      <c r="X1714" s="17">
        <v>0.47434303706882602</v>
      </c>
      <c r="Y1714" s="17">
        <v>0.73553137928766399</v>
      </c>
      <c r="Z1714" s="17">
        <v>0.76342703492826702</v>
      </c>
      <c r="AA1714" s="17">
        <v>0.48455009528912402</v>
      </c>
      <c r="AB1714" s="17">
        <v>0</v>
      </c>
      <c r="AC1714" s="17">
        <v>0</v>
      </c>
      <c r="AD1714" s="17">
        <v>0.78527594095664499</v>
      </c>
      <c r="AE1714" s="17"/>
      <c r="AF1714" s="17">
        <v>0.46558248454094497</v>
      </c>
      <c r="AG1714" s="17">
        <v>0.24359882915484499</v>
      </c>
      <c r="AH1714" s="17">
        <v>0.47878169069397503</v>
      </c>
      <c r="AI1714" s="17">
        <v>0.43532708436137701</v>
      </c>
      <c r="AJ1714" s="17" t="s">
        <v>280</v>
      </c>
      <c r="AK1714" s="17"/>
      <c r="AL1714" s="17">
        <v>0.258122418953872</v>
      </c>
      <c r="AM1714" s="17">
        <v>0.55652999965666805</v>
      </c>
      <c r="AN1714" s="17">
        <v>0.24277989100377501</v>
      </c>
      <c r="AO1714" s="17">
        <v>0.37809509955875598</v>
      </c>
      <c r="AP1714" s="17">
        <v>0.52879467563835802</v>
      </c>
      <c r="AQ1714" s="17">
        <v>0.66529454870819005</v>
      </c>
      <c r="AR1714" s="17"/>
      <c r="AS1714" s="17">
        <v>0.53347673959644404</v>
      </c>
      <c r="AT1714" s="17">
        <v>0.269569116622011</v>
      </c>
      <c r="AU1714" s="17"/>
      <c r="AV1714" s="17">
        <v>0.61257021802918199</v>
      </c>
      <c r="AW1714" s="17">
        <v>0.31668614095334102</v>
      </c>
    </row>
    <row r="1715" spans="2:49" x14ac:dyDescent="0.3">
      <c r="C1715" s="17"/>
      <c r="D1715" s="17"/>
      <c r="E1715" s="17"/>
      <c r="F1715" s="17"/>
      <c r="G1715" s="17"/>
      <c r="H1715" s="17"/>
      <c r="I1715" s="17"/>
      <c r="J1715" s="17"/>
      <c r="K1715" s="17"/>
      <c r="L1715" s="17"/>
      <c r="M1715" s="17"/>
      <c r="N1715" s="17"/>
      <c r="O1715" s="17"/>
      <c r="P1715" s="17"/>
      <c r="Q1715" s="17"/>
      <c r="R1715" s="17"/>
      <c r="S1715" s="17"/>
      <c r="T1715" s="17"/>
      <c r="U1715" s="17"/>
      <c r="V1715" s="17"/>
      <c r="W1715" s="17"/>
      <c r="X1715" s="17"/>
      <c r="Y1715" s="17"/>
      <c r="Z1715" s="17"/>
      <c r="AA1715" s="17"/>
      <c r="AB1715" s="17"/>
      <c r="AC1715" s="17"/>
      <c r="AD1715" s="17"/>
      <c r="AE1715" s="17"/>
      <c r="AF1715" s="17"/>
      <c r="AG1715" s="17"/>
      <c r="AH1715" s="17"/>
      <c r="AI1715" s="17"/>
      <c r="AJ1715" s="17"/>
      <c r="AK1715" s="17"/>
      <c r="AL1715" s="17"/>
      <c r="AM1715" s="17"/>
      <c r="AN1715" s="17"/>
      <c r="AO1715" s="17"/>
      <c r="AP1715" s="17"/>
      <c r="AQ1715" s="17"/>
      <c r="AR1715" s="17"/>
      <c r="AS1715" s="17"/>
      <c r="AT1715" s="17"/>
      <c r="AU1715" s="17"/>
      <c r="AV1715" s="17"/>
      <c r="AW1715" s="17"/>
    </row>
    <row r="1716" spans="2:49" x14ac:dyDescent="0.3">
      <c r="B1716" s="6" t="s">
        <v>567</v>
      </c>
      <c r="C1716" s="17"/>
      <c r="D1716" s="17"/>
      <c r="E1716" s="17"/>
      <c r="F1716" s="17"/>
      <c r="G1716" s="17"/>
      <c r="H1716" s="17"/>
      <c r="I1716" s="17"/>
      <c r="J1716" s="17"/>
      <c r="K1716" s="17"/>
      <c r="L1716" s="17"/>
      <c r="M1716" s="17"/>
      <c r="N1716" s="17"/>
      <c r="O1716" s="17"/>
      <c r="P1716" s="17"/>
      <c r="Q1716" s="17"/>
      <c r="R1716" s="17"/>
      <c r="S1716" s="17"/>
      <c r="T1716" s="17"/>
      <c r="U1716" s="17"/>
      <c r="V1716" s="17"/>
      <c r="W1716" s="17"/>
      <c r="X1716" s="17"/>
      <c r="Y1716" s="17"/>
      <c r="Z1716" s="17"/>
      <c r="AA1716" s="17"/>
      <c r="AB1716" s="17"/>
      <c r="AC1716" s="17"/>
      <c r="AD1716" s="17"/>
      <c r="AE1716" s="17"/>
      <c r="AF1716" s="17"/>
      <c r="AG1716" s="17"/>
      <c r="AH1716" s="17"/>
      <c r="AI1716" s="17"/>
      <c r="AJ1716" s="17"/>
      <c r="AK1716" s="17"/>
      <c r="AL1716" s="17"/>
      <c r="AM1716" s="17"/>
      <c r="AN1716" s="17"/>
      <c r="AO1716" s="17"/>
      <c r="AP1716" s="17"/>
      <c r="AQ1716" s="17"/>
      <c r="AR1716" s="17"/>
      <c r="AS1716" s="17"/>
      <c r="AT1716" s="17"/>
      <c r="AU1716" s="17"/>
      <c r="AV1716" s="17"/>
      <c r="AW1716" s="17"/>
    </row>
    <row r="1717" spans="2:49" x14ac:dyDescent="0.3">
      <c r="B1717" s="23" t="s">
        <v>80</v>
      </c>
      <c r="C1717" s="17"/>
      <c r="D1717" s="17"/>
      <c r="E1717" s="17"/>
      <c r="F1717" s="17"/>
      <c r="G1717" s="17"/>
      <c r="H1717" s="17"/>
      <c r="I1717" s="17"/>
      <c r="J1717" s="17"/>
      <c r="K1717" s="17"/>
      <c r="L1717" s="17"/>
      <c r="M1717" s="17"/>
      <c r="N1717" s="17"/>
      <c r="O1717" s="17"/>
      <c r="P1717" s="17"/>
      <c r="Q1717" s="17"/>
      <c r="R1717" s="17"/>
      <c r="S1717" s="17"/>
      <c r="T1717" s="17"/>
      <c r="U1717" s="17"/>
      <c r="V1717" s="17"/>
      <c r="W1717" s="17"/>
      <c r="X1717" s="17"/>
      <c r="Y1717" s="17"/>
      <c r="Z1717" s="17"/>
      <c r="AA1717" s="17"/>
      <c r="AB1717" s="17"/>
      <c r="AC1717" s="17"/>
      <c r="AD1717" s="17"/>
      <c r="AE1717" s="17"/>
      <c r="AF1717" s="17"/>
      <c r="AG1717" s="17"/>
      <c r="AH1717" s="17"/>
      <c r="AI1717" s="17"/>
      <c r="AJ1717" s="17"/>
      <c r="AK1717" s="17"/>
      <c r="AL1717" s="17"/>
      <c r="AM1717" s="17"/>
      <c r="AN1717" s="17"/>
      <c r="AO1717" s="17"/>
      <c r="AP1717" s="17"/>
      <c r="AQ1717" s="17"/>
      <c r="AR1717" s="17"/>
      <c r="AS1717" s="17"/>
      <c r="AT1717" s="17"/>
      <c r="AU1717" s="17"/>
      <c r="AV1717" s="17"/>
      <c r="AW1717" s="17"/>
    </row>
    <row r="1718" spans="2:49" x14ac:dyDescent="0.3">
      <c r="B1718" t="s">
        <v>171</v>
      </c>
      <c r="C1718" s="17">
        <v>0.151301644730302</v>
      </c>
      <c r="D1718" s="17">
        <v>0.160440386775864</v>
      </c>
      <c r="E1718" s="17">
        <v>0.14076142073651199</v>
      </c>
      <c r="F1718" s="17"/>
      <c r="G1718" s="17">
        <v>0.140792801703708</v>
      </c>
      <c r="H1718" s="17">
        <v>0.18030177304112099</v>
      </c>
      <c r="I1718" s="17">
        <v>0.14804399566793799</v>
      </c>
      <c r="J1718" s="17">
        <v>0.13075167076340299</v>
      </c>
      <c r="K1718" s="17">
        <v>0.116399981165159</v>
      </c>
      <c r="L1718" s="17">
        <v>0.177582351711391</v>
      </c>
      <c r="M1718" s="17"/>
      <c r="N1718" s="17">
        <v>0.182688711830293</v>
      </c>
      <c r="O1718" s="17">
        <v>0.13669236365524601</v>
      </c>
      <c r="P1718" s="17">
        <v>0.144074679204897</v>
      </c>
      <c r="Q1718" s="17">
        <v>0.13882481449821199</v>
      </c>
      <c r="R1718" s="17"/>
      <c r="S1718" s="17">
        <v>0.17404250330749199</v>
      </c>
      <c r="T1718" s="17">
        <v>0.19673853940503599</v>
      </c>
      <c r="U1718" s="17">
        <v>0.130482483660007</v>
      </c>
      <c r="V1718" s="17">
        <v>0.11403471771469401</v>
      </c>
      <c r="W1718" s="17">
        <v>9.2172641257022195E-2</v>
      </c>
      <c r="X1718" s="17">
        <v>0.127247421583007</v>
      </c>
      <c r="Y1718" s="17">
        <v>0.15868514005092799</v>
      </c>
      <c r="Z1718" s="17">
        <v>0.22016561021028999</v>
      </c>
      <c r="AA1718" s="17">
        <v>0.15369736511121701</v>
      </c>
      <c r="AB1718" s="17">
        <v>0.12994856633108401</v>
      </c>
      <c r="AC1718" s="17">
        <v>0.12860655830520801</v>
      </c>
      <c r="AD1718" s="17">
        <v>0.206437508531955</v>
      </c>
      <c r="AE1718" s="17"/>
      <c r="AF1718" s="17">
        <v>0.137170200922932</v>
      </c>
      <c r="AG1718" s="17">
        <v>0.13497123103749301</v>
      </c>
      <c r="AH1718" s="17">
        <v>0.14867972274808899</v>
      </c>
      <c r="AI1718" s="17">
        <v>0.21043277876010399</v>
      </c>
      <c r="AJ1718" s="17">
        <v>0.24278634318543699</v>
      </c>
      <c r="AK1718" s="17"/>
      <c r="AL1718" s="17">
        <v>0.18859833750475199</v>
      </c>
      <c r="AM1718" s="17">
        <v>0.124893491331561</v>
      </c>
      <c r="AN1718" s="17">
        <v>0.12443262543444999</v>
      </c>
      <c r="AO1718" s="17">
        <v>0.16491915296420001</v>
      </c>
      <c r="AP1718" s="17">
        <v>0.13264638055611999</v>
      </c>
      <c r="AQ1718" s="17">
        <v>0.144786110543418</v>
      </c>
      <c r="AR1718" s="17"/>
      <c r="AS1718" s="17">
        <v>0.17296625990367201</v>
      </c>
      <c r="AT1718" s="17">
        <v>0.12550228718825601</v>
      </c>
      <c r="AU1718" s="17"/>
      <c r="AV1718" s="17">
        <v>0.189415212972078</v>
      </c>
      <c r="AW1718" s="17">
        <v>0.13465936882281501</v>
      </c>
    </row>
    <row r="1719" spans="2:49" x14ac:dyDescent="0.3">
      <c r="B1719" t="s">
        <v>172</v>
      </c>
      <c r="C1719" s="17">
        <v>0.44976989645207499</v>
      </c>
      <c r="D1719" s="17">
        <v>0.45830438698223003</v>
      </c>
      <c r="E1719" s="17">
        <v>0.44200689945452798</v>
      </c>
      <c r="F1719" s="17"/>
      <c r="G1719" s="17">
        <v>0.43920082330427102</v>
      </c>
      <c r="H1719" s="17">
        <v>0.50759506216550798</v>
      </c>
      <c r="I1719" s="17">
        <v>0.44155895641720799</v>
      </c>
      <c r="J1719" s="17">
        <v>0.43332044536363501</v>
      </c>
      <c r="K1719" s="17">
        <v>0.47509891666885101</v>
      </c>
      <c r="L1719" s="17">
        <v>0.41295373069869101</v>
      </c>
      <c r="M1719" s="17"/>
      <c r="N1719" s="17">
        <v>0.507805401269949</v>
      </c>
      <c r="O1719" s="17">
        <v>0.452181842956623</v>
      </c>
      <c r="P1719" s="17">
        <v>0.43616418693520098</v>
      </c>
      <c r="Q1719" s="17">
        <v>0.39956945350685402</v>
      </c>
      <c r="R1719" s="17"/>
      <c r="S1719" s="17">
        <v>0.41759040417246102</v>
      </c>
      <c r="T1719" s="17">
        <v>0.44052533518771497</v>
      </c>
      <c r="U1719" s="17">
        <v>0.442467263244957</v>
      </c>
      <c r="V1719" s="17">
        <v>0.49534598972211802</v>
      </c>
      <c r="W1719" s="17">
        <v>0.49030789111723799</v>
      </c>
      <c r="X1719" s="17">
        <v>0.47482824995919998</v>
      </c>
      <c r="Y1719" s="17">
        <v>0.42484233327862397</v>
      </c>
      <c r="Z1719" s="17">
        <v>0.42459153499643199</v>
      </c>
      <c r="AA1719" s="17">
        <v>0.42697311874647498</v>
      </c>
      <c r="AB1719" s="17">
        <v>0.45915559708044201</v>
      </c>
      <c r="AC1719" s="17">
        <v>0.46263125701695701</v>
      </c>
      <c r="AD1719" s="17">
        <v>0.48755842678775901</v>
      </c>
      <c r="AE1719" s="17"/>
      <c r="AF1719" s="17">
        <v>0.42219487871725198</v>
      </c>
      <c r="AG1719" s="17">
        <v>0.42636833618127001</v>
      </c>
      <c r="AH1719" s="17">
        <v>0.49969307239949501</v>
      </c>
      <c r="AI1719" s="17">
        <v>0.47048366021243898</v>
      </c>
      <c r="AJ1719" s="17">
        <v>0.55620664641273498</v>
      </c>
      <c r="AK1719" s="17"/>
      <c r="AL1719" s="17">
        <v>0.44879547490320298</v>
      </c>
      <c r="AM1719" s="17">
        <v>0.44964560962160699</v>
      </c>
      <c r="AN1719" s="17">
        <v>0.50432255158157602</v>
      </c>
      <c r="AO1719" s="17">
        <v>0.44546250961825901</v>
      </c>
      <c r="AP1719" s="17">
        <v>0.42731081650296998</v>
      </c>
      <c r="AQ1719" s="17">
        <v>0.39578531199505901</v>
      </c>
      <c r="AR1719" s="17"/>
      <c r="AS1719" s="17">
        <v>0.4571139536537</v>
      </c>
      <c r="AT1719" s="17">
        <v>0.44102420879329401</v>
      </c>
      <c r="AU1719" s="17"/>
      <c r="AV1719" s="17">
        <v>0.441886298589175</v>
      </c>
      <c r="AW1719" s="17">
        <v>0.49257664368313497</v>
      </c>
    </row>
    <row r="1720" spans="2:49" x14ac:dyDescent="0.3">
      <c r="B1720" t="s">
        <v>173</v>
      </c>
      <c r="C1720" s="17">
        <v>0.18879760520460401</v>
      </c>
      <c r="D1720" s="17">
        <v>0.19092627277649199</v>
      </c>
      <c r="E1720" s="17">
        <v>0.18807939723504699</v>
      </c>
      <c r="F1720" s="17"/>
      <c r="G1720" s="17">
        <v>0.22151826294658999</v>
      </c>
      <c r="H1720" s="17">
        <v>0.13300791435129899</v>
      </c>
      <c r="I1720" s="17">
        <v>0.20894967799564601</v>
      </c>
      <c r="J1720" s="17">
        <v>0.21845168267066301</v>
      </c>
      <c r="K1720" s="17">
        <v>0.16864590781184099</v>
      </c>
      <c r="L1720" s="17">
        <v>0.185159047816019</v>
      </c>
      <c r="M1720" s="17"/>
      <c r="N1720" s="17">
        <v>0.13002233442949501</v>
      </c>
      <c r="O1720" s="17">
        <v>0.20416236446039801</v>
      </c>
      <c r="P1720" s="17">
        <v>0.21910967509795801</v>
      </c>
      <c r="Q1720" s="17">
        <v>0.211698359134147</v>
      </c>
      <c r="R1720" s="17"/>
      <c r="S1720" s="17">
        <v>0.20873007681578301</v>
      </c>
      <c r="T1720" s="17">
        <v>0.154695531277876</v>
      </c>
      <c r="U1720" s="17">
        <v>0.176382167902491</v>
      </c>
      <c r="V1720" s="17">
        <v>0.218050005780102</v>
      </c>
      <c r="W1720" s="17">
        <v>0.195910227177686</v>
      </c>
      <c r="X1720" s="17">
        <v>0.194651147719659</v>
      </c>
      <c r="Y1720" s="17">
        <v>0.20556263484988099</v>
      </c>
      <c r="Z1720" s="17">
        <v>0.16194000140489201</v>
      </c>
      <c r="AA1720" s="17">
        <v>0.21459456524359499</v>
      </c>
      <c r="AB1720" s="17">
        <v>0.187928069717164</v>
      </c>
      <c r="AC1720" s="17">
        <v>0.16624030867615</v>
      </c>
      <c r="AD1720" s="17">
        <v>9.1737415888499693E-2</v>
      </c>
      <c r="AE1720" s="17"/>
      <c r="AF1720" s="17">
        <v>0.23113917040369</v>
      </c>
      <c r="AG1720" s="17">
        <v>0.21250261364920101</v>
      </c>
      <c r="AH1720" s="17">
        <v>0.158476348030478</v>
      </c>
      <c r="AI1720" s="17">
        <v>0.162767940832452</v>
      </c>
      <c r="AJ1720" s="17">
        <v>3.14677823623664E-2</v>
      </c>
      <c r="AK1720" s="17"/>
      <c r="AL1720" s="17">
        <v>0.17543074012501</v>
      </c>
      <c r="AM1720" s="17">
        <v>0.19767121098743101</v>
      </c>
      <c r="AN1720" s="17">
        <v>0.18857530550049001</v>
      </c>
      <c r="AO1720" s="17">
        <v>0.18438081271703999</v>
      </c>
      <c r="AP1720" s="17">
        <v>0.210122998703793</v>
      </c>
      <c r="AQ1720" s="17">
        <v>0.183714931410391</v>
      </c>
      <c r="AR1720" s="17"/>
      <c r="AS1720" s="17">
        <v>0.17417073025041499</v>
      </c>
      <c r="AT1720" s="17">
        <v>0.20621605338132601</v>
      </c>
      <c r="AU1720" s="17"/>
      <c r="AV1720" s="17">
        <v>0.172936035135591</v>
      </c>
      <c r="AW1720" s="17">
        <v>0.17704613095737401</v>
      </c>
    </row>
    <row r="1721" spans="2:49" x14ac:dyDescent="0.3">
      <c r="B1721" t="s">
        <v>174</v>
      </c>
      <c r="C1721" s="17">
        <v>0.11419137819024899</v>
      </c>
      <c r="D1721" s="17">
        <v>0.11356620689022801</v>
      </c>
      <c r="E1721" s="17">
        <v>0.113817136559922</v>
      </c>
      <c r="F1721" s="17"/>
      <c r="G1721" s="17">
        <v>0.12051355278752</v>
      </c>
      <c r="H1721" s="17">
        <v>9.9724125037605693E-2</v>
      </c>
      <c r="I1721" s="17">
        <v>0.117897398102516</v>
      </c>
      <c r="J1721" s="17">
        <v>0.125565049688974</v>
      </c>
      <c r="K1721" s="17">
        <v>0.125776472067232</v>
      </c>
      <c r="L1721" s="17">
        <v>0.101656645407197</v>
      </c>
      <c r="M1721" s="17"/>
      <c r="N1721" s="17">
        <v>9.4831370285639704E-2</v>
      </c>
      <c r="O1721" s="17">
        <v>0.118918621911836</v>
      </c>
      <c r="P1721" s="17">
        <v>0.11054949297043599</v>
      </c>
      <c r="Q1721" s="17">
        <v>0.13283281498541899</v>
      </c>
      <c r="R1721" s="17"/>
      <c r="S1721" s="17">
        <v>0.10159145600072</v>
      </c>
      <c r="T1721" s="17">
        <v>0.12322560061603199</v>
      </c>
      <c r="U1721" s="17">
        <v>0.121966191591397</v>
      </c>
      <c r="V1721" s="17">
        <v>8.0993695816693106E-2</v>
      </c>
      <c r="W1721" s="17">
        <v>0.118096138753716</v>
      </c>
      <c r="X1721" s="17">
        <v>0.124365264428647</v>
      </c>
      <c r="Y1721" s="17">
        <v>9.6461085557782503E-2</v>
      </c>
      <c r="Z1721" s="17">
        <v>8.3289684326939603E-2</v>
      </c>
      <c r="AA1721" s="17">
        <v>0.114889284239074</v>
      </c>
      <c r="AB1721" s="17">
        <v>0.174069236716103</v>
      </c>
      <c r="AC1721" s="17">
        <v>9.8392973277685397E-2</v>
      </c>
      <c r="AD1721" s="17">
        <v>0.10569678891423701</v>
      </c>
      <c r="AE1721" s="17"/>
      <c r="AF1721" s="17">
        <v>0.10500581671581</v>
      </c>
      <c r="AG1721" s="17">
        <v>0.12874691214454101</v>
      </c>
      <c r="AH1721" s="17">
        <v>0.105912272250301</v>
      </c>
      <c r="AI1721" s="17">
        <v>0.107056230896237</v>
      </c>
      <c r="AJ1721" s="17">
        <v>0.113420395763801</v>
      </c>
      <c r="AK1721" s="17"/>
      <c r="AL1721" s="17">
        <v>0.106319448493506</v>
      </c>
      <c r="AM1721" s="17">
        <v>0.11358299502357699</v>
      </c>
      <c r="AN1721" s="17">
        <v>0.109784051906098</v>
      </c>
      <c r="AO1721" s="17">
        <v>0.128967250104148</v>
      </c>
      <c r="AP1721" s="17">
        <v>0.10677375326588499</v>
      </c>
      <c r="AQ1721" s="17">
        <v>0.13370093183550399</v>
      </c>
      <c r="AR1721" s="17"/>
      <c r="AS1721" s="17">
        <v>0.11479675962471</v>
      </c>
      <c r="AT1721" s="17">
        <v>0.11347045829612901</v>
      </c>
      <c r="AU1721" s="17"/>
      <c r="AV1721" s="17">
        <v>0.107186222510622</v>
      </c>
      <c r="AW1721" s="17">
        <v>0.132520441799724</v>
      </c>
    </row>
    <row r="1722" spans="2:49" x14ac:dyDescent="0.3">
      <c r="B1722" t="s">
        <v>175</v>
      </c>
      <c r="C1722" s="17">
        <v>5.2086724805428197E-2</v>
      </c>
      <c r="D1722" s="17">
        <v>4.1294369189456802E-2</v>
      </c>
      <c r="E1722" s="17">
        <v>6.2988582723833897E-2</v>
      </c>
      <c r="F1722" s="17"/>
      <c r="G1722" s="17">
        <v>4.2815218488654903E-2</v>
      </c>
      <c r="H1722" s="17">
        <v>6.3545079859213593E-2</v>
      </c>
      <c r="I1722" s="17">
        <v>5.4456317310296702E-2</v>
      </c>
      <c r="J1722" s="17">
        <v>5.1033999190108599E-2</v>
      </c>
      <c r="K1722" s="17">
        <v>6.2398143893712101E-2</v>
      </c>
      <c r="L1722" s="17">
        <v>4.0981023014495799E-2</v>
      </c>
      <c r="M1722" s="17"/>
      <c r="N1722" s="17">
        <v>4.9987273917934602E-2</v>
      </c>
      <c r="O1722" s="17">
        <v>3.5456589466494999E-2</v>
      </c>
      <c r="P1722" s="17">
        <v>5.7794478042118499E-2</v>
      </c>
      <c r="Q1722" s="17">
        <v>6.35424884582622E-2</v>
      </c>
      <c r="R1722" s="17"/>
      <c r="S1722" s="17">
        <v>5.2069099168442302E-2</v>
      </c>
      <c r="T1722" s="17">
        <v>4.03121121900549E-2</v>
      </c>
      <c r="U1722" s="17">
        <v>6.6037255383052801E-2</v>
      </c>
      <c r="V1722" s="17">
        <v>3.8858602680536598E-2</v>
      </c>
      <c r="W1722" s="17">
        <v>7.3413728553206895E-2</v>
      </c>
      <c r="X1722" s="17">
        <v>6.8712665012939003E-2</v>
      </c>
      <c r="Y1722" s="17">
        <v>5.4952953033025602E-2</v>
      </c>
      <c r="Z1722" s="17">
        <v>5.7135528123967501E-2</v>
      </c>
      <c r="AA1722" s="17">
        <v>4.6506845319484298E-2</v>
      </c>
      <c r="AB1722" s="17">
        <v>3.4039006796363201E-2</v>
      </c>
      <c r="AC1722" s="17">
        <v>5.3110692295812598E-2</v>
      </c>
      <c r="AD1722" s="17">
        <v>6.4708839844784094E-2</v>
      </c>
      <c r="AE1722" s="17"/>
      <c r="AF1722" s="17">
        <v>5.9086080080246198E-2</v>
      </c>
      <c r="AG1722" s="17">
        <v>5.5462133892952702E-2</v>
      </c>
      <c r="AH1722" s="17">
        <v>4.3417850028177302E-2</v>
      </c>
      <c r="AI1722" s="17">
        <v>3.4195868734849102E-2</v>
      </c>
      <c r="AJ1722" s="17">
        <v>2.62045558809825E-2</v>
      </c>
      <c r="AK1722" s="17"/>
      <c r="AL1722" s="17">
        <v>5.59134744222399E-2</v>
      </c>
      <c r="AM1722" s="17">
        <v>4.6863957556480103E-2</v>
      </c>
      <c r="AN1722" s="17">
        <v>3.36743584665758E-2</v>
      </c>
      <c r="AO1722" s="17">
        <v>4.27359255008605E-2</v>
      </c>
      <c r="AP1722" s="17">
        <v>6.5345066938767904E-2</v>
      </c>
      <c r="AQ1722" s="17">
        <v>0.113979834958971</v>
      </c>
      <c r="AR1722" s="17"/>
      <c r="AS1722" s="17">
        <v>4.1519958731556499E-2</v>
      </c>
      <c r="AT1722" s="17">
        <v>6.4670182846173596E-2</v>
      </c>
      <c r="AU1722" s="17"/>
      <c r="AV1722" s="17">
        <v>4.8433210166689097E-2</v>
      </c>
      <c r="AW1722" s="17">
        <v>2.54201395735302E-2</v>
      </c>
    </row>
    <row r="1723" spans="2:49" x14ac:dyDescent="0.3">
      <c r="B1723" t="s">
        <v>176</v>
      </c>
      <c r="C1723" s="17">
        <v>4.3852750617340598E-2</v>
      </c>
      <c r="D1723" s="17">
        <v>3.5468377385729499E-2</v>
      </c>
      <c r="E1723" s="17">
        <v>5.2346563290156703E-2</v>
      </c>
      <c r="F1723" s="17"/>
      <c r="G1723" s="17">
        <v>3.5159340769256399E-2</v>
      </c>
      <c r="H1723" s="17">
        <v>1.58260455452525E-2</v>
      </c>
      <c r="I1723" s="17">
        <v>2.9093654506394898E-2</v>
      </c>
      <c r="J1723" s="17">
        <v>4.0877152323216599E-2</v>
      </c>
      <c r="K1723" s="17">
        <v>5.1680578393204002E-2</v>
      </c>
      <c r="L1723" s="17">
        <v>8.1667201352205801E-2</v>
      </c>
      <c r="M1723" s="17"/>
      <c r="N1723" s="17">
        <v>3.46649082666892E-2</v>
      </c>
      <c r="O1723" s="17">
        <v>5.2588217549402801E-2</v>
      </c>
      <c r="P1723" s="17">
        <v>3.2307487749389401E-2</v>
      </c>
      <c r="Q1723" s="17">
        <v>5.3532069417105498E-2</v>
      </c>
      <c r="R1723" s="17"/>
      <c r="S1723" s="17">
        <v>4.59764605351018E-2</v>
      </c>
      <c r="T1723" s="17">
        <v>4.4502881323286198E-2</v>
      </c>
      <c r="U1723" s="17">
        <v>6.26646382180958E-2</v>
      </c>
      <c r="V1723" s="17">
        <v>5.2716988285856602E-2</v>
      </c>
      <c r="W1723" s="17">
        <v>3.0099373141130498E-2</v>
      </c>
      <c r="X1723" s="17">
        <v>1.0195251296548099E-2</v>
      </c>
      <c r="Y1723" s="17">
        <v>5.9495853229758498E-2</v>
      </c>
      <c r="Z1723" s="17">
        <v>5.2877640937479202E-2</v>
      </c>
      <c r="AA1723" s="17">
        <v>4.3338821340155202E-2</v>
      </c>
      <c r="AB1723" s="17">
        <v>1.4859523358842899E-2</v>
      </c>
      <c r="AC1723" s="17">
        <v>9.1018210428187696E-2</v>
      </c>
      <c r="AD1723" s="17">
        <v>4.3861020032764902E-2</v>
      </c>
      <c r="AE1723" s="17"/>
      <c r="AF1723" s="17">
        <v>4.5403853160070402E-2</v>
      </c>
      <c r="AG1723" s="17">
        <v>4.1948773094543299E-2</v>
      </c>
      <c r="AH1723" s="17">
        <v>4.3820734543459701E-2</v>
      </c>
      <c r="AI1723" s="17">
        <v>1.5063520563919399E-2</v>
      </c>
      <c r="AJ1723" s="17">
        <v>2.9914276394677801E-2</v>
      </c>
      <c r="AK1723" s="17"/>
      <c r="AL1723" s="17">
        <v>2.49425245512877E-2</v>
      </c>
      <c r="AM1723" s="17">
        <v>6.7342735479344204E-2</v>
      </c>
      <c r="AN1723" s="17">
        <v>3.92111071108103E-2</v>
      </c>
      <c r="AO1723" s="17">
        <v>3.3534349095492001E-2</v>
      </c>
      <c r="AP1723" s="17">
        <v>5.7800984032463899E-2</v>
      </c>
      <c r="AQ1723" s="17">
        <v>2.8032879256657602E-2</v>
      </c>
      <c r="AR1723" s="17"/>
      <c r="AS1723" s="17">
        <v>3.9432337835947198E-2</v>
      </c>
      <c r="AT1723" s="17">
        <v>4.9116809494822299E-2</v>
      </c>
      <c r="AU1723" s="17"/>
      <c r="AV1723" s="17">
        <v>4.0143020625844697E-2</v>
      </c>
      <c r="AW1723" s="17">
        <v>3.7777275163421803E-2</v>
      </c>
    </row>
    <row r="1724" spans="2:49" x14ac:dyDescent="0.3">
      <c r="B1724" t="s">
        <v>177</v>
      </c>
      <c r="C1724" s="17">
        <v>0.60107154118237704</v>
      </c>
      <c r="D1724" s="17">
        <v>0.618744773758094</v>
      </c>
      <c r="E1724" s="17">
        <v>0.58276832019103997</v>
      </c>
      <c r="F1724" s="17"/>
      <c r="G1724" s="17">
        <v>0.57999362500797902</v>
      </c>
      <c r="H1724" s="17">
        <v>0.68789683520662903</v>
      </c>
      <c r="I1724" s="17">
        <v>0.58960295208514601</v>
      </c>
      <c r="J1724" s="17">
        <v>0.564072116127038</v>
      </c>
      <c r="K1724" s="17">
        <v>0.59149889783401099</v>
      </c>
      <c r="L1724" s="17">
        <v>0.59053608241008204</v>
      </c>
      <c r="M1724" s="17"/>
      <c r="N1724" s="17">
        <v>0.690494113100242</v>
      </c>
      <c r="O1724" s="17">
        <v>0.58887420661186796</v>
      </c>
      <c r="P1724" s="17">
        <v>0.58023886614009801</v>
      </c>
      <c r="Q1724" s="17">
        <v>0.53839426800506696</v>
      </c>
      <c r="R1724" s="17"/>
      <c r="S1724" s="17">
        <v>0.59163290747995301</v>
      </c>
      <c r="T1724" s="17">
        <v>0.63726387459275002</v>
      </c>
      <c r="U1724" s="17">
        <v>0.57294974690496403</v>
      </c>
      <c r="V1724" s="17">
        <v>0.60938070743681205</v>
      </c>
      <c r="W1724" s="17">
        <v>0.58248053237426001</v>
      </c>
      <c r="X1724" s="17">
        <v>0.60207567154220698</v>
      </c>
      <c r="Y1724" s="17">
        <v>0.58352747332955202</v>
      </c>
      <c r="Z1724" s="17">
        <v>0.644757145206722</v>
      </c>
      <c r="AA1724" s="17">
        <v>0.58067048385769204</v>
      </c>
      <c r="AB1724" s="17">
        <v>0.58910416341152605</v>
      </c>
      <c r="AC1724" s="17">
        <v>0.59123781532216502</v>
      </c>
      <c r="AD1724" s="17">
        <v>0.69399593531971404</v>
      </c>
      <c r="AE1724" s="17"/>
      <c r="AF1724" s="17">
        <v>0.559365079640184</v>
      </c>
      <c r="AG1724" s="17">
        <v>0.56133956721876299</v>
      </c>
      <c r="AH1724" s="17">
        <v>0.64837279514758395</v>
      </c>
      <c r="AI1724" s="17">
        <v>0.68091643897254295</v>
      </c>
      <c r="AJ1724" s="17">
        <v>0.798992989598172</v>
      </c>
      <c r="AK1724" s="17"/>
      <c r="AL1724" s="17">
        <v>0.63739381240795601</v>
      </c>
      <c r="AM1724" s="17">
        <v>0.57453910095316796</v>
      </c>
      <c r="AN1724" s="17">
        <v>0.62875517701602601</v>
      </c>
      <c r="AO1724" s="17">
        <v>0.61038166258245896</v>
      </c>
      <c r="AP1724" s="17">
        <v>0.55995719705908897</v>
      </c>
      <c r="AQ1724" s="17">
        <v>0.54057142253847701</v>
      </c>
      <c r="AR1724" s="17"/>
      <c r="AS1724" s="17">
        <v>0.63008021355737198</v>
      </c>
      <c r="AT1724" s="17">
        <v>0.56652649598155003</v>
      </c>
      <c r="AU1724" s="17"/>
      <c r="AV1724" s="17">
        <v>0.63130151156125303</v>
      </c>
      <c r="AW1724" s="17">
        <v>0.62723601250595096</v>
      </c>
    </row>
    <row r="1725" spans="2:49" x14ac:dyDescent="0.3">
      <c r="B1725" t="s">
        <v>178</v>
      </c>
      <c r="C1725" s="17">
        <v>0.166278102995678</v>
      </c>
      <c r="D1725" s="17">
        <v>0.15486057607968501</v>
      </c>
      <c r="E1725" s="17">
        <v>0.17680571928375599</v>
      </c>
      <c r="F1725" s="17"/>
      <c r="G1725" s="17">
        <v>0.16332877127617401</v>
      </c>
      <c r="H1725" s="17">
        <v>0.16326920489681901</v>
      </c>
      <c r="I1725" s="17">
        <v>0.172353715412813</v>
      </c>
      <c r="J1725" s="17">
        <v>0.17659904887908201</v>
      </c>
      <c r="K1725" s="17">
        <v>0.18817461596094401</v>
      </c>
      <c r="L1725" s="17">
        <v>0.14263766842169301</v>
      </c>
      <c r="M1725" s="17"/>
      <c r="N1725" s="17">
        <v>0.14481864420357399</v>
      </c>
      <c r="O1725" s="17">
        <v>0.15437521137833099</v>
      </c>
      <c r="P1725" s="17">
        <v>0.16834397101255499</v>
      </c>
      <c r="Q1725" s="17">
        <v>0.19637530344368101</v>
      </c>
      <c r="R1725" s="17"/>
      <c r="S1725" s="17">
        <v>0.15366055516916199</v>
      </c>
      <c r="T1725" s="17">
        <v>0.163537712806087</v>
      </c>
      <c r="U1725" s="17">
        <v>0.18800344697445001</v>
      </c>
      <c r="V1725" s="17">
        <v>0.11985229849723</v>
      </c>
      <c r="W1725" s="17">
        <v>0.19150986730692299</v>
      </c>
      <c r="X1725" s="17">
        <v>0.193077929441586</v>
      </c>
      <c r="Y1725" s="17">
        <v>0.15141403859080799</v>
      </c>
      <c r="Z1725" s="17">
        <v>0.140425212450907</v>
      </c>
      <c r="AA1725" s="17">
        <v>0.161396129558558</v>
      </c>
      <c r="AB1725" s="17">
        <v>0.20810824351246701</v>
      </c>
      <c r="AC1725" s="17">
        <v>0.15150366557349801</v>
      </c>
      <c r="AD1725" s="17">
        <v>0.17040562875902099</v>
      </c>
      <c r="AE1725" s="17"/>
      <c r="AF1725" s="17">
        <v>0.16409189679605601</v>
      </c>
      <c r="AG1725" s="17">
        <v>0.184209046037493</v>
      </c>
      <c r="AH1725" s="17">
        <v>0.149330122278478</v>
      </c>
      <c r="AI1725" s="17">
        <v>0.14125209963108601</v>
      </c>
      <c r="AJ1725" s="17">
        <v>0.139624951644784</v>
      </c>
      <c r="AK1725" s="17"/>
      <c r="AL1725" s="17">
        <v>0.16223292291574601</v>
      </c>
      <c r="AM1725" s="17">
        <v>0.16044695258005701</v>
      </c>
      <c r="AN1725" s="17">
        <v>0.14345841037267401</v>
      </c>
      <c r="AO1725" s="17">
        <v>0.171703175605009</v>
      </c>
      <c r="AP1725" s="17">
        <v>0.17211882020465299</v>
      </c>
      <c r="AQ1725" s="17">
        <v>0.24768076679447501</v>
      </c>
      <c r="AR1725" s="17"/>
      <c r="AS1725" s="17">
        <v>0.15631671835626601</v>
      </c>
      <c r="AT1725" s="17">
        <v>0.17814064114230199</v>
      </c>
      <c r="AU1725" s="17"/>
      <c r="AV1725" s="17">
        <v>0.15561943267731099</v>
      </c>
      <c r="AW1725" s="17">
        <v>0.15794058137325401</v>
      </c>
    </row>
    <row r="1726" spans="2:49" x14ac:dyDescent="0.3">
      <c r="C1726" s="17"/>
      <c r="D1726" s="17"/>
      <c r="E1726" s="17"/>
      <c r="F1726" s="17"/>
      <c r="G1726" s="17"/>
      <c r="H1726" s="17"/>
      <c r="I1726" s="17"/>
      <c r="J1726" s="17"/>
      <c r="K1726" s="17"/>
      <c r="L1726" s="17"/>
      <c r="M1726" s="17"/>
      <c r="N1726" s="17"/>
      <c r="O1726" s="17"/>
      <c r="P1726" s="17"/>
      <c r="Q1726" s="17"/>
      <c r="R1726" s="17"/>
      <c r="S1726" s="17"/>
      <c r="T1726" s="17"/>
      <c r="U1726" s="17"/>
      <c r="V1726" s="17"/>
      <c r="W1726" s="17"/>
      <c r="X1726" s="17"/>
      <c r="Y1726" s="17"/>
      <c r="Z1726" s="17"/>
      <c r="AA1726" s="17"/>
      <c r="AB1726" s="17"/>
      <c r="AC1726" s="17"/>
      <c r="AD1726" s="17"/>
      <c r="AE1726" s="17"/>
      <c r="AF1726" s="17"/>
      <c r="AG1726" s="17"/>
      <c r="AH1726" s="17"/>
      <c r="AI1726" s="17"/>
      <c r="AJ1726" s="17"/>
      <c r="AK1726" s="17"/>
      <c r="AL1726" s="17"/>
      <c r="AM1726" s="17"/>
      <c r="AN1726" s="17"/>
      <c r="AO1726" s="17"/>
      <c r="AP1726" s="17"/>
      <c r="AQ1726" s="17"/>
      <c r="AR1726" s="17"/>
      <c r="AS1726" s="17"/>
      <c r="AT1726" s="17"/>
      <c r="AU1726" s="17"/>
      <c r="AV1726" s="17"/>
      <c r="AW1726" s="17"/>
    </row>
    <row r="1727" spans="2:49" x14ac:dyDescent="0.3">
      <c r="B1727" s="6" t="s">
        <v>568</v>
      </c>
      <c r="C1727" s="17"/>
      <c r="D1727" s="17"/>
      <c r="E1727" s="17"/>
      <c r="F1727" s="17"/>
      <c r="G1727" s="17"/>
      <c r="H1727" s="17"/>
      <c r="I1727" s="17"/>
      <c r="J1727" s="17"/>
      <c r="K1727" s="17"/>
      <c r="L1727" s="17"/>
      <c r="M1727" s="17"/>
      <c r="N1727" s="17"/>
      <c r="O1727" s="17"/>
      <c r="P1727" s="17"/>
      <c r="Q1727" s="17"/>
      <c r="R1727" s="17"/>
      <c r="S1727" s="17"/>
      <c r="T1727" s="17"/>
      <c r="U1727" s="17"/>
      <c r="V1727" s="17"/>
      <c r="W1727" s="17"/>
      <c r="X1727" s="17"/>
      <c r="Y1727" s="17"/>
      <c r="Z1727" s="17"/>
      <c r="AA1727" s="17"/>
      <c r="AB1727" s="17"/>
      <c r="AC1727" s="17"/>
      <c r="AD1727" s="17"/>
      <c r="AE1727" s="17"/>
      <c r="AF1727" s="17"/>
      <c r="AG1727" s="17"/>
      <c r="AH1727" s="17"/>
      <c r="AI1727" s="17"/>
      <c r="AJ1727" s="17"/>
      <c r="AK1727" s="17"/>
      <c r="AL1727" s="17"/>
      <c r="AM1727" s="17"/>
      <c r="AN1727" s="17"/>
      <c r="AO1727" s="17"/>
      <c r="AP1727" s="17"/>
      <c r="AQ1727" s="17"/>
      <c r="AR1727" s="17"/>
      <c r="AS1727" s="17"/>
      <c r="AT1727" s="17"/>
      <c r="AU1727" s="17"/>
      <c r="AV1727" s="17"/>
      <c r="AW1727" s="17"/>
    </row>
    <row r="1728" spans="2:49" x14ac:dyDescent="0.3">
      <c r="B1728" s="23" t="s">
        <v>80</v>
      </c>
      <c r="C1728" s="17"/>
      <c r="D1728" s="17"/>
      <c r="E1728" s="17"/>
      <c r="F1728" s="17"/>
      <c r="G1728" s="17"/>
      <c r="H1728" s="17"/>
      <c r="I1728" s="17"/>
      <c r="J1728" s="17"/>
      <c r="K1728" s="17"/>
      <c r="L1728" s="17"/>
      <c r="M1728" s="17"/>
      <c r="N1728" s="17"/>
      <c r="O1728" s="17"/>
      <c r="P1728" s="17"/>
      <c r="Q1728" s="17"/>
      <c r="R1728" s="17"/>
      <c r="S1728" s="17"/>
      <c r="T1728" s="17"/>
      <c r="U1728" s="17"/>
      <c r="V1728" s="17"/>
      <c r="W1728" s="17"/>
      <c r="X1728" s="17"/>
      <c r="Y1728" s="17"/>
      <c r="Z1728" s="17"/>
      <c r="AA1728" s="17"/>
      <c r="AB1728" s="17"/>
      <c r="AC1728" s="17"/>
      <c r="AD1728" s="17"/>
      <c r="AE1728" s="17"/>
      <c r="AF1728" s="17"/>
      <c r="AG1728" s="17"/>
      <c r="AH1728" s="17"/>
      <c r="AI1728" s="17"/>
      <c r="AJ1728" s="17"/>
      <c r="AK1728" s="17"/>
      <c r="AL1728" s="17"/>
      <c r="AM1728" s="17"/>
      <c r="AN1728" s="17"/>
      <c r="AO1728" s="17"/>
      <c r="AP1728" s="17"/>
      <c r="AQ1728" s="17"/>
      <c r="AR1728" s="17"/>
      <c r="AS1728" s="17"/>
      <c r="AT1728" s="17"/>
      <c r="AU1728" s="17"/>
      <c r="AV1728" s="17"/>
      <c r="AW1728" s="17"/>
    </row>
    <row r="1729" spans="2:49" x14ac:dyDescent="0.3">
      <c r="B1729" t="s">
        <v>171</v>
      </c>
      <c r="C1729" s="17">
        <v>0.210666545293105</v>
      </c>
      <c r="D1729" s="17">
        <v>0.22316958246850199</v>
      </c>
      <c r="E1729" s="17">
        <v>0.19727174815797399</v>
      </c>
      <c r="F1729" s="17"/>
      <c r="G1729" s="17">
        <v>0.17895038262610699</v>
      </c>
      <c r="H1729" s="17">
        <v>0.25390119296973901</v>
      </c>
      <c r="I1729" s="17">
        <v>0.228929903087842</v>
      </c>
      <c r="J1729" s="17">
        <v>0.18036508230364201</v>
      </c>
      <c r="K1729" s="17">
        <v>0.17521328712607501</v>
      </c>
      <c r="L1729" s="17">
        <v>0.23028249980268201</v>
      </c>
      <c r="M1729" s="17"/>
      <c r="N1729" s="17">
        <v>0.24382636726594201</v>
      </c>
      <c r="O1729" s="17">
        <v>0.19871356666752599</v>
      </c>
      <c r="P1729" s="17">
        <v>0.214702182011662</v>
      </c>
      <c r="Q1729" s="17">
        <v>0.184252301912185</v>
      </c>
      <c r="R1729" s="17"/>
      <c r="S1729" s="17">
        <v>0.23264057820070799</v>
      </c>
      <c r="T1729" s="17">
        <v>0.246813522039598</v>
      </c>
      <c r="U1729" s="17">
        <v>0.23016579337703699</v>
      </c>
      <c r="V1729" s="17">
        <v>0.203410597498274</v>
      </c>
      <c r="W1729" s="17">
        <v>0.17537534055699899</v>
      </c>
      <c r="X1729" s="17">
        <v>0.19251744966703799</v>
      </c>
      <c r="Y1729" s="17">
        <v>0.224765402662195</v>
      </c>
      <c r="Z1729" s="17">
        <v>0.23750637471733799</v>
      </c>
      <c r="AA1729" s="17">
        <v>0.20151216133754901</v>
      </c>
      <c r="AB1729" s="17">
        <v>0.16724167409898899</v>
      </c>
      <c r="AC1729" s="17">
        <v>0.16454142924677401</v>
      </c>
      <c r="AD1729" s="17">
        <v>0.224570619632463</v>
      </c>
      <c r="AE1729" s="17"/>
      <c r="AF1729" s="17">
        <v>0.222961837886957</v>
      </c>
      <c r="AG1729" s="17">
        <v>0.20248615142184501</v>
      </c>
      <c r="AH1729" s="17">
        <v>0.20242444900725401</v>
      </c>
      <c r="AI1729" s="17">
        <v>0.23384706242269801</v>
      </c>
      <c r="AJ1729" s="17">
        <v>0.28966474070393</v>
      </c>
      <c r="AK1729" s="17"/>
      <c r="AL1729" s="17">
        <v>0.24556792589037801</v>
      </c>
      <c r="AM1729" s="17">
        <v>0.17193147642170001</v>
      </c>
      <c r="AN1729" s="17">
        <v>0.179429630360567</v>
      </c>
      <c r="AO1729" s="17">
        <v>0.23896038243120801</v>
      </c>
      <c r="AP1729" s="17">
        <v>0.21723448404344201</v>
      </c>
      <c r="AQ1729" s="17">
        <v>0.204364908492461</v>
      </c>
      <c r="AR1729" s="17"/>
      <c r="AS1729" s="17">
        <v>0.24046300705292101</v>
      </c>
      <c r="AT1729" s="17">
        <v>0.17518335926474901</v>
      </c>
      <c r="AU1729" s="17"/>
      <c r="AV1729" s="17">
        <v>0.26094987120601498</v>
      </c>
      <c r="AW1729" s="17">
        <v>0.19275248891616301</v>
      </c>
    </row>
    <row r="1730" spans="2:49" x14ac:dyDescent="0.3">
      <c r="B1730" t="s">
        <v>172</v>
      </c>
      <c r="C1730" s="17">
        <v>0.52698562161711704</v>
      </c>
      <c r="D1730" s="17">
        <v>0.487974833621872</v>
      </c>
      <c r="E1730" s="17">
        <v>0.56529631380976497</v>
      </c>
      <c r="F1730" s="17"/>
      <c r="G1730" s="17">
        <v>0.49019230926990198</v>
      </c>
      <c r="H1730" s="17">
        <v>0.507036599533217</v>
      </c>
      <c r="I1730" s="17">
        <v>0.48405602607508302</v>
      </c>
      <c r="J1730" s="17">
        <v>0.55373330260926401</v>
      </c>
      <c r="K1730" s="17">
        <v>0.57776846678663296</v>
      </c>
      <c r="L1730" s="17">
        <v>0.547081018839918</v>
      </c>
      <c r="M1730" s="17"/>
      <c r="N1730" s="17">
        <v>0.54301284828604102</v>
      </c>
      <c r="O1730" s="17">
        <v>0.55490233277190704</v>
      </c>
      <c r="P1730" s="17">
        <v>0.52294829033682</v>
      </c>
      <c r="Q1730" s="17">
        <v>0.48436487016449598</v>
      </c>
      <c r="R1730" s="17"/>
      <c r="S1730" s="17">
        <v>0.49521783079867698</v>
      </c>
      <c r="T1730" s="17">
        <v>0.550609123760888</v>
      </c>
      <c r="U1730" s="17">
        <v>0.47832526273659098</v>
      </c>
      <c r="V1730" s="17">
        <v>0.56321334807648804</v>
      </c>
      <c r="W1730" s="17">
        <v>0.534039775541854</v>
      </c>
      <c r="X1730" s="17">
        <v>0.53866072047361602</v>
      </c>
      <c r="Y1730" s="17">
        <v>0.51381801438788</v>
      </c>
      <c r="Z1730" s="17">
        <v>0.50289890876004995</v>
      </c>
      <c r="AA1730" s="17">
        <v>0.51104522740446201</v>
      </c>
      <c r="AB1730" s="17">
        <v>0.57817606561702695</v>
      </c>
      <c r="AC1730" s="17">
        <v>0.56638750317221598</v>
      </c>
      <c r="AD1730" s="17">
        <v>0.44893694612513602</v>
      </c>
      <c r="AE1730" s="17"/>
      <c r="AF1730" s="17">
        <v>0.49099546471785199</v>
      </c>
      <c r="AG1730" s="17">
        <v>0.53758989087641895</v>
      </c>
      <c r="AH1730" s="17">
        <v>0.56445484006038205</v>
      </c>
      <c r="AI1730" s="17">
        <v>0.48697180557887598</v>
      </c>
      <c r="AJ1730" s="17">
        <v>0.46150153554933299</v>
      </c>
      <c r="AK1730" s="17"/>
      <c r="AL1730" s="17">
        <v>0.48873439671899499</v>
      </c>
      <c r="AM1730" s="17">
        <v>0.53910526475830201</v>
      </c>
      <c r="AN1730" s="17">
        <v>0.55485011106334803</v>
      </c>
      <c r="AO1730" s="17">
        <v>0.52051573079366098</v>
      </c>
      <c r="AP1730" s="17">
        <v>0.58131064184956305</v>
      </c>
      <c r="AQ1730" s="17">
        <v>0.50629201969502102</v>
      </c>
      <c r="AR1730" s="17"/>
      <c r="AS1730" s="17">
        <v>0.53677205809473705</v>
      </c>
      <c r="AT1730" s="17">
        <v>0.51533142089727002</v>
      </c>
      <c r="AU1730" s="17"/>
      <c r="AV1730" s="17">
        <v>0.52050967375692403</v>
      </c>
      <c r="AW1730" s="17">
        <v>0.574644461460042</v>
      </c>
    </row>
    <row r="1731" spans="2:49" x14ac:dyDescent="0.3">
      <c r="B1731" t="s">
        <v>173</v>
      </c>
      <c r="C1731" s="17">
        <v>0.14083145415384199</v>
      </c>
      <c r="D1731" s="17">
        <v>0.15594220227004399</v>
      </c>
      <c r="E1731" s="17">
        <v>0.12710511227033999</v>
      </c>
      <c r="F1731" s="17"/>
      <c r="G1731" s="17">
        <v>0.19395095821349101</v>
      </c>
      <c r="H1731" s="17">
        <v>0.126245179339465</v>
      </c>
      <c r="I1731" s="17">
        <v>0.17590235073524199</v>
      </c>
      <c r="J1731" s="17">
        <v>0.14901391149842599</v>
      </c>
      <c r="K1731" s="17">
        <v>9.7519108557902398E-2</v>
      </c>
      <c r="L1731" s="17">
        <v>0.11087556328739499</v>
      </c>
      <c r="M1731" s="17"/>
      <c r="N1731" s="17">
        <v>0.115604801343686</v>
      </c>
      <c r="O1731" s="17">
        <v>0.124547831908579</v>
      </c>
      <c r="P1731" s="17">
        <v>0.14702950904422299</v>
      </c>
      <c r="Q1731" s="17">
        <v>0.17934451918691799</v>
      </c>
      <c r="R1731" s="17"/>
      <c r="S1731" s="17">
        <v>0.16342905727472401</v>
      </c>
      <c r="T1731" s="17">
        <v>0.115161767255627</v>
      </c>
      <c r="U1731" s="17">
        <v>0.137549751323923</v>
      </c>
      <c r="V1731" s="17">
        <v>0.130968072208798</v>
      </c>
      <c r="W1731" s="17">
        <v>0.173174358187932</v>
      </c>
      <c r="X1731" s="17">
        <v>0.14908941533777401</v>
      </c>
      <c r="Y1731" s="17">
        <v>0.13172171840382901</v>
      </c>
      <c r="Z1731" s="17">
        <v>0.14073877212528099</v>
      </c>
      <c r="AA1731" s="17">
        <v>0.15379030338760299</v>
      </c>
      <c r="AB1731" s="17">
        <v>0.112349473007191</v>
      </c>
      <c r="AC1731" s="17">
        <v>0.12576181096021199</v>
      </c>
      <c r="AD1731" s="17">
        <v>0.172325349894556</v>
      </c>
      <c r="AE1731" s="17"/>
      <c r="AF1731" s="17">
        <v>0.162940272014196</v>
      </c>
      <c r="AG1731" s="17">
        <v>0.13941995740885901</v>
      </c>
      <c r="AH1731" s="17">
        <v>0.112264884468511</v>
      </c>
      <c r="AI1731" s="17">
        <v>0.17622853206750999</v>
      </c>
      <c r="AJ1731" s="17">
        <v>3.16942856770627E-2</v>
      </c>
      <c r="AK1731" s="17"/>
      <c r="AL1731" s="17">
        <v>0.13592814211243201</v>
      </c>
      <c r="AM1731" s="17">
        <v>0.16537480462014301</v>
      </c>
      <c r="AN1731" s="17">
        <v>0.12367602998897</v>
      </c>
      <c r="AO1731" s="17">
        <v>0.14431235585230701</v>
      </c>
      <c r="AP1731" s="17">
        <v>9.6770264078574197E-2</v>
      </c>
      <c r="AQ1731" s="17">
        <v>0.141916564609009</v>
      </c>
      <c r="AR1731" s="17"/>
      <c r="AS1731" s="17">
        <v>0.12638645543996399</v>
      </c>
      <c r="AT1731" s="17">
        <v>0.15803331458531</v>
      </c>
      <c r="AU1731" s="17"/>
      <c r="AV1731" s="17">
        <v>0.140884390352331</v>
      </c>
      <c r="AW1731" s="17">
        <v>9.2623162951028806E-2</v>
      </c>
    </row>
    <row r="1732" spans="2:49" x14ac:dyDescent="0.3">
      <c r="B1732" t="s">
        <v>174</v>
      </c>
      <c r="C1732" s="17">
        <v>7.4542831644073299E-2</v>
      </c>
      <c r="D1732" s="17">
        <v>9.1106215146168096E-2</v>
      </c>
      <c r="E1732" s="17">
        <v>5.7975934407541403E-2</v>
      </c>
      <c r="F1732" s="17"/>
      <c r="G1732" s="17">
        <v>0.104863637988921</v>
      </c>
      <c r="H1732" s="17">
        <v>7.5834024828450794E-2</v>
      </c>
      <c r="I1732" s="17">
        <v>6.6964397669843106E-2</v>
      </c>
      <c r="J1732" s="17">
        <v>7.41229416954238E-2</v>
      </c>
      <c r="K1732" s="17">
        <v>7.8707593561245695E-2</v>
      </c>
      <c r="L1732" s="17">
        <v>5.69378902623374E-2</v>
      </c>
      <c r="M1732" s="17"/>
      <c r="N1732" s="17">
        <v>6.2948152325350698E-2</v>
      </c>
      <c r="O1732" s="17">
        <v>7.5808844038566595E-2</v>
      </c>
      <c r="P1732" s="17">
        <v>7.1400646843874496E-2</v>
      </c>
      <c r="Q1732" s="17">
        <v>8.7523570177654497E-2</v>
      </c>
      <c r="R1732" s="17"/>
      <c r="S1732" s="17">
        <v>7.0953509341350196E-2</v>
      </c>
      <c r="T1732" s="17">
        <v>4.4731287752952799E-2</v>
      </c>
      <c r="U1732" s="17">
        <v>8.4050663922492594E-2</v>
      </c>
      <c r="V1732" s="17">
        <v>5.43001519795887E-2</v>
      </c>
      <c r="W1732" s="17">
        <v>8.1046641714202894E-2</v>
      </c>
      <c r="X1732" s="17">
        <v>7.2974647117012903E-2</v>
      </c>
      <c r="Y1732" s="17">
        <v>8.1718416515295003E-2</v>
      </c>
      <c r="Z1732" s="17">
        <v>8.4337015989985706E-2</v>
      </c>
      <c r="AA1732" s="17">
        <v>9.4225093204319002E-2</v>
      </c>
      <c r="AB1732" s="17">
        <v>0.11267779928426799</v>
      </c>
      <c r="AC1732" s="17">
        <v>5.2990405100172597E-2</v>
      </c>
      <c r="AD1732" s="17">
        <v>6.29916149719707E-2</v>
      </c>
      <c r="AE1732" s="17"/>
      <c r="AF1732" s="17">
        <v>8.0072415257324406E-2</v>
      </c>
      <c r="AG1732" s="17">
        <v>8.5278153365765094E-2</v>
      </c>
      <c r="AH1732" s="17">
        <v>6.7998666474018699E-2</v>
      </c>
      <c r="AI1732" s="17">
        <v>6.1351497672693101E-2</v>
      </c>
      <c r="AJ1732" s="17">
        <v>0.187225161674996</v>
      </c>
      <c r="AK1732" s="17"/>
      <c r="AL1732" s="17">
        <v>7.9872006243282695E-2</v>
      </c>
      <c r="AM1732" s="17">
        <v>7.00117591173781E-2</v>
      </c>
      <c r="AN1732" s="17">
        <v>0.112567478822255</v>
      </c>
      <c r="AO1732" s="17">
        <v>6.4866849533486801E-2</v>
      </c>
      <c r="AP1732" s="17">
        <v>4.9553878361805699E-2</v>
      </c>
      <c r="AQ1732" s="17">
        <v>7.3199222175663103E-2</v>
      </c>
      <c r="AR1732" s="17"/>
      <c r="AS1732" s="17">
        <v>6.1042788616997697E-2</v>
      </c>
      <c r="AT1732" s="17">
        <v>9.0619389390488803E-2</v>
      </c>
      <c r="AU1732" s="17"/>
      <c r="AV1732" s="17">
        <v>4.2333204668079098E-2</v>
      </c>
      <c r="AW1732" s="17">
        <v>0.10461431511590701</v>
      </c>
    </row>
    <row r="1733" spans="2:49" x14ac:dyDescent="0.3">
      <c r="B1733" t="s">
        <v>175</v>
      </c>
      <c r="C1733" s="17">
        <v>2.66751284124793E-2</v>
      </c>
      <c r="D1733" s="17">
        <v>2.3296956252445999E-2</v>
      </c>
      <c r="E1733" s="17">
        <v>3.01621836710508E-2</v>
      </c>
      <c r="F1733" s="17"/>
      <c r="G1733" s="17">
        <v>1.5653220769258298E-2</v>
      </c>
      <c r="H1733" s="17">
        <v>2.6504768309780002E-2</v>
      </c>
      <c r="I1733" s="17">
        <v>3.5456785481814801E-2</v>
      </c>
      <c r="J1733" s="17">
        <v>2.6953729954647399E-2</v>
      </c>
      <c r="K1733" s="17">
        <v>3.3667749708631602E-2</v>
      </c>
      <c r="L1733" s="17">
        <v>2.2090205028604801E-2</v>
      </c>
      <c r="M1733" s="17"/>
      <c r="N1733" s="17">
        <v>2.1634246146595499E-2</v>
      </c>
      <c r="O1733" s="17">
        <v>2.61126091943009E-2</v>
      </c>
      <c r="P1733" s="17">
        <v>2.8657381127403E-2</v>
      </c>
      <c r="Q1733" s="17">
        <v>3.1252659134548E-2</v>
      </c>
      <c r="R1733" s="17"/>
      <c r="S1733" s="17">
        <v>1.53903615037786E-2</v>
      </c>
      <c r="T1733" s="17">
        <v>1.7164238320751601E-2</v>
      </c>
      <c r="U1733" s="17">
        <v>3.0439310663523102E-2</v>
      </c>
      <c r="V1733" s="17">
        <v>2.4482003884087299E-2</v>
      </c>
      <c r="W1733" s="17">
        <v>3.6363883999012699E-2</v>
      </c>
      <c r="X1733" s="17">
        <v>3.1061999256139401E-2</v>
      </c>
      <c r="Y1733" s="17">
        <v>1.59503982348933E-2</v>
      </c>
      <c r="Z1733" s="17">
        <v>2.3665370387003899E-2</v>
      </c>
      <c r="AA1733" s="17">
        <v>3.53463876981297E-2</v>
      </c>
      <c r="AB1733" s="17">
        <v>1.51980450560574E-2</v>
      </c>
      <c r="AC1733" s="17">
        <v>5.1324165862096198E-2</v>
      </c>
      <c r="AD1733" s="17">
        <v>7.5786467470994406E-2</v>
      </c>
      <c r="AE1733" s="17"/>
      <c r="AF1733" s="17">
        <v>1.8961629274349801E-2</v>
      </c>
      <c r="AG1733" s="17">
        <v>1.8309171310304701E-2</v>
      </c>
      <c r="AH1733" s="17">
        <v>3.3936881036150501E-2</v>
      </c>
      <c r="AI1733" s="17">
        <v>3.4642573194398001E-2</v>
      </c>
      <c r="AJ1733" s="17">
        <v>0</v>
      </c>
      <c r="AK1733" s="17"/>
      <c r="AL1733" s="17">
        <v>3.5364626818613999E-2</v>
      </c>
      <c r="AM1733" s="17">
        <v>2.4129357680775201E-2</v>
      </c>
      <c r="AN1733" s="17">
        <v>1.8003818355884001E-2</v>
      </c>
      <c r="AO1733" s="17">
        <v>1.4538416883422599E-2</v>
      </c>
      <c r="AP1733" s="17">
        <v>3.3237765234940798E-2</v>
      </c>
      <c r="AQ1733" s="17">
        <v>4.6194405771187601E-2</v>
      </c>
      <c r="AR1733" s="17"/>
      <c r="AS1733" s="17">
        <v>2.17163836900966E-2</v>
      </c>
      <c r="AT1733" s="17">
        <v>3.2580261138296103E-2</v>
      </c>
      <c r="AU1733" s="17"/>
      <c r="AV1733" s="17">
        <v>2.2710522324201201E-2</v>
      </c>
      <c r="AW1733" s="17">
        <v>1.9401199239296299E-2</v>
      </c>
    </row>
    <row r="1734" spans="2:49" x14ac:dyDescent="0.3">
      <c r="B1734" t="s">
        <v>176</v>
      </c>
      <c r="C1734" s="17">
        <v>2.02984188793837E-2</v>
      </c>
      <c r="D1734" s="17">
        <v>1.85102102409678E-2</v>
      </c>
      <c r="E1734" s="17">
        <v>2.21887076833291E-2</v>
      </c>
      <c r="F1734" s="17"/>
      <c r="G1734" s="17">
        <v>1.63894911323204E-2</v>
      </c>
      <c r="H1734" s="17">
        <v>1.0478235019348E-2</v>
      </c>
      <c r="I1734" s="17">
        <v>8.6905369501747692E-3</v>
      </c>
      <c r="J1734" s="17">
        <v>1.5811031938597099E-2</v>
      </c>
      <c r="K1734" s="17">
        <v>3.7123794259512302E-2</v>
      </c>
      <c r="L1734" s="17">
        <v>3.2732822779063399E-2</v>
      </c>
      <c r="M1734" s="17"/>
      <c r="N1734" s="17">
        <v>1.2973584632385699E-2</v>
      </c>
      <c r="O1734" s="17">
        <v>1.9914815419119599E-2</v>
      </c>
      <c r="P1734" s="17">
        <v>1.52619906360175E-2</v>
      </c>
      <c r="Q1734" s="17">
        <v>3.3262079424197503E-2</v>
      </c>
      <c r="R1734" s="17"/>
      <c r="S1734" s="17">
        <v>2.2368662880762499E-2</v>
      </c>
      <c r="T1734" s="17">
        <v>2.5520060870183801E-2</v>
      </c>
      <c r="U1734" s="17">
        <v>3.9469217976433497E-2</v>
      </c>
      <c r="V1734" s="17">
        <v>2.3625826352763901E-2</v>
      </c>
      <c r="W1734" s="17">
        <v>0</v>
      </c>
      <c r="X1734" s="17">
        <v>1.56957681484198E-2</v>
      </c>
      <c r="Y1734" s="17">
        <v>3.2026049795908597E-2</v>
      </c>
      <c r="Z1734" s="17">
        <v>1.08535580203417E-2</v>
      </c>
      <c r="AA1734" s="17">
        <v>4.0808269679376103E-3</v>
      </c>
      <c r="AB1734" s="17">
        <v>1.4356942936469001E-2</v>
      </c>
      <c r="AC1734" s="17">
        <v>3.8994685658528899E-2</v>
      </c>
      <c r="AD1734" s="17">
        <v>1.53890019048797E-2</v>
      </c>
      <c r="AE1734" s="17"/>
      <c r="AF1734" s="17">
        <v>2.4068380849320701E-2</v>
      </c>
      <c r="AG1734" s="17">
        <v>1.6916675616807399E-2</v>
      </c>
      <c r="AH1734" s="17">
        <v>1.89202789536837E-2</v>
      </c>
      <c r="AI1734" s="17">
        <v>6.9585290638246198E-3</v>
      </c>
      <c r="AJ1734" s="17">
        <v>2.9914276394677801E-2</v>
      </c>
      <c r="AK1734" s="17"/>
      <c r="AL1734" s="17">
        <v>1.4532902216298001E-2</v>
      </c>
      <c r="AM1734" s="17">
        <v>2.9447337401701999E-2</v>
      </c>
      <c r="AN1734" s="17">
        <v>1.14729314089752E-2</v>
      </c>
      <c r="AO1734" s="17">
        <v>1.6806264505914999E-2</v>
      </c>
      <c r="AP1734" s="17">
        <v>2.1892966431673901E-2</v>
      </c>
      <c r="AQ1734" s="17">
        <v>2.8032879256657602E-2</v>
      </c>
      <c r="AR1734" s="17"/>
      <c r="AS1734" s="17">
        <v>1.3619307105283401E-2</v>
      </c>
      <c r="AT1734" s="17">
        <v>2.8252254723886702E-2</v>
      </c>
      <c r="AU1734" s="17"/>
      <c r="AV1734" s="17">
        <v>1.26123376924503E-2</v>
      </c>
      <c r="AW1734" s="17">
        <v>1.5964372317563699E-2</v>
      </c>
    </row>
    <row r="1735" spans="2:49" x14ac:dyDescent="0.3">
      <c r="B1735" t="s">
        <v>177</v>
      </c>
      <c r="C1735" s="17">
        <v>0.73765216691022195</v>
      </c>
      <c r="D1735" s="17">
        <v>0.71114441609037404</v>
      </c>
      <c r="E1735" s="17">
        <v>0.76256806196773896</v>
      </c>
      <c r="F1735" s="17"/>
      <c r="G1735" s="17">
        <v>0.66914269189600895</v>
      </c>
      <c r="H1735" s="17">
        <v>0.76093779250295701</v>
      </c>
      <c r="I1735" s="17">
        <v>0.71298592916292503</v>
      </c>
      <c r="J1735" s="17">
        <v>0.73409838491290602</v>
      </c>
      <c r="K1735" s="17">
        <v>0.75298175391270805</v>
      </c>
      <c r="L1735" s="17">
        <v>0.7773635186426</v>
      </c>
      <c r="M1735" s="17"/>
      <c r="N1735" s="17">
        <v>0.786839215551983</v>
      </c>
      <c r="O1735" s="17">
        <v>0.75361589943943397</v>
      </c>
      <c r="P1735" s="17">
        <v>0.73765047234848202</v>
      </c>
      <c r="Q1735" s="17">
        <v>0.66861717207668203</v>
      </c>
      <c r="R1735" s="17"/>
      <c r="S1735" s="17">
        <v>0.72785840899938403</v>
      </c>
      <c r="T1735" s="17">
        <v>0.79742264580048505</v>
      </c>
      <c r="U1735" s="17">
        <v>0.70849105611362795</v>
      </c>
      <c r="V1735" s="17">
        <v>0.76662394557476199</v>
      </c>
      <c r="W1735" s="17">
        <v>0.70941511609885299</v>
      </c>
      <c r="X1735" s="17">
        <v>0.731178170140654</v>
      </c>
      <c r="Y1735" s="17">
        <v>0.73858341705007402</v>
      </c>
      <c r="Z1735" s="17">
        <v>0.74040528347738799</v>
      </c>
      <c r="AA1735" s="17">
        <v>0.71255738874201102</v>
      </c>
      <c r="AB1735" s="17">
        <v>0.74541773971601499</v>
      </c>
      <c r="AC1735" s="17">
        <v>0.73092893241899004</v>
      </c>
      <c r="AD1735" s="17">
        <v>0.67350756575759896</v>
      </c>
      <c r="AE1735" s="17"/>
      <c r="AF1735" s="17">
        <v>0.71395730260480905</v>
      </c>
      <c r="AG1735" s="17">
        <v>0.74007604229826296</v>
      </c>
      <c r="AH1735" s="17">
        <v>0.76687928906763603</v>
      </c>
      <c r="AI1735" s="17">
        <v>0.72081886800157402</v>
      </c>
      <c r="AJ1735" s="17">
        <v>0.75116627625326304</v>
      </c>
      <c r="AK1735" s="17"/>
      <c r="AL1735" s="17">
        <v>0.734302322609373</v>
      </c>
      <c r="AM1735" s="17">
        <v>0.71103674118000104</v>
      </c>
      <c r="AN1735" s="17">
        <v>0.73427974142391605</v>
      </c>
      <c r="AO1735" s="17">
        <v>0.75947611322486897</v>
      </c>
      <c r="AP1735" s="17">
        <v>0.79854512589300497</v>
      </c>
      <c r="AQ1735" s="17">
        <v>0.71065692818748305</v>
      </c>
      <c r="AR1735" s="17"/>
      <c r="AS1735" s="17">
        <v>0.77723506514765806</v>
      </c>
      <c r="AT1735" s="17">
        <v>0.69051478016201895</v>
      </c>
      <c r="AU1735" s="17"/>
      <c r="AV1735" s="17">
        <v>0.78145954496293901</v>
      </c>
      <c r="AW1735" s="17">
        <v>0.76739695037620503</v>
      </c>
    </row>
    <row r="1736" spans="2:49" x14ac:dyDescent="0.3">
      <c r="B1736" t="s">
        <v>178</v>
      </c>
      <c r="C1736" s="17">
        <v>0.10121796005655299</v>
      </c>
      <c r="D1736" s="17">
        <v>0.114403171398614</v>
      </c>
      <c r="E1736" s="17">
        <v>8.8138118078592106E-2</v>
      </c>
      <c r="F1736" s="17"/>
      <c r="G1736" s="17">
        <v>0.120516858758179</v>
      </c>
      <c r="H1736" s="17">
        <v>0.10233879313823099</v>
      </c>
      <c r="I1736" s="17">
        <v>0.102421183151658</v>
      </c>
      <c r="J1736" s="17">
        <v>0.101076671650071</v>
      </c>
      <c r="K1736" s="17">
        <v>0.112375343269877</v>
      </c>
      <c r="L1736" s="17">
        <v>7.9028095290942194E-2</v>
      </c>
      <c r="M1736" s="17"/>
      <c r="N1736" s="17">
        <v>8.4582398471946194E-2</v>
      </c>
      <c r="O1736" s="17">
        <v>0.101921453232867</v>
      </c>
      <c r="P1736" s="17">
        <v>0.100058027971278</v>
      </c>
      <c r="Q1736" s="17">
        <v>0.118776229312202</v>
      </c>
      <c r="R1736" s="17"/>
      <c r="S1736" s="17">
        <v>8.6343870845128901E-2</v>
      </c>
      <c r="T1736" s="17">
        <v>6.1895526073704403E-2</v>
      </c>
      <c r="U1736" s="17">
        <v>0.11448997458601599</v>
      </c>
      <c r="V1736" s="17">
        <v>7.8782155863675998E-2</v>
      </c>
      <c r="W1736" s="17">
        <v>0.117410525713216</v>
      </c>
      <c r="X1736" s="17">
        <v>0.10403664637315201</v>
      </c>
      <c r="Y1736" s="17">
        <v>9.7668814750188293E-2</v>
      </c>
      <c r="Z1736" s="17">
        <v>0.10800238637699</v>
      </c>
      <c r="AA1736" s="17">
        <v>0.12957148090244899</v>
      </c>
      <c r="AB1736" s="17">
        <v>0.12787584434032501</v>
      </c>
      <c r="AC1736" s="17">
        <v>0.104314570962269</v>
      </c>
      <c r="AD1736" s="17">
        <v>0.138778082442965</v>
      </c>
      <c r="AE1736" s="17"/>
      <c r="AF1736" s="17">
        <v>9.9034044531674206E-2</v>
      </c>
      <c r="AG1736" s="17">
        <v>0.10358732467607</v>
      </c>
      <c r="AH1736" s="17">
        <v>0.10193554751016901</v>
      </c>
      <c r="AI1736" s="17">
        <v>9.5994070867091094E-2</v>
      </c>
      <c r="AJ1736" s="17">
        <v>0.187225161674996</v>
      </c>
      <c r="AK1736" s="17"/>
      <c r="AL1736" s="17">
        <v>0.11523663306189701</v>
      </c>
      <c r="AM1736" s="17">
        <v>9.4141116798153304E-2</v>
      </c>
      <c r="AN1736" s="17">
        <v>0.13057129717813901</v>
      </c>
      <c r="AO1736" s="17">
        <v>7.9405266416909495E-2</v>
      </c>
      <c r="AP1736" s="17">
        <v>8.2791643596746498E-2</v>
      </c>
      <c r="AQ1736" s="17">
        <v>0.119393627946851</v>
      </c>
      <c r="AR1736" s="17"/>
      <c r="AS1736" s="17">
        <v>8.2759172307094203E-2</v>
      </c>
      <c r="AT1736" s="17">
        <v>0.123199650528785</v>
      </c>
      <c r="AU1736" s="17"/>
      <c r="AV1736" s="17">
        <v>6.5043726992280296E-2</v>
      </c>
      <c r="AW1736" s="17">
        <v>0.124015514355203</v>
      </c>
    </row>
    <row r="1737" spans="2:49" x14ac:dyDescent="0.3">
      <c r="C1737" s="17"/>
      <c r="D1737" s="17"/>
      <c r="E1737" s="17"/>
      <c r="F1737" s="17"/>
      <c r="G1737" s="17"/>
      <c r="H1737" s="17"/>
      <c r="I1737" s="17"/>
      <c r="J1737" s="17"/>
      <c r="K1737" s="17"/>
      <c r="L1737" s="17"/>
      <c r="M1737" s="17"/>
      <c r="N1737" s="17"/>
      <c r="O1737" s="17"/>
      <c r="P1737" s="17"/>
      <c r="Q1737" s="17"/>
      <c r="R1737" s="17"/>
      <c r="S1737" s="17"/>
      <c r="T1737" s="17"/>
      <c r="U1737" s="17"/>
      <c r="V1737" s="17"/>
      <c r="W1737" s="17"/>
      <c r="X1737" s="17"/>
      <c r="Y1737" s="17"/>
      <c r="Z1737" s="17"/>
      <c r="AA1737" s="17"/>
      <c r="AB1737" s="17"/>
      <c r="AC1737" s="17"/>
      <c r="AD1737" s="17"/>
      <c r="AE1737" s="17"/>
      <c r="AF1737" s="17"/>
      <c r="AG1737" s="17"/>
      <c r="AH1737" s="17"/>
      <c r="AI1737" s="17"/>
      <c r="AJ1737" s="17"/>
      <c r="AK1737" s="17"/>
      <c r="AL1737" s="17"/>
      <c r="AM1737" s="17"/>
      <c r="AN1737" s="17"/>
      <c r="AO1737" s="17"/>
      <c r="AP1737" s="17"/>
      <c r="AQ1737" s="17"/>
      <c r="AR1737" s="17"/>
      <c r="AS1737" s="17"/>
      <c r="AT1737" s="17"/>
      <c r="AU1737" s="17"/>
      <c r="AV1737" s="17"/>
      <c r="AW1737" s="17"/>
    </row>
    <row r="1738" spans="2:49" x14ac:dyDescent="0.3">
      <c r="B1738" s="6" t="s">
        <v>569</v>
      </c>
      <c r="C1738" s="17"/>
      <c r="D1738" s="17"/>
      <c r="E1738" s="17"/>
      <c r="F1738" s="17"/>
      <c r="G1738" s="17"/>
      <c r="H1738" s="17"/>
      <c r="I1738" s="17"/>
      <c r="J1738" s="17"/>
      <c r="K1738" s="17"/>
      <c r="L1738" s="17"/>
      <c r="M1738" s="17"/>
      <c r="N1738" s="17"/>
      <c r="O1738" s="17"/>
      <c r="P1738" s="17"/>
      <c r="Q1738" s="17"/>
      <c r="R1738" s="17"/>
      <c r="S1738" s="17"/>
      <c r="T1738" s="17"/>
      <c r="U1738" s="17"/>
      <c r="V1738" s="17"/>
      <c r="W1738" s="17"/>
      <c r="X1738" s="17"/>
      <c r="Y1738" s="17"/>
      <c r="Z1738" s="17"/>
      <c r="AA1738" s="17"/>
      <c r="AB1738" s="17"/>
      <c r="AC1738" s="17"/>
      <c r="AD1738" s="17"/>
      <c r="AE1738" s="17"/>
      <c r="AF1738" s="17"/>
      <c r="AG1738" s="17"/>
      <c r="AH1738" s="17"/>
      <c r="AI1738" s="17"/>
      <c r="AJ1738" s="17"/>
      <c r="AK1738" s="17"/>
      <c r="AL1738" s="17"/>
      <c r="AM1738" s="17"/>
      <c r="AN1738" s="17"/>
      <c r="AO1738" s="17"/>
      <c r="AP1738" s="17"/>
      <c r="AQ1738" s="17"/>
      <c r="AR1738" s="17"/>
      <c r="AS1738" s="17"/>
      <c r="AT1738" s="17"/>
      <c r="AU1738" s="17"/>
      <c r="AV1738" s="17"/>
      <c r="AW1738" s="17"/>
    </row>
    <row r="1739" spans="2:49" x14ac:dyDescent="0.3">
      <c r="B1739" s="23" t="s">
        <v>80</v>
      </c>
      <c r="C1739" s="17"/>
      <c r="D1739" s="17"/>
      <c r="E1739" s="17"/>
      <c r="F1739" s="17"/>
      <c r="G1739" s="17"/>
      <c r="H1739" s="17"/>
      <c r="I1739" s="17"/>
      <c r="J1739" s="17"/>
      <c r="K1739" s="17"/>
      <c r="L1739" s="17"/>
      <c r="M1739" s="17"/>
      <c r="N1739" s="17"/>
      <c r="O1739" s="17"/>
      <c r="P1739" s="17"/>
      <c r="Q1739" s="17"/>
      <c r="R1739" s="17"/>
      <c r="S1739" s="17"/>
      <c r="T1739" s="17"/>
      <c r="U1739" s="17"/>
      <c r="V1739" s="17"/>
      <c r="W1739" s="17"/>
      <c r="X1739" s="17"/>
      <c r="Y1739" s="17"/>
      <c r="Z1739" s="17"/>
      <c r="AA1739" s="17"/>
      <c r="AB1739" s="17"/>
      <c r="AC1739" s="17"/>
      <c r="AD1739" s="17"/>
      <c r="AE1739" s="17"/>
      <c r="AF1739" s="17"/>
      <c r="AG1739" s="17"/>
      <c r="AH1739" s="17"/>
      <c r="AI1739" s="17"/>
      <c r="AJ1739" s="17"/>
      <c r="AK1739" s="17"/>
      <c r="AL1739" s="17"/>
      <c r="AM1739" s="17"/>
      <c r="AN1739" s="17"/>
      <c r="AO1739" s="17"/>
      <c r="AP1739" s="17"/>
      <c r="AQ1739" s="17"/>
      <c r="AR1739" s="17"/>
      <c r="AS1739" s="17"/>
      <c r="AT1739" s="17"/>
      <c r="AU1739" s="17"/>
      <c r="AV1739" s="17"/>
      <c r="AW1739" s="17"/>
    </row>
    <row r="1740" spans="2:49" x14ac:dyDescent="0.3">
      <c r="B1740" t="s">
        <v>171</v>
      </c>
      <c r="C1740" s="17">
        <v>0.17531714069592499</v>
      </c>
      <c r="D1740" s="17">
        <v>0.18749735775751999</v>
      </c>
      <c r="E1740" s="17">
        <v>0.16290536251888599</v>
      </c>
      <c r="F1740" s="17"/>
      <c r="G1740" s="17">
        <v>0.15438281595376499</v>
      </c>
      <c r="H1740" s="17">
        <v>0.216765601160675</v>
      </c>
      <c r="I1740" s="17">
        <v>0.175972883686561</v>
      </c>
      <c r="J1740" s="17">
        <v>0.15697798062340901</v>
      </c>
      <c r="K1740" s="17">
        <v>0.15022698775594101</v>
      </c>
      <c r="L1740" s="17">
        <v>0.18688123944395699</v>
      </c>
      <c r="M1740" s="17"/>
      <c r="N1740" s="17">
        <v>0.20131858225764901</v>
      </c>
      <c r="O1740" s="17">
        <v>0.163422354055931</v>
      </c>
      <c r="P1740" s="17">
        <v>0.19904042517251</v>
      </c>
      <c r="Q1740" s="17">
        <v>0.13886730836293101</v>
      </c>
      <c r="R1740" s="17"/>
      <c r="S1740" s="17">
        <v>0.19566363210635301</v>
      </c>
      <c r="T1740" s="17">
        <v>0.20920575381137799</v>
      </c>
      <c r="U1740" s="17">
        <v>0.18437644383344701</v>
      </c>
      <c r="V1740" s="17">
        <v>0.15250373934531899</v>
      </c>
      <c r="W1740" s="17">
        <v>0.15376968544147501</v>
      </c>
      <c r="X1740" s="17">
        <v>0.16500808396904501</v>
      </c>
      <c r="Y1740" s="17">
        <v>0.17169902200946799</v>
      </c>
      <c r="Z1740" s="17">
        <v>0.18949461733523301</v>
      </c>
      <c r="AA1740" s="17">
        <v>0.182339764240255</v>
      </c>
      <c r="AB1740" s="17">
        <v>0.13990000631765201</v>
      </c>
      <c r="AC1740" s="17">
        <v>0.15252859961839901</v>
      </c>
      <c r="AD1740" s="17">
        <v>0.16749443192428401</v>
      </c>
      <c r="AE1740" s="17"/>
      <c r="AF1740" s="17">
        <v>0.15387831337673899</v>
      </c>
      <c r="AG1740" s="17">
        <v>0.181927879496213</v>
      </c>
      <c r="AH1740" s="17">
        <v>0.17214035062152899</v>
      </c>
      <c r="AI1740" s="17">
        <v>0.22609241218925999</v>
      </c>
      <c r="AJ1740" s="17">
        <v>0.14446383849779701</v>
      </c>
      <c r="AK1740" s="17"/>
      <c r="AL1740" s="17">
        <v>0.215634334920806</v>
      </c>
      <c r="AM1740" s="17">
        <v>0.147423052569889</v>
      </c>
      <c r="AN1740" s="17">
        <v>0.16318448957175899</v>
      </c>
      <c r="AO1740" s="17">
        <v>0.18035101310565799</v>
      </c>
      <c r="AP1740" s="17">
        <v>0.15000068519061499</v>
      </c>
      <c r="AQ1740" s="17">
        <v>0.173137179098313</v>
      </c>
      <c r="AR1740" s="17"/>
      <c r="AS1740" s="17">
        <v>0.20035534691976001</v>
      </c>
      <c r="AT1740" s="17">
        <v>0.14550033437783899</v>
      </c>
      <c r="AU1740" s="17"/>
      <c r="AV1740" s="17">
        <v>0.21639524810122401</v>
      </c>
      <c r="AW1740" s="17">
        <v>0.16300107002743999</v>
      </c>
    </row>
    <row r="1741" spans="2:49" x14ac:dyDescent="0.3">
      <c r="B1741" t="s">
        <v>172</v>
      </c>
      <c r="C1741" s="17">
        <v>0.453290623686262</v>
      </c>
      <c r="D1741" s="17">
        <v>0.43923262754716202</v>
      </c>
      <c r="E1741" s="17">
        <v>0.46846228786828198</v>
      </c>
      <c r="F1741" s="17"/>
      <c r="G1741" s="17">
        <v>0.45614971510968599</v>
      </c>
      <c r="H1741" s="17">
        <v>0.43588096380976799</v>
      </c>
      <c r="I1741" s="17">
        <v>0.44001284043724498</v>
      </c>
      <c r="J1741" s="17">
        <v>0.48027962237776201</v>
      </c>
      <c r="K1741" s="17">
        <v>0.46770668907702301</v>
      </c>
      <c r="L1741" s="17">
        <v>0.44475702403901701</v>
      </c>
      <c r="M1741" s="17"/>
      <c r="N1741" s="17">
        <v>0.49741016535656601</v>
      </c>
      <c r="O1741" s="17">
        <v>0.47941198601309198</v>
      </c>
      <c r="P1741" s="17">
        <v>0.42881835975800497</v>
      </c>
      <c r="Q1741" s="17">
        <v>0.401302841811917</v>
      </c>
      <c r="R1741" s="17"/>
      <c r="S1741" s="17">
        <v>0.40062004751222202</v>
      </c>
      <c r="T1741" s="17">
        <v>0.50331072362860396</v>
      </c>
      <c r="U1741" s="17">
        <v>0.43142378551874</v>
      </c>
      <c r="V1741" s="17">
        <v>0.44177992795737597</v>
      </c>
      <c r="W1741" s="17">
        <v>0.463090098050079</v>
      </c>
      <c r="X1741" s="17">
        <v>0.39856802538104702</v>
      </c>
      <c r="Y1741" s="17">
        <v>0.483624477338782</v>
      </c>
      <c r="Z1741" s="17">
        <v>0.431540687074697</v>
      </c>
      <c r="AA1741" s="17">
        <v>0.43973697142364998</v>
      </c>
      <c r="AB1741" s="17">
        <v>0.515037307431088</v>
      </c>
      <c r="AC1741" s="17">
        <v>0.47618920815101601</v>
      </c>
      <c r="AD1741" s="17">
        <v>0.49070747250742403</v>
      </c>
      <c r="AE1741" s="17"/>
      <c r="AF1741" s="17">
        <v>0.43586173362140801</v>
      </c>
      <c r="AG1741" s="17">
        <v>0.45756207414609901</v>
      </c>
      <c r="AH1741" s="17">
        <v>0.46871343999556297</v>
      </c>
      <c r="AI1741" s="17">
        <v>0.45054676262908999</v>
      </c>
      <c r="AJ1741" s="17">
        <v>0.50597320163199999</v>
      </c>
      <c r="AK1741" s="17"/>
      <c r="AL1741" s="17">
        <v>0.44342534178672599</v>
      </c>
      <c r="AM1741" s="17">
        <v>0.45696056156201698</v>
      </c>
      <c r="AN1741" s="17">
        <v>0.46360715494585297</v>
      </c>
      <c r="AO1741" s="17">
        <v>0.47629085975532298</v>
      </c>
      <c r="AP1741" s="17">
        <v>0.46162639811172901</v>
      </c>
      <c r="AQ1741" s="17">
        <v>0.36103696520937101</v>
      </c>
      <c r="AR1741" s="17"/>
      <c r="AS1741" s="17">
        <v>0.44975088932333501</v>
      </c>
      <c r="AT1741" s="17">
        <v>0.45750592461370598</v>
      </c>
      <c r="AU1741" s="17"/>
      <c r="AV1741" s="17">
        <v>0.43678528098224301</v>
      </c>
      <c r="AW1741" s="17">
        <v>0.47994564667073403</v>
      </c>
    </row>
    <row r="1742" spans="2:49" x14ac:dyDescent="0.3">
      <c r="B1742" t="s">
        <v>173</v>
      </c>
      <c r="C1742" s="17">
        <v>0.17650087428515299</v>
      </c>
      <c r="D1742" s="17">
        <v>0.181903128155773</v>
      </c>
      <c r="E1742" s="17">
        <v>0.17157863657477099</v>
      </c>
      <c r="F1742" s="17"/>
      <c r="G1742" s="17">
        <v>0.20822536418538801</v>
      </c>
      <c r="H1742" s="17">
        <v>0.14318857178707001</v>
      </c>
      <c r="I1742" s="17">
        <v>0.20323903720636299</v>
      </c>
      <c r="J1742" s="17">
        <v>0.19679818271923499</v>
      </c>
      <c r="K1742" s="17">
        <v>0.16148111988932001</v>
      </c>
      <c r="L1742" s="17">
        <v>0.15404664270912499</v>
      </c>
      <c r="M1742" s="17"/>
      <c r="N1742" s="17">
        <v>0.13570312422494299</v>
      </c>
      <c r="O1742" s="17">
        <v>0.15744298893380501</v>
      </c>
      <c r="P1742" s="17">
        <v>0.20580516251495501</v>
      </c>
      <c r="Q1742" s="17">
        <v>0.21653758166591799</v>
      </c>
      <c r="R1742" s="17"/>
      <c r="S1742" s="17">
        <v>0.20572351390282201</v>
      </c>
      <c r="T1742" s="17">
        <v>9.9958612782384396E-2</v>
      </c>
      <c r="U1742" s="17">
        <v>0.159125463579841</v>
      </c>
      <c r="V1742" s="17">
        <v>0.22208990921232</v>
      </c>
      <c r="W1742" s="17">
        <v>0.190884976858162</v>
      </c>
      <c r="X1742" s="17">
        <v>0.216691750365792</v>
      </c>
      <c r="Y1742" s="17">
        <v>0.159866550346764</v>
      </c>
      <c r="Z1742" s="17">
        <v>0.205948406143143</v>
      </c>
      <c r="AA1742" s="17">
        <v>0.16944514281373799</v>
      </c>
      <c r="AB1742" s="17">
        <v>0.16158646110413599</v>
      </c>
      <c r="AC1742" s="17">
        <v>0.18589083859022701</v>
      </c>
      <c r="AD1742" s="17">
        <v>0.18816174722436099</v>
      </c>
      <c r="AE1742" s="17"/>
      <c r="AF1742" s="17">
        <v>0.21556059087107601</v>
      </c>
      <c r="AG1742" s="17">
        <v>0.18484255557295901</v>
      </c>
      <c r="AH1742" s="17">
        <v>0.14897193599849401</v>
      </c>
      <c r="AI1742" s="17">
        <v>0.17623785148533</v>
      </c>
      <c r="AJ1742" s="17">
        <v>0.115580632549783</v>
      </c>
      <c r="AK1742" s="17"/>
      <c r="AL1742" s="17">
        <v>0.15922871026473701</v>
      </c>
      <c r="AM1742" s="17">
        <v>0.19000394840582999</v>
      </c>
      <c r="AN1742" s="17">
        <v>0.20549626157634199</v>
      </c>
      <c r="AO1742" s="17">
        <v>0.17381537463319399</v>
      </c>
      <c r="AP1742" s="17">
        <v>0.14174188636426199</v>
      </c>
      <c r="AQ1742" s="17">
        <v>0.209609271232053</v>
      </c>
      <c r="AR1742" s="17"/>
      <c r="AS1742" s="17">
        <v>0.16742981271981</v>
      </c>
      <c r="AT1742" s="17">
        <v>0.18730316912110601</v>
      </c>
      <c r="AU1742" s="17"/>
      <c r="AV1742" s="17">
        <v>0.17999813302712001</v>
      </c>
      <c r="AW1742" s="17">
        <v>0.13816027349264901</v>
      </c>
    </row>
    <row r="1743" spans="2:49" x14ac:dyDescent="0.3">
      <c r="B1743" t="s">
        <v>174</v>
      </c>
      <c r="C1743" s="17">
        <v>9.5664951873703996E-2</v>
      </c>
      <c r="D1743" s="17">
        <v>9.6421897701124304E-2</v>
      </c>
      <c r="E1743" s="17">
        <v>9.5614790888901097E-2</v>
      </c>
      <c r="F1743" s="17"/>
      <c r="G1743" s="17">
        <v>0.107494469909932</v>
      </c>
      <c r="H1743" s="17">
        <v>0.10361574302396</v>
      </c>
      <c r="I1743" s="17">
        <v>0.102333112882372</v>
      </c>
      <c r="J1743" s="17">
        <v>8.4715789808178496E-2</v>
      </c>
      <c r="K1743" s="17">
        <v>0.111199482895463</v>
      </c>
      <c r="L1743" s="17">
        <v>7.43053559719528E-2</v>
      </c>
      <c r="M1743" s="17"/>
      <c r="N1743" s="17">
        <v>8.4558697484272402E-2</v>
      </c>
      <c r="O1743" s="17">
        <v>9.0061056247511498E-2</v>
      </c>
      <c r="P1743" s="17">
        <v>9.7310625001206602E-2</v>
      </c>
      <c r="Q1743" s="17">
        <v>0.111281899585864</v>
      </c>
      <c r="R1743" s="17"/>
      <c r="S1743" s="17">
        <v>0.12682512184077999</v>
      </c>
      <c r="T1743" s="17">
        <v>9.5137295328094201E-2</v>
      </c>
      <c r="U1743" s="17">
        <v>8.5002792545532696E-2</v>
      </c>
      <c r="V1743" s="17">
        <v>8.02403445945198E-2</v>
      </c>
      <c r="W1743" s="17">
        <v>0.102598228739413</v>
      </c>
      <c r="X1743" s="17">
        <v>8.84596820390504E-2</v>
      </c>
      <c r="Y1743" s="17">
        <v>7.6879437683021995E-2</v>
      </c>
      <c r="Z1743" s="17">
        <v>9.7960104769130502E-2</v>
      </c>
      <c r="AA1743" s="17">
        <v>0.100455921662187</v>
      </c>
      <c r="AB1743" s="17">
        <v>0.12794113737527499</v>
      </c>
      <c r="AC1743" s="17">
        <v>5.54746330762836E-2</v>
      </c>
      <c r="AD1743" s="17">
        <v>3.1958248500072499E-2</v>
      </c>
      <c r="AE1743" s="17"/>
      <c r="AF1743" s="17">
        <v>9.3293144255525706E-2</v>
      </c>
      <c r="AG1743" s="17">
        <v>9.1743159381564299E-2</v>
      </c>
      <c r="AH1743" s="17">
        <v>9.6020010035209796E-2</v>
      </c>
      <c r="AI1743" s="17">
        <v>9.0479483504924602E-2</v>
      </c>
      <c r="AJ1743" s="17">
        <v>0.118092746506521</v>
      </c>
      <c r="AK1743" s="17"/>
      <c r="AL1743" s="17">
        <v>9.8024289566015305E-2</v>
      </c>
      <c r="AM1743" s="17">
        <v>9.5041220302319096E-2</v>
      </c>
      <c r="AN1743" s="17">
        <v>7.3039530865410901E-2</v>
      </c>
      <c r="AO1743" s="17">
        <v>9.56533260367462E-2</v>
      </c>
      <c r="AP1743" s="17">
        <v>0.101775293109438</v>
      </c>
      <c r="AQ1743" s="17">
        <v>0.127819785301754</v>
      </c>
      <c r="AR1743" s="17"/>
      <c r="AS1743" s="17">
        <v>9.8220969432188707E-2</v>
      </c>
      <c r="AT1743" s="17">
        <v>9.2621112398717301E-2</v>
      </c>
      <c r="AU1743" s="17"/>
      <c r="AV1743" s="17">
        <v>8.1201520883419906E-2</v>
      </c>
      <c r="AW1743" s="17">
        <v>0.13785645012829301</v>
      </c>
    </row>
    <row r="1744" spans="2:49" x14ac:dyDescent="0.3">
      <c r="B1744" t="s">
        <v>175</v>
      </c>
      <c r="C1744" s="17">
        <v>3.0502073330864701E-2</v>
      </c>
      <c r="D1744" s="17">
        <v>2.6483989179215E-2</v>
      </c>
      <c r="E1744" s="17">
        <v>3.3694092027165598E-2</v>
      </c>
      <c r="F1744" s="17"/>
      <c r="G1744" s="17">
        <v>2.82018933220902E-2</v>
      </c>
      <c r="H1744" s="17">
        <v>3.5168585419677101E-2</v>
      </c>
      <c r="I1744" s="17">
        <v>3.6812838299473502E-2</v>
      </c>
      <c r="J1744" s="17">
        <v>2.1739501412593301E-2</v>
      </c>
      <c r="K1744" s="17">
        <v>2.5353193304270001E-2</v>
      </c>
      <c r="L1744" s="17">
        <v>3.3671274707615197E-2</v>
      </c>
      <c r="M1744" s="17"/>
      <c r="N1744" s="17">
        <v>2.22689646798452E-2</v>
      </c>
      <c r="O1744" s="17">
        <v>2.9133404909529599E-2</v>
      </c>
      <c r="P1744" s="17">
        <v>2.21980577640781E-2</v>
      </c>
      <c r="Q1744" s="17">
        <v>4.65591972664538E-2</v>
      </c>
      <c r="R1744" s="17"/>
      <c r="S1744" s="17">
        <v>1.30940167216751E-2</v>
      </c>
      <c r="T1744" s="17">
        <v>1.3221052053941799E-2</v>
      </c>
      <c r="U1744" s="17">
        <v>5.4612019357825697E-2</v>
      </c>
      <c r="V1744" s="17">
        <v>1.89715874773893E-2</v>
      </c>
      <c r="W1744" s="17">
        <v>2.8597721154306598E-2</v>
      </c>
      <c r="X1744" s="17">
        <v>5.6840173012942599E-2</v>
      </c>
      <c r="Y1744" s="17">
        <v>2.7184425728201001E-2</v>
      </c>
      <c r="Z1744" s="17">
        <v>2.2739031533449399E-2</v>
      </c>
      <c r="AA1744" s="17">
        <v>3.5185993829907503E-2</v>
      </c>
      <c r="AB1744" s="17">
        <v>2.1577418652559001E-2</v>
      </c>
      <c r="AC1744" s="17">
        <v>6.9068430466608696E-2</v>
      </c>
      <c r="AD1744" s="17">
        <v>4.7314449343109098E-2</v>
      </c>
      <c r="AE1744" s="17"/>
      <c r="AF1744" s="17">
        <v>3.04083958083942E-2</v>
      </c>
      <c r="AG1744" s="17">
        <v>3.2121819867423497E-2</v>
      </c>
      <c r="AH1744" s="17">
        <v>2.7078527299187499E-2</v>
      </c>
      <c r="AI1744" s="17">
        <v>3.2866391858202899E-2</v>
      </c>
      <c r="AJ1744" s="17">
        <v>0</v>
      </c>
      <c r="AK1744" s="17"/>
      <c r="AL1744" s="17">
        <v>3.0391871227645199E-2</v>
      </c>
      <c r="AM1744" s="17">
        <v>2.8702459343023401E-2</v>
      </c>
      <c r="AN1744" s="17">
        <v>3.8365002842143198E-2</v>
      </c>
      <c r="AO1744" s="17">
        <v>1.2082605008583901E-2</v>
      </c>
      <c r="AP1744" s="17">
        <v>4.9740330261476201E-2</v>
      </c>
      <c r="AQ1744" s="17">
        <v>5.2827776473494001E-2</v>
      </c>
      <c r="AR1744" s="17"/>
      <c r="AS1744" s="17">
        <v>2.6048716463441E-2</v>
      </c>
      <c r="AT1744" s="17">
        <v>3.5805363750083599E-2</v>
      </c>
      <c r="AU1744" s="17"/>
      <c r="AV1744" s="17">
        <v>2.5657606823188999E-2</v>
      </c>
      <c r="AW1744" s="17">
        <v>2.6959546127037E-2</v>
      </c>
    </row>
    <row r="1745" spans="2:49" x14ac:dyDescent="0.3">
      <c r="B1745" t="s">
        <v>176</v>
      </c>
      <c r="C1745" s="17">
        <v>6.8724336128091201E-2</v>
      </c>
      <c r="D1745" s="17">
        <v>6.8460999659205796E-2</v>
      </c>
      <c r="E1745" s="17">
        <v>6.7744830121994004E-2</v>
      </c>
      <c r="F1745" s="17"/>
      <c r="G1745" s="17">
        <v>4.5545741519138302E-2</v>
      </c>
      <c r="H1745" s="17">
        <v>6.5380534798850198E-2</v>
      </c>
      <c r="I1745" s="17">
        <v>4.1629287487985403E-2</v>
      </c>
      <c r="J1745" s="17">
        <v>5.9488923058822502E-2</v>
      </c>
      <c r="K1745" s="17">
        <v>8.4032527077984004E-2</v>
      </c>
      <c r="L1745" s="17">
        <v>0.10633846312833301</v>
      </c>
      <c r="M1745" s="17"/>
      <c r="N1745" s="17">
        <v>5.87404659967245E-2</v>
      </c>
      <c r="O1745" s="17">
        <v>8.0528209840131301E-2</v>
      </c>
      <c r="P1745" s="17">
        <v>4.6827369789245198E-2</v>
      </c>
      <c r="Q1745" s="17">
        <v>8.5451171306915402E-2</v>
      </c>
      <c r="R1745" s="17"/>
      <c r="S1745" s="17">
        <v>5.8073667916148902E-2</v>
      </c>
      <c r="T1745" s="17">
        <v>7.9166562395598203E-2</v>
      </c>
      <c r="U1745" s="17">
        <v>8.5459495164614097E-2</v>
      </c>
      <c r="V1745" s="17">
        <v>8.4414491413075096E-2</v>
      </c>
      <c r="W1745" s="17">
        <v>6.1059289756563197E-2</v>
      </c>
      <c r="X1745" s="17">
        <v>7.4432285232122905E-2</v>
      </c>
      <c r="Y1745" s="17">
        <v>8.0746086893762406E-2</v>
      </c>
      <c r="Z1745" s="17">
        <v>5.2317153144345901E-2</v>
      </c>
      <c r="AA1745" s="17">
        <v>7.2836206030262196E-2</v>
      </c>
      <c r="AB1745" s="17">
        <v>3.3957669119289699E-2</v>
      </c>
      <c r="AC1745" s="17">
        <v>6.0848290097466298E-2</v>
      </c>
      <c r="AD1745" s="17">
        <v>7.4363650500748196E-2</v>
      </c>
      <c r="AE1745" s="17"/>
      <c r="AF1745" s="17">
        <v>7.0997822066856606E-2</v>
      </c>
      <c r="AG1745" s="17">
        <v>5.1802511535741301E-2</v>
      </c>
      <c r="AH1745" s="17">
        <v>8.7075736050016103E-2</v>
      </c>
      <c r="AI1745" s="17">
        <v>2.3777098333192099E-2</v>
      </c>
      <c r="AJ1745" s="17">
        <v>0.115889580813898</v>
      </c>
      <c r="AK1745" s="17"/>
      <c r="AL1745" s="17">
        <v>5.3295452234070798E-2</v>
      </c>
      <c r="AM1745" s="17">
        <v>8.1868757816921101E-2</v>
      </c>
      <c r="AN1745" s="17">
        <v>5.6307560198491702E-2</v>
      </c>
      <c r="AO1745" s="17">
        <v>6.1806821460493898E-2</v>
      </c>
      <c r="AP1745" s="17">
        <v>9.5115406962480706E-2</v>
      </c>
      <c r="AQ1745" s="17">
        <v>7.5569022685016696E-2</v>
      </c>
      <c r="AR1745" s="17"/>
      <c r="AS1745" s="17">
        <v>5.8194265141464502E-2</v>
      </c>
      <c r="AT1745" s="17">
        <v>8.1264095738548495E-2</v>
      </c>
      <c r="AU1745" s="17"/>
      <c r="AV1745" s="17">
        <v>5.9962210182804301E-2</v>
      </c>
      <c r="AW1745" s="17">
        <v>5.4077013553846698E-2</v>
      </c>
    </row>
    <row r="1746" spans="2:49" x14ac:dyDescent="0.3">
      <c r="B1746" t="s">
        <v>177</v>
      </c>
      <c r="C1746" s="17">
        <v>0.62860776438218702</v>
      </c>
      <c r="D1746" s="17">
        <v>0.62672998530468205</v>
      </c>
      <c r="E1746" s="17">
        <v>0.63136765038716902</v>
      </c>
      <c r="F1746" s="17"/>
      <c r="G1746" s="17">
        <v>0.61053253106345096</v>
      </c>
      <c r="H1746" s="17">
        <v>0.65264656497044304</v>
      </c>
      <c r="I1746" s="17">
        <v>0.61598572412380603</v>
      </c>
      <c r="J1746" s="17">
        <v>0.63725760300117096</v>
      </c>
      <c r="K1746" s="17">
        <v>0.61793367683296296</v>
      </c>
      <c r="L1746" s="17">
        <v>0.63163826348297403</v>
      </c>
      <c r="M1746" s="17"/>
      <c r="N1746" s="17">
        <v>0.698728747614215</v>
      </c>
      <c r="O1746" s="17">
        <v>0.64283434006902296</v>
      </c>
      <c r="P1746" s="17">
        <v>0.62785878493051495</v>
      </c>
      <c r="Q1746" s="17">
        <v>0.54017015017484804</v>
      </c>
      <c r="R1746" s="17"/>
      <c r="S1746" s="17">
        <v>0.59628367961857398</v>
      </c>
      <c r="T1746" s="17">
        <v>0.71251647743998103</v>
      </c>
      <c r="U1746" s="17">
        <v>0.61580022935218603</v>
      </c>
      <c r="V1746" s="17">
        <v>0.594283667302695</v>
      </c>
      <c r="W1746" s="17">
        <v>0.61685978349155501</v>
      </c>
      <c r="X1746" s="17">
        <v>0.56357610935009195</v>
      </c>
      <c r="Y1746" s="17">
        <v>0.65532349934824996</v>
      </c>
      <c r="Z1746" s="17">
        <v>0.62103530440993104</v>
      </c>
      <c r="AA1746" s="17">
        <v>0.62207673566390598</v>
      </c>
      <c r="AB1746" s="17">
        <v>0.65493731374873998</v>
      </c>
      <c r="AC1746" s="17">
        <v>0.62871780776941399</v>
      </c>
      <c r="AD1746" s="17">
        <v>0.65820190443170901</v>
      </c>
      <c r="AE1746" s="17"/>
      <c r="AF1746" s="17">
        <v>0.58974004699814697</v>
      </c>
      <c r="AG1746" s="17">
        <v>0.63948995364231198</v>
      </c>
      <c r="AH1746" s="17">
        <v>0.64085379061709302</v>
      </c>
      <c r="AI1746" s="17">
        <v>0.67663917481835101</v>
      </c>
      <c r="AJ1746" s="17">
        <v>0.65043704012979697</v>
      </c>
      <c r="AK1746" s="17"/>
      <c r="AL1746" s="17">
        <v>0.65905967670753196</v>
      </c>
      <c r="AM1746" s="17">
        <v>0.604383614131906</v>
      </c>
      <c r="AN1746" s="17">
        <v>0.62679164451761205</v>
      </c>
      <c r="AO1746" s="17">
        <v>0.65664187286098197</v>
      </c>
      <c r="AP1746" s="17">
        <v>0.61162708330234306</v>
      </c>
      <c r="AQ1746" s="17">
        <v>0.53417414430768295</v>
      </c>
      <c r="AR1746" s="17"/>
      <c r="AS1746" s="17">
        <v>0.65010623624309605</v>
      </c>
      <c r="AT1746" s="17">
        <v>0.60300625899154503</v>
      </c>
      <c r="AU1746" s="17"/>
      <c r="AV1746" s="17">
        <v>0.65318052908346702</v>
      </c>
      <c r="AW1746" s="17">
        <v>0.64294671669817405</v>
      </c>
    </row>
    <row r="1747" spans="2:49" x14ac:dyDescent="0.3">
      <c r="B1747" t="s">
        <v>178</v>
      </c>
      <c r="C1747" s="17">
        <v>0.12616702520456899</v>
      </c>
      <c r="D1747" s="17">
        <v>0.122905886880339</v>
      </c>
      <c r="E1747" s="17">
        <v>0.12930888291606699</v>
      </c>
      <c r="F1747" s="17"/>
      <c r="G1747" s="17">
        <v>0.135696363232023</v>
      </c>
      <c r="H1747" s="17">
        <v>0.138784328443637</v>
      </c>
      <c r="I1747" s="17">
        <v>0.139145951181845</v>
      </c>
      <c r="J1747" s="17">
        <v>0.10645529122077201</v>
      </c>
      <c r="K1747" s="17">
        <v>0.13655267619973299</v>
      </c>
      <c r="L1747" s="17">
        <v>0.107976630679568</v>
      </c>
      <c r="M1747" s="17"/>
      <c r="N1747" s="17">
        <v>0.106827662164118</v>
      </c>
      <c r="O1747" s="17">
        <v>0.11919446115704101</v>
      </c>
      <c r="P1747" s="17">
        <v>0.11950868276528499</v>
      </c>
      <c r="Q1747" s="17">
        <v>0.15784109685231801</v>
      </c>
      <c r="R1747" s="17"/>
      <c r="S1747" s="17">
        <v>0.139919138562455</v>
      </c>
      <c r="T1747" s="17">
        <v>0.10835834738203599</v>
      </c>
      <c r="U1747" s="17">
        <v>0.139614811903358</v>
      </c>
      <c r="V1747" s="17">
        <v>9.9211932071909203E-2</v>
      </c>
      <c r="W1747" s="17">
        <v>0.13119594989371999</v>
      </c>
      <c r="X1747" s="17">
        <v>0.145299855051993</v>
      </c>
      <c r="Y1747" s="17">
        <v>0.10406386341122301</v>
      </c>
      <c r="Z1747" s="17">
        <v>0.12069913630258</v>
      </c>
      <c r="AA1747" s="17">
        <v>0.13564191549209401</v>
      </c>
      <c r="AB1747" s="17">
        <v>0.14951855602783401</v>
      </c>
      <c r="AC1747" s="17">
        <v>0.124543063542892</v>
      </c>
      <c r="AD1747" s="17">
        <v>7.9272697843181694E-2</v>
      </c>
      <c r="AE1747" s="17"/>
      <c r="AF1747" s="17">
        <v>0.12370154006392001</v>
      </c>
      <c r="AG1747" s="17">
        <v>0.123864979248988</v>
      </c>
      <c r="AH1747" s="17">
        <v>0.123098537334397</v>
      </c>
      <c r="AI1747" s="17">
        <v>0.12334587536312799</v>
      </c>
      <c r="AJ1747" s="17">
        <v>0.118092746506521</v>
      </c>
      <c r="AK1747" s="17"/>
      <c r="AL1747" s="17">
        <v>0.12841616079366</v>
      </c>
      <c r="AM1747" s="17">
        <v>0.123743679645343</v>
      </c>
      <c r="AN1747" s="17">
        <v>0.111404533707554</v>
      </c>
      <c r="AO1747" s="17">
        <v>0.10773593104533</v>
      </c>
      <c r="AP1747" s="17">
        <v>0.15151562337091401</v>
      </c>
      <c r="AQ1747" s="17">
        <v>0.18064756177524799</v>
      </c>
      <c r="AR1747" s="17"/>
      <c r="AS1747" s="17">
        <v>0.12426968589563001</v>
      </c>
      <c r="AT1747" s="17">
        <v>0.12842647614880101</v>
      </c>
      <c r="AU1747" s="17"/>
      <c r="AV1747" s="17">
        <v>0.10685912770660901</v>
      </c>
      <c r="AW1747" s="17">
        <v>0.16481599625533</v>
      </c>
    </row>
    <row r="1748" spans="2:49" x14ac:dyDescent="0.3">
      <c r="C1748" s="17"/>
      <c r="D1748" s="17"/>
      <c r="E1748" s="17"/>
      <c r="F1748" s="17"/>
      <c r="G1748" s="17"/>
      <c r="H1748" s="17"/>
      <c r="I1748" s="17"/>
      <c r="J1748" s="17"/>
      <c r="K1748" s="17"/>
      <c r="L1748" s="17"/>
      <c r="M1748" s="17"/>
      <c r="N1748" s="17"/>
      <c r="O1748" s="17"/>
      <c r="P1748" s="17"/>
      <c r="Q1748" s="17"/>
      <c r="R1748" s="17"/>
      <c r="S1748" s="17"/>
      <c r="T1748" s="17"/>
      <c r="U1748" s="17"/>
      <c r="V1748" s="17"/>
      <c r="W1748" s="17"/>
      <c r="X1748" s="17"/>
      <c r="Y1748" s="17"/>
      <c r="Z1748" s="17"/>
      <c r="AA1748" s="17"/>
      <c r="AB1748" s="17"/>
      <c r="AC1748" s="17"/>
      <c r="AD1748" s="17"/>
      <c r="AE1748" s="17"/>
      <c r="AF1748" s="17"/>
      <c r="AG1748" s="17"/>
      <c r="AH1748" s="17"/>
      <c r="AI1748" s="17"/>
      <c r="AJ1748" s="17"/>
      <c r="AK1748" s="17"/>
      <c r="AL1748" s="17"/>
      <c r="AM1748" s="17"/>
      <c r="AN1748" s="17"/>
      <c r="AO1748" s="17"/>
      <c r="AP1748" s="17"/>
      <c r="AQ1748" s="17"/>
      <c r="AR1748" s="17"/>
      <c r="AS1748" s="17"/>
      <c r="AT1748" s="17"/>
      <c r="AU1748" s="17"/>
      <c r="AV1748" s="17"/>
      <c r="AW1748" s="17"/>
    </row>
    <row r="1749" spans="2:49" x14ac:dyDescent="0.3">
      <c r="B1749" s="6" t="s">
        <v>570</v>
      </c>
      <c r="C1749" s="17"/>
      <c r="D1749" s="17"/>
      <c r="E1749" s="17"/>
      <c r="F1749" s="17"/>
      <c r="G1749" s="17"/>
      <c r="H1749" s="17"/>
      <c r="I1749" s="17"/>
      <c r="J1749" s="17"/>
      <c r="K1749" s="17"/>
      <c r="L1749" s="17"/>
      <c r="M1749" s="17"/>
      <c r="N1749" s="17"/>
      <c r="O1749" s="17"/>
      <c r="P1749" s="17"/>
      <c r="Q1749" s="17"/>
      <c r="R1749" s="17"/>
      <c r="S1749" s="17"/>
      <c r="T1749" s="17"/>
      <c r="U1749" s="17"/>
      <c r="V1749" s="17"/>
      <c r="W1749" s="17"/>
      <c r="X1749" s="17"/>
      <c r="Y1749" s="17"/>
      <c r="Z1749" s="17"/>
      <c r="AA1749" s="17"/>
      <c r="AB1749" s="17"/>
      <c r="AC1749" s="17"/>
      <c r="AD1749" s="17"/>
      <c r="AE1749" s="17"/>
      <c r="AF1749" s="17"/>
      <c r="AG1749" s="17"/>
      <c r="AH1749" s="17"/>
      <c r="AI1749" s="17"/>
      <c r="AJ1749" s="17"/>
      <c r="AK1749" s="17"/>
      <c r="AL1749" s="17"/>
      <c r="AM1749" s="17"/>
      <c r="AN1749" s="17"/>
      <c r="AO1749" s="17"/>
      <c r="AP1749" s="17"/>
      <c r="AQ1749" s="17"/>
      <c r="AR1749" s="17"/>
      <c r="AS1749" s="17"/>
      <c r="AT1749" s="17"/>
      <c r="AU1749" s="17"/>
      <c r="AV1749" s="17"/>
      <c r="AW1749" s="17"/>
    </row>
    <row r="1750" spans="2:49" x14ac:dyDescent="0.3">
      <c r="B1750" s="23" t="s">
        <v>80</v>
      </c>
      <c r="C1750" s="17"/>
      <c r="D1750" s="17"/>
      <c r="E1750" s="17"/>
      <c r="F1750" s="17"/>
      <c r="G1750" s="17"/>
      <c r="H1750" s="17"/>
      <c r="I1750" s="17"/>
      <c r="J1750" s="17"/>
      <c r="K1750" s="17"/>
      <c r="L1750" s="17"/>
      <c r="M1750" s="17"/>
      <c r="N1750" s="17"/>
      <c r="O1750" s="17"/>
      <c r="P1750" s="17"/>
      <c r="Q1750" s="17"/>
      <c r="R1750" s="17"/>
      <c r="S1750" s="17"/>
      <c r="T1750" s="17"/>
      <c r="U1750" s="17"/>
      <c r="V1750" s="17"/>
      <c r="W1750" s="17"/>
      <c r="X1750" s="17"/>
      <c r="Y1750" s="17"/>
      <c r="Z1750" s="17"/>
      <c r="AA1750" s="17"/>
      <c r="AB1750" s="17"/>
      <c r="AC1750" s="17"/>
      <c r="AD1750" s="17"/>
      <c r="AE1750" s="17"/>
      <c r="AF1750" s="17"/>
      <c r="AG1750" s="17"/>
      <c r="AH1750" s="17"/>
      <c r="AI1750" s="17"/>
      <c r="AJ1750" s="17"/>
      <c r="AK1750" s="17"/>
      <c r="AL1750" s="17"/>
      <c r="AM1750" s="17"/>
      <c r="AN1750" s="17"/>
      <c r="AO1750" s="17"/>
      <c r="AP1750" s="17"/>
      <c r="AQ1750" s="17"/>
      <c r="AR1750" s="17"/>
      <c r="AS1750" s="17"/>
      <c r="AT1750" s="17"/>
      <c r="AU1750" s="17"/>
      <c r="AV1750" s="17"/>
      <c r="AW1750" s="17"/>
    </row>
    <row r="1751" spans="2:49" x14ac:dyDescent="0.3">
      <c r="B1751" t="s">
        <v>171</v>
      </c>
      <c r="C1751" s="17">
        <v>0.19787164605461699</v>
      </c>
      <c r="D1751" s="17">
        <v>0.21045079910842501</v>
      </c>
      <c r="E1751" s="17">
        <v>0.18517787690360199</v>
      </c>
      <c r="F1751" s="17"/>
      <c r="G1751" s="17">
        <v>0.16711911017380801</v>
      </c>
      <c r="H1751" s="17">
        <v>0.206816251658203</v>
      </c>
      <c r="I1751" s="17">
        <v>0.18469252727090499</v>
      </c>
      <c r="J1751" s="17">
        <v>0.17558953234317901</v>
      </c>
      <c r="K1751" s="17">
        <v>0.218303145204336</v>
      </c>
      <c r="L1751" s="17">
        <v>0.226361481103458</v>
      </c>
      <c r="M1751" s="17"/>
      <c r="N1751" s="17">
        <v>0.23710570415472099</v>
      </c>
      <c r="O1751" s="17">
        <v>0.18874110466237701</v>
      </c>
      <c r="P1751" s="17">
        <v>0.18989685080951199</v>
      </c>
      <c r="Q1751" s="17">
        <v>0.17049691290706401</v>
      </c>
      <c r="R1751" s="17"/>
      <c r="S1751" s="17">
        <v>0.22736201012951199</v>
      </c>
      <c r="T1751" s="17">
        <v>0.23912450242775199</v>
      </c>
      <c r="U1751" s="17">
        <v>0.20520432209779399</v>
      </c>
      <c r="V1751" s="17">
        <v>0.211282478444142</v>
      </c>
      <c r="W1751" s="17">
        <v>0.13141336589845201</v>
      </c>
      <c r="X1751" s="17">
        <v>0.18582736698007701</v>
      </c>
      <c r="Y1751" s="17">
        <v>0.18205687772993101</v>
      </c>
      <c r="Z1751" s="17">
        <v>0.23421829273074499</v>
      </c>
      <c r="AA1751" s="17">
        <v>0.169504729097466</v>
      </c>
      <c r="AB1751" s="17">
        <v>0.18044162862821</v>
      </c>
      <c r="AC1751" s="17">
        <v>0.178881424233269</v>
      </c>
      <c r="AD1751" s="17">
        <v>0.193632688954994</v>
      </c>
      <c r="AE1751" s="17"/>
      <c r="AF1751" s="17">
        <v>0.19584005837846799</v>
      </c>
      <c r="AG1751" s="17">
        <v>0.19052683532438999</v>
      </c>
      <c r="AH1751" s="17">
        <v>0.197558112025875</v>
      </c>
      <c r="AI1751" s="17">
        <v>0.23680700425579301</v>
      </c>
      <c r="AJ1751" s="17">
        <v>0.20750692678376301</v>
      </c>
      <c r="AK1751" s="17"/>
      <c r="AL1751" s="17">
        <v>0.23381731865413799</v>
      </c>
      <c r="AM1751" s="17">
        <v>0.18945580590786101</v>
      </c>
      <c r="AN1751" s="17">
        <v>0.20003205106284</v>
      </c>
      <c r="AO1751" s="17">
        <v>0.193026383501506</v>
      </c>
      <c r="AP1751" s="17">
        <v>0.152550195062125</v>
      </c>
      <c r="AQ1751" s="17">
        <v>0.15854449777808599</v>
      </c>
      <c r="AR1751" s="17"/>
      <c r="AS1751" s="17">
        <v>0.21455639019326</v>
      </c>
      <c r="AT1751" s="17">
        <v>0.178002579556747</v>
      </c>
      <c r="AU1751" s="17"/>
      <c r="AV1751" s="17">
        <v>0.23066973690134601</v>
      </c>
      <c r="AW1751" s="17">
        <v>0.17703107081713901</v>
      </c>
    </row>
    <row r="1752" spans="2:49" x14ac:dyDescent="0.3">
      <c r="B1752" t="s">
        <v>172</v>
      </c>
      <c r="C1752" s="17">
        <v>0.49541991943404201</v>
      </c>
      <c r="D1752" s="17">
        <v>0.47839329083909199</v>
      </c>
      <c r="E1752" s="17">
        <v>0.51298668816873205</v>
      </c>
      <c r="F1752" s="17"/>
      <c r="G1752" s="17">
        <v>0.44049058000101199</v>
      </c>
      <c r="H1752" s="17">
        <v>0.529759354339711</v>
      </c>
      <c r="I1752" s="17">
        <v>0.49806760359039898</v>
      </c>
      <c r="J1752" s="17">
        <v>0.49985077536476002</v>
      </c>
      <c r="K1752" s="17">
        <v>0.49991149116335398</v>
      </c>
      <c r="L1752" s="17">
        <v>0.49551637266982701</v>
      </c>
      <c r="M1752" s="17"/>
      <c r="N1752" s="17">
        <v>0.52349913117718005</v>
      </c>
      <c r="O1752" s="17">
        <v>0.52044278699425295</v>
      </c>
      <c r="P1752" s="17">
        <v>0.474343325088253</v>
      </c>
      <c r="Q1752" s="17">
        <v>0.461264137497576</v>
      </c>
      <c r="R1752" s="17"/>
      <c r="S1752" s="17">
        <v>0.46002310293265802</v>
      </c>
      <c r="T1752" s="17">
        <v>0.50994252214735103</v>
      </c>
      <c r="U1752" s="17">
        <v>0.48190916751275897</v>
      </c>
      <c r="V1752" s="17">
        <v>0.45834673059928599</v>
      </c>
      <c r="W1752" s="17">
        <v>0.50806781773894605</v>
      </c>
      <c r="X1752" s="17">
        <v>0.474266891968883</v>
      </c>
      <c r="Y1752" s="17">
        <v>0.52155330738927197</v>
      </c>
      <c r="Z1752" s="17">
        <v>0.501954032419201</v>
      </c>
      <c r="AA1752" s="17">
        <v>0.53196942582125795</v>
      </c>
      <c r="AB1752" s="17">
        <v>0.53489812069109099</v>
      </c>
      <c r="AC1752" s="17">
        <v>0.446865124460122</v>
      </c>
      <c r="AD1752" s="17">
        <v>0.52912875650430202</v>
      </c>
      <c r="AE1752" s="17"/>
      <c r="AF1752" s="17">
        <v>0.46923849797983402</v>
      </c>
      <c r="AG1752" s="17">
        <v>0.49898759388585701</v>
      </c>
      <c r="AH1752" s="17">
        <v>0.52962614311488898</v>
      </c>
      <c r="AI1752" s="17">
        <v>0.51209878642097695</v>
      </c>
      <c r="AJ1752" s="17">
        <v>0.52530263021011003</v>
      </c>
      <c r="AK1752" s="17"/>
      <c r="AL1752" s="17">
        <v>0.50955930052809595</v>
      </c>
      <c r="AM1752" s="17">
        <v>0.49521242456036102</v>
      </c>
      <c r="AN1752" s="17">
        <v>0.51795777079065097</v>
      </c>
      <c r="AO1752" s="17">
        <v>0.50248724164924297</v>
      </c>
      <c r="AP1752" s="17">
        <v>0.44659399343505701</v>
      </c>
      <c r="AQ1752" s="17">
        <v>0.44607081445277003</v>
      </c>
      <c r="AR1752" s="17"/>
      <c r="AS1752" s="17">
        <v>0.49443623845601198</v>
      </c>
      <c r="AT1752" s="17">
        <v>0.49659133822253199</v>
      </c>
      <c r="AU1752" s="17"/>
      <c r="AV1752" s="17">
        <v>0.48595218191461398</v>
      </c>
      <c r="AW1752" s="17">
        <v>0.51419420289931494</v>
      </c>
    </row>
    <row r="1753" spans="2:49" x14ac:dyDescent="0.3">
      <c r="B1753" t="s">
        <v>173</v>
      </c>
      <c r="C1753" s="17">
        <v>0.14924178912625399</v>
      </c>
      <c r="D1753" s="17">
        <v>0.15963221698345101</v>
      </c>
      <c r="E1753" s="17">
        <v>0.14018027939171099</v>
      </c>
      <c r="F1753" s="17"/>
      <c r="G1753" s="17">
        <v>0.17181320496983599</v>
      </c>
      <c r="H1753" s="17">
        <v>0.15363643375934499</v>
      </c>
      <c r="I1753" s="17">
        <v>0.17837658926538799</v>
      </c>
      <c r="J1753" s="17">
        <v>0.16111482129190299</v>
      </c>
      <c r="K1753" s="17">
        <v>0.10593706018999</v>
      </c>
      <c r="L1753" s="17">
        <v>0.12616669117405999</v>
      </c>
      <c r="M1753" s="17"/>
      <c r="N1753" s="17">
        <v>0.12479351225209501</v>
      </c>
      <c r="O1753" s="17">
        <v>0.138403190135516</v>
      </c>
      <c r="P1753" s="17">
        <v>0.17079777183068401</v>
      </c>
      <c r="Q1753" s="17">
        <v>0.16958892810367801</v>
      </c>
      <c r="R1753" s="17"/>
      <c r="S1753" s="17">
        <v>0.195743850473138</v>
      </c>
      <c r="T1753" s="17">
        <v>0.11856242232688601</v>
      </c>
      <c r="U1753" s="17">
        <v>0.14637594447191199</v>
      </c>
      <c r="V1753" s="17">
        <v>0.132054376599824</v>
      </c>
      <c r="W1753" s="17">
        <v>0.20640095690020799</v>
      </c>
      <c r="X1753" s="17">
        <v>0.174647806537198</v>
      </c>
      <c r="Y1753" s="17">
        <v>0.104798590215377</v>
      </c>
      <c r="Z1753" s="17">
        <v>0.158017172364599</v>
      </c>
      <c r="AA1753" s="17">
        <v>0.138664531165796</v>
      </c>
      <c r="AB1753" s="17">
        <v>0.138509751580604</v>
      </c>
      <c r="AC1753" s="17">
        <v>0.14935128716940901</v>
      </c>
      <c r="AD1753" s="17">
        <v>9.23304570935609E-2</v>
      </c>
      <c r="AE1753" s="17"/>
      <c r="AF1753" s="17">
        <v>0.15601655545212501</v>
      </c>
      <c r="AG1753" s="17">
        <v>0.145746792107108</v>
      </c>
      <c r="AH1753" s="17">
        <v>0.124451448420883</v>
      </c>
      <c r="AI1753" s="17">
        <v>0.147322939442947</v>
      </c>
      <c r="AJ1753" s="17">
        <v>0.117857763804955</v>
      </c>
      <c r="AK1753" s="17"/>
      <c r="AL1753" s="17">
        <v>0.14901624012811501</v>
      </c>
      <c r="AM1753" s="17">
        <v>0.13511490198081499</v>
      </c>
      <c r="AN1753" s="17">
        <v>0.179041349234698</v>
      </c>
      <c r="AO1753" s="17">
        <v>0.14854592611516401</v>
      </c>
      <c r="AP1753" s="17">
        <v>0.158046573197832</v>
      </c>
      <c r="AQ1753" s="17">
        <v>0.14110465235667899</v>
      </c>
      <c r="AR1753" s="17"/>
      <c r="AS1753" s="17">
        <v>0.14610755125743599</v>
      </c>
      <c r="AT1753" s="17">
        <v>0.15297420360730399</v>
      </c>
      <c r="AU1753" s="17"/>
      <c r="AV1753" s="17">
        <v>0.14886836751142801</v>
      </c>
      <c r="AW1753" s="17">
        <v>0.13967806683395201</v>
      </c>
    </row>
    <row r="1754" spans="2:49" x14ac:dyDescent="0.3">
      <c r="B1754" t="s">
        <v>174</v>
      </c>
      <c r="C1754" s="17">
        <v>7.9686092829812205E-2</v>
      </c>
      <c r="D1754" s="17">
        <v>7.4741533296218896E-2</v>
      </c>
      <c r="E1754" s="17">
        <v>8.4135636234473898E-2</v>
      </c>
      <c r="F1754" s="17"/>
      <c r="G1754" s="17">
        <v>0.14450838089423801</v>
      </c>
      <c r="H1754" s="17">
        <v>5.7043256176757998E-2</v>
      </c>
      <c r="I1754" s="17">
        <v>7.2676477132070899E-2</v>
      </c>
      <c r="J1754" s="17">
        <v>8.7187398808172098E-2</v>
      </c>
      <c r="K1754" s="17">
        <v>8.0329269561802294E-2</v>
      </c>
      <c r="L1754" s="17">
        <v>5.3886444619229201E-2</v>
      </c>
      <c r="M1754" s="17"/>
      <c r="N1754" s="17">
        <v>5.5910978341304901E-2</v>
      </c>
      <c r="O1754" s="17">
        <v>8.5196983098472401E-2</v>
      </c>
      <c r="P1754" s="17">
        <v>9.0006710965914699E-2</v>
      </c>
      <c r="Q1754" s="17">
        <v>8.9620380613691805E-2</v>
      </c>
      <c r="R1754" s="17"/>
      <c r="S1754" s="17">
        <v>7.1680001203046698E-2</v>
      </c>
      <c r="T1754" s="17">
        <v>6.5891642373707801E-2</v>
      </c>
      <c r="U1754" s="17">
        <v>6.4026709656617095E-2</v>
      </c>
      <c r="V1754" s="17">
        <v>8.4236721505241793E-2</v>
      </c>
      <c r="W1754" s="17">
        <v>6.8908827837186507E-2</v>
      </c>
      <c r="X1754" s="17">
        <v>9.8501352955201404E-2</v>
      </c>
      <c r="Y1754" s="17">
        <v>9.7916841752744593E-2</v>
      </c>
      <c r="Z1754" s="17">
        <v>4.3104154634810501E-2</v>
      </c>
      <c r="AA1754" s="17">
        <v>0.108418954950079</v>
      </c>
      <c r="AB1754" s="17">
        <v>7.9037373326190194E-2</v>
      </c>
      <c r="AC1754" s="17">
        <v>7.4356934359580004E-2</v>
      </c>
      <c r="AD1754" s="17">
        <v>7.9600243039254601E-2</v>
      </c>
      <c r="AE1754" s="17"/>
      <c r="AF1754" s="17">
        <v>7.8805846486627307E-2</v>
      </c>
      <c r="AG1754" s="17">
        <v>0.10561617866329299</v>
      </c>
      <c r="AH1754" s="17">
        <v>6.9341374661692406E-2</v>
      </c>
      <c r="AI1754" s="17">
        <v>5.9487538832039701E-2</v>
      </c>
      <c r="AJ1754" s="17">
        <v>8.7724117129431595E-2</v>
      </c>
      <c r="AK1754" s="17"/>
      <c r="AL1754" s="17">
        <v>5.2172625405376101E-2</v>
      </c>
      <c r="AM1754" s="17">
        <v>8.1596321829862498E-2</v>
      </c>
      <c r="AN1754" s="17">
        <v>5.7233747634222301E-2</v>
      </c>
      <c r="AO1754" s="17">
        <v>9.6271224731471094E-2</v>
      </c>
      <c r="AP1754" s="17">
        <v>0.100227539783321</v>
      </c>
      <c r="AQ1754" s="17">
        <v>0.17065535946254201</v>
      </c>
      <c r="AR1754" s="17"/>
      <c r="AS1754" s="17">
        <v>7.4644120177984205E-2</v>
      </c>
      <c r="AT1754" s="17">
        <v>8.5690337729653704E-2</v>
      </c>
      <c r="AU1754" s="17"/>
      <c r="AV1754" s="17">
        <v>6.6633205926500697E-2</v>
      </c>
      <c r="AW1754" s="17">
        <v>9.3300214484622904E-2</v>
      </c>
    </row>
    <row r="1755" spans="2:49" x14ac:dyDescent="0.3">
      <c r="B1755" t="s">
        <v>175</v>
      </c>
      <c r="C1755" s="17">
        <v>2.8971010794815798E-2</v>
      </c>
      <c r="D1755" s="17">
        <v>2.71106060345087E-2</v>
      </c>
      <c r="E1755" s="17">
        <v>3.0994109706345901E-2</v>
      </c>
      <c r="F1755" s="17"/>
      <c r="G1755" s="17">
        <v>3.2150990897910403E-2</v>
      </c>
      <c r="H1755" s="17">
        <v>2.6585044054297801E-2</v>
      </c>
      <c r="I1755" s="17">
        <v>3.3160427608489799E-2</v>
      </c>
      <c r="J1755" s="17">
        <v>1.8792939659914298E-2</v>
      </c>
      <c r="K1755" s="17">
        <v>3.1538261406559E-2</v>
      </c>
      <c r="L1755" s="17">
        <v>3.1904223474095501E-2</v>
      </c>
      <c r="M1755" s="17"/>
      <c r="N1755" s="17">
        <v>2.2689633750430101E-2</v>
      </c>
      <c r="O1755" s="17">
        <v>2.2527318368828101E-2</v>
      </c>
      <c r="P1755" s="17">
        <v>2.7518668510909599E-2</v>
      </c>
      <c r="Q1755" s="17">
        <v>4.2153667140377903E-2</v>
      </c>
      <c r="R1755" s="17"/>
      <c r="S1755" s="17">
        <v>1.87270630078002E-2</v>
      </c>
      <c r="T1755" s="17">
        <v>1.0361958314410599E-2</v>
      </c>
      <c r="U1755" s="17">
        <v>5.1960678003460201E-2</v>
      </c>
      <c r="V1755" s="17">
        <v>2.3825581064218199E-2</v>
      </c>
      <c r="W1755" s="17">
        <v>2.5048463523044601E-2</v>
      </c>
      <c r="X1755" s="17">
        <v>3.6300017251448401E-2</v>
      </c>
      <c r="Y1755" s="17">
        <v>2.2765287294128501E-2</v>
      </c>
      <c r="Z1755" s="17">
        <v>1.2120214436677899E-2</v>
      </c>
      <c r="AA1755" s="17">
        <v>2.9930799563561299E-2</v>
      </c>
      <c r="AB1755" s="17">
        <v>3.1705678210994299E-2</v>
      </c>
      <c r="AC1755" s="17">
        <v>8.5875866633627798E-2</v>
      </c>
      <c r="AD1755" s="17">
        <v>3.1535741389328402E-2</v>
      </c>
      <c r="AE1755" s="17"/>
      <c r="AF1755" s="17">
        <v>3.8730561808750799E-2</v>
      </c>
      <c r="AG1755" s="17">
        <v>2.2351565376787501E-2</v>
      </c>
      <c r="AH1755" s="17">
        <v>2.5447522785338701E-2</v>
      </c>
      <c r="AI1755" s="17">
        <v>2.3999514551972901E-2</v>
      </c>
      <c r="AJ1755" s="17">
        <v>0</v>
      </c>
      <c r="AK1755" s="17"/>
      <c r="AL1755" s="17">
        <v>2.3901478846835401E-2</v>
      </c>
      <c r="AM1755" s="17">
        <v>3.5815672193224103E-2</v>
      </c>
      <c r="AN1755" s="17">
        <v>4.3568480924493199E-3</v>
      </c>
      <c r="AO1755" s="17">
        <v>1.81216528997027E-2</v>
      </c>
      <c r="AP1755" s="17">
        <v>6.1715144480083903E-2</v>
      </c>
      <c r="AQ1755" s="17">
        <v>4.5647805951820497E-2</v>
      </c>
      <c r="AR1755" s="17"/>
      <c r="AS1755" s="17">
        <v>2.6907593819414599E-2</v>
      </c>
      <c r="AT1755" s="17">
        <v>3.1428235715761497E-2</v>
      </c>
      <c r="AU1755" s="17"/>
      <c r="AV1755" s="17">
        <v>2.8750418280711499E-2</v>
      </c>
      <c r="AW1755" s="17">
        <v>2.2615960447584599E-2</v>
      </c>
    </row>
    <row r="1756" spans="2:49" x14ac:dyDescent="0.3">
      <c r="B1756" t="s">
        <v>176</v>
      </c>
      <c r="C1756" s="17">
        <v>4.8809541760459797E-2</v>
      </c>
      <c r="D1756" s="17">
        <v>4.9671553738304897E-2</v>
      </c>
      <c r="E1756" s="17">
        <v>4.6525409595135202E-2</v>
      </c>
      <c r="F1756" s="17"/>
      <c r="G1756" s="17">
        <v>4.3917733063195602E-2</v>
      </c>
      <c r="H1756" s="17">
        <v>2.6159660011686198E-2</v>
      </c>
      <c r="I1756" s="17">
        <v>3.30263751327479E-2</v>
      </c>
      <c r="J1756" s="17">
        <v>5.7464532532071899E-2</v>
      </c>
      <c r="K1756" s="17">
        <v>6.3980772473959599E-2</v>
      </c>
      <c r="L1756" s="17">
        <v>6.6164786959330701E-2</v>
      </c>
      <c r="M1756" s="17"/>
      <c r="N1756" s="17">
        <v>3.60010403242687E-2</v>
      </c>
      <c r="O1756" s="17">
        <v>4.4688616740553799E-2</v>
      </c>
      <c r="P1756" s="17">
        <v>4.7436672794726999E-2</v>
      </c>
      <c r="Q1756" s="17">
        <v>6.6875973737612796E-2</v>
      </c>
      <c r="R1756" s="17"/>
      <c r="S1756" s="17">
        <v>2.6463972253845301E-2</v>
      </c>
      <c r="T1756" s="17">
        <v>5.6116952409891702E-2</v>
      </c>
      <c r="U1756" s="17">
        <v>5.05231782574578E-2</v>
      </c>
      <c r="V1756" s="17">
        <v>9.0254111787288593E-2</v>
      </c>
      <c r="W1756" s="17">
        <v>6.0160568102163102E-2</v>
      </c>
      <c r="X1756" s="17">
        <v>3.0456564307191999E-2</v>
      </c>
      <c r="Y1756" s="17">
        <v>7.0909095618547704E-2</v>
      </c>
      <c r="Z1756" s="17">
        <v>5.05861334139662E-2</v>
      </c>
      <c r="AA1756" s="17">
        <v>2.1511559401840699E-2</v>
      </c>
      <c r="AB1756" s="17">
        <v>3.5407447562910199E-2</v>
      </c>
      <c r="AC1756" s="17">
        <v>6.4669363143992506E-2</v>
      </c>
      <c r="AD1756" s="17">
        <v>7.3772113018559501E-2</v>
      </c>
      <c r="AE1756" s="17"/>
      <c r="AF1756" s="17">
        <v>6.1368479894194902E-2</v>
      </c>
      <c r="AG1756" s="17">
        <v>3.6771034642564003E-2</v>
      </c>
      <c r="AH1756" s="17">
        <v>5.35753989913225E-2</v>
      </c>
      <c r="AI1756" s="17">
        <v>2.0284216496271601E-2</v>
      </c>
      <c r="AJ1756" s="17">
        <v>6.1608562071740598E-2</v>
      </c>
      <c r="AK1756" s="17"/>
      <c r="AL1756" s="17">
        <v>3.1533036437439703E-2</v>
      </c>
      <c r="AM1756" s="17">
        <v>6.2804873527876198E-2</v>
      </c>
      <c r="AN1756" s="17">
        <v>4.1378233185138703E-2</v>
      </c>
      <c r="AO1756" s="17">
        <v>4.1547571102913503E-2</v>
      </c>
      <c r="AP1756" s="17">
        <v>8.0866554041580302E-2</v>
      </c>
      <c r="AQ1756" s="17">
        <v>3.7976869998102798E-2</v>
      </c>
      <c r="AR1756" s="17"/>
      <c r="AS1756" s="17">
        <v>4.3348106095893901E-2</v>
      </c>
      <c r="AT1756" s="17">
        <v>5.5313305168000898E-2</v>
      </c>
      <c r="AU1756" s="17"/>
      <c r="AV1756" s="17">
        <v>3.9126089465398702E-2</v>
      </c>
      <c r="AW1756" s="17">
        <v>5.31804845173868E-2</v>
      </c>
    </row>
    <row r="1757" spans="2:49" x14ac:dyDescent="0.3">
      <c r="B1757" t="s">
        <v>177</v>
      </c>
      <c r="C1757" s="17">
        <v>0.693291565488658</v>
      </c>
      <c r="D1757" s="17">
        <v>0.688844089947516</v>
      </c>
      <c r="E1757" s="17">
        <v>0.69816456507233404</v>
      </c>
      <c r="F1757" s="17"/>
      <c r="G1757" s="17">
        <v>0.60760969017482003</v>
      </c>
      <c r="H1757" s="17">
        <v>0.73657560599791305</v>
      </c>
      <c r="I1757" s="17">
        <v>0.68276013086130405</v>
      </c>
      <c r="J1757" s="17">
        <v>0.67544030770793895</v>
      </c>
      <c r="K1757" s="17">
        <v>0.71821463636768901</v>
      </c>
      <c r="L1757" s="17">
        <v>0.72187785377328495</v>
      </c>
      <c r="M1757" s="17"/>
      <c r="N1757" s="17">
        <v>0.76060483533190104</v>
      </c>
      <c r="O1757" s="17">
        <v>0.70918389165662998</v>
      </c>
      <c r="P1757" s="17">
        <v>0.66424017589776496</v>
      </c>
      <c r="Q1757" s="17">
        <v>0.63176105040464003</v>
      </c>
      <c r="R1757" s="17"/>
      <c r="S1757" s="17">
        <v>0.68738511306216998</v>
      </c>
      <c r="T1757" s="17">
        <v>0.74906702457510399</v>
      </c>
      <c r="U1757" s="17">
        <v>0.68711348961055296</v>
      </c>
      <c r="V1757" s="17">
        <v>0.66962920904342804</v>
      </c>
      <c r="W1757" s="17">
        <v>0.63948118363739803</v>
      </c>
      <c r="X1757" s="17">
        <v>0.66009425894896001</v>
      </c>
      <c r="Y1757" s="17">
        <v>0.70361018511920304</v>
      </c>
      <c r="Z1757" s="17">
        <v>0.73617232514994602</v>
      </c>
      <c r="AA1757" s="17">
        <v>0.701474154918724</v>
      </c>
      <c r="AB1757" s="17">
        <v>0.715339749319301</v>
      </c>
      <c r="AC1757" s="17">
        <v>0.62574654869339097</v>
      </c>
      <c r="AD1757" s="17">
        <v>0.72276144545929699</v>
      </c>
      <c r="AE1757" s="17"/>
      <c r="AF1757" s="17">
        <v>0.66507855635830204</v>
      </c>
      <c r="AG1757" s="17">
        <v>0.68951442921024697</v>
      </c>
      <c r="AH1757" s="17">
        <v>0.72718425514076401</v>
      </c>
      <c r="AI1757" s="17">
        <v>0.74890579067676899</v>
      </c>
      <c r="AJ1757" s="17">
        <v>0.73280955699387196</v>
      </c>
      <c r="AK1757" s="17"/>
      <c r="AL1757" s="17">
        <v>0.74337661918223397</v>
      </c>
      <c r="AM1757" s="17">
        <v>0.68466823046822201</v>
      </c>
      <c r="AN1757" s="17">
        <v>0.71798982185349203</v>
      </c>
      <c r="AO1757" s="17">
        <v>0.69551362515074899</v>
      </c>
      <c r="AP1757" s="17">
        <v>0.59914418849718298</v>
      </c>
      <c r="AQ1757" s="17">
        <v>0.60461531223085596</v>
      </c>
      <c r="AR1757" s="17"/>
      <c r="AS1757" s="17">
        <v>0.70899262864927104</v>
      </c>
      <c r="AT1757" s="17">
        <v>0.67459391777928002</v>
      </c>
      <c r="AU1757" s="17"/>
      <c r="AV1757" s="17">
        <v>0.71662191881596105</v>
      </c>
      <c r="AW1757" s="17">
        <v>0.69122527371645404</v>
      </c>
    </row>
    <row r="1758" spans="2:49" x14ac:dyDescent="0.3">
      <c r="B1758" t="s">
        <v>178</v>
      </c>
      <c r="C1758" s="17">
        <v>0.10865710362462799</v>
      </c>
      <c r="D1758" s="17">
        <v>0.10185213933072799</v>
      </c>
      <c r="E1758" s="17">
        <v>0.11512974594082</v>
      </c>
      <c r="F1758" s="17"/>
      <c r="G1758" s="17">
        <v>0.176659371792148</v>
      </c>
      <c r="H1758" s="17">
        <v>8.3628300231055802E-2</v>
      </c>
      <c r="I1758" s="17">
        <v>0.105836904740561</v>
      </c>
      <c r="J1758" s="17">
        <v>0.10598033846808599</v>
      </c>
      <c r="K1758" s="17">
        <v>0.111867530968361</v>
      </c>
      <c r="L1758" s="17">
        <v>8.5790668093324599E-2</v>
      </c>
      <c r="M1758" s="17"/>
      <c r="N1758" s="17">
        <v>7.8600612091734995E-2</v>
      </c>
      <c r="O1758" s="17">
        <v>0.1077243014673</v>
      </c>
      <c r="P1758" s="17">
        <v>0.117525379476824</v>
      </c>
      <c r="Q1758" s="17">
        <v>0.13177404775407001</v>
      </c>
      <c r="R1758" s="17"/>
      <c r="S1758" s="17">
        <v>9.0407064210846905E-2</v>
      </c>
      <c r="T1758" s="17">
        <v>7.62536006881184E-2</v>
      </c>
      <c r="U1758" s="17">
        <v>0.115987387660077</v>
      </c>
      <c r="V1758" s="17">
        <v>0.10806230256946001</v>
      </c>
      <c r="W1758" s="17">
        <v>9.3957291360230996E-2</v>
      </c>
      <c r="X1758" s="17">
        <v>0.13480137020665001</v>
      </c>
      <c r="Y1758" s="17">
        <v>0.120682129046873</v>
      </c>
      <c r="Z1758" s="17">
        <v>5.5224369071488401E-2</v>
      </c>
      <c r="AA1758" s="17">
        <v>0.13834975451364001</v>
      </c>
      <c r="AB1758" s="17">
        <v>0.110743051537185</v>
      </c>
      <c r="AC1758" s="17">
        <v>0.160232800993208</v>
      </c>
      <c r="AD1758" s="17">
        <v>0.111135984428583</v>
      </c>
      <c r="AE1758" s="17"/>
      <c r="AF1758" s="17">
        <v>0.11753640829537799</v>
      </c>
      <c r="AG1758" s="17">
        <v>0.12796774404007999</v>
      </c>
      <c r="AH1758" s="17">
        <v>9.4788897447031104E-2</v>
      </c>
      <c r="AI1758" s="17">
        <v>8.3487053384012605E-2</v>
      </c>
      <c r="AJ1758" s="17">
        <v>8.7724117129431595E-2</v>
      </c>
      <c r="AK1758" s="17"/>
      <c r="AL1758" s="17">
        <v>7.6074104252211602E-2</v>
      </c>
      <c r="AM1758" s="17">
        <v>0.117411994023087</v>
      </c>
      <c r="AN1758" s="17">
        <v>6.1590595726671603E-2</v>
      </c>
      <c r="AO1758" s="17">
        <v>0.11439287763117401</v>
      </c>
      <c r="AP1758" s="17">
        <v>0.161942684263405</v>
      </c>
      <c r="AQ1758" s="17">
        <v>0.21630316541436201</v>
      </c>
      <c r="AR1758" s="17"/>
      <c r="AS1758" s="17">
        <v>0.101551713997399</v>
      </c>
      <c r="AT1758" s="17">
        <v>0.117118573445415</v>
      </c>
      <c r="AU1758" s="17"/>
      <c r="AV1758" s="17">
        <v>9.5383624207212206E-2</v>
      </c>
      <c r="AW1758" s="17">
        <v>0.115916174932208</v>
      </c>
    </row>
    <row r="1759" spans="2:49" x14ac:dyDescent="0.3">
      <c r="C1759" s="17"/>
      <c r="D1759" s="17"/>
      <c r="E1759" s="17"/>
      <c r="F1759" s="17"/>
      <c r="G1759" s="17"/>
      <c r="H1759" s="17"/>
      <c r="I1759" s="17"/>
      <c r="J1759" s="17"/>
      <c r="K1759" s="17"/>
      <c r="L1759" s="17"/>
      <c r="M1759" s="17"/>
      <c r="N1759" s="17"/>
      <c r="O1759" s="17"/>
      <c r="P1759" s="17"/>
      <c r="Q1759" s="17"/>
      <c r="R1759" s="17"/>
      <c r="S1759" s="17"/>
      <c r="T1759" s="17"/>
      <c r="U1759" s="17"/>
      <c r="V1759" s="17"/>
      <c r="W1759" s="17"/>
      <c r="X1759" s="17"/>
      <c r="Y1759" s="17"/>
      <c r="Z1759" s="17"/>
      <c r="AA1759" s="17"/>
      <c r="AB1759" s="17"/>
      <c r="AC1759" s="17"/>
      <c r="AD1759" s="17"/>
      <c r="AE1759" s="17"/>
      <c r="AF1759" s="17"/>
      <c r="AG1759" s="17"/>
      <c r="AH1759" s="17"/>
      <c r="AI1759" s="17"/>
      <c r="AJ1759" s="17"/>
      <c r="AK1759" s="17"/>
      <c r="AL1759" s="17"/>
      <c r="AM1759" s="17"/>
      <c r="AN1759" s="17"/>
      <c r="AO1759" s="17"/>
      <c r="AP1759" s="17"/>
      <c r="AQ1759" s="17"/>
      <c r="AR1759" s="17"/>
      <c r="AS1759" s="17"/>
      <c r="AT1759" s="17"/>
      <c r="AU1759" s="17"/>
      <c r="AV1759" s="17"/>
      <c r="AW1759" s="17"/>
    </row>
    <row r="1760" spans="2:49" x14ac:dyDescent="0.3">
      <c r="B1760" s="6" t="s">
        <v>578</v>
      </c>
      <c r="C1760" s="17"/>
      <c r="D1760" s="17"/>
      <c r="E1760" s="17"/>
      <c r="F1760" s="17"/>
      <c r="G1760" s="17"/>
      <c r="H1760" s="17"/>
      <c r="I1760" s="17"/>
      <c r="J1760" s="17"/>
      <c r="K1760" s="17"/>
      <c r="L1760" s="17"/>
      <c r="M1760" s="17"/>
      <c r="N1760" s="17"/>
      <c r="O1760" s="17"/>
      <c r="P1760" s="17"/>
      <c r="Q1760" s="17"/>
      <c r="R1760" s="17"/>
      <c r="S1760" s="17"/>
      <c r="T1760" s="17"/>
      <c r="U1760" s="17"/>
      <c r="V1760" s="17"/>
      <c r="W1760" s="17"/>
      <c r="X1760" s="17"/>
      <c r="Y1760" s="17"/>
      <c r="Z1760" s="17"/>
      <c r="AA1760" s="17"/>
      <c r="AB1760" s="17"/>
      <c r="AC1760" s="17"/>
      <c r="AD1760" s="17"/>
      <c r="AE1760" s="17"/>
      <c r="AF1760" s="17"/>
      <c r="AG1760" s="17"/>
      <c r="AH1760" s="17"/>
      <c r="AI1760" s="17"/>
      <c r="AJ1760" s="17"/>
      <c r="AK1760" s="17"/>
      <c r="AL1760" s="17"/>
      <c r="AM1760" s="17"/>
      <c r="AN1760" s="17"/>
      <c r="AO1760" s="17"/>
      <c r="AP1760" s="17"/>
      <c r="AQ1760" s="17"/>
      <c r="AR1760" s="17"/>
      <c r="AS1760" s="17"/>
      <c r="AT1760" s="17"/>
      <c r="AU1760" s="17"/>
      <c r="AV1760" s="17"/>
      <c r="AW1760" s="17"/>
    </row>
    <row r="1761" spans="2:49" x14ac:dyDescent="0.3">
      <c r="B1761" s="23" t="s">
        <v>80</v>
      </c>
      <c r="C1761" s="17"/>
      <c r="D1761" s="17"/>
      <c r="E1761" s="17"/>
      <c r="F1761" s="17"/>
      <c r="G1761" s="17"/>
      <c r="H1761" s="17"/>
      <c r="I1761" s="17"/>
      <c r="J1761" s="17"/>
      <c r="K1761" s="17"/>
      <c r="L1761" s="17"/>
      <c r="M1761" s="17"/>
      <c r="N1761" s="17"/>
      <c r="O1761" s="17"/>
      <c r="P1761" s="17"/>
      <c r="Q1761" s="17"/>
      <c r="R1761" s="17"/>
      <c r="S1761" s="17"/>
      <c r="T1761" s="17"/>
      <c r="U1761" s="17"/>
      <c r="V1761" s="17"/>
      <c r="W1761" s="17"/>
      <c r="X1761" s="17"/>
      <c r="Y1761" s="17"/>
      <c r="Z1761" s="17"/>
      <c r="AA1761" s="17"/>
      <c r="AB1761" s="17"/>
      <c r="AC1761" s="17"/>
      <c r="AD1761" s="17"/>
      <c r="AE1761" s="17"/>
      <c r="AF1761" s="17"/>
      <c r="AG1761" s="17"/>
      <c r="AH1761" s="17"/>
      <c r="AI1761" s="17"/>
      <c r="AJ1761" s="17"/>
      <c r="AK1761" s="17"/>
      <c r="AL1761" s="17"/>
      <c r="AM1761" s="17"/>
      <c r="AN1761" s="17"/>
      <c r="AO1761" s="17"/>
      <c r="AP1761" s="17"/>
      <c r="AQ1761" s="17"/>
      <c r="AR1761" s="17"/>
      <c r="AS1761" s="17"/>
      <c r="AT1761" s="17"/>
      <c r="AU1761" s="17"/>
      <c r="AV1761" s="17"/>
      <c r="AW1761" s="17"/>
    </row>
    <row r="1762" spans="2:49" x14ac:dyDescent="0.3">
      <c r="B1762" t="s">
        <v>171</v>
      </c>
      <c r="C1762" s="17">
        <v>0.17207496092706101</v>
      </c>
      <c r="D1762" s="17">
        <v>0.15846568316297999</v>
      </c>
      <c r="E1762" s="17">
        <v>0.18289627373079301</v>
      </c>
      <c r="F1762" s="17"/>
      <c r="G1762" s="17">
        <v>0.22294491494572499</v>
      </c>
      <c r="H1762" s="17">
        <v>0.23568981843230999</v>
      </c>
      <c r="I1762" s="17">
        <v>0.17933018283027499</v>
      </c>
      <c r="J1762" s="17">
        <v>0.12655533904330399</v>
      </c>
      <c r="K1762" s="17">
        <v>0.15993693796914499</v>
      </c>
      <c r="L1762" s="17">
        <v>0.12556777809198399</v>
      </c>
      <c r="M1762" s="17"/>
      <c r="N1762" s="17">
        <v>0.21155330679498699</v>
      </c>
      <c r="O1762" s="17">
        <v>0.154880245169838</v>
      </c>
      <c r="P1762" s="17">
        <v>0.18302344451373401</v>
      </c>
      <c r="Q1762" s="17">
        <v>0.13590849980861699</v>
      </c>
      <c r="R1762" s="17"/>
      <c r="S1762" s="17">
        <v>0.21512393217348399</v>
      </c>
      <c r="T1762" s="17">
        <v>0.220966013821527</v>
      </c>
      <c r="U1762" s="17">
        <v>0.119415547163837</v>
      </c>
      <c r="V1762" s="17">
        <v>0.123508559962593</v>
      </c>
      <c r="W1762" s="17">
        <v>0.105729822065489</v>
      </c>
      <c r="X1762" s="17">
        <v>0.149069696268118</v>
      </c>
      <c r="Y1762" s="17">
        <v>0.132911437546368</v>
      </c>
      <c r="Z1762" s="17">
        <v>0.27329087604685498</v>
      </c>
      <c r="AA1762" s="17">
        <v>0.18046031654354999</v>
      </c>
      <c r="AB1762" s="17">
        <v>0.16804237780217501</v>
      </c>
      <c r="AC1762" s="17">
        <v>0.16744535899788399</v>
      </c>
      <c r="AD1762" s="17">
        <v>0.22671878118719599</v>
      </c>
      <c r="AE1762" s="17"/>
      <c r="AF1762" s="17">
        <v>0.14645122955773601</v>
      </c>
      <c r="AG1762" s="17">
        <v>0.15857011964603199</v>
      </c>
      <c r="AH1762" s="17">
        <v>0.193180753246216</v>
      </c>
      <c r="AI1762" s="17">
        <v>0.233738248858193</v>
      </c>
      <c r="AJ1762" s="17">
        <v>0.31600394823454597</v>
      </c>
      <c r="AK1762" s="17"/>
      <c r="AL1762" s="17">
        <v>0.21336558183031801</v>
      </c>
      <c r="AM1762" s="17">
        <v>0.14730512904228399</v>
      </c>
      <c r="AN1762" s="17">
        <v>0.18856784245896299</v>
      </c>
      <c r="AO1762" s="17">
        <v>0.13064607164513001</v>
      </c>
      <c r="AP1762" s="17">
        <v>0.156818863414148</v>
      </c>
      <c r="AQ1762" s="17">
        <v>0.23314024377510401</v>
      </c>
      <c r="AR1762" s="17"/>
      <c r="AS1762" s="17">
        <v>0.16937614259391301</v>
      </c>
      <c r="AT1762" s="17">
        <v>0.175288855037838</v>
      </c>
      <c r="AU1762" s="17"/>
      <c r="AV1762" s="17">
        <v>0.17831338389122001</v>
      </c>
      <c r="AW1762" s="17">
        <v>0.14856278580971399</v>
      </c>
    </row>
    <row r="1763" spans="2:49" x14ac:dyDescent="0.3">
      <c r="B1763" t="s">
        <v>172</v>
      </c>
      <c r="C1763" s="17">
        <v>0.37373559153778202</v>
      </c>
      <c r="D1763" s="17">
        <v>0.36158837775685199</v>
      </c>
      <c r="E1763" s="17">
        <v>0.385639892696234</v>
      </c>
      <c r="F1763" s="17"/>
      <c r="G1763" s="17">
        <v>0.42262332076644799</v>
      </c>
      <c r="H1763" s="17">
        <v>0.37222657084253302</v>
      </c>
      <c r="I1763" s="17">
        <v>0.41549394063463702</v>
      </c>
      <c r="J1763" s="17">
        <v>0.35396436777522999</v>
      </c>
      <c r="K1763" s="17">
        <v>0.39651187839006502</v>
      </c>
      <c r="L1763" s="17">
        <v>0.30887021244591201</v>
      </c>
      <c r="M1763" s="17"/>
      <c r="N1763" s="17">
        <v>0.40370463139108598</v>
      </c>
      <c r="O1763" s="17">
        <v>0.38501444387195299</v>
      </c>
      <c r="P1763" s="17">
        <v>0.354294948981834</v>
      </c>
      <c r="Q1763" s="17">
        <v>0.348931282151142</v>
      </c>
      <c r="R1763" s="17"/>
      <c r="S1763" s="17">
        <v>0.35832281485324302</v>
      </c>
      <c r="T1763" s="17">
        <v>0.33370084372206199</v>
      </c>
      <c r="U1763" s="17">
        <v>0.37862279645929398</v>
      </c>
      <c r="V1763" s="17">
        <v>0.45697770839922203</v>
      </c>
      <c r="W1763" s="17">
        <v>0.41938702972556502</v>
      </c>
      <c r="X1763" s="17">
        <v>0.347557064598919</v>
      </c>
      <c r="Y1763" s="17">
        <v>0.37793117575997598</v>
      </c>
      <c r="Z1763" s="17">
        <v>0.26405681412876802</v>
      </c>
      <c r="AA1763" s="17">
        <v>0.39672419406181603</v>
      </c>
      <c r="AB1763" s="17">
        <v>0.39945035593557199</v>
      </c>
      <c r="AC1763" s="17">
        <v>0.31349398929026501</v>
      </c>
      <c r="AD1763" s="17">
        <v>0.40321162306192299</v>
      </c>
      <c r="AE1763" s="17"/>
      <c r="AF1763" s="17">
        <v>0.33148988381246097</v>
      </c>
      <c r="AG1763" s="17">
        <v>0.41749770489705201</v>
      </c>
      <c r="AH1763" s="17">
        <v>0.39078044437336901</v>
      </c>
      <c r="AI1763" s="17">
        <v>0.39134638133008598</v>
      </c>
      <c r="AJ1763" s="17">
        <v>0.38448444535304599</v>
      </c>
      <c r="AK1763" s="17"/>
      <c r="AL1763" s="17">
        <v>0.384430293982917</v>
      </c>
      <c r="AM1763" s="17">
        <v>0.387066521955101</v>
      </c>
      <c r="AN1763" s="17">
        <v>0.33747955643114302</v>
      </c>
      <c r="AO1763" s="17">
        <v>0.40304100418571398</v>
      </c>
      <c r="AP1763" s="17">
        <v>0.32859128986285502</v>
      </c>
      <c r="AQ1763" s="17">
        <v>0.30652212531484002</v>
      </c>
      <c r="AR1763" s="17"/>
      <c r="AS1763" s="17">
        <v>0.37206878186371101</v>
      </c>
      <c r="AT1763" s="17">
        <v>0.37572051572830101</v>
      </c>
      <c r="AU1763" s="17"/>
      <c r="AV1763" s="17">
        <v>0.36755248180064198</v>
      </c>
      <c r="AW1763" s="17">
        <v>0.38258649772592701</v>
      </c>
    </row>
    <row r="1764" spans="2:49" x14ac:dyDescent="0.3">
      <c r="B1764" t="s">
        <v>173</v>
      </c>
      <c r="C1764" s="17">
        <v>0.25338329397667297</v>
      </c>
      <c r="D1764" s="17">
        <v>0.25261122362376798</v>
      </c>
      <c r="E1764" s="17">
        <v>0.25508983281678899</v>
      </c>
      <c r="F1764" s="17"/>
      <c r="G1764" s="17">
        <v>0.218556135496217</v>
      </c>
      <c r="H1764" s="17">
        <v>0.20947490767183199</v>
      </c>
      <c r="I1764" s="17">
        <v>0.246011724351649</v>
      </c>
      <c r="J1764" s="17">
        <v>0.27583326323383101</v>
      </c>
      <c r="K1764" s="17">
        <v>0.23361108047524401</v>
      </c>
      <c r="L1764" s="17">
        <v>0.31341688264942902</v>
      </c>
      <c r="M1764" s="17"/>
      <c r="N1764" s="17">
        <v>0.22480887061314</v>
      </c>
      <c r="O1764" s="17">
        <v>0.26297022349031302</v>
      </c>
      <c r="P1764" s="17">
        <v>0.26616220998726903</v>
      </c>
      <c r="Q1764" s="17">
        <v>0.26042112096964398</v>
      </c>
      <c r="R1764" s="17"/>
      <c r="S1764" s="17">
        <v>0.23535470542487799</v>
      </c>
      <c r="T1764" s="17">
        <v>0.206658378097549</v>
      </c>
      <c r="U1764" s="17">
        <v>0.28866416469751299</v>
      </c>
      <c r="V1764" s="17">
        <v>0.22925815378802</v>
      </c>
      <c r="W1764" s="17">
        <v>0.307076003596226</v>
      </c>
      <c r="X1764" s="17">
        <v>0.30432510066466201</v>
      </c>
      <c r="Y1764" s="17">
        <v>0.30495805192777298</v>
      </c>
      <c r="Z1764" s="17">
        <v>0.29194107862532098</v>
      </c>
      <c r="AA1764" s="17">
        <v>0.230579899231069</v>
      </c>
      <c r="AB1764" s="17">
        <v>0.22525360742877601</v>
      </c>
      <c r="AC1764" s="17">
        <v>0.287717941580728</v>
      </c>
      <c r="AD1764" s="17">
        <v>0.162755476013137</v>
      </c>
      <c r="AE1764" s="17"/>
      <c r="AF1764" s="17">
        <v>0.30242458095003</v>
      </c>
      <c r="AG1764" s="17">
        <v>0.25322511370495698</v>
      </c>
      <c r="AH1764" s="17">
        <v>0.221329046099138</v>
      </c>
      <c r="AI1764" s="17">
        <v>0.216818936447227</v>
      </c>
      <c r="AJ1764" s="17">
        <v>0.16166614630873</v>
      </c>
      <c r="AK1764" s="17"/>
      <c r="AL1764" s="17">
        <v>0.237812978727408</v>
      </c>
      <c r="AM1764" s="17">
        <v>0.266981581737534</v>
      </c>
      <c r="AN1764" s="17">
        <v>0.22554867479905299</v>
      </c>
      <c r="AO1764" s="17">
        <v>0.25239143384739898</v>
      </c>
      <c r="AP1764" s="17">
        <v>0.27628349338373098</v>
      </c>
      <c r="AQ1764" s="17">
        <v>0.28169613252199899</v>
      </c>
      <c r="AR1764" s="17"/>
      <c r="AS1764" s="17">
        <v>0.247892991015389</v>
      </c>
      <c r="AT1764" s="17">
        <v>0.25992143407188301</v>
      </c>
      <c r="AU1764" s="17"/>
      <c r="AV1764" s="17">
        <v>0.24494281032789</v>
      </c>
      <c r="AW1764" s="17">
        <v>0.25476347388411003</v>
      </c>
    </row>
    <row r="1765" spans="2:49" x14ac:dyDescent="0.3">
      <c r="B1765" t="s">
        <v>174</v>
      </c>
      <c r="C1765" s="17">
        <v>9.2080168698574896E-2</v>
      </c>
      <c r="D1765" s="17">
        <v>0.100238617586093</v>
      </c>
      <c r="E1765" s="17">
        <v>8.4784589388744003E-2</v>
      </c>
      <c r="F1765" s="17"/>
      <c r="G1765" s="17">
        <v>7.8546898091828396E-2</v>
      </c>
      <c r="H1765" s="17">
        <v>0.114578469003263</v>
      </c>
      <c r="I1765" s="17">
        <v>7.5591704325382494E-2</v>
      </c>
      <c r="J1765" s="17">
        <v>0.120058988751877</v>
      </c>
      <c r="K1765" s="17">
        <v>8.1363564404603503E-2</v>
      </c>
      <c r="L1765" s="17">
        <v>8.0800094082793997E-2</v>
      </c>
      <c r="M1765" s="17"/>
      <c r="N1765" s="17">
        <v>7.9608920281948797E-2</v>
      </c>
      <c r="O1765" s="17">
        <v>0.109147616940501</v>
      </c>
      <c r="P1765" s="17">
        <v>8.94226214612798E-2</v>
      </c>
      <c r="Q1765" s="17">
        <v>9.1143945916652605E-2</v>
      </c>
      <c r="R1765" s="17"/>
      <c r="S1765" s="17">
        <v>0.100982596789183</v>
      </c>
      <c r="T1765" s="17">
        <v>7.91289769044521E-2</v>
      </c>
      <c r="U1765" s="17">
        <v>7.4250192723391506E-2</v>
      </c>
      <c r="V1765" s="17">
        <v>0.11466172529049599</v>
      </c>
      <c r="W1765" s="17">
        <v>4.82426512569211E-2</v>
      </c>
      <c r="X1765" s="17">
        <v>9.4199677918821903E-2</v>
      </c>
      <c r="Y1765" s="17">
        <v>6.9136334922294596E-2</v>
      </c>
      <c r="Z1765" s="17">
        <v>7.7004372028576504E-2</v>
      </c>
      <c r="AA1765" s="17">
        <v>9.8051470916583602E-2</v>
      </c>
      <c r="AB1765" s="17">
        <v>0.112512066770714</v>
      </c>
      <c r="AC1765" s="17">
        <v>0.16436349763170099</v>
      </c>
      <c r="AD1765" s="17">
        <v>6.0154124034226902E-2</v>
      </c>
      <c r="AE1765" s="17"/>
      <c r="AF1765" s="17">
        <v>9.2312224174212906E-2</v>
      </c>
      <c r="AG1765" s="17">
        <v>8.0765417242017204E-2</v>
      </c>
      <c r="AH1765" s="17">
        <v>9.3652411750001593E-2</v>
      </c>
      <c r="AI1765" s="17">
        <v>7.7131854245082801E-2</v>
      </c>
      <c r="AJ1765" s="17">
        <v>7.91199402865152E-2</v>
      </c>
      <c r="AK1765" s="17"/>
      <c r="AL1765" s="17">
        <v>8.6151416366194E-2</v>
      </c>
      <c r="AM1765" s="17">
        <v>7.9670118454648303E-2</v>
      </c>
      <c r="AN1765" s="17">
        <v>0.12459924964748</v>
      </c>
      <c r="AO1765" s="17">
        <v>9.5884785022399693E-2</v>
      </c>
      <c r="AP1765" s="17">
        <v>0.105379886834489</v>
      </c>
      <c r="AQ1765" s="17">
        <v>8.2249499636270207E-2</v>
      </c>
      <c r="AR1765" s="17"/>
      <c r="AS1765" s="17">
        <v>0.100796622356408</v>
      </c>
      <c r="AT1765" s="17">
        <v>8.1700159516895299E-2</v>
      </c>
      <c r="AU1765" s="17"/>
      <c r="AV1765" s="17">
        <v>0.10074239028805</v>
      </c>
      <c r="AW1765" s="17">
        <v>0.100922919873766</v>
      </c>
    </row>
    <row r="1766" spans="2:49" x14ac:dyDescent="0.3">
      <c r="B1766" t="s">
        <v>175</v>
      </c>
      <c r="C1766" s="17">
        <v>3.48395664362708E-2</v>
      </c>
      <c r="D1766" s="17">
        <v>3.03821092148094E-2</v>
      </c>
      <c r="E1766" s="17">
        <v>3.9438118658105002E-2</v>
      </c>
      <c r="F1766" s="17"/>
      <c r="G1766" s="17">
        <v>2.8325956953210302E-2</v>
      </c>
      <c r="H1766" s="17">
        <v>3.9400780743776197E-2</v>
      </c>
      <c r="I1766" s="17">
        <v>3.0785663304039201E-2</v>
      </c>
      <c r="J1766" s="17">
        <v>3.8258270996707498E-2</v>
      </c>
      <c r="K1766" s="17">
        <v>3.7257270856720898E-2</v>
      </c>
      <c r="L1766" s="17">
        <v>3.4407460501014203E-2</v>
      </c>
      <c r="M1766" s="17"/>
      <c r="N1766" s="17">
        <v>2.87774468344777E-2</v>
      </c>
      <c r="O1766" s="17">
        <v>2.3766740886731301E-2</v>
      </c>
      <c r="P1766" s="17">
        <v>3.6288934154167798E-2</v>
      </c>
      <c r="Q1766" s="17">
        <v>5.2009717808809301E-2</v>
      </c>
      <c r="R1766" s="17"/>
      <c r="S1766" s="17">
        <v>4.0144478141123499E-2</v>
      </c>
      <c r="T1766" s="17">
        <v>3.2791777876363698E-2</v>
      </c>
      <c r="U1766" s="17">
        <v>3.4134181464516099E-2</v>
      </c>
      <c r="V1766" s="17">
        <v>2.9766866197549102E-2</v>
      </c>
      <c r="W1766" s="17">
        <v>3.9007393479739298E-2</v>
      </c>
      <c r="X1766" s="17">
        <v>4.1680653128142703E-2</v>
      </c>
      <c r="Y1766" s="17">
        <v>4.37379943272568E-2</v>
      </c>
      <c r="Z1766" s="17">
        <v>5.2500577033780201E-2</v>
      </c>
      <c r="AA1766" s="17">
        <v>2.9205287527200498E-2</v>
      </c>
      <c r="AB1766" s="17">
        <v>2.9111929112065602E-2</v>
      </c>
      <c r="AC1766" s="17">
        <v>2.4835989919526499E-2</v>
      </c>
      <c r="AD1766" s="17">
        <v>1.2995407267226601E-2</v>
      </c>
      <c r="AE1766" s="17"/>
      <c r="AF1766" s="17">
        <v>3.1032794167476001E-2</v>
      </c>
      <c r="AG1766" s="17">
        <v>2.8402539665246199E-2</v>
      </c>
      <c r="AH1766" s="17">
        <v>3.9245716657276698E-2</v>
      </c>
      <c r="AI1766" s="17">
        <v>3.6267428213798102E-2</v>
      </c>
      <c r="AJ1766" s="17">
        <v>0</v>
      </c>
      <c r="AK1766" s="17"/>
      <c r="AL1766" s="17">
        <v>3.7504968352873203E-2</v>
      </c>
      <c r="AM1766" s="17">
        <v>3.4894731407700198E-2</v>
      </c>
      <c r="AN1766" s="17">
        <v>3.8545982167740099E-2</v>
      </c>
      <c r="AO1766" s="17">
        <v>3.1774482978313902E-2</v>
      </c>
      <c r="AP1766" s="17">
        <v>1.7260822977157399E-2</v>
      </c>
      <c r="AQ1766" s="17">
        <v>6.0474531391992797E-2</v>
      </c>
      <c r="AR1766" s="17"/>
      <c r="AS1766" s="17">
        <v>3.77635156892916E-2</v>
      </c>
      <c r="AT1766" s="17">
        <v>3.1357574644133503E-2</v>
      </c>
      <c r="AU1766" s="17"/>
      <c r="AV1766" s="17">
        <v>3.5486988998075897E-2</v>
      </c>
      <c r="AW1766" s="17">
        <v>4.3065169821344597E-2</v>
      </c>
    </row>
    <row r="1767" spans="2:49" x14ac:dyDescent="0.3">
      <c r="B1767" t="s">
        <v>176</v>
      </c>
      <c r="C1767" s="17">
        <v>7.3886418423638606E-2</v>
      </c>
      <c r="D1767" s="17">
        <v>9.6713988655497393E-2</v>
      </c>
      <c r="E1767" s="17">
        <v>5.2151292709334302E-2</v>
      </c>
      <c r="F1767" s="17"/>
      <c r="G1767" s="17">
        <v>2.9002773746571401E-2</v>
      </c>
      <c r="H1767" s="17">
        <v>2.8629453306285801E-2</v>
      </c>
      <c r="I1767" s="17">
        <v>5.2786784554018001E-2</v>
      </c>
      <c r="J1767" s="17">
        <v>8.5329770199050498E-2</v>
      </c>
      <c r="K1767" s="17">
        <v>9.1319267904221402E-2</v>
      </c>
      <c r="L1767" s="17">
        <v>0.13693757222886699</v>
      </c>
      <c r="M1767" s="17"/>
      <c r="N1767" s="17">
        <v>5.1546824084360301E-2</v>
      </c>
      <c r="O1767" s="17">
        <v>6.4220729640663901E-2</v>
      </c>
      <c r="P1767" s="17">
        <v>7.08078409017147E-2</v>
      </c>
      <c r="Q1767" s="17">
        <v>0.111585433345135</v>
      </c>
      <c r="R1767" s="17"/>
      <c r="S1767" s="17">
        <v>5.0071472618088801E-2</v>
      </c>
      <c r="T1767" s="17">
        <v>0.126754009578047</v>
      </c>
      <c r="U1767" s="17">
        <v>0.10491311749144799</v>
      </c>
      <c r="V1767" s="17">
        <v>4.5826986362120903E-2</v>
      </c>
      <c r="W1767" s="17">
        <v>8.0557099876059496E-2</v>
      </c>
      <c r="X1767" s="17">
        <v>6.3167807421336195E-2</v>
      </c>
      <c r="Y1767" s="17">
        <v>7.1325005516331696E-2</v>
      </c>
      <c r="Z1767" s="17">
        <v>4.12062821366996E-2</v>
      </c>
      <c r="AA1767" s="17">
        <v>6.4978831719781596E-2</v>
      </c>
      <c r="AB1767" s="17">
        <v>6.5629662950697804E-2</v>
      </c>
      <c r="AC1767" s="17">
        <v>4.21432225798948E-2</v>
      </c>
      <c r="AD1767" s="17">
        <v>0.134164588436291</v>
      </c>
      <c r="AE1767" s="17"/>
      <c r="AF1767" s="17">
        <v>9.6289287338084506E-2</v>
      </c>
      <c r="AG1767" s="17">
        <v>6.1539104844695602E-2</v>
      </c>
      <c r="AH1767" s="17">
        <v>6.1811627873998597E-2</v>
      </c>
      <c r="AI1767" s="17">
        <v>4.4697150905613402E-2</v>
      </c>
      <c r="AJ1767" s="17">
        <v>5.8725519817162598E-2</v>
      </c>
      <c r="AK1767" s="17"/>
      <c r="AL1767" s="17">
        <v>4.0734760740289297E-2</v>
      </c>
      <c r="AM1767" s="17">
        <v>8.40819174027332E-2</v>
      </c>
      <c r="AN1767" s="17">
        <v>8.5258694495620402E-2</v>
      </c>
      <c r="AO1767" s="17">
        <v>8.62622223210429E-2</v>
      </c>
      <c r="AP1767" s="17">
        <v>0.11566564352762</v>
      </c>
      <c r="AQ1767" s="17">
        <v>3.5917467359794002E-2</v>
      </c>
      <c r="AR1767" s="17"/>
      <c r="AS1767" s="17">
        <v>7.2101946481287205E-2</v>
      </c>
      <c r="AT1767" s="17">
        <v>7.6011461000950006E-2</v>
      </c>
      <c r="AU1767" s="17"/>
      <c r="AV1767" s="17">
        <v>7.29619446941214E-2</v>
      </c>
      <c r="AW1767" s="17">
        <v>7.0099152885137295E-2</v>
      </c>
    </row>
    <row r="1768" spans="2:49" x14ac:dyDescent="0.3">
      <c r="B1768" t="s">
        <v>177</v>
      </c>
      <c r="C1768" s="17">
        <v>0.545810552464843</v>
      </c>
      <c r="D1768" s="17">
        <v>0.52005406091983197</v>
      </c>
      <c r="E1768" s="17">
        <v>0.56853616642702798</v>
      </c>
      <c r="F1768" s="17"/>
      <c r="G1768" s="17">
        <v>0.64556823571217303</v>
      </c>
      <c r="H1768" s="17">
        <v>0.60791638927484404</v>
      </c>
      <c r="I1768" s="17">
        <v>0.59482412346491198</v>
      </c>
      <c r="J1768" s="17">
        <v>0.48051970681853401</v>
      </c>
      <c r="K1768" s="17">
        <v>0.55644881635920995</v>
      </c>
      <c r="L1768" s="17">
        <v>0.434437990537896</v>
      </c>
      <c r="M1768" s="17"/>
      <c r="N1768" s="17">
        <v>0.61525793818607399</v>
      </c>
      <c r="O1768" s="17">
        <v>0.53989468904179105</v>
      </c>
      <c r="P1768" s="17">
        <v>0.53731839349556798</v>
      </c>
      <c r="Q1768" s="17">
        <v>0.48483978195975902</v>
      </c>
      <c r="R1768" s="17"/>
      <c r="S1768" s="17">
        <v>0.57344674702672704</v>
      </c>
      <c r="T1768" s="17">
        <v>0.55466685754358902</v>
      </c>
      <c r="U1768" s="17">
        <v>0.49803834362313099</v>
      </c>
      <c r="V1768" s="17">
        <v>0.58048626836181405</v>
      </c>
      <c r="W1768" s="17">
        <v>0.52511685179105405</v>
      </c>
      <c r="X1768" s="17">
        <v>0.496626760867037</v>
      </c>
      <c r="Y1768" s="17">
        <v>0.51084261330634395</v>
      </c>
      <c r="Z1768" s="17">
        <v>0.53734769017562301</v>
      </c>
      <c r="AA1768" s="17">
        <v>0.57718451060536602</v>
      </c>
      <c r="AB1768" s="17">
        <v>0.567492733737747</v>
      </c>
      <c r="AC1768" s="17">
        <v>0.48093934828814899</v>
      </c>
      <c r="AD1768" s="17">
        <v>0.62993040424911895</v>
      </c>
      <c r="AE1768" s="17"/>
      <c r="AF1768" s="17">
        <v>0.47794111337019701</v>
      </c>
      <c r="AG1768" s="17">
        <v>0.57606782454308403</v>
      </c>
      <c r="AH1768" s="17">
        <v>0.58396119761958498</v>
      </c>
      <c r="AI1768" s="17">
        <v>0.62508463018827898</v>
      </c>
      <c r="AJ1768" s="17">
        <v>0.70048839358759196</v>
      </c>
      <c r="AK1768" s="17"/>
      <c r="AL1768" s="17">
        <v>0.59779587581323501</v>
      </c>
      <c r="AM1768" s="17">
        <v>0.53437165099738404</v>
      </c>
      <c r="AN1768" s="17">
        <v>0.52604739889010699</v>
      </c>
      <c r="AO1768" s="17">
        <v>0.53368707583084496</v>
      </c>
      <c r="AP1768" s="17">
        <v>0.48541015327700299</v>
      </c>
      <c r="AQ1768" s="17">
        <v>0.53966236908994403</v>
      </c>
      <c r="AR1768" s="17"/>
      <c r="AS1768" s="17">
        <v>0.54144492445762404</v>
      </c>
      <c r="AT1768" s="17">
        <v>0.55100937076613798</v>
      </c>
      <c r="AU1768" s="17"/>
      <c r="AV1768" s="17">
        <v>0.54586586569186202</v>
      </c>
      <c r="AW1768" s="17">
        <v>0.53114928353564195</v>
      </c>
    </row>
    <row r="1769" spans="2:49" x14ac:dyDescent="0.3">
      <c r="B1769" t="s">
        <v>178</v>
      </c>
      <c r="C1769" s="17">
        <v>0.126919735134846</v>
      </c>
      <c r="D1769" s="17">
        <v>0.130620726800903</v>
      </c>
      <c r="E1769" s="17">
        <v>0.124222708046849</v>
      </c>
      <c r="F1769" s="17"/>
      <c r="G1769" s="17">
        <v>0.106872855045039</v>
      </c>
      <c r="H1769" s="17">
        <v>0.153979249747039</v>
      </c>
      <c r="I1769" s="17">
        <v>0.106377367629422</v>
      </c>
      <c r="J1769" s="17">
        <v>0.15831725974858499</v>
      </c>
      <c r="K1769" s="17">
        <v>0.118620835261324</v>
      </c>
      <c r="L1769" s="17">
        <v>0.11520755458380801</v>
      </c>
      <c r="M1769" s="17"/>
      <c r="N1769" s="17">
        <v>0.10838636711642601</v>
      </c>
      <c r="O1769" s="17">
        <v>0.13291435782723199</v>
      </c>
      <c r="P1769" s="17">
        <v>0.125711555615448</v>
      </c>
      <c r="Q1769" s="17">
        <v>0.14315366372546201</v>
      </c>
      <c r="R1769" s="17"/>
      <c r="S1769" s="17">
        <v>0.14112707493030599</v>
      </c>
      <c r="T1769" s="17">
        <v>0.11192075478081601</v>
      </c>
      <c r="U1769" s="17">
        <v>0.108384374187908</v>
      </c>
      <c r="V1769" s="17">
        <v>0.14442859148804499</v>
      </c>
      <c r="W1769" s="17">
        <v>8.7250044736660398E-2</v>
      </c>
      <c r="X1769" s="17">
        <v>0.13588033104696501</v>
      </c>
      <c r="Y1769" s="17">
        <v>0.112874329249551</v>
      </c>
      <c r="Z1769" s="17">
        <v>0.12950494906235699</v>
      </c>
      <c r="AA1769" s="17">
        <v>0.12725675844378401</v>
      </c>
      <c r="AB1769" s="17">
        <v>0.14162399588277999</v>
      </c>
      <c r="AC1769" s="17">
        <v>0.18919948755122801</v>
      </c>
      <c r="AD1769" s="17">
        <v>7.3149531301453505E-2</v>
      </c>
      <c r="AE1769" s="17"/>
      <c r="AF1769" s="17">
        <v>0.123345018341689</v>
      </c>
      <c r="AG1769" s="17">
        <v>0.109167956907263</v>
      </c>
      <c r="AH1769" s="17">
        <v>0.13289812840727799</v>
      </c>
      <c r="AI1769" s="17">
        <v>0.11339928245888101</v>
      </c>
      <c r="AJ1769" s="17">
        <v>7.91199402865152E-2</v>
      </c>
      <c r="AK1769" s="17"/>
      <c r="AL1769" s="17">
        <v>0.12365638471906699</v>
      </c>
      <c r="AM1769" s="17">
        <v>0.11456484986234799</v>
      </c>
      <c r="AN1769" s="17">
        <v>0.16314523181522</v>
      </c>
      <c r="AO1769" s="17">
        <v>0.127659268000714</v>
      </c>
      <c r="AP1769" s="17">
        <v>0.122640709811647</v>
      </c>
      <c r="AQ1769" s="17">
        <v>0.142724031028263</v>
      </c>
      <c r="AR1769" s="17"/>
      <c r="AS1769" s="17">
        <v>0.1385601380457</v>
      </c>
      <c r="AT1769" s="17">
        <v>0.113057734161029</v>
      </c>
      <c r="AU1769" s="17"/>
      <c r="AV1769" s="17">
        <v>0.136229379286126</v>
      </c>
      <c r="AW1769" s="17">
        <v>0.14398808969511101</v>
      </c>
    </row>
    <row r="1770" spans="2:49" x14ac:dyDescent="0.3">
      <c r="C1770" s="17"/>
      <c r="D1770" s="17"/>
      <c r="E1770" s="17"/>
      <c r="F1770" s="17"/>
      <c r="G1770" s="17"/>
      <c r="H1770" s="17"/>
      <c r="I1770" s="17"/>
      <c r="J1770" s="17"/>
      <c r="K1770" s="17"/>
      <c r="L1770" s="17"/>
      <c r="M1770" s="17"/>
      <c r="N1770" s="17"/>
      <c r="O1770" s="17"/>
      <c r="P1770" s="17"/>
      <c r="Q1770" s="17"/>
      <c r="R1770" s="17"/>
      <c r="S1770" s="17"/>
      <c r="T1770" s="17"/>
      <c r="U1770" s="17"/>
      <c r="V1770" s="17"/>
      <c r="W1770" s="17"/>
      <c r="X1770" s="17"/>
      <c r="Y1770" s="17"/>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row>
    <row r="1771" spans="2:49" x14ac:dyDescent="0.3">
      <c r="B1771" s="6" t="s">
        <v>579</v>
      </c>
      <c r="C1771" s="17"/>
      <c r="D1771" s="17"/>
      <c r="E1771" s="17"/>
      <c r="F1771" s="17"/>
      <c r="G1771" s="17"/>
      <c r="H1771" s="17"/>
      <c r="I1771" s="17"/>
      <c r="J1771" s="17"/>
      <c r="K1771" s="17"/>
      <c r="L1771" s="17"/>
      <c r="M1771" s="17"/>
      <c r="N1771" s="17"/>
      <c r="O1771" s="17"/>
      <c r="P1771" s="17"/>
      <c r="Q1771" s="17"/>
      <c r="R1771" s="17"/>
      <c r="S1771" s="17"/>
      <c r="T1771" s="17"/>
      <c r="U1771" s="17"/>
      <c r="V1771" s="17"/>
      <c r="W1771" s="17"/>
      <c r="X1771" s="17"/>
      <c r="Y1771" s="17"/>
      <c r="Z1771" s="17"/>
      <c r="AA1771" s="17"/>
      <c r="AB1771" s="17"/>
      <c r="AC1771" s="17"/>
      <c r="AD1771" s="17"/>
      <c r="AE1771" s="17"/>
      <c r="AF1771" s="17"/>
      <c r="AG1771" s="17"/>
      <c r="AH1771" s="17"/>
      <c r="AI1771" s="17"/>
      <c r="AJ1771" s="17"/>
      <c r="AK1771" s="17"/>
      <c r="AL1771" s="17"/>
      <c r="AM1771" s="17"/>
      <c r="AN1771" s="17"/>
      <c r="AO1771" s="17"/>
      <c r="AP1771" s="17"/>
      <c r="AQ1771" s="17"/>
      <c r="AR1771" s="17"/>
      <c r="AS1771" s="17"/>
      <c r="AT1771" s="17"/>
      <c r="AU1771" s="17"/>
      <c r="AV1771" s="17"/>
      <c r="AW1771" s="17"/>
    </row>
    <row r="1772" spans="2:49" x14ac:dyDescent="0.3">
      <c r="B1772" s="23" t="s">
        <v>80</v>
      </c>
      <c r="C1772" s="17"/>
      <c r="D1772" s="17"/>
      <c r="E1772" s="17"/>
      <c r="F1772" s="17"/>
      <c r="G1772" s="17"/>
      <c r="H1772" s="17"/>
      <c r="I1772" s="17"/>
      <c r="J1772" s="17"/>
      <c r="K1772" s="17"/>
      <c r="L1772" s="17"/>
      <c r="M1772" s="17"/>
      <c r="N1772" s="17"/>
      <c r="O1772" s="17"/>
      <c r="P1772" s="17"/>
      <c r="Q1772" s="17"/>
      <c r="R1772" s="17"/>
      <c r="S1772" s="17"/>
      <c r="T1772" s="17"/>
      <c r="U1772" s="17"/>
      <c r="V1772" s="17"/>
      <c r="W1772" s="17"/>
      <c r="X1772" s="17"/>
      <c r="Y1772" s="17"/>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row>
    <row r="1773" spans="2:49" x14ac:dyDescent="0.3">
      <c r="B1773" t="s">
        <v>171</v>
      </c>
      <c r="C1773" s="17">
        <v>0.11605708235123401</v>
      </c>
      <c r="D1773" s="17">
        <v>0.12804817780432501</v>
      </c>
      <c r="E1773" s="17">
        <v>0.104273092162354</v>
      </c>
      <c r="F1773" s="17"/>
      <c r="G1773" s="17">
        <v>0.115454917685428</v>
      </c>
      <c r="H1773" s="17">
        <v>0.15742678430740101</v>
      </c>
      <c r="I1773" s="17">
        <v>0.12073607745911499</v>
      </c>
      <c r="J1773" s="17">
        <v>0.13814374028902601</v>
      </c>
      <c r="K1773" s="17">
        <v>8.4242933986739196E-2</v>
      </c>
      <c r="L1773" s="17">
        <v>8.2440268083976698E-2</v>
      </c>
      <c r="M1773" s="17"/>
      <c r="N1773" s="17">
        <v>0.138431269149832</v>
      </c>
      <c r="O1773" s="17">
        <v>0.11276932457278099</v>
      </c>
      <c r="P1773" s="17">
        <v>0.10504895784523</v>
      </c>
      <c r="Q1773" s="17">
        <v>0.104504577109446</v>
      </c>
      <c r="R1773" s="17"/>
      <c r="S1773" s="17">
        <v>0.15272828079116099</v>
      </c>
      <c r="T1773" s="17">
        <v>0.12601064706822299</v>
      </c>
      <c r="U1773" s="17">
        <v>0.10078045255234599</v>
      </c>
      <c r="V1773" s="17">
        <v>0.108636809295189</v>
      </c>
      <c r="W1773" s="17">
        <v>0.114967376026441</v>
      </c>
      <c r="X1773" s="17">
        <v>8.3462267195410098E-2</v>
      </c>
      <c r="Y1773" s="17">
        <v>0.100457133946892</v>
      </c>
      <c r="Z1773" s="17">
        <v>0.18545897217930599</v>
      </c>
      <c r="AA1773" s="17">
        <v>0.100944794660348</v>
      </c>
      <c r="AB1773" s="17">
        <v>9.4423637308802599E-2</v>
      </c>
      <c r="AC1773" s="17">
        <v>9.4356069726259206E-2</v>
      </c>
      <c r="AD1773" s="17">
        <v>0.17012655722087999</v>
      </c>
      <c r="AE1773" s="17"/>
      <c r="AF1773" s="17">
        <v>0.101753428570029</v>
      </c>
      <c r="AG1773" s="17">
        <v>0.104220094660796</v>
      </c>
      <c r="AH1773" s="17">
        <v>0.121349021225455</v>
      </c>
      <c r="AI1773" s="17">
        <v>0.17676573046917901</v>
      </c>
      <c r="AJ1773" s="17">
        <v>0.232705396833949</v>
      </c>
      <c r="AK1773" s="17"/>
      <c r="AL1773" s="17">
        <v>0.15510591489946199</v>
      </c>
      <c r="AM1773" s="17">
        <v>7.6583774109174399E-2</v>
      </c>
      <c r="AN1773" s="17">
        <v>0.13862603167911899</v>
      </c>
      <c r="AO1773" s="17">
        <v>9.8726757898302195E-2</v>
      </c>
      <c r="AP1773" s="17">
        <v>0.102252031985132</v>
      </c>
      <c r="AQ1773" s="17">
        <v>0.18010629682555601</v>
      </c>
      <c r="AR1773" s="17"/>
      <c r="AS1773" s="17">
        <v>0.12037214268292799</v>
      </c>
      <c r="AT1773" s="17">
        <v>0.110918482684359</v>
      </c>
      <c r="AU1773" s="17"/>
      <c r="AV1773" s="17">
        <v>0.128872925272285</v>
      </c>
      <c r="AW1773" s="17">
        <v>0.100575226040372</v>
      </c>
    </row>
    <row r="1774" spans="2:49" x14ac:dyDescent="0.3">
      <c r="B1774" t="s">
        <v>172</v>
      </c>
      <c r="C1774" s="17">
        <v>0.36751268608336002</v>
      </c>
      <c r="D1774" s="17">
        <v>0.38475254945701698</v>
      </c>
      <c r="E1774" s="17">
        <v>0.35150364594090999</v>
      </c>
      <c r="F1774" s="17"/>
      <c r="G1774" s="17">
        <v>0.38930876405394899</v>
      </c>
      <c r="H1774" s="17">
        <v>0.43272570358950901</v>
      </c>
      <c r="I1774" s="17">
        <v>0.40883597472884903</v>
      </c>
      <c r="J1774" s="17">
        <v>0.367470135541409</v>
      </c>
      <c r="K1774" s="17">
        <v>0.40599281288555</v>
      </c>
      <c r="L1774" s="17">
        <v>0.240363473655963</v>
      </c>
      <c r="M1774" s="17"/>
      <c r="N1774" s="17">
        <v>0.43873719397685801</v>
      </c>
      <c r="O1774" s="17">
        <v>0.343802755106068</v>
      </c>
      <c r="P1774" s="17">
        <v>0.37554384267853902</v>
      </c>
      <c r="Q1774" s="17">
        <v>0.31219076420397501</v>
      </c>
      <c r="R1774" s="17"/>
      <c r="S1774" s="17">
        <v>0.373612040194859</v>
      </c>
      <c r="T1774" s="17">
        <v>0.39711662505497802</v>
      </c>
      <c r="U1774" s="17">
        <v>0.37442302168443897</v>
      </c>
      <c r="V1774" s="17">
        <v>0.31590869089666401</v>
      </c>
      <c r="W1774" s="17">
        <v>0.297789136254069</v>
      </c>
      <c r="X1774" s="17">
        <v>0.39104488961051098</v>
      </c>
      <c r="Y1774" s="17">
        <v>0.30810023442335399</v>
      </c>
      <c r="Z1774" s="17">
        <v>0.38403087279723003</v>
      </c>
      <c r="AA1774" s="17">
        <v>0.4143379553939</v>
      </c>
      <c r="AB1774" s="17">
        <v>0.41662782108516</v>
      </c>
      <c r="AC1774" s="17">
        <v>0.336454584878214</v>
      </c>
      <c r="AD1774" s="17">
        <v>0.307929833662417</v>
      </c>
      <c r="AE1774" s="17"/>
      <c r="AF1774" s="17">
        <v>0.30394218857123101</v>
      </c>
      <c r="AG1774" s="17">
        <v>0.37513795006482697</v>
      </c>
      <c r="AH1774" s="17">
        <v>0.41792501030021101</v>
      </c>
      <c r="AI1774" s="17">
        <v>0.43116734506633098</v>
      </c>
      <c r="AJ1774" s="17">
        <v>0.37863193695382602</v>
      </c>
      <c r="AK1774" s="17"/>
      <c r="AL1774" s="17">
        <v>0.41177961569709298</v>
      </c>
      <c r="AM1774" s="17">
        <v>0.37701856552405499</v>
      </c>
      <c r="AN1774" s="17">
        <v>0.35537657464588901</v>
      </c>
      <c r="AO1774" s="17">
        <v>0.36082659756896601</v>
      </c>
      <c r="AP1774" s="17">
        <v>0.29906453972177</v>
      </c>
      <c r="AQ1774" s="17">
        <v>0.25323465366981401</v>
      </c>
      <c r="AR1774" s="17"/>
      <c r="AS1774" s="17">
        <v>0.36855187634868197</v>
      </c>
      <c r="AT1774" s="17">
        <v>0.36627516393054499</v>
      </c>
      <c r="AU1774" s="17"/>
      <c r="AV1774" s="17">
        <v>0.36750370876503102</v>
      </c>
      <c r="AW1774" s="17">
        <v>0.37099288528672097</v>
      </c>
    </row>
    <row r="1775" spans="2:49" x14ac:dyDescent="0.3">
      <c r="B1775" t="s">
        <v>173</v>
      </c>
      <c r="C1775" s="17">
        <v>0.19264690692747199</v>
      </c>
      <c r="D1775" s="17">
        <v>0.17927914825015501</v>
      </c>
      <c r="E1775" s="17">
        <v>0.206139625034335</v>
      </c>
      <c r="F1775" s="17"/>
      <c r="G1775" s="17">
        <v>0.225561250407328</v>
      </c>
      <c r="H1775" s="17">
        <v>0.18309223454368301</v>
      </c>
      <c r="I1775" s="17">
        <v>0.195451928654019</v>
      </c>
      <c r="J1775" s="17">
        <v>0.209570448806356</v>
      </c>
      <c r="K1775" s="17">
        <v>0.16561558939871601</v>
      </c>
      <c r="L1775" s="17">
        <v>0.18047446229314201</v>
      </c>
      <c r="M1775" s="17"/>
      <c r="N1775" s="17">
        <v>0.16606651743602299</v>
      </c>
      <c r="O1775" s="17">
        <v>0.19590661192564601</v>
      </c>
      <c r="P1775" s="17">
        <v>0.20424262074506</v>
      </c>
      <c r="Q1775" s="17">
        <v>0.20618445756019799</v>
      </c>
      <c r="R1775" s="17"/>
      <c r="S1775" s="17">
        <v>0.179816364978335</v>
      </c>
      <c r="T1775" s="17">
        <v>0.14876023412936101</v>
      </c>
      <c r="U1775" s="17">
        <v>0.209272276695673</v>
      </c>
      <c r="V1775" s="17">
        <v>0.21864875460382599</v>
      </c>
      <c r="W1775" s="17">
        <v>0.24320266164426901</v>
      </c>
      <c r="X1775" s="17">
        <v>0.23529373491706199</v>
      </c>
      <c r="Y1775" s="17">
        <v>0.205334968278643</v>
      </c>
      <c r="Z1775" s="17">
        <v>0.162068739110382</v>
      </c>
      <c r="AA1775" s="17">
        <v>0.19625202577435599</v>
      </c>
      <c r="AB1775" s="17">
        <v>0.18458236247449</v>
      </c>
      <c r="AC1775" s="17">
        <v>0.16126893484444499</v>
      </c>
      <c r="AD1775" s="17">
        <v>0.14541793783659501</v>
      </c>
      <c r="AE1775" s="17"/>
      <c r="AF1775" s="17">
        <v>0.18869840249185901</v>
      </c>
      <c r="AG1775" s="17">
        <v>0.199132715029357</v>
      </c>
      <c r="AH1775" s="17">
        <v>0.19556388938764599</v>
      </c>
      <c r="AI1775" s="17">
        <v>0.15785128917094601</v>
      </c>
      <c r="AJ1775" s="17">
        <v>0.24459321349243701</v>
      </c>
      <c r="AK1775" s="17"/>
      <c r="AL1775" s="17">
        <v>0.179734318040845</v>
      </c>
      <c r="AM1775" s="17">
        <v>0.19151510227291599</v>
      </c>
      <c r="AN1775" s="17">
        <v>0.20191269427931899</v>
      </c>
      <c r="AO1775" s="17">
        <v>0.19570000799717699</v>
      </c>
      <c r="AP1775" s="17">
        <v>0.18386085766877</v>
      </c>
      <c r="AQ1775" s="17">
        <v>0.26003187287605101</v>
      </c>
      <c r="AR1775" s="17"/>
      <c r="AS1775" s="17">
        <v>0.18428896059409</v>
      </c>
      <c r="AT1775" s="17">
        <v>0.20259998682511099</v>
      </c>
      <c r="AU1775" s="17"/>
      <c r="AV1775" s="17">
        <v>0.181415396988758</v>
      </c>
      <c r="AW1775" s="17">
        <v>0.19098101495071801</v>
      </c>
    </row>
    <row r="1776" spans="2:49" x14ac:dyDescent="0.3">
      <c r="B1776" t="s">
        <v>174</v>
      </c>
      <c r="C1776" s="17">
        <v>0.17601549184773199</v>
      </c>
      <c r="D1776" s="17">
        <v>0.164749859960579</v>
      </c>
      <c r="E1776" s="17">
        <v>0.186586964734369</v>
      </c>
      <c r="F1776" s="17"/>
      <c r="G1776" s="17">
        <v>0.1587930151104</v>
      </c>
      <c r="H1776" s="17">
        <v>0.13824044740425501</v>
      </c>
      <c r="I1776" s="17">
        <v>0.14923218738206101</v>
      </c>
      <c r="J1776" s="17">
        <v>0.16494675959185501</v>
      </c>
      <c r="K1776" s="17">
        <v>0.160680310001558</v>
      </c>
      <c r="L1776" s="17">
        <v>0.259419589260658</v>
      </c>
      <c r="M1776" s="17"/>
      <c r="N1776" s="17">
        <v>0.14127248548386701</v>
      </c>
      <c r="O1776" s="17">
        <v>0.21772594943930801</v>
      </c>
      <c r="P1776" s="17">
        <v>0.1786914480897</v>
      </c>
      <c r="Q1776" s="17">
        <v>0.169730496538437</v>
      </c>
      <c r="R1776" s="17"/>
      <c r="S1776" s="17">
        <v>0.170673987040738</v>
      </c>
      <c r="T1776" s="17">
        <v>0.160286688431481</v>
      </c>
      <c r="U1776" s="17">
        <v>0.14277664418677</v>
      </c>
      <c r="V1776" s="17">
        <v>0.22795099857720999</v>
      </c>
      <c r="W1776" s="17">
        <v>0.231099837353344</v>
      </c>
      <c r="X1776" s="17">
        <v>0.151269031757235</v>
      </c>
      <c r="Y1776" s="17">
        <v>0.21071818221715399</v>
      </c>
      <c r="Z1776" s="17">
        <v>0.14113184264383799</v>
      </c>
      <c r="AA1776" s="17">
        <v>0.17208419162927699</v>
      </c>
      <c r="AB1776" s="17">
        <v>0.146114652037237</v>
      </c>
      <c r="AC1776" s="17">
        <v>0.17588454514101201</v>
      </c>
      <c r="AD1776" s="17">
        <v>0.20625074429451501</v>
      </c>
      <c r="AE1776" s="17"/>
      <c r="AF1776" s="17">
        <v>0.217028670024</v>
      </c>
      <c r="AG1776" s="17">
        <v>0.17712997635250699</v>
      </c>
      <c r="AH1776" s="17">
        <v>0.14473695821636401</v>
      </c>
      <c r="AI1776" s="17">
        <v>0.12980554037681799</v>
      </c>
      <c r="AJ1776" s="17">
        <v>5.4693391451434897E-2</v>
      </c>
      <c r="AK1776" s="17"/>
      <c r="AL1776" s="17">
        <v>0.13520571961977501</v>
      </c>
      <c r="AM1776" s="17">
        <v>0.193859279443342</v>
      </c>
      <c r="AN1776" s="17">
        <v>0.172495714241031</v>
      </c>
      <c r="AO1776" s="17">
        <v>0.186783670038079</v>
      </c>
      <c r="AP1776" s="17">
        <v>0.21932543033756699</v>
      </c>
      <c r="AQ1776" s="17">
        <v>0.17393266459579601</v>
      </c>
      <c r="AR1776" s="17"/>
      <c r="AS1776" s="17">
        <v>0.17790281066031199</v>
      </c>
      <c r="AT1776" s="17">
        <v>0.173767973834975</v>
      </c>
      <c r="AU1776" s="17"/>
      <c r="AV1776" s="17">
        <v>0.173224157540526</v>
      </c>
      <c r="AW1776" s="17">
        <v>0.18879861993883801</v>
      </c>
    </row>
    <row r="1777" spans="2:49" x14ac:dyDescent="0.3">
      <c r="B1777" t="s">
        <v>175</v>
      </c>
      <c r="C1777" s="17">
        <v>0.113496005707427</v>
      </c>
      <c r="D1777" s="17">
        <v>0.103657279806832</v>
      </c>
      <c r="E1777" s="17">
        <v>0.12209067372601</v>
      </c>
      <c r="F1777" s="17"/>
      <c r="G1777" s="17">
        <v>7.4852703351444505E-2</v>
      </c>
      <c r="H1777" s="17">
        <v>6.7075820869284306E-2</v>
      </c>
      <c r="I1777" s="17">
        <v>9.4589237423043204E-2</v>
      </c>
      <c r="J1777" s="17">
        <v>9.2048264789871104E-2</v>
      </c>
      <c r="K1777" s="17">
        <v>0.153341350819239</v>
      </c>
      <c r="L1777" s="17">
        <v>0.18320801842201601</v>
      </c>
      <c r="M1777" s="17"/>
      <c r="N1777" s="17">
        <v>9.3143454780427695E-2</v>
      </c>
      <c r="O1777" s="17">
        <v>0.104388811762333</v>
      </c>
      <c r="P1777" s="17">
        <v>0.10857425111610999</v>
      </c>
      <c r="Q1777" s="17">
        <v>0.14693610165261201</v>
      </c>
      <c r="R1777" s="17"/>
      <c r="S1777" s="17">
        <v>8.5882754060456201E-2</v>
      </c>
      <c r="T1777" s="17">
        <v>0.13837470736173599</v>
      </c>
      <c r="U1777" s="17">
        <v>0.132755472741859</v>
      </c>
      <c r="V1777" s="17">
        <v>9.6013064468572301E-2</v>
      </c>
      <c r="W1777" s="17">
        <v>7.0964589044395995E-2</v>
      </c>
      <c r="X1777" s="17">
        <v>0.123576590215902</v>
      </c>
      <c r="Y1777" s="17">
        <v>0.143840122821489</v>
      </c>
      <c r="Z1777" s="17">
        <v>0.105283419902632</v>
      </c>
      <c r="AA1777" s="17">
        <v>9.3444180940050803E-2</v>
      </c>
      <c r="AB1777" s="17">
        <v>0.117507642278995</v>
      </c>
      <c r="AC1777" s="17">
        <v>0.155373900803041</v>
      </c>
      <c r="AD1777" s="17">
        <v>0.126265741238449</v>
      </c>
      <c r="AE1777" s="17"/>
      <c r="AF1777" s="17">
        <v>0.15034382119988299</v>
      </c>
      <c r="AG1777" s="17">
        <v>0.110384741023097</v>
      </c>
      <c r="AH1777" s="17">
        <v>9.1769324727720203E-2</v>
      </c>
      <c r="AI1777" s="17">
        <v>8.6510894725455006E-2</v>
      </c>
      <c r="AJ1777" s="17">
        <v>5.9461784873675601E-2</v>
      </c>
      <c r="AK1777" s="17"/>
      <c r="AL1777" s="17">
        <v>8.7202773081863999E-2</v>
      </c>
      <c r="AM1777" s="17">
        <v>0.13145107749488</v>
      </c>
      <c r="AN1777" s="17">
        <v>0.10179522479624201</v>
      </c>
      <c r="AO1777" s="17">
        <v>0.12326839851868</v>
      </c>
      <c r="AP1777" s="17">
        <v>0.123257458240863</v>
      </c>
      <c r="AQ1777" s="17">
        <v>0.123185928971511</v>
      </c>
      <c r="AR1777" s="17"/>
      <c r="AS1777" s="17">
        <v>0.124227344142569</v>
      </c>
      <c r="AT1777" s="17">
        <v>0.10071656628617</v>
      </c>
      <c r="AU1777" s="17"/>
      <c r="AV1777" s="17">
        <v>0.121428820076177</v>
      </c>
      <c r="AW1777" s="17">
        <v>0.13074464382435499</v>
      </c>
    </row>
    <row r="1778" spans="2:49" x14ac:dyDescent="0.3">
      <c r="B1778" t="s">
        <v>176</v>
      </c>
      <c r="C1778" s="17">
        <v>3.42718270827745E-2</v>
      </c>
      <c r="D1778" s="17">
        <v>3.9512984721091597E-2</v>
      </c>
      <c r="E1778" s="17">
        <v>2.9405998402022401E-2</v>
      </c>
      <c r="F1778" s="17"/>
      <c r="G1778" s="17">
        <v>3.6029349391451103E-2</v>
      </c>
      <c r="H1778" s="17">
        <v>2.1439009285868799E-2</v>
      </c>
      <c r="I1778" s="17">
        <v>3.1154594352912599E-2</v>
      </c>
      <c r="J1778" s="17">
        <v>2.78206509814833E-2</v>
      </c>
      <c r="K1778" s="17">
        <v>3.0127002908197802E-2</v>
      </c>
      <c r="L1778" s="17">
        <v>5.4094188284243998E-2</v>
      </c>
      <c r="M1778" s="17"/>
      <c r="N1778" s="17">
        <v>2.23490791729925E-2</v>
      </c>
      <c r="O1778" s="17">
        <v>2.5406547193864499E-2</v>
      </c>
      <c r="P1778" s="17">
        <v>2.7898879525360801E-2</v>
      </c>
      <c r="Q1778" s="17">
        <v>6.0453602935332203E-2</v>
      </c>
      <c r="R1778" s="17"/>
      <c r="S1778" s="17">
        <v>3.72865729344505E-2</v>
      </c>
      <c r="T1778" s="17">
        <v>2.9451097954220299E-2</v>
      </c>
      <c r="U1778" s="17">
        <v>3.99921321389127E-2</v>
      </c>
      <c r="V1778" s="17">
        <v>3.28416821585399E-2</v>
      </c>
      <c r="W1778" s="17">
        <v>4.1976399677481797E-2</v>
      </c>
      <c r="X1778" s="17">
        <v>1.53534863038797E-2</v>
      </c>
      <c r="Y1778" s="17">
        <v>3.1549358312468599E-2</v>
      </c>
      <c r="Z1778" s="17">
        <v>2.2026153366611501E-2</v>
      </c>
      <c r="AA1778" s="17">
        <v>2.2936851602069201E-2</v>
      </c>
      <c r="AB1778" s="17">
        <v>4.0743884815315497E-2</v>
      </c>
      <c r="AC1778" s="17">
        <v>7.6661964607028801E-2</v>
      </c>
      <c r="AD1778" s="17">
        <v>4.4009185747143797E-2</v>
      </c>
      <c r="AE1778" s="17"/>
      <c r="AF1778" s="17">
        <v>3.8233489142999198E-2</v>
      </c>
      <c r="AG1778" s="17">
        <v>3.3994522869415497E-2</v>
      </c>
      <c r="AH1778" s="17">
        <v>2.8655796142602798E-2</v>
      </c>
      <c r="AI1778" s="17">
        <v>1.7899200191271399E-2</v>
      </c>
      <c r="AJ1778" s="17">
        <v>2.9914276394677801E-2</v>
      </c>
      <c r="AK1778" s="17"/>
      <c r="AL1778" s="17">
        <v>3.0971658660960199E-2</v>
      </c>
      <c r="AM1778" s="17">
        <v>2.9572201155632999E-2</v>
      </c>
      <c r="AN1778" s="17">
        <v>2.9793760358399202E-2</v>
      </c>
      <c r="AO1778" s="17">
        <v>3.4694567978796803E-2</v>
      </c>
      <c r="AP1778" s="17">
        <v>7.2239682045897702E-2</v>
      </c>
      <c r="AQ1778" s="17">
        <v>9.5085830612719E-3</v>
      </c>
      <c r="AR1778" s="17"/>
      <c r="AS1778" s="17">
        <v>2.4656865571418999E-2</v>
      </c>
      <c r="AT1778" s="17">
        <v>4.5721826438839597E-2</v>
      </c>
      <c r="AU1778" s="17"/>
      <c r="AV1778" s="17">
        <v>2.7554991357223099E-2</v>
      </c>
      <c r="AW1778" s="17">
        <v>1.79076099589962E-2</v>
      </c>
    </row>
    <row r="1779" spans="2:49" x14ac:dyDescent="0.3">
      <c r="B1779" t="s">
        <v>177</v>
      </c>
      <c r="C1779" s="17">
        <v>0.48356976843459398</v>
      </c>
      <c r="D1779" s="17">
        <v>0.51280072726134196</v>
      </c>
      <c r="E1779" s="17">
        <v>0.45577673810326402</v>
      </c>
      <c r="F1779" s="17"/>
      <c r="G1779" s="17">
        <v>0.50476368173937602</v>
      </c>
      <c r="H1779" s="17">
        <v>0.59015248789690899</v>
      </c>
      <c r="I1779" s="17">
        <v>0.52957205218796399</v>
      </c>
      <c r="J1779" s="17">
        <v>0.50561387583043504</v>
      </c>
      <c r="K1779" s="17">
        <v>0.49023574687228899</v>
      </c>
      <c r="L1779" s="17">
        <v>0.32280374173993998</v>
      </c>
      <c r="M1779" s="17"/>
      <c r="N1779" s="17">
        <v>0.57716846312669001</v>
      </c>
      <c r="O1779" s="17">
        <v>0.456572079678849</v>
      </c>
      <c r="P1779" s="17">
        <v>0.48059280052376802</v>
      </c>
      <c r="Q1779" s="17">
        <v>0.41669534131342101</v>
      </c>
      <c r="R1779" s="17"/>
      <c r="S1779" s="17">
        <v>0.52634032098602002</v>
      </c>
      <c r="T1779" s="17">
        <v>0.52312727212320198</v>
      </c>
      <c r="U1779" s="17">
        <v>0.475203474236785</v>
      </c>
      <c r="V1779" s="17">
        <v>0.424545500191852</v>
      </c>
      <c r="W1779" s="17">
        <v>0.41275651228050902</v>
      </c>
      <c r="X1779" s="17">
        <v>0.47450715680592098</v>
      </c>
      <c r="Y1779" s="17">
        <v>0.40855736837024598</v>
      </c>
      <c r="Z1779" s="17">
        <v>0.56948984497653599</v>
      </c>
      <c r="AA1779" s="17">
        <v>0.51528275005424695</v>
      </c>
      <c r="AB1779" s="17">
        <v>0.51105145839396204</v>
      </c>
      <c r="AC1779" s="17">
        <v>0.43081065460447299</v>
      </c>
      <c r="AD1779" s="17">
        <v>0.47805639088329699</v>
      </c>
      <c r="AE1779" s="17"/>
      <c r="AF1779" s="17">
        <v>0.40569561714125901</v>
      </c>
      <c r="AG1779" s="17">
        <v>0.47935804472562399</v>
      </c>
      <c r="AH1779" s="17">
        <v>0.539274031525667</v>
      </c>
      <c r="AI1779" s="17">
        <v>0.60793307553550902</v>
      </c>
      <c r="AJ1779" s="17">
        <v>0.611337333787774</v>
      </c>
      <c r="AK1779" s="17"/>
      <c r="AL1779" s="17">
        <v>0.566885530596556</v>
      </c>
      <c r="AM1779" s="17">
        <v>0.45360233963322999</v>
      </c>
      <c r="AN1779" s="17">
        <v>0.49400260632500897</v>
      </c>
      <c r="AO1779" s="17">
        <v>0.459553355467268</v>
      </c>
      <c r="AP1779" s="17">
        <v>0.40131657170690199</v>
      </c>
      <c r="AQ1779" s="17">
        <v>0.43334095049537003</v>
      </c>
      <c r="AR1779" s="17"/>
      <c r="AS1779" s="17">
        <v>0.48892401903160898</v>
      </c>
      <c r="AT1779" s="17">
        <v>0.47719364661490399</v>
      </c>
      <c r="AU1779" s="17"/>
      <c r="AV1779" s="17">
        <v>0.49637663403731602</v>
      </c>
      <c r="AW1779" s="17">
        <v>0.47156811132709198</v>
      </c>
    </row>
    <row r="1780" spans="2:49" x14ac:dyDescent="0.3">
      <c r="B1780" t="s">
        <v>178</v>
      </c>
      <c r="C1780" s="17">
        <v>0.28951149755515898</v>
      </c>
      <c r="D1780" s="17">
        <v>0.26840713976741098</v>
      </c>
      <c r="E1780" s="17">
        <v>0.30867763846037899</v>
      </c>
      <c r="F1780" s="17"/>
      <c r="G1780" s="17">
        <v>0.23364571846184401</v>
      </c>
      <c r="H1780" s="17">
        <v>0.20531626827353899</v>
      </c>
      <c r="I1780" s="17">
        <v>0.24382142480510499</v>
      </c>
      <c r="J1780" s="17">
        <v>0.256995024381726</v>
      </c>
      <c r="K1780" s="17">
        <v>0.31402166082079702</v>
      </c>
      <c r="L1780" s="17">
        <v>0.44262760768267401</v>
      </c>
      <c r="M1780" s="17"/>
      <c r="N1780" s="17">
        <v>0.23441594026429499</v>
      </c>
      <c r="O1780" s="17">
        <v>0.32211476120164101</v>
      </c>
      <c r="P1780" s="17">
        <v>0.28726569920581102</v>
      </c>
      <c r="Q1780" s="17">
        <v>0.31666659819104898</v>
      </c>
      <c r="R1780" s="17"/>
      <c r="S1780" s="17">
        <v>0.25655674110119397</v>
      </c>
      <c r="T1780" s="17">
        <v>0.29866139579321699</v>
      </c>
      <c r="U1780" s="17">
        <v>0.275532116928629</v>
      </c>
      <c r="V1780" s="17">
        <v>0.32396406304578201</v>
      </c>
      <c r="W1780" s="17">
        <v>0.30206442639774</v>
      </c>
      <c r="X1780" s="17">
        <v>0.274845621973138</v>
      </c>
      <c r="Y1780" s="17">
        <v>0.354558305038643</v>
      </c>
      <c r="Z1780" s="17">
        <v>0.24641526254647</v>
      </c>
      <c r="AA1780" s="17">
        <v>0.26552837256932799</v>
      </c>
      <c r="AB1780" s="17">
        <v>0.26362229431623202</v>
      </c>
      <c r="AC1780" s="17">
        <v>0.33125844594405301</v>
      </c>
      <c r="AD1780" s="17">
        <v>0.33251648553296398</v>
      </c>
      <c r="AE1780" s="17"/>
      <c r="AF1780" s="17">
        <v>0.36737249122388199</v>
      </c>
      <c r="AG1780" s="17">
        <v>0.28751471737560402</v>
      </c>
      <c r="AH1780" s="17">
        <v>0.23650628294408499</v>
      </c>
      <c r="AI1780" s="17">
        <v>0.216316435102273</v>
      </c>
      <c r="AJ1780" s="17">
        <v>0.11415517632511001</v>
      </c>
      <c r="AK1780" s="17"/>
      <c r="AL1780" s="17">
        <v>0.22240849270163901</v>
      </c>
      <c r="AM1780" s="17">
        <v>0.32531035693822202</v>
      </c>
      <c r="AN1780" s="17">
        <v>0.27429093903727297</v>
      </c>
      <c r="AO1780" s="17">
        <v>0.31005206855675799</v>
      </c>
      <c r="AP1780" s="17">
        <v>0.342582888578431</v>
      </c>
      <c r="AQ1780" s="17">
        <v>0.29711859356730702</v>
      </c>
      <c r="AR1780" s="17"/>
      <c r="AS1780" s="17">
        <v>0.30213015480288102</v>
      </c>
      <c r="AT1780" s="17">
        <v>0.27448454012114498</v>
      </c>
      <c r="AU1780" s="17"/>
      <c r="AV1780" s="17">
        <v>0.294652977616703</v>
      </c>
      <c r="AW1780" s="17">
        <v>0.31954326376319298</v>
      </c>
    </row>
    <row r="1781" spans="2:49" x14ac:dyDescent="0.3">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row>
    <row r="1782" spans="2:49" x14ac:dyDescent="0.3">
      <c r="B1782" s="6" t="s">
        <v>580</v>
      </c>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row>
    <row r="1783" spans="2:49" x14ac:dyDescent="0.3">
      <c r="B1783" s="23" t="s">
        <v>80</v>
      </c>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row>
    <row r="1784" spans="2:49" x14ac:dyDescent="0.3">
      <c r="B1784" t="s">
        <v>171</v>
      </c>
      <c r="C1784" s="17">
        <v>7.1421458142890706E-2</v>
      </c>
      <c r="D1784" s="17">
        <v>8.1141460143502195E-2</v>
      </c>
      <c r="E1784" s="17">
        <v>6.0553838071586097E-2</v>
      </c>
      <c r="F1784" s="17"/>
      <c r="G1784" s="17">
        <v>8.3850444098903507E-2</v>
      </c>
      <c r="H1784" s="17">
        <v>0.12132512635291</v>
      </c>
      <c r="I1784" s="17">
        <v>8.2802482783013401E-2</v>
      </c>
      <c r="J1784" s="17">
        <v>7.1246556244653703E-2</v>
      </c>
      <c r="K1784" s="17">
        <v>4.6564374399429898E-2</v>
      </c>
      <c r="L1784" s="17">
        <v>3.0093524461454801E-2</v>
      </c>
      <c r="M1784" s="17"/>
      <c r="N1784" s="17">
        <v>8.8562660172701702E-2</v>
      </c>
      <c r="O1784" s="17">
        <v>5.4367245631061198E-2</v>
      </c>
      <c r="P1784" s="17">
        <v>9.0165319844724298E-2</v>
      </c>
      <c r="Q1784" s="17">
        <v>5.4934146826767602E-2</v>
      </c>
      <c r="R1784" s="17"/>
      <c r="S1784" s="17">
        <v>0.13028798204177999</v>
      </c>
      <c r="T1784" s="17">
        <v>7.8931147276860597E-2</v>
      </c>
      <c r="U1784" s="17">
        <v>5.7102364119495701E-2</v>
      </c>
      <c r="V1784" s="17">
        <v>7.5758586008101994E-2</v>
      </c>
      <c r="W1784" s="17">
        <v>3.7493068780443499E-2</v>
      </c>
      <c r="X1784" s="17">
        <v>6.2535610803889002E-2</v>
      </c>
      <c r="Y1784" s="17">
        <v>4.2317760786938101E-2</v>
      </c>
      <c r="Z1784" s="17">
        <v>6.87840199360292E-2</v>
      </c>
      <c r="AA1784" s="17">
        <v>6.4224573058314902E-2</v>
      </c>
      <c r="AB1784" s="17">
        <v>5.9465092081401001E-2</v>
      </c>
      <c r="AC1784" s="17">
        <v>3.3181113948746399E-2</v>
      </c>
      <c r="AD1784" s="17">
        <v>0.10157913887275601</v>
      </c>
      <c r="AE1784" s="17"/>
      <c r="AF1784" s="17">
        <v>5.6420586063287703E-2</v>
      </c>
      <c r="AG1784" s="17">
        <v>5.0840978688854899E-2</v>
      </c>
      <c r="AH1784" s="17">
        <v>8.6741631318710793E-2</v>
      </c>
      <c r="AI1784" s="17">
        <v>0.116069257411424</v>
      </c>
      <c r="AJ1784" s="17">
        <v>0.23539259308966501</v>
      </c>
      <c r="AK1784" s="17"/>
      <c r="AL1784" s="17">
        <v>0.117009528822151</v>
      </c>
      <c r="AM1784" s="17">
        <v>5.2437848441754899E-2</v>
      </c>
      <c r="AN1784" s="17">
        <v>6.0711436697462297E-2</v>
      </c>
      <c r="AO1784" s="17">
        <v>5.4798029405032797E-2</v>
      </c>
      <c r="AP1784" s="17">
        <v>3.43194893359694E-2</v>
      </c>
      <c r="AQ1784" s="17">
        <v>9.8853372820267502E-2</v>
      </c>
      <c r="AR1784" s="17"/>
      <c r="AS1784" s="17">
        <v>8.3883967623003597E-2</v>
      </c>
      <c r="AT1784" s="17">
        <v>5.6580449642365499E-2</v>
      </c>
      <c r="AU1784" s="17"/>
      <c r="AV1784" s="17">
        <v>8.9853407905593902E-2</v>
      </c>
      <c r="AW1784" s="17">
        <v>6.9982128535257607E-2</v>
      </c>
    </row>
    <row r="1785" spans="2:49" x14ac:dyDescent="0.3">
      <c r="B1785" t="s">
        <v>172</v>
      </c>
      <c r="C1785" s="17">
        <v>0.19589298331910501</v>
      </c>
      <c r="D1785" s="17">
        <v>0.213776516219473</v>
      </c>
      <c r="E1785" s="17">
        <v>0.17892567992948599</v>
      </c>
      <c r="F1785" s="17"/>
      <c r="G1785" s="17">
        <v>0.28155198662052</v>
      </c>
      <c r="H1785" s="17">
        <v>0.29616112596295902</v>
      </c>
      <c r="I1785" s="17">
        <v>0.255580078951476</v>
      </c>
      <c r="J1785" s="17">
        <v>0.156122481590491</v>
      </c>
      <c r="K1785" s="17">
        <v>0.12856656743141801</v>
      </c>
      <c r="L1785" s="17">
        <v>8.5838412230025196E-2</v>
      </c>
      <c r="M1785" s="17"/>
      <c r="N1785" s="17">
        <v>0.25174793209143198</v>
      </c>
      <c r="O1785" s="17">
        <v>0.17962240303423499</v>
      </c>
      <c r="P1785" s="17">
        <v>0.188231306257923</v>
      </c>
      <c r="Q1785" s="17">
        <v>0.15947498732628601</v>
      </c>
      <c r="R1785" s="17"/>
      <c r="S1785" s="17">
        <v>0.201573685017814</v>
      </c>
      <c r="T1785" s="17">
        <v>0.204055831568519</v>
      </c>
      <c r="U1785" s="17">
        <v>0.178143932955417</v>
      </c>
      <c r="V1785" s="17">
        <v>0.17314314350926899</v>
      </c>
      <c r="W1785" s="17">
        <v>0.173527327576986</v>
      </c>
      <c r="X1785" s="17">
        <v>0.19450258324530401</v>
      </c>
      <c r="Y1785" s="17">
        <v>0.16976967093780901</v>
      </c>
      <c r="Z1785" s="17">
        <v>0.21291403304831399</v>
      </c>
      <c r="AA1785" s="17">
        <v>0.26734672795658698</v>
      </c>
      <c r="AB1785" s="17">
        <v>0.18023621337474799</v>
      </c>
      <c r="AC1785" s="17">
        <v>0.178552785564533</v>
      </c>
      <c r="AD1785" s="17">
        <v>0.16667721547240499</v>
      </c>
      <c r="AE1785" s="17"/>
      <c r="AF1785" s="17">
        <v>0.123212336670945</v>
      </c>
      <c r="AG1785" s="17">
        <v>0.198633434236693</v>
      </c>
      <c r="AH1785" s="17">
        <v>0.22030786602917399</v>
      </c>
      <c r="AI1785" s="17">
        <v>0.31308558671123399</v>
      </c>
      <c r="AJ1785" s="17">
        <v>0.31110950448498098</v>
      </c>
      <c r="AK1785" s="17"/>
      <c r="AL1785" s="17">
        <v>0.27405083450951701</v>
      </c>
      <c r="AM1785" s="17">
        <v>0.16399140118804001</v>
      </c>
      <c r="AN1785" s="17">
        <v>0.196799615250906</v>
      </c>
      <c r="AO1785" s="17">
        <v>0.151859132065644</v>
      </c>
      <c r="AP1785" s="17">
        <v>0.162619787442288</v>
      </c>
      <c r="AQ1785" s="17">
        <v>0.17760995790605799</v>
      </c>
      <c r="AR1785" s="17"/>
      <c r="AS1785" s="17">
        <v>0.19933093265724999</v>
      </c>
      <c r="AT1785" s="17">
        <v>0.19179889332597699</v>
      </c>
      <c r="AU1785" s="17"/>
      <c r="AV1785" s="17">
        <v>0.201217078609671</v>
      </c>
      <c r="AW1785" s="17">
        <v>0.194938410697858</v>
      </c>
    </row>
    <row r="1786" spans="2:49" x14ac:dyDescent="0.3">
      <c r="B1786" t="s">
        <v>173</v>
      </c>
      <c r="C1786" s="17">
        <v>0.17505182037541001</v>
      </c>
      <c r="D1786" s="17">
        <v>0.182133710332888</v>
      </c>
      <c r="E1786" s="17">
        <v>0.16940321947033099</v>
      </c>
      <c r="F1786" s="17"/>
      <c r="G1786" s="17">
        <v>0.199439152053041</v>
      </c>
      <c r="H1786" s="17">
        <v>0.21561991201639499</v>
      </c>
      <c r="I1786" s="17">
        <v>0.19816844244825901</v>
      </c>
      <c r="J1786" s="17">
        <v>0.191707753681953</v>
      </c>
      <c r="K1786" s="17">
        <v>0.138859910868986</v>
      </c>
      <c r="L1786" s="17">
        <v>0.117636258691209</v>
      </c>
      <c r="M1786" s="17"/>
      <c r="N1786" s="17">
        <v>0.154098272457727</v>
      </c>
      <c r="O1786" s="17">
        <v>0.17744621758134599</v>
      </c>
      <c r="P1786" s="17">
        <v>0.19347595808835599</v>
      </c>
      <c r="Q1786" s="17">
        <v>0.17914052090240301</v>
      </c>
      <c r="R1786" s="17"/>
      <c r="S1786" s="17">
        <v>0.203222881239421</v>
      </c>
      <c r="T1786" s="17">
        <v>0.12964432279642599</v>
      </c>
      <c r="U1786" s="17">
        <v>0.154013539541422</v>
      </c>
      <c r="V1786" s="17">
        <v>0.19445412305124199</v>
      </c>
      <c r="W1786" s="17">
        <v>0.21036815141281801</v>
      </c>
      <c r="X1786" s="17">
        <v>0.185372991081453</v>
      </c>
      <c r="Y1786" s="17">
        <v>0.166610153439987</v>
      </c>
      <c r="Z1786" s="17">
        <v>0.172057935388119</v>
      </c>
      <c r="AA1786" s="17">
        <v>0.149906599748764</v>
      </c>
      <c r="AB1786" s="17">
        <v>0.20164875274147401</v>
      </c>
      <c r="AC1786" s="17">
        <v>0.145320698534842</v>
      </c>
      <c r="AD1786" s="17">
        <v>0.21372986634476199</v>
      </c>
      <c r="AE1786" s="17"/>
      <c r="AF1786" s="17">
        <v>0.16539275495744199</v>
      </c>
      <c r="AG1786" s="17">
        <v>0.196111138839412</v>
      </c>
      <c r="AH1786" s="17">
        <v>0.14443455750096501</v>
      </c>
      <c r="AI1786" s="17">
        <v>0.22465560077962199</v>
      </c>
      <c r="AJ1786" s="17">
        <v>0.24411131184113999</v>
      </c>
      <c r="AK1786" s="17"/>
      <c r="AL1786" s="17">
        <v>0.17911304927400301</v>
      </c>
      <c r="AM1786" s="17">
        <v>0.18908146072285201</v>
      </c>
      <c r="AN1786" s="17">
        <v>0.18216004334911301</v>
      </c>
      <c r="AO1786" s="17">
        <v>0.15436329662933501</v>
      </c>
      <c r="AP1786" s="17">
        <v>0.148171843774942</v>
      </c>
      <c r="AQ1786" s="17">
        <v>0.187862930313517</v>
      </c>
      <c r="AR1786" s="17"/>
      <c r="AS1786" s="17">
        <v>0.160045215676823</v>
      </c>
      <c r="AT1786" s="17">
        <v>0.19292247060449599</v>
      </c>
      <c r="AU1786" s="17"/>
      <c r="AV1786" s="17">
        <v>0.15769727807826101</v>
      </c>
      <c r="AW1786" s="17">
        <v>0.16551317400089999</v>
      </c>
    </row>
    <row r="1787" spans="2:49" x14ac:dyDescent="0.3">
      <c r="B1787" t="s">
        <v>174</v>
      </c>
      <c r="C1787" s="17">
        <v>0.25664769619257799</v>
      </c>
      <c r="D1787" s="17">
        <v>0.22482920375054799</v>
      </c>
      <c r="E1787" s="17">
        <v>0.28867182355791099</v>
      </c>
      <c r="F1787" s="17"/>
      <c r="G1787" s="17">
        <v>0.244286242006377</v>
      </c>
      <c r="H1787" s="17">
        <v>0.19304592526898001</v>
      </c>
      <c r="I1787" s="17">
        <v>0.19863548511909601</v>
      </c>
      <c r="J1787" s="17">
        <v>0.28664787550473197</v>
      </c>
      <c r="K1787" s="17">
        <v>0.25143494144635797</v>
      </c>
      <c r="L1787" s="17">
        <v>0.34313036664019703</v>
      </c>
      <c r="M1787" s="17"/>
      <c r="N1787" s="17">
        <v>0.239443236089314</v>
      </c>
      <c r="O1787" s="17">
        <v>0.274313791991323</v>
      </c>
      <c r="P1787" s="17">
        <v>0.274842531716808</v>
      </c>
      <c r="Q1787" s="17">
        <v>0.241858467441253</v>
      </c>
      <c r="R1787" s="17"/>
      <c r="S1787" s="17">
        <v>0.199373914225636</v>
      </c>
      <c r="T1787" s="17">
        <v>0.249194727679451</v>
      </c>
      <c r="U1787" s="17">
        <v>0.25067564350796101</v>
      </c>
      <c r="V1787" s="17">
        <v>0.27457463824129602</v>
      </c>
      <c r="W1787" s="17">
        <v>0.35084969844533798</v>
      </c>
      <c r="X1787" s="17">
        <v>0.26522016898862899</v>
      </c>
      <c r="Y1787" s="17">
        <v>0.25968029567386502</v>
      </c>
      <c r="Z1787" s="17">
        <v>0.28020556565703802</v>
      </c>
      <c r="AA1787" s="17">
        <v>0.26238110100906198</v>
      </c>
      <c r="AB1787" s="17">
        <v>0.221853629050977</v>
      </c>
      <c r="AC1787" s="17">
        <v>0.320414662493886</v>
      </c>
      <c r="AD1787" s="17">
        <v>0.21113164414676</v>
      </c>
      <c r="AE1787" s="17"/>
      <c r="AF1787" s="17">
        <v>0.29555910989117301</v>
      </c>
      <c r="AG1787" s="17">
        <v>0.28235319188006502</v>
      </c>
      <c r="AH1787" s="17">
        <v>0.25081704159766799</v>
      </c>
      <c r="AI1787" s="17">
        <v>0.15586557767107401</v>
      </c>
      <c r="AJ1787" s="17">
        <v>0.116535360551916</v>
      </c>
      <c r="AK1787" s="17"/>
      <c r="AL1787" s="17">
        <v>0.20729268307700499</v>
      </c>
      <c r="AM1787" s="17">
        <v>0.24559266222776199</v>
      </c>
      <c r="AN1787" s="17">
        <v>0.281053689043191</v>
      </c>
      <c r="AO1787" s="17">
        <v>0.29042935989004898</v>
      </c>
      <c r="AP1787" s="17">
        <v>0.30360641649998799</v>
      </c>
      <c r="AQ1787" s="17">
        <v>0.31879239940086002</v>
      </c>
      <c r="AR1787" s="17"/>
      <c r="AS1787" s="17">
        <v>0.26329628223321899</v>
      </c>
      <c r="AT1787" s="17">
        <v>0.24873021198900899</v>
      </c>
      <c r="AU1787" s="17"/>
      <c r="AV1787" s="17">
        <v>0.245275785846505</v>
      </c>
      <c r="AW1787" s="17">
        <v>0.30526303777310299</v>
      </c>
    </row>
    <row r="1788" spans="2:49" x14ac:dyDescent="0.3">
      <c r="B1788" t="s">
        <v>175</v>
      </c>
      <c r="C1788" s="17">
        <v>0.26260744159747801</v>
      </c>
      <c r="D1788" s="17">
        <v>0.25088119920121499</v>
      </c>
      <c r="E1788" s="17">
        <v>0.27243237009493199</v>
      </c>
      <c r="F1788" s="17"/>
      <c r="G1788" s="17">
        <v>0.15313943627818299</v>
      </c>
      <c r="H1788" s="17">
        <v>0.147548467493027</v>
      </c>
      <c r="I1788" s="17">
        <v>0.228115910602182</v>
      </c>
      <c r="J1788" s="17">
        <v>0.26440150026284598</v>
      </c>
      <c r="K1788" s="17">
        <v>0.38427231537851397</v>
      </c>
      <c r="L1788" s="17">
        <v>0.37439749772105302</v>
      </c>
      <c r="M1788" s="17"/>
      <c r="N1788" s="17">
        <v>0.24180974506337199</v>
      </c>
      <c r="O1788" s="17">
        <v>0.28428029339390698</v>
      </c>
      <c r="P1788" s="17">
        <v>0.21982779001814201</v>
      </c>
      <c r="Q1788" s="17">
        <v>0.29945117704568103</v>
      </c>
      <c r="R1788" s="17"/>
      <c r="S1788" s="17">
        <v>0.21237228464848501</v>
      </c>
      <c r="T1788" s="17">
        <v>0.29616673237811098</v>
      </c>
      <c r="U1788" s="17">
        <v>0.30261638300627203</v>
      </c>
      <c r="V1788" s="17">
        <v>0.25317301971204198</v>
      </c>
      <c r="W1788" s="17">
        <v>0.177588774535369</v>
      </c>
      <c r="X1788" s="17">
        <v>0.262442996774082</v>
      </c>
      <c r="Y1788" s="17">
        <v>0.33491370338099902</v>
      </c>
      <c r="Z1788" s="17">
        <v>0.21429977472838399</v>
      </c>
      <c r="AA1788" s="17">
        <v>0.23373351186166499</v>
      </c>
      <c r="AB1788" s="17">
        <v>0.31648495150377498</v>
      </c>
      <c r="AC1788" s="17">
        <v>0.27653621553951102</v>
      </c>
      <c r="AD1788" s="17">
        <v>0.26469288319833501</v>
      </c>
      <c r="AE1788" s="17"/>
      <c r="AF1788" s="17">
        <v>0.32249433667230498</v>
      </c>
      <c r="AG1788" s="17">
        <v>0.23352321198826301</v>
      </c>
      <c r="AH1788" s="17">
        <v>0.26490297832895499</v>
      </c>
      <c r="AI1788" s="17">
        <v>0.166173601810956</v>
      </c>
      <c r="AJ1788" s="17">
        <v>6.2936953637619003E-2</v>
      </c>
      <c r="AK1788" s="17"/>
      <c r="AL1788" s="17">
        <v>0.185745285748319</v>
      </c>
      <c r="AM1788" s="17">
        <v>0.29931486666462898</v>
      </c>
      <c r="AN1788" s="17">
        <v>0.245941783832379</v>
      </c>
      <c r="AO1788" s="17">
        <v>0.32149281699870702</v>
      </c>
      <c r="AP1788" s="17">
        <v>0.296916182304309</v>
      </c>
      <c r="AQ1788" s="17">
        <v>0.216881339559298</v>
      </c>
      <c r="AR1788" s="17"/>
      <c r="AS1788" s="17">
        <v>0.25952040486818201</v>
      </c>
      <c r="AT1788" s="17">
        <v>0.26628364649136599</v>
      </c>
      <c r="AU1788" s="17"/>
      <c r="AV1788" s="17">
        <v>0.260744200857289</v>
      </c>
      <c r="AW1788" s="17">
        <v>0.25667038642232898</v>
      </c>
    </row>
    <row r="1789" spans="2:49" x14ac:dyDescent="0.3">
      <c r="B1789" t="s">
        <v>176</v>
      </c>
      <c r="C1789" s="17">
        <v>3.8378600372538402E-2</v>
      </c>
      <c r="D1789" s="17">
        <v>4.7237910352373097E-2</v>
      </c>
      <c r="E1789" s="17">
        <v>3.0013068875753099E-2</v>
      </c>
      <c r="F1789" s="17"/>
      <c r="G1789" s="17">
        <v>3.7732738942975498E-2</v>
      </c>
      <c r="H1789" s="17">
        <v>2.6299442905727902E-2</v>
      </c>
      <c r="I1789" s="17">
        <v>3.6697600095974198E-2</v>
      </c>
      <c r="J1789" s="17">
        <v>2.9873832715324199E-2</v>
      </c>
      <c r="K1789" s="17">
        <v>5.03018904752945E-2</v>
      </c>
      <c r="L1789" s="17">
        <v>4.8903940256060902E-2</v>
      </c>
      <c r="M1789" s="17"/>
      <c r="N1789" s="17">
        <v>2.4338154125453201E-2</v>
      </c>
      <c r="O1789" s="17">
        <v>2.9970048368128801E-2</v>
      </c>
      <c r="P1789" s="17">
        <v>3.3457094074047102E-2</v>
      </c>
      <c r="Q1789" s="17">
        <v>6.5140700457610001E-2</v>
      </c>
      <c r="R1789" s="17"/>
      <c r="S1789" s="17">
        <v>5.3169252826863203E-2</v>
      </c>
      <c r="T1789" s="17">
        <v>4.2007238300632098E-2</v>
      </c>
      <c r="U1789" s="17">
        <v>5.7448136869432898E-2</v>
      </c>
      <c r="V1789" s="17">
        <v>2.8896489478049601E-2</v>
      </c>
      <c r="W1789" s="17">
        <v>5.0172979249046297E-2</v>
      </c>
      <c r="X1789" s="17">
        <v>2.9925649106642999E-2</v>
      </c>
      <c r="Y1789" s="17">
        <v>2.6708415780402599E-2</v>
      </c>
      <c r="Z1789" s="17">
        <v>5.1738671242115702E-2</v>
      </c>
      <c r="AA1789" s="17">
        <v>2.2407486365607399E-2</v>
      </c>
      <c r="AB1789" s="17">
        <v>2.0311361247625798E-2</v>
      </c>
      <c r="AC1789" s="17">
        <v>4.5994523918481203E-2</v>
      </c>
      <c r="AD1789" s="17">
        <v>4.2189251964982098E-2</v>
      </c>
      <c r="AE1789" s="17"/>
      <c r="AF1789" s="17">
        <v>3.6920875744848203E-2</v>
      </c>
      <c r="AG1789" s="17">
        <v>3.8538044366712099E-2</v>
      </c>
      <c r="AH1789" s="17">
        <v>3.2795925224527199E-2</v>
      </c>
      <c r="AI1789" s="17">
        <v>2.4150375615690001E-2</v>
      </c>
      <c r="AJ1789" s="17">
        <v>2.9914276394677801E-2</v>
      </c>
      <c r="AK1789" s="17"/>
      <c r="AL1789" s="17">
        <v>3.6788618569005498E-2</v>
      </c>
      <c r="AM1789" s="17">
        <v>4.9581760754961797E-2</v>
      </c>
      <c r="AN1789" s="17">
        <v>3.3333431826948499E-2</v>
      </c>
      <c r="AO1789" s="17">
        <v>2.7057365011232501E-2</v>
      </c>
      <c r="AP1789" s="17">
        <v>5.4366280642504303E-2</v>
      </c>
      <c r="AQ1789" s="17">
        <v>0</v>
      </c>
      <c r="AR1789" s="17"/>
      <c r="AS1789" s="17">
        <v>3.39231969415233E-2</v>
      </c>
      <c r="AT1789" s="17">
        <v>4.3684327946786602E-2</v>
      </c>
      <c r="AU1789" s="17"/>
      <c r="AV1789" s="17">
        <v>4.5212248702680702E-2</v>
      </c>
      <c r="AW1789" s="17">
        <v>7.6328625705518998E-3</v>
      </c>
    </row>
    <row r="1790" spans="2:49" x14ac:dyDescent="0.3">
      <c r="B1790" t="s">
        <v>177</v>
      </c>
      <c r="C1790" s="17">
        <v>0.26731444146199501</v>
      </c>
      <c r="D1790" s="17">
        <v>0.29491797636297501</v>
      </c>
      <c r="E1790" s="17">
        <v>0.23947951800107201</v>
      </c>
      <c r="F1790" s="17"/>
      <c r="G1790" s="17">
        <v>0.36540243071942302</v>
      </c>
      <c r="H1790" s="17">
        <v>0.41748625231587</v>
      </c>
      <c r="I1790" s="17">
        <v>0.338382561734489</v>
      </c>
      <c r="J1790" s="17">
        <v>0.227369037835145</v>
      </c>
      <c r="K1790" s="17">
        <v>0.17513094183084801</v>
      </c>
      <c r="L1790" s="17">
        <v>0.11593193669148</v>
      </c>
      <c r="M1790" s="17"/>
      <c r="N1790" s="17">
        <v>0.34031059226413402</v>
      </c>
      <c r="O1790" s="17">
        <v>0.23398964866529601</v>
      </c>
      <c r="P1790" s="17">
        <v>0.27839662610264698</v>
      </c>
      <c r="Q1790" s="17">
        <v>0.21440913415305399</v>
      </c>
      <c r="R1790" s="17"/>
      <c r="S1790" s="17">
        <v>0.33186166705959402</v>
      </c>
      <c r="T1790" s="17">
        <v>0.28298697884537999</v>
      </c>
      <c r="U1790" s="17">
        <v>0.23524629707491199</v>
      </c>
      <c r="V1790" s="17">
        <v>0.248901729517371</v>
      </c>
      <c r="W1790" s="17">
        <v>0.21102039635743</v>
      </c>
      <c r="X1790" s="17">
        <v>0.25703819404919298</v>
      </c>
      <c r="Y1790" s="17">
        <v>0.21208743172474701</v>
      </c>
      <c r="Z1790" s="17">
        <v>0.28169805298434403</v>
      </c>
      <c r="AA1790" s="17">
        <v>0.33157130101490201</v>
      </c>
      <c r="AB1790" s="17">
        <v>0.23970130545614901</v>
      </c>
      <c r="AC1790" s="17">
        <v>0.21173389951328001</v>
      </c>
      <c r="AD1790" s="17">
        <v>0.26825635434516099</v>
      </c>
      <c r="AE1790" s="17"/>
      <c r="AF1790" s="17">
        <v>0.17963292273423301</v>
      </c>
      <c r="AG1790" s="17">
        <v>0.24947441292554801</v>
      </c>
      <c r="AH1790" s="17">
        <v>0.307049497347885</v>
      </c>
      <c r="AI1790" s="17">
        <v>0.42915484412265797</v>
      </c>
      <c r="AJ1790" s="17">
        <v>0.54650209757464596</v>
      </c>
      <c r="AK1790" s="17"/>
      <c r="AL1790" s="17">
        <v>0.39106036333166799</v>
      </c>
      <c r="AM1790" s="17">
        <v>0.21642924962979501</v>
      </c>
      <c r="AN1790" s="17">
        <v>0.25751105194836799</v>
      </c>
      <c r="AO1790" s="17">
        <v>0.206657161470677</v>
      </c>
      <c r="AP1790" s="17">
        <v>0.19693927677825801</v>
      </c>
      <c r="AQ1790" s="17">
        <v>0.27646333072632601</v>
      </c>
      <c r="AR1790" s="17"/>
      <c r="AS1790" s="17">
        <v>0.28321490028025398</v>
      </c>
      <c r="AT1790" s="17">
        <v>0.24837934296834199</v>
      </c>
      <c r="AU1790" s="17"/>
      <c r="AV1790" s="17">
        <v>0.29107048651526501</v>
      </c>
      <c r="AW1790" s="17">
        <v>0.26492053923311598</v>
      </c>
    </row>
    <row r="1791" spans="2:49" x14ac:dyDescent="0.3">
      <c r="B1791" t="s">
        <v>178</v>
      </c>
      <c r="C1791" s="17">
        <v>0.51925513779005605</v>
      </c>
      <c r="D1791" s="17">
        <v>0.47571040295176298</v>
      </c>
      <c r="E1791" s="17">
        <v>0.56110419365284403</v>
      </c>
      <c r="F1791" s="17"/>
      <c r="G1791" s="17">
        <v>0.39742567828455999</v>
      </c>
      <c r="H1791" s="17">
        <v>0.34059439276200798</v>
      </c>
      <c r="I1791" s="17">
        <v>0.42675139572127802</v>
      </c>
      <c r="J1791" s="17">
        <v>0.55104937576757795</v>
      </c>
      <c r="K1791" s="17">
        <v>0.63570725682487195</v>
      </c>
      <c r="L1791" s="17">
        <v>0.71752786436125104</v>
      </c>
      <c r="M1791" s="17"/>
      <c r="N1791" s="17">
        <v>0.481252981152686</v>
      </c>
      <c r="O1791" s="17">
        <v>0.55859408538522903</v>
      </c>
      <c r="P1791" s="17">
        <v>0.49467032173495001</v>
      </c>
      <c r="Q1791" s="17">
        <v>0.54130964448693397</v>
      </c>
      <c r="R1791" s="17"/>
      <c r="S1791" s="17">
        <v>0.41174619887412101</v>
      </c>
      <c r="T1791" s="17">
        <v>0.54536146005756203</v>
      </c>
      <c r="U1791" s="17">
        <v>0.55329202651423304</v>
      </c>
      <c r="V1791" s="17">
        <v>0.527747657953338</v>
      </c>
      <c r="W1791" s="17">
        <v>0.52843847298070601</v>
      </c>
      <c r="X1791" s="17">
        <v>0.52766316576271199</v>
      </c>
      <c r="Y1791" s="17">
        <v>0.59459399905486399</v>
      </c>
      <c r="Z1791" s="17">
        <v>0.49450534038542199</v>
      </c>
      <c r="AA1791" s="17">
        <v>0.496114612870727</v>
      </c>
      <c r="AB1791" s="17">
        <v>0.53833858055475103</v>
      </c>
      <c r="AC1791" s="17">
        <v>0.59695087803339697</v>
      </c>
      <c r="AD1791" s="17">
        <v>0.47582452734509501</v>
      </c>
      <c r="AE1791" s="17"/>
      <c r="AF1791" s="17">
        <v>0.61805344656347705</v>
      </c>
      <c r="AG1791" s="17">
        <v>0.515876403868328</v>
      </c>
      <c r="AH1791" s="17">
        <v>0.51572001992662297</v>
      </c>
      <c r="AI1791" s="17">
        <v>0.32203917948202998</v>
      </c>
      <c r="AJ1791" s="17">
        <v>0.17947231418953499</v>
      </c>
      <c r="AK1791" s="17"/>
      <c r="AL1791" s="17">
        <v>0.39303796882532399</v>
      </c>
      <c r="AM1791" s="17">
        <v>0.54490752889239102</v>
      </c>
      <c r="AN1791" s="17">
        <v>0.52699547287557003</v>
      </c>
      <c r="AO1791" s="17">
        <v>0.61192217688875605</v>
      </c>
      <c r="AP1791" s="17">
        <v>0.60052259880429604</v>
      </c>
      <c r="AQ1791" s="17">
        <v>0.53567373896015702</v>
      </c>
      <c r="AR1791" s="17"/>
      <c r="AS1791" s="17">
        <v>0.52281668710140095</v>
      </c>
      <c r="AT1791" s="17">
        <v>0.51501385848037495</v>
      </c>
      <c r="AU1791" s="17"/>
      <c r="AV1791" s="17">
        <v>0.506019986703794</v>
      </c>
      <c r="AW1791" s="17">
        <v>0.56193342419543202</v>
      </c>
    </row>
    <row r="1792" spans="2:49" x14ac:dyDescent="0.3">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row>
    <row r="1793" spans="2:49" x14ac:dyDescent="0.3">
      <c r="B1793" s="6" t="s">
        <v>581</v>
      </c>
      <c r="C1793" s="17"/>
      <c r="D1793" s="17"/>
      <c r="E1793" s="17"/>
      <c r="F1793" s="17"/>
      <c r="G1793" s="17"/>
      <c r="H1793" s="17"/>
      <c r="I1793" s="17"/>
      <c r="J1793" s="17"/>
      <c r="K1793" s="17"/>
      <c r="L1793" s="17"/>
      <c r="M1793" s="17"/>
      <c r="N1793" s="17"/>
      <c r="O1793" s="17"/>
      <c r="P1793" s="17"/>
      <c r="Q1793" s="17"/>
      <c r="R1793" s="17"/>
      <c r="S1793" s="17"/>
      <c r="T1793" s="17"/>
      <c r="U1793" s="17"/>
      <c r="V1793" s="17"/>
      <c r="W1793" s="17"/>
      <c r="X1793" s="17"/>
      <c r="Y1793" s="17"/>
      <c r="Z1793" s="17"/>
      <c r="AA1793" s="17"/>
      <c r="AB1793" s="17"/>
      <c r="AC1793" s="17"/>
      <c r="AD1793" s="17"/>
      <c r="AE1793" s="17"/>
      <c r="AF1793" s="17"/>
      <c r="AG1793" s="17"/>
      <c r="AH1793" s="17"/>
      <c r="AI1793" s="17"/>
      <c r="AJ1793" s="17"/>
      <c r="AK1793" s="17"/>
      <c r="AL1793" s="17"/>
      <c r="AM1793" s="17"/>
      <c r="AN1793" s="17"/>
      <c r="AO1793" s="17"/>
      <c r="AP1793" s="17"/>
      <c r="AQ1793" s="17"/>
      <c r="AR1793" s="17"/>
      <c r="AS1793" s="17"/>
      <c r="AT1793" s="17"/>
      <c r="AU1793" s="17"/>
      <c r="AV1793" s="17"/>
      <c r="AW1793" s="17"/>
    </row>
    <row r="1794" spans="2:49" x14ac:dyDescent="0.3">
      <c r="B1794" s="23" t="s">
        <v>80</v>
      </c>
      <c r="C1794" s="17"/>
      <c r="D1794" s="17"/>
      <c r="E1794" s="17"/>
      <c r="F1794" s="17"/>
      <c r="G1794" s="17"/>
      <c r="H1794" s="17"/>
      <c r="I1794" s="17"/>
      <c r="J1794" s="17"/>
      <c r="K1794" s="17"/>
      <c r="L1794" s="17"/>
      <c r="M1794" s="17"/>
      <c r="N1794" s="17"/>
      <c r="O1794" s="17"/>
      <c r="P1794" s="17"/>
      <c r="Q1794" s="17"/>
      <c r="R1794" s="17"/>
      <c r="S1794" s="17"/>
      <c r="T1794" s="17"/>
      <c r="U1794" s="17"/>
      <c r="V1794" s="17"/>
      <c r="W1794" s="17"/>
      <c r="X1794" s="17"/>
      <c r="Y1794" s="17"/>
      <c r="Z1794" s="17"/>
      <c r="AA1794" s="17"/>
      <c r="AB1794" s="17"/>
      <c r="AC1794" s="17"/>
      <c r="AD1794" s="17"/>
      <c r="AE1794" s="17"/>
      <c r="AF1794" s="17"/>
      <c r="AG1794" s="17"/>
      <c r="AH1794" s="17"/>
      <c r="AI1794" s="17"/>
      <c r="AJ1794" s="17"/>
      <c r="AK1794" s="17"/>
      <c r="AL1794" s="17"/>
      <c r="AM1794" s="17"/>
      <c r="AN1794" s="17"/>
      <c r="AO1794" s="17"/>
      <c r="AP1794" s="17"/>
      <c r="AQ1794" s="17"/>
      <c r="AR1794" s="17"/>
      <c r="AS1794" s="17"/>
      <c r="AT1794" s="17"/>
      <c r="AU1794" s="17"/>
      <c r="AV1794" s="17"/>
      <c r="AW1794" s="17"/>
    </row>
    <row r="1795" spans="2:49" x14ac:dyDescent="0.3">
      <c r="B1795" t="s">
        <v>171</v>
      </c>
      <c r="C1795" s="17">
        <v>2.8642463509610298E-2</v>
      </c>
      <c r="D1795" s="17">
        <v>3.1597632137908699E-2</v>
      </c>
      <c r="E1795" s="17">
        <v>2.4988133786511501E-2</v>
      </c>
      <c r="F1795" s="17"/>
      <c r="G1795" s="17">
        <v>3.2125923107141699E-2</v>
      </c>
      <c r="H1795" s="17">
        <v>6.5378172575392801E-2</v>
      </c>
      <c r="I1795" s="17">
        <v>3.0513775683053801E-2</v>
      </c>
      <c r="J1795" s="17">
        <v>3.6131700696784202E-2</v>
      </c>
      <c r="K1795" s="17">
        <v>1.2042730315594601E-2</v>
      </c>
      <c r="L1795" s="17">
        <v>0</v>
      </c>
      <c r="M1795" s="17"/>
      <c r="N1795" s="17">
        <v>2.2116877064094501E-2</v>
      </c>
      <c r="O1795" s="17">
        <v>2.05770724255077E-2</v>
      </c>
      <c r="P1795" s="17">
        <v>5.21491074428986E-2</v>
      </c>
      <c r="Q1795" s="17">
        <v>2.3711965936737502E-2</v>
      </c>
      <c r="R1795" s="17"/>
      <c r="S1795" s="17">
        <v>3.7517436364895199E-2</v>
      </c>
      <c r="T1795" s="17">
        <v>2.3351668336752299E-2</v>
      </c>
      <c r="U1795" s="17">
        <v>2.4285037734785301E-2</v>
      </c>
      <c r="V1795" s="17">
        <v>3.6575489375188598E-2</v>
      </c>
      <c r="W1795" s="17">
        <v>3.1664701735401597E-2</v>
      </c>
      <c r="X1795" s="17">
        <v>3.0835383622184701E-2</v>
      </c>
      <c r="Y1795" s="17">
        <v>1.1050152469941401E-2</v>
      </c>
      <c r="Z1795" s="17">
        <v>3.0337148185524899E-2</v>
      </c>
      <c r="AA1795" s="17">
        <v>3.4855813325999997E-2</v>
      </c>
      <c r="AB1795" s="17">
        <v>2.0457210355750599E-2</v>
      </c>
      <c r="AC1795" s="17">
        <v>2.98548871324371E-2</v>
      </c>
      <c r="AD1795" s="17">
        <v>2.8752802295773702E-2</v>
      </c>
      <c r="AE1795" s="17"/>
      <c r="AF1795" s="17">
        <v>1.2792299523430299E-2</v>
      </c>
      <c r="AG1795" s="17">
        <v>2.12474060452701E-2</v>
      </c>
      <c r="AH1795" s="17">
        <v>3.9254427005051398E-2</v>
      </c>
      <c r="AI1795" s="17">
        <v>5.8753538272174298E-2</v>
      </c>
      <c r="AJ1795" s="17">
        <v>5.2441625229545902E-2</v>
      </c>
      <c r="AK1795" s="17"/>
      <c r="AL1795" s="17">
        <v>4.23859092399788E-2</v>
      </c>
      <c r="AM1795" s="17">
        <v>2.3550828631592201E-2</v>
      </c>
      <c r="AN1795" s="17">
        <v>3.93662243407773E-2</v>
      </c>
      <c r="AO1795" s="17">
        <v>1.7851849531389099E-2</v>
      </c>
      <c r="AP1795" s="17">
        <v>1.7585531478587199E-2</v>
      </c>
      <c r="AQ1795" s="17">
        <v>2.1752873833161501E-2</v>
      </c>
      <c r="AR1795" s="17"/>
      <c r="AS1795" s="17">
        <v>3.0527285659235199E-2</v>
      </c>
      <c r="AT1795" s="17">
        <v>2.6397918653761E-2</v>
      </c>
      <c r="AU1795" s="17"/>
      <c r="AV1795" s="17">
        <v>3.14544933441359E-2</v>
      </c>
      <c r="AW1795" s="17">
        <v>2.8367972318920201E-2</v>
      </c>
    </row>
    <row r="1796" spans="2:49" x14ac:dyDescent="0.3">
      <c r="B1796" t="s">
        <v>172</v>
      </c>
      <c r="C1796" s="17">
        <v>7.8300121038918494E-2</v>
      </c>
      <c r="D1796" s="17">
        <v>9.0118984246055703E-2</v>
      </c>
      <c r="E1796" s="17">
        <v>6.7334943004854597E-2</v>
      </c>
      <c r="F1796" s="17"/>
      <c r="G1796" s="17">
        <v>0.13285503336356899</v>
      </c>
      <c r="H1796" s="17">
        <v>0.13955654539807999</v>
      </c>
      <c r="I1796" s="17">
        <v>0.11553943556516701</v>
      </c>
      <c r="J1796" s="17">
        <v>5.8459558494879299E-2</v>
      </c>
      <c r="K1796" s="17">
        <v>2.44255023020842E-2</v>
      </c>
      <c r="L1796" s="17">
        <v>1.38767899520192E-2</v>
      </c>
      <c r="M1796" s="17"/>
      <c r="N1796" s="17">
        <v>8.5705327485283103E-2</v>
      </c>
      <c r="O1796" s="17">
        <v>7.32797932584031E-2</v>
      </c>
      <c r="P1796" s="17">
        <v>8.9945631915589797E-2</v>
      </c>
      <c r="Q1796" s="17">
        <v>6.6133160588611295E-2</v>
      </c>
      <c r="R1796" s="17"/>
      <c r="S1796" s="17">
        <v>9.7662629956118296E-2</v>
      </c>
      <c r="T1796" s="17">
        <v>4.6687819193675997E-2</v>
      </c>
      <c r="U1796" s="17">
        <v>7.6297445802550004E-2</v>
      </c>
      <c r="V1796" s="17">
        <v>7.7470066962334605E-2</v>
      </c>
      <c r="W1796" s="17">
        <v>3.7307075973428402E-2</v>
      </c>
      <c r="X1796" s="17">
        <v>8.1238662876296705E-2</v>
      </c>
      <c r="Y1796" s="17">
        <v>7.4781140391494E-2</v>
      </c>
      <c r="Z1796" s="17">
        <v>0.10482469023380001</v>
      </c>
      <c r="AA1796" s="17">
        <v>0.106311867330417</v>
      </c>
      <c r="AB1796" s="17">
        <v>7.3660380864175298E-2</v>
      </c>
      <c r="AC1796" s="17">
        <v>0.10129694054765</v>
      </c>
      <c r="AD1796" s="17">
        <v>6.67729505054524E-2</v>
      </c>
      <c r="AE1796" s="17"/>
      <c r="AF1796" s="17">
        <v>7.3820532398826799E-2</v>
      </c>
      <c r="AG1796" s="17">
        <v>5.7484077833076103E-2</v>
      </c>
      <c r="AH1796" s="17">
        <v>8.7156089490291896E-2</v>
      </c>
      <c r="AI1796" s="17">
        <v>0.127227819968456</v>
      </c>
      <c r="AJ1796" s="17">
        <v>0.11474993295420199</v>
      </c>
      <c r="AK1796" s="17"/>
      <c r="AL1796" s="17">
        <v>0.116269721356498</v>
      </c>
      <c r="AM1796" s="17">
        <v>6.71579271266948E-2</v>
      </c>
      <c r="AN1796" s="17">
        <v>6.6133553232902695E-2</v>
      </c>
      <c r="AO1796" s="17">
        <v>4.7975422139040901E-2</v>
      </c>
      <c r="AP1796" s="17">
        <v>6.7406648596093299E-2</v>
      </c>
      <c r="AQ1796" s="17">
        <v>0.10041033521890699</v>
      </c>
      <c r="AR1796" s="17"/>
      <c r="AS1796" s="17">
        <v>6.9389177143508701E-2</v>
      </c>
      <c r="AT1796" s="17">
        <v>8.8911739373934803E-2</v>
      </c>
      <c r="AU1796" s="17"/>
      <c r="AV1796" s="17">
        <v>6.1726697449651799E-2</v>
      </c>
      <c r="AW1796" s="17">
        <v>8.7233824995634299E-2</v>
      </c>
    </row>
    <row r="1797" spans="2:49" x14ac:dyDescent="0.3">
      <c r="B1797" t="s">
        <v>173</v>
      </c>
      <c r="C1797" s="17">
        <v>0.13438485592232599</v>
      </c>
      <c r="D1797" s="17">
        <v>0.138990096610009</v>
      </c>
      <c r="E1797" s="17">
        <v>0.13085950120093101</v>
      </c>
      <c r="F1797" s="17"/>
      <c r="G1797" s="17">
        <v>0.176831137344475</v>
      </c>
      <c r="H1797" s="17">
        <v>0.142949073518188</v>
      </c>
      <c r="I1797" s="17">
        <v>0.16028563878662799</v>
      </c>
      <c r="J1797" s="17">
        <v>0.14474671185684901</v>
      </c>
      <c r="K1797" s="17">
        <v>7.7875199489430502E-2</v>
      </c>
      <c r="L1797" s="17">
        <v>0.10735710842603501</v>
      </c>
      <c r="M1797" s="17"/>
      <c r="N1797" s="17">
        <v>0.11171198529685999</v>
      </c>
      <c r="O1797" s="17">
        <v>0.13508376021718199</v>
      </c>
      <c r="P1797" s="17">
        <v>0.12103122788450101</v>
      </c>
      <c r="Q1797" s="17">
        <v>0.169568968969247</v>
      </c>
      <c r="R1797" s="17"/>
      <c r="S1797" s="17">
        <v>0.16292455925447799</v>
      </c>
      <c r="T1797" s="17">
        <v>0.103918680356461</v>
      </c>
      <c r="U1797" s="17">
        <v>0.12977790314006399</v>
      </c>
      <c r="V1797" s="17">
        <v>0.14400687735892601</v>
      </c>
      <c r="W1797" s="17">
        <v>0.17294429377526499</v>
      </c>
      <c r="X1797" s="17">
        <v>0.124081293244081</v>
      </c>
      <c r="Y1797" s="17">
        <v>0.156544753584343</v>
      </c>
      <c r="Z1797" s="17">
        <v>0.16577644827768201</v>
      </c>
      <c r="AA1797" s="17">
        <v>0.131087948093455</v>
      </c>
      <c r="AB1797" s="17">
        <v>0.124027305751894</v>
      </c>
      <c r="AC1797" s="17">
        <v>9.8006493488098895E-2</v>
      </c>
      <c r="AD1797" s="17">
        <v>6.0487440674991497E-2</v>
      </c>
      <c r="AE1797" s="17"/>
      <c r="AF1797" s="17">
        <v>0.126221525534088</v>
      </c>
      <c r="AG1797" s="17">
        <v>0.13386053913332799</v>
      </c>
      <c r="AH1797" s="17">
        <v>0.126937676379272</v>
      </c>
      <c r="AI1797" s="17">
        <v>0.14296204813572699</v>
      </c>
      <c r="AJ1797" s="17">
        <v>0.18934404150495199</v>
      </c>
      <c r="AK1797" s="17"/>
      <c r="AL1797" s="17">
        <v>0.138461934425536</v>
      </c>
      <c r="AM1797" s="17">
        <v>0.146025261608385</v>
      </c>
      <c r="AN1797" s="17">
        <v>0.12271181411563201</v>
      </c>
      <c r="AO1797" s="17">
        <v>0.12531633234863701</v>
      </c>
      <c r="AP1797" s="17">
        <v>0.116380879992803</v>
      </c>
      <c r="AQ1797" s="17">
        <v>0.142468470575215</v>
      </c>
      <c r="AR1797" s="17"/>
      <c r="AS1797" s="17">
        <v>0.12517850255239399</v>
      </c>
      <c r="AT1797" s="17">
        <v>0.14534826331952899</v>
      </c>
      <c r="AU1797" s="17"/>
      <c r="AV1797" s="17">
        <v>0.12874223844702301</v>
      </c>
      <c r="AW1797" s="17">
        <v>0.116879151086757</v>
      </c>
    </row>
    <row r="1798" spans="2:49" x14ac:dyDescent="0.3">
      <c r="B1798" t="s">
        <v>174</v>
      </c>
      <c r="C1798" s="17">
        <v>0.19600172704598701</v>
      </c>
      <c r="D1798" s="17">
        <v>0.19108916754158001</v>
      </c>
      <c r="E1798" s="17">
        <v>0.20220355069131499</v>
      </c>
      <c r="F1798" s="17"/>
      <c r="G1798" s="17">
        <v>0.233092099774901</v>
      </c>
      <c r="H1798" s="17">
        <v>0.23862806476169199</v>
      </c>
      <c r="I1798" s="17">
        <v>0.162203930118413</v>
      </c>
      <c r="J1798" s="17">
        <v>0.18207301368169199</v>
      </c>
      <c r="K1798" s="17">
        <v>0.178148339328637</v>
      </c>
      <c r="L1798" s="17">
        <v>0.18749210988542001</v>
      </c>
      <c r="M1798" s="17"/>
      <c r="N1798" s="17">
        <v>0.205739757428198</v>
      </c>
      <c r="O1798" s="17">
        <v>0.19204372881565401</v>
      </c>
      <c r="P1798" s="17">
        <v>0.183716752225633</v>
      </c>
      <c r="Q1798" s="17">
        <v>0.20255002972972999</v>
      </c>
      <c r="R1798" s="17"/>
      <c r="S1798" s="17">
        <v>0.21829269844703</v>
      </c>
      <c r="T1798" s="17">
        <v>0.18338686975545099</v>
      </c>
      <c r="U1798" s="17">
        <v>0.15959484296104201</v>
      </c>
      <c r="V1798" s="17">
        <v>0.241561628357018</v>
      </c>
      <c r="W1798" s="17">
        <v>0.21711179094817501</v>
      </c>
      <c r="X1798" s="17">
        <v>0.220749825116795</v>
      </c>
      <c r="Y1798" s="17">
        <v>0.16149636318966801</v>
      </c>
      <c r="Z1798" s="17">
        <v>0.15984275939204301</v>
      </c>
      <c r="AA1798" s="17">
        <v>0.227235321755895</v>
      </c>
      <c r="AB1798" s="17">
        <v>0.18395867935395799</v>
      </c>
      <c r="AC1798" s="17">
        <v>0.148332439896639</v>
      </c>
      <c r="AD1798" s="17">
        <v>0.124845815420392</v>
      </c>
      <c r="AE1798" s="17"/>
      <c r="AF1798" s="17">
        <v>0.19322384953916</v>
      </c>
      <c r="AG1798" s="17">
        <v>0.20723532434547401</v>
      </c>
      <c r="AH1798" s="17">
        <v>0.20550176168715101</v>
      </c>
      <c r="AI1798" s="17">
        <v>0.17602503894403301</v>
      </c>
      <c r="AJ1798" s="17">
        <v>0.31792107327399</v>
      </c>
      <c r="AK1798" s="17"/>
      <c r="AL1798" s="17">
        <v>0.23622177706300701</v>
      </c>
      <c r="AM1798" s="17">
        <v>0.173606601026292</v>
      </c>
      <c r="AN1798" s="17">
        <v>0.18983940933535601</v>
      </c>
      <c r="AO1798" s="17">
        <v>0.21531250068296001</v>
      </c>
      <c r="AP1798" s="17">
        <v>0.14605009419989201</v>
      </c>
      <c r="AQ1798" s="17">
        <v>0.155503486709964</v>
      </c>
      <c r="AR1798" s="17"/>
      <c r="AS1798" s="17">
        <v>0.19837655285976499</v>
      </c>
      <c r="AT1798" s="17">
        <v>0.193173660183065</v>
      </c>
      <c r="AU1798" s="17"/>
      <c r="AV1798" s="17">
        <v>0.19037923960828701</v>
      </c>
      <c r="AW1798" s="17">
        <v>0.217000972686963</v>
      </c>
    </row>
    <row r="1799" spans="2:49" x14ac:dyDescent="0.3">
      <c r="B1799" t="s">
        <v>175</v>
      </c>
      <c r="C1799" s="17">
        <v>0.53392984930224097</v>
      </c>
      <c r="D1799" s="17">
        <v>0.51577683594120005</v>
      </c>
      <c r="E1799" s="17">
        <v>0.55013385205000898</v>
      </c>
      <c r="F1799" s="17"/>
      <c r="G1799" s="17">
        <v>0.37729281582371799</v>
      </c>
      <c r="H1799" s="17">
        <v>0.40069904740152801</v>
      </c>
      <c r="I1799" s="17">
        <v>0.50101160090500796</v>
      </c>
      <c r="J1799" s="17">
        <v>0.55402631915412703</v>
      </c>
      <c r="K1799" s="17">
        <v>0.68904602720707897</v>
      </c>
      <c r="L1799" s="17">
        <v>0.65343255697575298</v>
      </c>
      <c r="M1799" s="17"/>
      <c r="N1799" s="17">
        <v>0.55694571058682696</v>
      </c>
      <c r="O1799" s="17">
        <v>0.55244293041374104</v>
      </c>
      <c r="P1799" s="17">
        <v>0.53255745173947899</v>
      </c>
      <c r="Q1799" s="17">
        <v>0.48772409958599999</v>
      </c>
      <c r="R1799" s="17"/>
      <c r="S1799" s="17">
        <v>0.45024634868779401</v>
      </c>
      <c r="T1799" s="17">
        <v>0.600252512450964</v>
      </c>
      <c r="U1799" s="17">
        <v>0.57710523133663105</v>
      </c>
      <c r="V1799" s="17">
        <v>0.47079890080646802</v>
      </c>
      <c r="W1799" s="17">
        <v>0.50082607184984496</v>
      </c>
      <c r="X1799" s="17">
        <v>0.52264948151848301</v>
      </c>
      <c r="Y1799" s="17">
        <v>0.57489367982055894</v>
      </c>
      <c r="Z1799" s="17">
        <v>0.49387083904977302</v>
      </c>
      <c r="AA1799" s="17">
        <v>0.48615351257093697</v>
      </c>
      <c r="AB1799" s="17">
        <v>0.59272904837517304</v>
      </c>
      <c r="AC1799" s="17">
        <v>0.57029147920461798</v>
      </c>
      <c r="AD1799" s="17">
        <v>0.70465868636830498</v>
      </c>
      <c r="AE1799" s="17"/>
      <c r="AF1799" s="17">
        <v>0.56201714742417697</v>
      </c>
      <c r="AG1799" s="17">
        <v>0.55054846994513396</v>
      </c>
      <c r="AH1799" s="17">
        <v>0.51533319705977598</v>
      </c>
      <c r="AI1799" s="17">
        <v>0.474384210531965</v>
      </c>
      <c r="AJ1799" s="17">
        <v>0.29562905064263201</v>
      </c>
      <c r="AK1799" s="17"/>
      <c r="AL1799" s="17">
        <v>0.44761589087166798</v>
      </c>
      <c r="AM1799" s="17">
        <v>0.55314253822998605</v>
      </c>
      <c r="AN1799" s="17">
        <v>0.54611307621199601</v>
      </c>
      <c r="AO1799" s="17">
        <v>0.56913189943893305</v>
      </c>
      <c r="AP1799" s="17">
        <v>0.61554230060575199</v>
      </c>
      <c r="AQ1799" s="17">
        <v>0.56166790238220299</v>
      </c>
      <c r="AR1799" s="17"/>
      <c r="AS1799" s="17">
        <v>0.55478859823623805</v>
      </c>
      <c r="AT1799" s="17">
        <v>0.50909015945215397</v>
      </c>
      <c r="AU1799" s="17"/>
      <c r="AV1799" s="17">
        <v>0.562243101710316</v>
      </c>
      <c r="AW1799" s="17">
        <v>0.53742829260123404</v>
      </c>
    </row>
    <row r="1800" spans="2:49" x14ac:dyDescent="0.3">
      <c r="B1800" t="s">
        <v>176</v>
      </c>
      <c r="C1800" s="17">
        <v>2.8740983180918101E-2</v>
      </c>
      <c r="D1800" s="17">
        <v>3.2427283523246399E-2</v>
      </c>
      <c r="E1800" s="17">
        <v>2.4480019266379601E-2</v>
      </c>
      <c r="F1800" s="17"/>
      <c r="G1800" s="17">
        <v>4.7802990586194798E-2</v>
      </c>
      <c r="H1800" s="17">
        <v>1.2789096345118E-2</v>
      </c>
      <c r="I1800" s="17">
        <v>3.0445618941730299E-2</v>
      </c>
      <c r="J1800" s="17">
        <v>2.4562696115668799E-2</v>
      </c>
      <c r="K1800" s="17">
        <v>1.8462201357174898E-2</v>
      </c>
      <c r="L1800" s="17">
        <v>3.7841434760772903E-2</v>
      </c>
      <c r="M1800" s="17"/>
      <c r="N1800" s="17">
        <v>1.7780342138737901E-2</v>
      </c>
      <c r="O1800" s="17">
        <v>2.6572714869513198E-2</v>
      </c>
      <c r="P1800" s="17">
        <v>2.0599828791898901E-2</v>
      </c>
      <c r="Q1800" s="17">
        <v>5.0311775189673801E-2</v>
      </c>
      <c r="R1800" s="17"/>
      <c r="S1800" s="17">
        <v>3.33563272896851E-2</v>
      </c>
      <c r="T1800" s="17">
        <v>4.2402449906695699E-2</v>
      </c>
      <c r="U1800" s="17">
        <v>3.2939539024927598E-2</v>
      </c>
      <c r="V1800" s="17">
        <v>2.9587037140064699E-2</v>
      </c>
      <c r="W1800" s="17">
        <v>4.0146065717885003E-2</v>
      </c>
      <c r="X1800" s="17">
        <v>2.0445353622160201E-2</v>
      </c>
      <c r="Y1800" s="17">
        <v>2.1233910543994702E-2</v>
      </c>
      <c r="Z1800" s="17">
        <v>4.5348114861177201E-2</v>
      </c>
      <c r="AA1800" s="17">
        <v>1.43555369232951E-2</v>
      </c>
      <c r="AB1800" s="17">
        <v>5.1673752990486904E-3</v>
      </c>
      <c r="AC1800" s="17">
        <v>5.2217759730556902E-2</v>
      </c>
      <c r="AD1800" s="17">
        <v>1.4482304735086E-2</v>
      </c>
      <c r="AE1800" s="17"/>
      <c r="AF1800" s="17">
        <v>3.1924645580317899E-2</v>
      </c>
      <c r="AG1800" s="17">
        <v>2.9624182697718299E-2</v>
      </c>
      <c r="AH1800" s="17">
        <v>2.5816848378457598E-2</v>
      </c>
      <c r="AI1800" s="17">
        <v>2.0647344147644901E-2</v>
      </c>
      <c r="AJ1800" s="17">
        <v>2.9914276394677801E-2</v>
      </c>
      <c r="AK1800" s="17"/>
      <c r="AL1800" s="17">
        <v>1.90447670433125E-2</v>
      </c>
      <c r="AM1800" s="17">
        <v>3.6516843377049801E-2</v>
      </c>
      <c r="AN1800" s="17">
        <v>3.5835922763335901E-2</v>
      </c>
      <c r="AO1800" s="17">
        <v>2.4411995859039901E-2</v>
      </c>
      <c r="AP1800" s="17">
        <v>3.7034545126872299E-2</v>
      </c>
      <c r="AQ1800" s="17">
        <v>1.8196931280549E-2</v>
      </c>
      <c r="AR1800" s="17"/>
      <c r="AS1800" s="17">
        <v>2.1739883548858401E-2</v>
      </c>
      <c r="AT1800" s="17">
        <v>3.7078259017556597E-2</v>
      </c>
      <c r="AU1800" s="17"/>
      <c r="AV1800" s="17">
        <v>2.5454229440586E-2</v>
      </c>
      <c r="AW1800" s="17">
        <v>1.3089786310491999E-2</v>
      </c>
    </row>
    <row r="1801" spans="2:49" x14ac:dyDescent="0.3">
      <c r="B1801" t="s">
        <v>177</v>
      </c>
      <c r="C1801" s="17">
        <v>0.10694258454852899</v>
      </c>
      <c r="D1801" s="17">
        <v>0.121716616383964</v>
      </c>
      <c r="E1801" s="17">
        <v>9.2323076791366102E-2</v>
      </c>
      <c r="F1801" s="17"/>
      <c r="G1801" s="17">
        <v>0.16498095647071001</v>
      </c>
      <c r="H1801" s="17">
        <v>0.20493471797347301</v>
      </c>
      <c r="I1801" s="17">
        <v>0.14605321124822099</v>
      </c>
      <c r="J1801" s="17">
        <v>9.4591259191663501E-2</v>
      </c>
      <c r="K1801" s="17">
        <v>3.64682326176788E-2</v>
      </c>
      <c r="L1801" s="17">
        <v>1.38767899520192E-2</v>
      </c>
      <c r="M1801" s="17"/>
      <c r="N1801" s="17">
        <v>0.10782220454937801</v>
      </c>
      <c r="O1801" s="17">
        <v>9.3856865683910898E-2</v>
      </c>
      <c r="P1801" s="17">
        <v>0.14209473935848799</v>
      </c>
      <c r="Q1801" s="17">
        <v>8.9845126525348804E-2</v>
      </c>
      <c r="R1801" s="17"/>
      <c r="S1801" s="17">
        <v>0.13518006632101401</v>
      </c>
      <c r="T1801" s="17">
        <v>7.0039487530428296E-2</v>
      </c>
      <c r="U1801" s="17">
        <v>0.100582483537335</v>
      </c>
      <c r="V1801" s="17">
        <v>0.114045556337523</v>
      </c>
      <c r="W1801" s="17">
        <v>6.8971777708830007E-2</v>
      </c>
      <c r="X1801" s="17">
        <v>0.112074046498481</v>
      </c>
      <c r="Y1801" s="17">
        <v>8.5831292861435302E-2</v>
      </c>
      <c r="Z1801" s="17">
        <v>0.135161838419325</v>
      </c>
      <c r="AA1801" s="17">
        <v>0.14116768065641699</v>
      </c>
      <c r="AB1801" s="17">
        <v>9.4117591219925897E-2</v>
      </c>
      <c r="AC1801" s="17">
        <v>0.13115182768008701</v>
      </c>
      <c r="AD1801" s="17">
        <v>9.5525752801226105E-2</v>
      </c>
      <c r="AE1801" s="17"/>
      <c r="AF1801" s="17">
        <v>8.6612831922256994E-2</v>
      </c>
      <c r="AG1801" s="17">
        <v>7.8731483878346206E-2</v>
      </c>
      <c r="AH1801" s="17">
        <v>0.12641051649534299</v>
      </c>
      <c r="AI1801" s="17">
        <v>0.18598135824063</v>
      </c>
      <c r="AJ1801" s="17">
        <v>0.16719155818374801</v>
      </c>
      <c r="AK1801" s="17"/>
      <c r="AL1801" s="17">
        <v>0.158655630596476</v>
      </c>
      <c r="AM1801" s="17">
        <v>9.0708755758286894E-2</v>
      </c>
      <c r="AN1801" s="17">
        <v>0.10549977757368</v>
      </c>
      <c r="AO1801" s="17">
        <v>6.5827271670429996E-2</v>
      </c>
      <c r="AP1801" s="17">
        <v>8.4992180074680498E-2</v>
      </c>
      <c r="AQ1801" s="17">
        <v>0.122163209052068</v>
      </c>
      <c r="AR1801" s="17"/>
      <c r="AS1801" s="17">
        <v>9.9916462802743897E-2</v>
      </c>
      <c r="AT1801" s="17">
        <v>0.11530965802769599</v>
      </c>
      <c r="AU1801" s="17"/>
      <c r="AV1801" s="17">
        <v>9.3181190793787699E-2</v>
      </c>
      <c r="AW1801" s="17">
        <v>0.115601797314554</v>
      </c>
    </row>
    <row r="1802" spans="2:49" x14ac:dyDescent="0.3">
      <c r="B1802" t="s">
        <v>178</v>
      </c>
      <c r="C1802" s="17">
        <v>0.72993157634822703</v>
      </c>
      <c r="D1802" s="17">
        <v>0.70686600348277995</v>
      </c>
      <c r="E1802" s="17">
        <v>0.75233740274132399</v>
      </c>
      <c r="F1802" s="17"/>
      <c r="G1802" s="17">
        <v>0.61038491559861996</v>
      </c>
      <c r="H1802" s="17">
        <v>0.63932711216322102</v>
      </c>
      <c r="I1802" s="17">
        <v>0.66321553102342001</v>
      </c>
      <c r="J1802" s="17">
        <v>0.73609933283581797</v>
      </c>
      <c r="K1802" s="17">
        <v>0.86719436653571602</v>
      </c>
      <c r="L1802" s="17">
        <v>0.84092466686117295</v>
      </c>
      <c r="M1802" s="17"/>
      <c r="N1802" s="17">
        <v>0.76268546801502501</v>
      </c>
      <c r="O1802" s="17">
        <v>0.74448665922939405</v>
      </c>
      <c r="P1802" s="17">
        <v>0.71627420396511199</v>
      </c>
      <c r="Q1802" s="17">
        <v>0.69027412931573096</v>
      </c>
      <c r="R1802" s="17"/>
      <c r="S1802" s="17">
        <v>0.66853904713482304</v>
      </c>
      <c r="T1802" s="17">
        <v>0.78363938220641505</v>
      </c>
      <c r="U1802" s="17">
        <v>0.73670007429767304</v>
      </c>
      <c r="V1802" s="17">
        <v>0.71236052916348602</v>
      </c>
      <c r="W1802" s="17">
        <v>0.71793786279801997</v>
      </c>
      <c r="X1802" s="17">
        <v>0.74339930663527798</v>
      </c>
      <c r="Y1802" s="17">
        <v>0.73639004301022704</v>
      </c>
      <c r="Z1802" s="17">
        <v>0.65371359844181598</v>
      </c>
      <c r="AA1802" s="17">
        <v>0.71338883432683298</v>
      </c>
      <c r="AB1802" s="17">
        <v>0.77668772772913097</v>
      </c>
      <c r="AC1802" s="17">
        <v>0.718623919101257</v>
      </c>
      <c r="AD1802" s="17">
        <v>0.82950450178869595</v>
      </c>
      <c r="AE1802" s="17"/>
      <c r="AF1802" s="17">
        <v>0.75524099696333702</v>
      </c>
      <c r="AG1802" s="17">
        <v>0.75778379429060805</v>
      </c>
      <c r="AH1802" s="17">
        <v>0.72083495874692705</v>
      </c>
      <c r="AI1802" s="17">
        <v>0.65040924947599799</v>
      </c>
      <c r="AJ1802" s="17">
        <v>0.613550123916622</v>
      </c>
      <c r="AK1802" s="17"/>
      <c r="AL1802" s="17">
        <v>0.68383766793467504</v>
      </c>
      <c r="AM1802" s="17">
        <v>0.72674913925627904</v>
      </c>
      <c r="AN1802" s="17">
        <v>0.73595248554735204</v>
      </c>
      <c r="AO1802" s="17">
        <v>0.78444440012189298</v>
      </c>
      <c r="AP1802" s="17">
        <v>0.761592394805644</v>
      </c>
      <c r="AQ1802" s="17">
        <v>0.71717138909216704</v>
      </c>
      <c r="AR1802" s="17"/>
      <c r="AS1802" s="17">
        <v>0.75316515109600302</v>
      </c>
      <c r="AT1802" s="17">
        <v>0.702263819635219</v>
      </c>
      <c r="AU1802" s="17"/>
      <c r="AV1802" s="17">
        <v>0.75262234131860295</v>
      </c>
      <c r="AW1802" s="17">
        <v>0.75442926528819698</v>
      </c>
    </row>
    <row r="1803" spans="2:49" x14ac:dyDescent="0.3">
      <c r="C1803" s="17"/>
      <c r="D1803" s="17"/>
      <c r="E1803" s="17"/>
      <c r="F1803" s="17"/>
      <c r="G1803" s="17"/>
      <c r="H1803" s="17"/>
      <c r="I1803" s="17"/>
      <c r="J1803" s="17"/>
      <c r="K1803" s="17"/>
      <c r="L1803" s="17"/>
      <c r="M1803" s="17"/>
      <c r="N1803" s="17"/>
      <c r="O1803" s="17"/>
      <c r="P1803" s="17"/>
      <c r="Q1803" s="17"/>
      <c r="R1803" s="17"/>
      <c r="S1803" s="17"/>
      <c r="T1803" s="17"/>
      <c r="U1803" s="17"/>
      <c r="V1803" s="17"/>
      <c r="W1803" s="17"/>
      <c r="X1803" s="17"/>
      <c r="Y1803" s="17"/>
      <c r="Z1803" s="17"/>
      <c r="AA1803" s="17"/>
      <c r="AB1803" s="17"/>
      <c r="AC1803" s="17"/>
      <c r="AD1803" s="17"/>
      <c r="AE1803" s="17"/>
      <c r="AF1803" s="17"/>
      <c r="AG1803" s="17"/>
      <c r="AH1803" s="17"/>
      <c r="AI1803" s="17"/>
      <c r="AJ1803" s="17"/>
      <c r="AK1803" s="17"/>
      <c r="AL1803" s="17"/>
      <c r="AM1803" s="17"/>
      <c r="AN1803" s="17"/>
      <c r="AO1803" s="17"/>
      <c r="AP1803" s="17"/>
      <c r="AQ1803" s="17"/>
      <c r="AR1803" s="17"/>
      <c r="AS1803" s="17"/>
      <c r="AT1803" s="17"/>
      <c r="AU1803" s="17"/>
      <c r="AV1803" s="17"/>
      <c r="AW1803" s="17"/>
    </row>
    <row r="1804" spans="2:49" x14ac:dyDescent="0.3">
      <c r="B1804" s="6" t="s">
        <v>582</v>
      </c>
      <c r="C1804" s="17"/>
      <c r="D1804" s="17"/>
      <c r="E1804" s="17"/>
      <c r="F1804" s="17"/>
      <c r="G1804" s="17"/>
      <c r="H1804" s="17"/>
      <c r="I1804" s="17"/>
      <c r="J1804" s="17"/>
      <c r="K1804" s="17"/>
      <c r="L1804" s="17"/>
      <c r="M1804" s="17"/>
      <c r="N1804" s="17"/>
      <c r="O1804" s="17"/>
      <c r="P1804" s="17"/>
      <c r="Q1804" s="17"/>
      <c r="R1804" s="17"/>
      <c r="S1804" s="17"/>
      <c r="T1804" s="17"/>
      <c r="U1804" s="17"/>
      <c r="V1804" s="17"/>
      <c r="W1804" s="17"/>
      <c r="X1804" s="17"/>
      <c r="Y1804" s="17"/>
      <c r="Z1804" s="17"/>
      <c r="AA1804" s="17"/>
      <c r="AB1804" s="17"/>
      <c r="AC1804" s="17"/>
      <c r="AD1804" s="17"/>
      <c r="AE1804" s="17"/>
      <c r="AF1804" s="17"/>
      <c r="AG1804" s="17"/>
      <c r="AH1804" s="17"/>
      <c r="AI1804" s="17"/>
      <c r="AJ1804" s="17"/>
      <c r="AK1804" s="17"/>
      <c r="AL1804" s="17"/>
      <c r="AM1804" s="17"/>
      <c r="AN1804" s="17"/>
      <c r="AO1804" s="17"/>
      <c r="AP1804" s="17"/>
      <c r="AQ1804" s="17"/>
      <c r="AR1804" s="17"/>
      <c r="AS1804" s="17"/>
      <c r="AT1804" s="17"/>
      <c r="AU1804" s="17"/>
      <c r="AV1804" s="17"/>
      <c r="AW1804" s="17"/>
    </row>
    <row r="1805" spans="2:49" x14ac:dyDescent="0.3">
      <c r="B1805" s="23" t="s">
        <v>80</v>
      </c>
      <c r="C1805" s="17"/>
      <c r="D1805" s="17"/>
      <c r="E1805" s="17"/>
      <c r="F1805" s="17"/>
      <c r="G1805" s="17"/>
      <c r="H1805" s="17"/>
      <c r="I1805" s="17"/>
      <c r="J1805" s="17"/>
      <c r="K1805" s="17"/>
      <c r="L1805" s="17"/>
      <c r="M1805" s="17"/>
      <c r="N1805" s="17"/>
      <c r="O1805" s="17"/>
      <c r="P1805" s="17"/>
      <c r="Q1805" s="17"/>
      <c r="R1805" s="17"/>
      <c r="S1805" s="17"/>
      <c r="T1805" s="17"/>
      <c r="U1805" s="17"/>
      <c r="V1805" s="17"/>
      <c r="W1805" s="17"/>
      <c r="X1805" s="17"/>
      <c r="Y1805" s="17"/>
      <c r="Z1805" s="17"/>
      <c r="AA1805" s="17"/>
      <c r="AB1805" s="17"/>
      <c r="AC1805" s="17"/>
      <c r="AD1805" s="17"/>
      <c r="AE1805" s="17"/>
      <c r="AF1805" s="17"/>
      <c r="AG1805" s="17"/>
      <c r="AH1805" s="17"/>
      <c r="AI1805" s="17"/>
      <c r="AJ1805" s="17"/>
      <c r="AK1805" s="17"/>
      <c r="AL1805" s="17"/>
      <c r="AM1805" s="17"/>
      <c r="AN1805" s="17"/>
      <c r="AO1805" s="17"/>
      <c r="AP1805" s="17"/>
      <c r="AQ1805" s="17"/>
      <c r="AR1805" s="17"/>
      <c r="AS1805" s="17"/>
      <c r="AT1805" s="17"/>
      <c r="AU1805" s="17"/>
      <c r="AV1805" s="17"/>
      <c r="AW1805" s="17"/>
    </row>
    <row r="1806" spans="2:49" x14ac:dyDescent="0.3">
      <c r="B1806" t="s">
        <v>171</v>
      </c>
      <c r="C1806" s="17">
        <v>6.8701523539689294E-2</v>
      </c>
      <c r="D1806" s="17">
        <v>5.49054563743578E-2</v>
      </c>
      <c r="E1806" s="17">
        <v>8.1674984610472595E-2</v>
      </c>
      <c r="F1806" s="17"/>
      <c r="G1806" s="17">
        <v>6.4693186836237995E-2</v>
      </c>
      <c r="H1806" s="17">
        <v>9.1324238227973004E-2</v>
      </c>
      <c r="I1806" s="17">
        <v>6.7633602372668397E-2</v>
      </c>
      <c r="J1806" s="17">
        <v>7.4396748538393204E-2</v>
      </c>
      <c r="K1806" s="17">
        <v>6.3466702858093804E-2</v>
      </c>
      <c r="L1806" s="17">
        <v>5.2768169719732201E-2</v>
      </c>
      <c r="M1806" s="17"/>
      <c r="N1806" s="17">
        <v>7.4775798495905293E-2</v>
      </c>
      <c r="O1806" s="17">
        <v>6.7718816724199299E-2</v>
      </c>
      <c r="P1806" s="17">
        <v>7.6140929263144003E-2</v>
      </c>
      <c r="Q1806" s="17">
        <v>5.7368293520414802E-2</v>
      </c>
      <c r="R1806" s="17"/>
      <c r="S1806" s="17">
        <v>8.8828300992225495E-2</v>
      </c>
      <c r="T1806" s="17">
        <v>5.1518609145491501E-2</v>
      </c>
      <c r="U1806" s="17">
        <v>6.9936808232248404E-2</v>
      </c>
      <c r="V1806" s="17">
        <v>8.6099672250578699E-2</v>
      </c>
      <c r="W1806" s="17">
        <v>6.2097496538548201E-2</v>
      </c>
      <c r="X1806" s="17">
        <v>6.0286964795703897E-2</v>
      </c>
      <c r="Y1806" s="17">
        <v>7.1649223300524006E-2</v>
      </c>
      <c r="Z1806" s="17">
        <v>0.111516403663562</v>
      </c>
      <c r="AA1806" s="17">
        <v>7.1694632091737806E-2</v>
      </c>
      <c r="AB1806" s="17">
        <v>3.9679912278764197E-2</v>
      </c>
      <c r="AC1806" s="17">
        <v>8.65474439144608E-2</v>
      </c>
      <c r="AD1806" s="17">
        <v>1.5802169416462401E-2</v>
      </c>
      <c r="AE1806" s="17"/>
      <c r="AF1806" s="17">
        <v>7.3790679383365101E-2</v>
      </c>
      <c r="AG1806" s="17">
        <v>5.8559290359378499E-2</v>
      </c>
      <c r="AH1806" s="17">
        <v>7.4374516184161202E-2</v>
      </c>
      <c r="AI1806" s="17">
        <v>7.8536943649660906E-2</v>
      </c>
      <c r="AJ1806" s="17">
        <v>0.15215472561936999</v>
      </c>
      <c r="AK1806" s="17"/>
      <c r="AL1806" s="17">
        <v>7.0735583136824307E-2</v>
      </c>
      <c r="AM1806" s="17">
        <v>6.6286431505419297E-2</v>
      </c>
      <c r="AN1806" s="17">
        <v>8.1579298599863098E-2</v>
      </c>
      <c r="AO1806" s="17">
        <v>6.4783538909701802E-2</v>
      </c>
      <c r="AP1806" s="17">
        <v>4.4314462936430897E-2</v>
      </c>
      <c r="AQ1806" s="17">
        <v>0.10951379830851</v>
      </c>
      <c r="AR1806" s="17"/>
      <c r="AS1806" s="17">
        <v>7.6753167842803505E-2</v>
      </c>
      <c r="AT1806" s="17">
        <v>5.9113204129669403E-2</v>
      </c>
      <c r="AU1806" s="17"/>
      <c r="AV1806" s="17">
        <v>7.6524676413656498E-2</v>
      </c>
      <c r="AW1806" s="17">
        <v>7.7285286589379304E-2</v>
      </c>
    </row>
    <row r="1807" spans="2:49" x14ac:dyDescent="0.3">
      <c r="B1807" t="s">
        <v>172</v>
      </c>
      <c r="C1807" s="17">
        <v>0.17062758559346899</v>
      </c>
      <c r="D1807" s="17">
        <v>0.143535135718934</v>
      </c>
      <c r="E1807" s="17">
        <v>0.19646299982363799</v>
      </c>
      <c r="F1807" s="17"/>
      <c r="G1807" s="17">
        <v>0.18966839622020301</v>
      </c>
      <c r="H1807" s="17">
        <v>0.196132056407616</v>
      </c>
      <c r="I1807" s="17">
        <v>0.15876347055190501</v>
      </c>
      <c r="J1807" s="17">
        <v>0.18693569978579</v>
      </c>
      <c r="K1807" s="17">
        <v>0.146770405695621</v>
      </c>
      <c r="L1807" s="17">
        <v>0.149628312764679</v>
      </c>
      <c r="M1807" s="17"/>
      <c r="N1807" s="17">
        <v>0.14788015408641</v>
      </c>
      <c r="O1807" s="17">
        <v>0.188724248665356</v>
      </c>
      <c r="P1807" s="17">
        <v>0.17350750157287101</v>
      </c>
      <c r="Q1807" s="17">
        <v>0.173926703347595</v>
      </c>
      <c r="R1807" s="17"/>
      <c r="S1807" s="17">
        <v>0.15554741596156901</v>
      </c>
      <c r="T1807" s="17">
        <v>0.164722960751366</v>
      </c>
      <c r="U1807" s="17">
        <v>0.14778880607282499</v>
      </c>
      <c r="V1807" s="17">
        <v>0.18669325407635201</v>
      </c>
      <c r="W1807" s="17">
        <v>0.13094587424697299</v>
      </c>
      <c r="X1807" s="17">
        <v>0.16204811126391699</v>
      </c>
      <c r="Y1807" s="17">
        <v>0.154598256563376</v>
      </c>
      <c r="Z1807" s="17">
        <v>0.19146874147390899</v>
      </c>
      <c r="AA1807" s="17">
        <v>0.25099121313553702</v>
      </c>
      <c r="AB1807" s="17">
        <v>0.15465968940491201</v>
      </c>
      <c r="AC1807" s="17">
        <v>0.16340934118974401</v>
      </c>
      <c r="AD1807" s="17">
        <v>0.17820559763622201</v>
      </c>
      <c r="AE1807" s="17"/>
      <c r="AF1807" s="17">
        <v>0.19558449361341801</v>
      </c>
      <c r="AG1807" s="17">
        <v>0.139983295030252</v>
      </c>
      <c r="AH1807" s="17">
        <v>0.18235416754378</v>
      </c>
      <c r="AI1807" s="17">
        <v>0.197999377553122</v>
      </c>
      <c r="AJ1807" s="17">
        <v>0.117646588520846</v>
      </c>
      <c r="AK1807" s="17"/>
      <c r="AL1807" s="17">
        <v>0.19136177724780001</v>
      </c>
      <c r="AM1807" s="17">
        <v>0.1707918793332</v>
      </c>
      <c r="AN1807" s="17">
        <v>0.194318427067773</v>
      </c>
      <c r="AO1807" s="17">
        <v>0.13644018951539699</v>
      </c>
      <c r="AP1807" s="17">
        <v>0.154313095131343</v>
      </c>
      <c r="AQ1807" s="17">
        <v>0.16328312066655201</v>
      </c>
      <c r="AR1807" s="17"/>
      <c r="AS1807" s="17">
        <v>0.17261644505384599</v>
      </c>
      <c r="AT1807" s="17">
        <v>0.1682591476633</v>
      </c>
      <c r="AU1807" s="17"/>
      <c r="AV1807" s="17">
        <v>0.16227447845389201</v>
      </c>
      <c r="AW1807" s="17">
        <v>0.196701174729878</v>
      </c>
    </row>
    <row r="1808" spans="2:49" x14ac:dyDescent="0.3">
      <c r="B1808" t="s">
        <v>173</v>
      </c>
      <c r="C1808" s="17">
        <v>0.25590479519158699</v>
      </c>
      <c r="D1808" s="17">
        <v>0.271901223173108</v>
      </c>
      <c r="E1808" s="17">
        <v>0.242142339699399</v>
      </c>
      <c r="F1808" s="17"/>
      <c r="G1808" s="17">
        <v>0.20558199216977499</v>
      </c>
      <c r="H1808" s="17">
        <v>0.21846170441662999</v>
      </c>
      <c r="I1808" s="17">
        <v>0.22668514250931601</v>
      </c>
      <c r="J1808" s="17">
        <v>0.30092475862396001</v>
      </c>
      <c r="K1808" s="17">
        <v>0.24622605180702001</v>
      </c>
      <c r="L1808" s="17">
        <v>0.31380083241645101</v>
      </c>
      <c r="M1808" s="17"/>
      <c r="N1808" s="17">
        <v>0.21505148330584101</v>
      </c>
      <c r="O1808" s="17">
        <v>0.25370021688342598</v>
      </c>
      <c r="P1808" s="17">
        <v>0.27460011654725902</v>
      </c>
      <c r="Q1808" s="17">
        <v>0.285072712901628</v>
      </c>
      <c r="R1808" s="17"/>
      <c r="S1808" s="17">
        <v>0.26227894417794501</v>
      </c>
      <c r="T1808" s="17">
        <v>0.24301476033130601</v>
      </c>
      <c r="U1808" s="17">
        <v>0.279155804693411</v>
      </c>
      <c r="V1808" s="17">
        <v>0.23560249466657099</v>
      </c>
      <c r="W1808" s="17">
        <v>0.34697637928007202</v>
      </c>
      <c r="X1808" s="17">
        <v>0.24096616904165699</v>
      </c>
      <c r="Y1808" s="17">
        <v>0.291410465326365</v>
      </c>
      <c r="Z1808" s="17">
        <v>0.284876865970839</v>
      </c>
      <c r="AA1808" s="17">
        <v>0.22337472224784299</v>
      </c>
      <c r="AB1808" s="17">
        <v>0.23988669259162801</v>
      </c>
      <c r="AC1808" s="17">
        <v>0.25968887531184598</v>
      </c>
      <c r="AD1808" s="17">
        <v>0.14089365159923101</v>
      </c>
      <c r="AE1808" s="17"/>
      <c r="AF1808" s="17">
        <v>0.28178437351751601</v>
      </c>
      <c r="AG1808" s="17">
        <v>0.254793623559323</v>
      </c>
      <c r="AH1808" s="17">
        <v>0.233223256830312</v>
      </c>
      <c r="AI1808" s="17">
        <v>0.20289576907830001</v>
      </c>
      <c r="AJ1808" s="17">
        <v>0.202444911046927</v>
      </c>
      <c r="AK1808" s="17"/>
      <c r="AL1808" s="17">
        <v>0.24214601452718301</v>
      </c>
      <c r="AM1808" s="17">
        <v>0.269687613743329</v>
      </c>
      <c r="AN1808" s="17">
        <v>0.24731651466803001</v>
      </c>
      <c r="AO1808" s="17">
        <v>0.253599824701772</v>
      </c>
      <c r="AP1808" s="17">
        <v>0.25858154754527302</v>
      </c>
      <c r="AQ1808" s="17">
        <v>0.275591387630644</v>
      </c>
      <c r="AR1808" s="17"/>
      <c r="AS1808" s="17">
        <v>0.249681275548778</v>
      </c>
      <c r="AT1808" s="17">
        <v>0.26331608808323897</v>
      </c>
      <c r="AU1808" s="17"/>
      <c r="AV1808" s="17">
        <v>0.26309211355991202</v>
      </c>
      <c r="AW1808" s="17">
        <v>0.21844965193971899</v>
      </c>
    </row>
    <row r="1809" spans="2:49" x14ac:dyDescent="0.3">
      <c r="B1809" t="s">
        <v>174</v>
      </c>
      <c r="C1809" s="17">
        <v>0.21915786680291199</v>
      </c>
      <c r="D1809" s="17">
        <v>0.21886209048835401</v>
      </c>
      <c r="E1809" s="17">
        <v>0.21929485274642899</v>
      </c>
      <c r="F1809" s="17"/>
      <c r="G1809" s="17">
        <v>0.24542778220581701</v>
      </c>
      <c r="H1809" s="17">
        <v>0.243286100327747</v>
      </c>
      <c r="I1809" s="17">
        <v>0.25943026688284498</v>
      </c>
      <c r="J1809" s="17">
        <v>0.20396655826906901</v>
      </c>
      <c r="K1809" s="17">
        <v>0.20232566301533</v>
      </c>
      <c r="L1809" s="17">
        <v>0.17269610924621701</v>
      </c>
      <c r="M1809" s="17"/>
      <c r="N1809" s="17">
        <v>0.24436249336906599</v>
      </c>
      <c r="O1809" s="17">
        <v>0.222792078343411</v>
      </c>
      <c r="P1809" s="17">
        <v>0.201672480237582</v>
      </c>
      <c r="Q1809" s="17">
        <v>0.202283471901541</v>
      </c>
      <c r="R1809" s="17"/>
      <c r="S1809" s="17">
        <v>0.188083674669624</v>
      </c>
      <c r="T1809" s="17">
        <v>0.223604568993548</v>
      </c>
      <c r="U1809" s="17">
        <v>0.214155363953211</v>
      </c>
      <c r="V1809" s="17">
        <v>0.25863450657822301</v>
      </c>
      <c r="W1809" s="17">
        <v>0.26509671604933699</v>
      </c>
      <c r="X1809" s="17">
        <v>0.21653665236167899</v>
      </c>
      <c r="Y1809" s="17">
        <v>0.22585070739853</v>
      </c>
      <c r="Z1809" s="17">
        <v>0.110119790889256</v>
      </c>
      <c r="AA1809" s="17">
        <v>0.21003629042795399</v>
      </c>
      <c r="AB1809" s="17">
        <v>0.256539508212349</v>
      </c>
      <c r="AC1809" s="17">
        <v>0.24839013222075301</v>
      </c>
      <c r="AD1809" s="17">
        <v>0.14085110601293099</v>
      </c>
      <c r="AE1809" s="17"/>
      <c r="AF1809" s="17">
        <v>0.197296345710544</v>
      </c>
      <c r="AG1809" s="17">
        <v>0.25271338541567601</v>
      </c>
      <c r="AH1809" s="17">
        <v>0.20630592327552399</v>
      </c>
      <c r="AI1809" s="17">
        <v>0.222170437851825</v>
      </c>
      <c r="AJ1809" s="17">
        <v>0.28945221009163202</v>
      </c>
      <c r="AK1809" s="17"/>
      <c r="AL1809" s="17">
        <v>0.22089045790940801</v>
      </c>
      <c r="AM1809" s="17">
        <v>0.19079923370163601</v>
      </c>
      <c r="AN1809" s="17">
        <v>0.19822784181391401</v>
      </c>
      <c r="AO1809" s="17">
        <v>0.26205549886556201</v>
      </c>
      <c r="AP1809" s="17">
        <v>0.27224276976356199</v>
      </c>
      <c r="AQ1809" s="17">
        <v>0.157012115679974</v>
      </c>
      <c r="AR1809" s="17"/>
      <c r="AS1809" s="17">
        <v>0.22390219447346901</v>
      </c>
      <c r="AT1809" s="17">
        <v>0.213508073123688</v>
      </c>
      <c r="AU1809" s="17"/>
      <c r="AV1809" s="17">
        <v>0.21089842317795299</v>
      </c>
      <c r="AW1809" s="17">
        <v>0.25418582702966402</v>
      </c>
    </row>
    <row r="1810" spans="2:49" x14ac:dyDescent="0.3">
      <c r="B1810" t="s">
        <v>175</v>
      </c>
      <c r="C1810" s="17">
        <v>0.21919656778031801</v>
      </c>
      <c r="D1810" s="17">
        <v>0.20634222534437199</v>
      </c>
      <c r="E1810" s="17">
        <v>0.23064283653443399</v>
      </c>
      <c r="F1810" s="17"/>
      <c r="G1810" s="17">
        <v>0.23955972479815801</v>
      </c>
      <c r="H1810" s="17">
        <v>0.23485395706454301</v>
      </c>
      <c r="I1810" s="17">
        <v>0.242640196343652</v>
      </c>
      <c r="J1810" s="17">
        <v>0.186624531912191</v>
      </c>
      <c r="K1810" s="17">
        <v>0.25202261455571501</v>
      </c>
      <c r="L1810" s="17">
        <v>0.17811432665660901</v>
      </c>
      <c r="M1810" s="17"/>
      <c r="N1810" s="17">
        <v>0.27440736006838301</v>
      </c>
      <c r="O1810" s="17">
        <v>0.202620484452049</v>
      </c>
      <c r="P1810" s="17">
        <v>0.21817383410136201</v>
      </c>
      <c r="Q1810" s="17">
        <v>0.18009657420515801</v>
      </c>
      <c r="R1810" s="17"/>
      <c r="S1810" s="17">
        <v>0.23903006574739999</v>
      </c>
      <c r="T1810" s="17">
        <v>0.25021113620211499</v>
      </c>
      <c r="U1810" s="17">
        <v>0.221621505478724</v>
      </c>
      <c r="V1810" s="17">
        <v>0.168624055184458</v>
      </c>
      <c r="W1810" s="17">
        <v>0.12697393054224801</v>
      </c>
      <c r="X1810" s="17">
        <v>0.23430266099682101</v>
      </c>
      <c r="Y1810" s="17">
        <v>0.199897733201431</v>
      </c>
      <c r="Z1810" s="17">
        <v>0.21971602760900899</v>
      </c>
      <c r="AA1810" s="17">
        <v>0.200450336265975</v>
      </c>
      <c r="AB1810" s="17">
        <v>0.21746113381579399</v>
      </c>
      <c r="AC1810" s="17">
        <v>0.21682412950257901</v>
      </c>
      <c r="AD1810" s="17">
        <v>0.43547466373996502</v>
      </c>
      <c r="AE1810" s="17"/>
      <c r="AF1810" s="17">
        <v>0.177738118053896</v>
      </c>
      <c r="AG1810" s="17">
        <v>0.24429100262338199</v>
      </c>
      <c r="AH1810" s="17">
        <v>0.23892547806002001</v>
      </c>
      <c r="AI1810" s="17">
        <v>0.26125708649003498</v>
      </c>
      <c r="AJ1810" s="17">
        <v>0.15657693912969001</v>
      </c>
      <c r="AK1810" s="17"/>
      <c r="AL1810" s="17">
        <v>0.23811653062372801</v>
      </c>
      <c r="AM1810" s="17">
        <v>0.21680881086134199</v>
      </c>
      <c r="AN1810" s="17">
        <v>0.21607131811663999</v>
      </c>
      <c r="AO1810" s="17">
        <v>0.19540238655074699</v>
      </c>
      <c r="AP1810" s="17">
        <v>0.19181110305757201</v>
      </c>
      <c r="AQ1810" s="17">
        <v>0.27572754083449402</v>
      </c>
      <c r="AR1810" s="17"/>
      <c r="AS1810" s="17">
        <v>0.21622924478012401</v>
      </c>
      <c r="AT1810" s="17">
        <v>0.22273021130050699</v>
      </c>
      <c r="AU1810" s="17"/>
      <c r="AV1810" s="17">
        <v>0.224686992778249</v>
      </c>
      <c r="AW1810" s="17">
        <v>0.196532548582734</v>
      </c>
    </row>
    <row r="1811" spans="2:49" x14ac:dyDescent="0.3">
      <c r="B1811" t="s">
        <v>176</v>
      </c>
      <c r="C1811" s="17">
        <v>6.6411661092024205E-2</v>
      </c>
      <c r="D1811" s="17">
        <v>0.104453868900875</v>
      </c>
      <c r="E1811" s="17">
        <v>2.9781986585626499E-2</v>
      </c>
      <c r="F1811" s="17"/>
      <c r="G1811" s="17">
        <v>5.5068917769808497E-2</v>
      </c>
      <c r="H1811" s="17">
        <v>1.5941943555490699E-2</v>
      </c>
      <c r="I1811" s="17">
        <v>4.4847321339613701E-2</v>
      </c>
      <c r="J1811" s="17">
        <v>4.71517028705963E-2</v>
      </c>
      <c r="K1811" s="17">
        <v>8.9188562068221303E-2</v>
      </c>
      <c r="L1811" s="17">
        <v>0.132992249196312</v>
      </c>
      <c r="M1811" s="17"/>
      <c r="N1811" s="17">
        <v>4.3522710674394602E-2</v>
      </c>
      <c r="O1811" s="17">
        <v>6.4444154931558598E-2</v>
      </c>
      <c r="P1811" s="17">
        <v>5.59051382777822E-2</v>
      </c>
      <c r="Q1811" s="17">
        <v>0.101252244123663</v>
      </c>
      <c r="R1811" s="17"/>
      <c r="S1811" s="17">
        <v>6.6231598451235593E-2</v>
      </c>
      <c r="T1811" s="17">
        <v>6.6927964576174406E-2</v>
      </c>
      <c r="U1811" s="17">
        <v>6.7341711569580603E-2</v>
      </c>
      <c r="V1811" s="17">
        <v>6.4346017243817499E-2</v>
      </c>
      <c r="W1811" s="17">
        <v>6.7909603342821298E-2</v>
      </c>
      <c r="X1811" s="17">
        <v>8.5859441540223402E-2</v>
      </c>
      <c r="Y1811" s="17">
        <v>5.6593614209774101E-2</v>
      </c>
      <c r="Z1811" s="17">
        <v>8.2302170393424204E-2</v>
      </c>
      <c r="AA1811" s="17">
        <v>4.3452805830953303E-2</v>
      </c>
      <c r="AB1811" s="17">
        <v>9.17730636965534E-2</v>
      </c>
      <c r="AC1811" s="17">
        <v>2.5140077860617598E-2</v>
      </c>
      <c r="AD1811" s="17">
        <v>8.8772811595188295E-2</v>
      </c>
      <c r="AE1811" s="17"/>
      <c r="AF1811" s="17">
        <v>7.3805989721260595E-2</v>
      </c>
      <c r="AG1811" s="17">
        <v>4.9659403011988602E-2</v>
      </c>
      <c r="AH1811" s="17">
        <v>6.4816658106202907E-2</v>
      </c>
      <c r="AI1811" s="17">
        <v>3.71403853770578E-2</v>
      </c>
      <c r="AJ1811" s="17">
        <v>8.1724625591534802E-2</v>
      </c>
      <c r="AK1811" s="17"/>
      <c r="AL1811" s="17">
        <v>3.6749636555057398E-2</v>
      </c>
      <c r="AM1811" s="17">
        <v>8.5626030855074295E-2</v>
      </c>
      <c r="AN1811" s="17">
        <v>6.2486599733779902E-2</v>
      </c>
      <c r="AO1811" s="17">
        <v>8.7718561456819499E-2</v>
      </c>
      <c r="AP1811" s="17">
        <v>7.8737021565819604E-2</v>
      </c>
      <c r="AQ1811" s="17">
        <v>1.8872036879826099E-2</v>
      </c>
      <c r="AR1811" s="17"/>
      <c r="AS1811" s="17">
        <v>6.0817672300980098E-2</v>
      </c>
      <c r="AT1811" s="17">
        <v>7.3073275699596402E-2</v>
      </c>
      <c r="AU1811" s="17"/>
      <c r="AV1811" s="17">
        <v>6.2523315616337602E-2</v>
      </c>
      <c r="AW1811" s="17">
        <v>5.6845511128626298E-2</v>
      </c>
    </row>
    <row r="1812" spans="2:49" x14ac:dyDescent="0.3">
      <c r="B1812" t="s">
        <v>177</v>
      </c>
      <c r="C1812" s="17">
        <v>0.239329109133159</v>
      </c>
      <c r="D1812" s="17">
        <v>0.19844059209329201</v>
      </c>
      <c r="E1812" s="17">
        <v>0.27813798443411097</v>
      </c>
      <c r="F1812" s="17"/>
      <c r="G1812" s="17">
        <v>0.25436158305644102</v>
      </c>
      <c r="H1812" s="17">
        <v>0.28745629463558903</v>
      </c>
      <c r="I1812" s="17">
        <v>0.22639707292457401</v>
      </c>
      <c r="J1812" s="17">
        <v>0.26133244832418301</v>
      </c>
      <c r="K1812" s="17">
        <v>0.210237108553714</v>
      </c>
      <c r="L1812" s="17">
        <v>0.202396482484412</v>
      </c>
      <c r="M1812" s="17"/>
      <c r="N1812" s="17">
        <v>0.22265595258231499</v>
      </c>
      <c r="O1812" s="17">
        <v>0.25644306538955602</v>
      </c>
      <c r="P1812" s="17">
        <v>0.24964843083601501</v>
      </c>
      <c r="Q1812" s="17">
        <v>0.23129499686801</v>
      </c>
      <c r="R1812" s="17"/>
      <c r="S1812" s="17">
        <v>0.24437571695379401</v>
      </c>
      <c r="T1812" s="17">
        <v>0.216241569896858</v>
      </c>
      <c r="U1812" s="17">
        <v>0.21772561430507401</v>
      </c>
      <c r="V1812" s="17">
        <v>0.27279292632692997</v>
      </c>
      <c r="W1812" s="17">
        <v>0.193043370785522</v>
      </c>
      <c r="X1812" s="17">
        <v>0.22233507605962</v>
      </c>
      <c r="Y1812" s="17">
        <v>0.22624747986390001</v>
      </c>
      <c r="Z1812" s="17">
        <v>0.30298514513747099</v>
      </c>
      <c r="AA1812" s="17">
        <v>0.322685845227275</v>
      </c>
      <c r="AB1812" s="17">
        <v>0.194339601683677</v>
      </c>
      <c r="AC1812" s="17">
        <v>0.24995678510420399</v>
      </c>
      <c r="AD1812" s="17">
        <v>0.19400776705268499</v>
      </c>
      <c r="AE1812" s="17"/>
      <c r="AF1812" s="17">
        <v>0.26937517299678299</v>
      </c>
      <c r="AG1812" s="17">
        <v>0.19854258538963099</v>
      </c>
      <c r="AH1812" s="17">
        <v>0.256728683727941</v>
      </c>
      <c r="AI1812" s="17">
        <v>0.27653632120278299</v>
      </c>
      <c r="AJ1812" s="17">
        <v>0.26980131414021602</v>
      </c>
      <c r="AK1812" s="17"/>
      <c r="AL1812" s="17">
        <v>0.262097360384624</v>
      </c>
      <c r="AM1812" s="17">
        <v>0.23707831083861899</v>
      </c>
      <c r="AN1812" s="17">
        <v>0.27589772566763598</v>
      </c>
      <c r="AO1812" s="17">
        <v>0.201223728425099</v>
      </c>
      <c r="AP1812" s="17">
        <v>0.19862755806777399</v>
      </c>
      <c r="AQ1812" s="17">
        <v>0.27279691897506197</v>
      </c>
      <c r="AR1812" s="17"/>
      <c r="AS1812" s="17">
        <v>0.24936961289664999</v>
      </c>
      <c r="AT1812" s="17">
        <v>0.227372351792969</v>
      </c>
      <c r="AU1812" s="17"/>
      <c r="AV1812" s="17">
        <v>0.23879915486754899</v>
      </c>
      <c r="AW1812" s="17">
        <v>0.27398646131925702</v>
      </c>
    </row>
    <row r="1813" spans="2:49" x14ac:dyDescent="0.3">
      <c r="B1813" t="s">
        <v>178</v>
      </c>
      <c r="C1813" s="17">
        <v>0.43835443458322998</v>
      </c>
      <c r="D1813" s="17">
        <v>0.425204315832726</v>
      </c>
      <c r="E1813" s="17">
        <v>0.44993768928086297</v>
      </c>
      <c r="F1813" s="17"/>
      <c r="G1813" s="17">
        <v>0.48498750700397503</v>
      </c>
      <c r="H1813" s="17">
        <v>0.47814005739228999</v>
      </c>
      <c r="I1813" s="17">
        <v>0.50207046322649695</v>
      </c>
      <c r="J1813" s="17">
        <v>0.39059109018126098</v>
      </c>
      <c r="K1813" s="17">
        <v>0.45434827757104401</v>
      </c>
      <c r="L1813" s="17">
        <v>0.35081043590282501</v>
      </c>
      <c r="M1813" s="17"/>
      <c r="N1813" s="17">
        <v>0.51876985343744897</v>
      </c>
      <c r="O1813" s="17">
        <v>0.42541256279546003</v>
      </c>
      <c r="P1813" s="17">
        <v>0.41984631433894398</v>
      </c>
      <c r="Q1813" s="17">
        <v>0.38238004610669901</v>
      </c>
      <c r="R1813" s="17"/>
      <c r="S1813" s="17">
        <v>0.42711374041702499</v>
      </c>
      <c r="T1813" s="17">
        <v>0.47381570519566202</v>
      </c>
      <c r="U1813" s="17">
        <v>0.435776869431935</v>
      </c>
      <c r="V1813" s="17">
        <v>0.42725856176268101</v>
      </c>
      <c r="W1813" s="17">
        <v>0.39207064659158503</v>
      </c>
      <c r="X1813" s="17">
        <v>0.45083931335849903</v>
      </c>
      <c r="Y1813" s="17">
        <v>0.42574844059996098</v>
      </c>
      <c r="Z1813" s="17">
        <v>0.32983581849826599</v>
      </c>
      <c r="AA1813" s="17">
        <v>0.41048662669392899</v>
      </c>
      <c r="AB1813" s="17">
        <v>0.47400064202814202</v>
      </c>
      <c r="AC1813" s="17">
        <v>0.46521426172333202</v>
      </c>
      <c r="AD1813" s="17">
        <v>0.57632576975289596</v>
      </c>
      <c r="AE1813" s="17"/>
      <c r="AF1813" s="17">
        <v>0.37503446376444</v>
      </c>
      <c r="AG1813" s="17">
        <v>0.497004388039058</v>
      </c>
      <c r="AH1813" s="17">
        <v>0.44523140133554401</v>
      </c>
      <c r="AI1813" s="17">
        <v>0.48342752434185998</v>
      </c>
      <c r="AJ1813" s="17">
        <v>0.44602914922132197</v>
      </c>
      <c r="AK1813" s="17"/>
      <c r="AL1813" s="17">
        <v>0.45900698853313499</v>
      </c>
      <c r="AM1813" s="17">
        <v>0.407608044562978</v>
      </c>
      <c r="AN1813" s="17">
        <v>0.414299159930554</v>
      </c>
      <c r="AO1813" s="17">
        <v>0.457457885416309</v>
      </c>
      <c r="AP1813" s="17">
        <v>0.46405387282113297</v>
      </c>
      <c r="AQ1813" s="17">
        <v>0.432739656514468</v>
      </c>
      <c r="AR1813" s="17"/>
      <c r="AS1813" s="17">
        <v>0.44013143925359299</v>
      </c>
      <c r="AT1813" s="17">
        <v>0.43623828442419499</v>
      </c>
      <c r="AU1813" s="17"/>
      <c r="AV1813" s="17">
        <v>0.43558541595620198</v>
      </c>
      <c r="AW1813" s="17">
        <v>0.45071837561239803</v>
      </c>
    </row>
    <row r="1814" spans="2:49" x14ac:dyDescent="0.3">
      <c r="C1814" s="17"/>
      <c r="D1814" s="17"/>
      <c r="E1814" s="17"/>
      <c r="F1814" s="17"/>
      <c r="G1814" s="17"/>
      <c r="H1814" s="17"/>
      <c r="I1814" s="17"/>
      <c r="J1814" s="17"/>
      <c r="K1814" s="17"/>
      <c r="L1814" s="17"/>
      <c r="M1814" s="17"/>
      <c r="N1814" s="17"/>
      <c r="O1814" s="17"/>
      <c r="P1814" s="17"/>
      <c r="Q1814" s="17"/>
      <c r="R1814" s="17"/>
      <c r="S1814" s="17"/>
      <c r="T1814" s="17"/>
      <c r="U1814" s="17"/>
      <c r="V1814" s="17"/>
      <c r="W1814" s="17"/>
      <c r="X1814" s="17"/>
      <c r="Y1814" s="17"/>
      <c r="Z1814" s="17"/>
      <c r="AA1814" s="17"/>
      <c r="AB1814" s="17"/>
      <c r="AC1814" s="17"/>
      <c r="AD1814" s="17"/>
      <c r="AE1814" s="17"/>
      <c r="AF1814" s="17"/>
      <c r="AG1814" s="17"/>
      <c r="AH1814" s="17"/>
      <c r="AI1814" s="17"/>
      <c r="AJ1814" s="17"/>
      <c r="AK1814" s="17"/>
      <c r="AL1814" s="17"/>
      <c r="AM1814" s="17"/>
      <c r="AN1814" s="17"/>
      <c r="AO1814" s="17"/>
      <c r="AP1814" s="17"/>
      <c r="AQ1814" s="17"/>
      <c r="AR1814" s="17"/>
      <c r="AS1814" s="17"/>
      <c r="AT1814" s="17"/>
      <c r="AU1814" s="17"/>
      <c r="AV1814" s="17"/>
      <c r="AW1814" s="17"/>
    </row>
    <row r="1815" spans="2:49" x14ac:dyDescent="0.3">
      <c r="B1815" s="6" t="s">
        <v>583</v>
      </c>
      <c r="C1815" s="17"/>
      <c r="D1815" s="17"/>
      <c r="E1815" s="17"/>
      <c r="F1815" s="17"/>
      <c r="G1815" s="17"/>
      <c r="H1815" s="17"/>
      <c r="I1815" s="17"/>
      <c r="J1815" s="17"/>
      <c r="K1815" s="17"/>
      <c r="L1815" s="17"/>
      <c r="M1815" s="17"/>
      <c r="N1815" s="17"/>
      <c r="O1815" s="17"/>
      <c r="P1815" s="17"/>
      <c r="Q1815" s="17"/>
      <c r="R1815" s="17"/>
      <c r="S1815" s="17"/>
      <c r="T1815" s="17"/>
      <c r="U1815" s="17"/>
      <c r="V1815" s="17"/>
      <c r="W1815" s="17"/>
      <c r="X1815" s="17"/>
      <c r="Y1815" s="17"/>
      <c r="Z1815" s="17"/>
      <c r="AA1815" s="17"/>
      <c r="AB1815" s="17"/>
      <c r="AC1815" s="17"/>
      <c r="AD1815" s="17"/>
      <c r="AE1815" s="17"/>
      <c r="AF1815" s="17"/>
      <c r="AG1815" s="17"/>
      <c r="AH1815" s="17"/>
      <c r="AI1815" s="17"/>
      <c r="AJ1815" s="17"/>
      <c r="AK1815" s="17"/>
      <c r="AL1815" s="17"/>
      <c r="AM1815" s="17"/>
      <c r="AN1815" s="17"/>
      <c r="AO1815" s="17"/>
      <c r="AP1815" s="17"/>
      <c r="AQ1815" s="17"/>
      <c r="AR1815" s="17"/>
      <c r="AS1815" s="17"/>
      <c r="AT1815" s="17"/>
      <c r="AU1815" s="17"/>
      <c r="AV1815" s="17"/>
      <c r="AW1815" s="17"/>
    </row>
    <row r="1816" spans="2:49" x14ac:dyDescent="0.3">
      <c r="B1816" s="23" t="s">
        <v>80</v>
      </c>
      <c r="C1816" s="17"/>
      <c r="D1816" s="17"/>
      <c r="E1816" s="17"/>
      <c r="F1816" s="17"/>
      <c r="G1816" s="17"/>
      <c r="H1816" s="17"/>
      <c r="I1816" s="17"/>
      <c r="J1816" s="17"/>
      <c r="K1816" s="17"/>
      <c r="L1816" s="17"/>
      <c r="M1816" s="17"/>
      <c r="N1816" s="17"/>
      <c r="O1816" s="17"/>
      <c r="P1816" s="17"/>
      <c r="Q1816" s="17"/>
      <c r="R1816" s="17"/>
      <c r="S1816" s="17"/>
      <c r="T1816" s="17"/>
      <c r="U1816" s="17"/>
      <c r="V1816" s="17"/>
      <c r="W1816" s="17"/>
      <c r="X1816" s="17"/>
      <c r="Y1816" s="17"/>
      <c r="Z1816" s="17"/>
      <c r="AA1816" s="17"/>
      <c r="AB1816" s="17"/>
      <c r="AC1816" s="17"/>
      <c r="AD1816" s="17"/>
      <c r="AE1816" s="17"/>
      <c r="AF1816" s="17"/>
      <c r="AG1816" s="17"/>
      <c r="AH1816" s="17"/>
      <c r="AI1816" s="17"/>
      <c r="AJ1816" s="17"/>
      <c r="AK1816" s="17"/>
      <c r="AL1816" s="17"/>
      <c r="AM1816" s="17"/>
      <c r="AN1816" s="17"/>
      <c r="AO1816" s="17"/>
      <c r="AP1816" s="17"/>
      <c r="AQ1816" s="17"/>
      <c r="AR1816" s="17"/>
      <c r="AS1816" s="17"/>
      <c r="AT1816" s="17"/>
      <c r="AU1816" s="17"/>
      <c r="AV1816" s="17"/>
      <c r="AW1816" s="17"/>
    </row>
    <row r="1817" spans="2:49" x14ac:dyDescent="0.3">
      <c r="B1817" t="s">
        <v>171</v>
      </c>
      <c r="C1817" s="17">
        <v>2.72681071687546E-2</v>
      </c>
      <c r="D1817" s="17">
        <v>2.88534443685362E-2</v>
      </c>
      <c r="E1817" s="17">
        <v>2.4940062142256001E-2</v>
      </c>
      <c r="F1817" s="17"/>
      <c r="G1817" s="17">
        <v>5.2882290477199403E-2</v>
      </c>
      <c r="H1817" s="17">
        <v>5.73272505305178E-2</v>
      </c>
      <c r="I1817" s="17">
        <v>2.52913161863564E-2</v>
      </c>
      <c r="J1817" s="17">
        <v>1.42157576155649E-2</v>
      </c>
      <c r="K1817" s="17">
        <v>1.5177101406959799E-2</v>
      </c>
      <c r="L1817" s="17">
        <v>6.0497247110507203E-3</v>
      </c>
      <c r="M1817" s="17"/>
      <c r="N1817" s="17">
        <v>2.26977516506018E-2</v>
      </c>
      <c r="O1817" s="17">
        <v>2.55795016504596E-2</v>
      </c>
      <c r="P1817" s="17">
        <v>3.46641309235226E-2</v>
      </c>
      <c r="Q1817" s="17">
        <v>2.7752157701852301E-2</v>
      </c>
      <c r="R1817" s="17"/>
      <c r="S1817" s="17">
        <v>2.24644355742354E-2</v>
      </c>
      <c r="T1817" s="17">
        <v>1.92372393755267E-2</v>
      </c>
      <c r="U1817" s="17">
        <v>3.6631648734825002E-2</v>
      </c>
      <c r="V1817" s="17">
        <v>2.1179730921479199E-2</v>
      </c>
      <c r="W1817" s="17">
        <v>2.42368640965843E-2</v>
      </c>
      <c r="X1817" s="17">
        <v>2.60216628044239E-2</v>
      </c>
      <c r="Y1817" s="17">
        <v>5.2899374369438298E-3</v>
      </c>
      <c r="Z1817" s="17">
        <v>2.0235608744215199E-2</v>
      </c>
      <c r="AA1817" s="17">
        <v>5.7842210755069297E-2</v>
      </c>
      <c r="AB1817" s="17">
        <v>4.77719630914119E-2</v>
      </c>
      <c r="AC1817" s="17">
        <v>0</v>
      </c>
      <c r="AD1817" s="17">
        <v>2.8605684187583701E-2</v>
      </c>
      <c r="AE1817" s="17"/>
      <c r="AF1817" s="17">
        <v>1.9603351398551402E-2</v>
      </c>
      <c r="AG1817" s="17">
        <v>2.2861631905973699E-2</v>
      </c>
      <c r="AH1817" s="17">
        <v>3.8447237692302003E-2</v>
      </c>
      <c r="AI1817" s="17">
        <v>4.1418411165237902E-2</v>
      </c>
      <c r="AJ1817" s="17">
        <v>2.4697290349228299E-2</v>
      </c>
      <c r="AK1817" s="17"/>
      <c r="AL1817" s="17">
        <v>4.8031240579395E-2</v>
      </c>
      <c r="AM1817" s="17">
        <v>1.9203369926921E-2</v>
      </c>
      <c r="AN1817" s="17">
        <v>2.89546717380521E-2</v>
      </c>
      <c r="AO1817" s="17">
        <v>1.2281612130876E-2</v>
      </c>
      <c r="AP1817" s="17">
        <v>1.80484232144595E-2</v>
      </c>
      <c r="AQ1817" s="17">
        <v>3.2365882536799097E-2</v>
      </c>
      <c r="AR1817" s="17"/>
      <c r="AS1817" s="17">
        <v>2.94317927558039E-2</v>
      </c>
      <c r="AT1817" s="17">
        <v>2.4691477137611599E-2</v>
      </c>
      <c r="AU1817" s="17"/>
      <c r="AV1817" s="17">
        <v>3.1627747744478699E-2</v>
      </c>
      <c r="AW1817" s="17">
        <v>2.4317776792611701E-2</v>
      </c>
    </row>
    <row r="1818" spans="2:49" x14ac:dyDescent="0.3">
      <c r="B1818" t="s">
        <v>172</v>
      </c>
      <c r="C1818" s="17">
        <v>8.9688810693077603E-2</v>
      </c>
      <c r="D1818" s="17">
        <v>8.9953746044929797E-2</v>
      </c>
      <c r="E1818" s="17">
        <v>9.0075579751344906E-2</v>
      </c>
      <c r="F1818" s="17"/>
      <c r="G1818" s="17">
        <v>0.150852614234643</v>
      </c>
      <c r="H1818" s="17">
        <v>0.15370422669894099</v>
      </c>
      <c r="I1818" s="17">
        <v>0.116446164555579</v>
      </c>
      <c r="J1818" s="17">
        <v>7.1480574427033802E-2</v>
      </c>
      <c r="K1818" s="17">
        <v>3.6439504092675802E-2</v>
      </c>
      <c r="L1818" s="17">
        <v>2.5423959493854401E-2</v>
      </c>
      <c r="M1818" s="17"/>
      <c r="N1818" s="17">
        <v>0.101501801334828</v>
      </c>
      <c r="O1818" s="17">
        <v>0.101851652889072</v>
      </c>
      <c r="P1818" s="17">
        <v>6.4461908495316106E-2</v>
      </c>
      <c r="Q1818" s="17">
        <v>8.7453182789993006E-2</v>
      </c>
      <c r="R1818" s="17"/>
      <c r="S1818" s="17">
        <v>0.12147539530906699</v>
      </c>
      <c r="T1818" s="17">
        <v>9.7592531407580396E-2</v>
      </c>
      <c r="U1818" s="17">
        <v>6.2240804806323803E-2</v>
      </c>
      <c r="V1818" s="17">
        <v>8.2342116384395495E-2</v>
      </c>
      <c r="W1818" s="17">
        <v>7.9537150338444496E-2</v>
      </c>
      <c r="X1818" s="17">
        <v>6.1069441434938899E-2</v>
      </c>
      <c r="Y1818" s="17">
        <v>9.5868618455021204E-2</v>
      </c>
      <c r="Z1818" s="17">
        <v>0.105607121970051</v>
      </c>
      <c r="AA1818" s="17">
        <v>0.106562348387592</v>
      </c>
      <c r="AB1818" s="17">
        <v>6.0730078582889001E-2</v>
      </c>
      <c r="AC1818" s="17">
        <v>8.0473481231337199E-2</v>
      </c>
      <c r="AD1818" s="17">
        <v>0.11411002208895001</v>
      </c>
      <c r="AE1818" s="17"/>
      <c r="AF1818" s="17">
        <v>6.6506050098156994E-2</v>
      </c>
      <c r="AG1818" s="17">
        <v>7.1223083980319901E-2</v>
      </c>
      <c r="AH1818" s="17">
        <v>0.1044643688262</v>
      </c>
      <c r="AI1818" s="17">
        <v>0.156485003800304</v>
      </c>
      <c r="AJ1818" s="17">
        <v>0.15375068652308499</v>
      </c>
      <c r="AK1818" s="17"/>
      <c r="AL1818" s="17">
        <v>0.13439322519417901</v>
      </c>
      <c r="AM1818" s="17">
        <v>6.7922015612807599E-2</v>
      </c>
      <c r="AN1818" s="17">
        <v>8.7469238282660594E-2</v>
      </c>
      <c r="AO1818" s="17">
        <v>6.8351365605669498E-2</v>
      </c>
      <c r="AP1818" s="17">
        <v>7.1194694613428602E-2</v>
      </c>
      <c r="AQ1818" s="17">
        <v>9.7184889322588203E-2</v>
      </c>
      <c r="AR1818" s="17"/>
      <c r="AS1818" s="17">
        <v>8.3223785333202002E-2</v>
      </c>
      <c r="AT1818" s="17">
        <v>9.73877012315469E-2</v>
      </c>
      <c r="AU1818" s="17"/>
      <c r="AV1818" s="17">
        <v>8.4815294233096306E-2</v>
      </c>
      <c r="AW1818" s="17">
        <v>7.9517424336916998E-2</v>
      </c>
    </row>
    <row r="1819" spans="2:49" x14ac:dyDescent="0.3">
      <c r="B1819" t="s">
        <v>173</v>
      </c>
      <c r="C1819" s="17">
        <v>0.175649200473185</v>
      </c>
      <c r="D1819" s="17">
        <v>0.17131596106616301</v>
      </c>
      <c r="E1819" s="17">
        <v>0.181139529345862</v>
      </c>
      <c r="F1819" s="17"/>
      <c r="G1819" s="17">
        <v>0.22191616267693601</v>
      </c>
      <c r="H1819" s="17">
        <v>0.16598682384086499</v>
      </c>
      <c r="I1819" s="17">
        <v>0.17258842812727801</v>
      </c>
      <c r="J1819" s="17">
        <v>0.219838927559911</v>
      </c>
      <c r="K1819" s="17">
        <v>0.11710529162213</v>
      </c>
      <c r="L1819" s="17">
        <v>0.158417525162897</v>
      </c>
      <c r="M1819" s="17"/>
      <c r="N1819" s="17">
        <v>0.13175184725392999</v>
      </c>
      <c r="O1819" s="17">
        <v>0.18238456119897301</v>
      </c>
      <c r="P1819" s="17">
        <v>0.192469355000217</v>
      </c>
      <c r="Q1819" s="17">
        <v>0.20138513618774601</v>
      </c>
      <c r="R1819" s="17"/>
      <c r="S1819" s="17">
        <v>0.202420547205757</v>
      </c>
      <c r="T1819" s="17">
        <v>0.12578798827304399</v>
      </c>
      <c r="U1819" s="17">
        <v>0.17090559528586299</v>
      </c>
      <c r="V1819" s="17">
        <v>0.19863162379618499</v>
      </c>
      <c r="W1819" s="17">
        <v>0.215573310296055</v>
      </c>
      <c r="X1819" s="17">
        <v>0.191595059477289</v>
      </c>
      <c r="Y1819" s="17">
        <v>0.16167027105506299</v>
      </c>
      <c r="Z1819" s="17">
        <v>0.18404695768565299</v>
      </c>
      <c r="AA1819" s="17">
        <v>0.20692885161628199</v>
      </c>
      <c r="AB1819" s="17">
        <v>0.11763331344946799</v>
      </c>
      <c r="AC1819" s="17">
        <v>0.18325103204183099</v>
      </c>
      <c r="AD1819" s="17">
        <v>0.14271458410483701</v>
      </c>
      <c r="AE1819" s="17"/>
      <c r="AF1819" s="17">
        <v>0.19430776455953999</v>
      </c>
      <c r="AG1819" s="17">
        <v>0.18515602125962999</v>
      </c>
      <c r="AH1819" s="17">
        <v>0.169568878253233</v>
      </c>
      <c r="AI1819" s="17">
        <v>0.15254284613576299</v>
      </c>
      <c r="AJ1819" s="17">
        <v>0.14566308025531</v>
      </c>
      <c r="AK1819" s="17"/>
      <c r="AL1819" s="17">
        <v>0.180233089184588</v>
      </c>
      <c r="AM1819" s="17">
        <v>0.181679894101475</v>
      </c>
      <c r="AN1819" s="17">
        <v>0.175578858391953</v>
      </c>
      <c r="AO1819" s="17">
        <v>0.175647758462915</v>
      </c>
      <c r="AP1819" s="17">
        <v>0.13293606684050399</v>
      </c>
      <c r="AQ1819" s="17">
        <v>0.206576321731509</v>
      </c>
      <c r="AR1819" s="17"/>
      <c r="AS1819" s="17">
        <v>0.16339178500395499</v>
      </c>
      <c r="AT1819" s="17">
        <v>0.19024597229218301</v>
      </c>
      <c r="AU1819" s="17"/>
      <c r="AV1819" s="17">
        <v>0.16571063167538599</v>
      </c>
      <c r="AW1819" s="17">
        <v>0.157991574637599</v>
      </c>
    </row>
    <row r="1820" spans="2:49" x14ac:dyDescent="0.3">
      <c r="B1820" t="s">
        <v>174</v>
      </c>
      <c r="C1820" s="17">
        <v>0.30737486751307003</v>
      </c>
      <c r="D1820" s="17">
        <v>0.30618036669269799</v>
      </c>
      <c r="E1820" s="17">
        <v>0.308120886590244</v>
      </c>
      <c r="F1820" s="17"/>
      <c r="G1820" s="17">
        <v>0.278330202579891</v>
      </c>
      <c r="H1820" s="17">
        <v>0.27177588869852598</v>
      </c>
      <c r="I1820" s="17">
        <v>0.28686571986304699</v>
      </c>
      <c r="J1820" s="17">
        <v>0.31461000496314201</v>
      </c>
      <c r="K1820" s="17">
        <v>0.32613993655727802</v>
      </c>
      <c r="L1820" s="17">
        <v>0.35402162197803799</v>
      </c>
      <c r="M1820" s="17"/>
      <c r="N1820" s="17">
        <v>0.31238889377366302</v>
      </c>
      <c r="O1820" s="17">
        <v>0.307036988311782</v>
      </c>
      <c r="P1820" s="17">
        <v>0.30697621444794698</v>
      </c>
      <c r="Q1820" s="17">
        <v>0.30412981404447997</v>
      </c>
      <c r="R1820" s="17"/>
      <c r="S1820" s="17">
        <v>0.27131493617300101</v>
      </c>
      <c r="T1820" s="17">
        <v>0.32019502842275599</v>
      </c>
      <c r="U1820" s="17">
        <v>0.28906333429718001</v>
      </c>
      <c r="V1820" s="17">
        <v>0.367628888619209</v>
      </c>
      <c r="W1820" s="17">
        <v>0.32161231115219102</v>
      </c>
      <c r="X1820" s="17">
        <v>0.34130729511263802</v>
      </c>
      <c r="Y1820" s="17">
        <v>0.28608483514425298</v>
      </c>
      <c r="Z1820" s="17">
        <v>0.33329366642388297</v>
      </c>
      <c r="AA1820" s="17">
        <v>0.28499871147943401</v>
      </c>
      <c r="AB1820" s="17">
        <v>0.347759488957461</v>
      </c>
      <c r="AC1820" s="17">
        <v>0.27529753284619302</v>
      </c>
      <c r="AD1820" s="17">
        <v>0.18992544498264899</v>
      </c>
      <c r="AE1820" s="17"/>
      <c r="AF1820" s="17">
        <v>0.33285799541066902</v>
      </c>
      <c r="AG1820" s="17">
        <v>0.32636738035179602</v>
      </c>
      <c r="AH1820" s="17">
        <v>0.27981876353119001</v>
      </c>
      <c r="AI1820" s="17">
        <v>0.24765956080953</v>
      </c>
      <c r="AJ1820" s="17">
        <v>0.45922658337112499</v>
      </c>
      <c r="AK1820" s="17"/>
      <c r="AL1820" s="17">
        <v>0.25673381435787901</v>
      </c>
      <c r="AM1820" s="17">
        <v>0.32359798606901202</v>
      </c>
      <c r="AN1820" s="17">
        <v>0.31505214438040402</v>
      </c>
      <c r="AO1820" s="17">
        <v>0.34423631967983398</v>
      </c>
      <c r="AP1820" s="17">
        <v>0.35615505563912597</v>
      </c>
      <c r="AQ1820" s="17">
        <v>0.23417094827519899</v>
      </c>
      <c r="AR1820" s="17"/>
      <c r="AS1820" s="17">
        <v>0.30519332954862699</v>
      </c>
      <c r="AT1820" s="17">
        <v>0.30997275708949901</v>
      </c>
      <c r="AU1820" s="17"/>
      <c r="AV1820" s="17">
        <v>0.29114369954861802</v>
      </c>
      <c r="AW1820" s="17">
        <v>0.33791259404518598</v>
      </c>
    </row>
    <row r="1821" spans="2:49" x14ac:dyDescent="0.3">
      <c r="B1821" t="s">
        <v>175</v>
      </c>
      <c r="C1821" s="17">
        <v>0.37118271416132498</v>
      </c>
      <c r="D1821" s="17">
        <v>0.36436888500299203</v>
      </c>
      <c r="E1821" s="17">
        <v>0.376913703158261</v>
      </c>
      <c r="F1821" s="17"/>
      <c r="G1821" s="17">
        <v>0.276187391883357</v>
      </c>
      <c r="H1821" s="17">
        <v>0.33531846044673003</v>
      </c>
      <c r="I1821" s="17">
        <v>0.36353067891170798</v>
      </c>
      <c r="J1821" s="17">
        <v>0.35796005291134603</v>
      </c>
      <c r="K1821" s="17">
        <v>0.46858432711734499</v>
      </c>
      <c r="L1821" s="17">
        <v>0.415511010666267</v>
      </c>
      <c r="M1821" s="17"/>
      <c r="N1821" s="17">
        <v>0.40464495372852999</v>
      </c>
      <c r="O1821" s="17">
        <v>0.36387502658126297</v>
      </c>
      <c r="P1821" s="17">
        <v>0.37521375461807999</v>
      </c>
      <c r="Q1821" s="17">
        <v>0.33590694198280702</v>
      </c>
      <c r="R1821" s="17"/>
      <c r="S1821" s="17">
        <v>0.34667739199124598</v>
      </c>
      <c r="T1821" s="17">
        <v>0.41526563708018799</v>
      </c>
      <c r="U1821" s="17">
        <v>0.406573432817387</v>
      </c>
      <c r="V1821" s="17">
        <v>0.30314958676870202</v>
      </c>
      <c r="W1821" s="17">
        <v>0.32893268567198197</v>
      </c>
      <c r="X1821" s="17">
        <v>0.35462355276969798</v>
      </c>
      <c r="Y1821" s="17">
        <v>0.40244390009971698</v>
      </c>
      <c r="Z1821" s="17">
        <v>0.345963087155856</v>
      </c>
      <c r="AA1821" s="17">
        <v>0.33514395110262202</v>
      </c>
      <c r="AB1821" s="17">
        <v>0.404676599307012</v>
      </c>
      <c r="AC1821" s="17">
        <v>0.41204714122612202</v>
      </c>
      <c r="AD1821" s="17">
        <v>0.465883676782123</v>
      </c>
      <c r="AE1821" s="17"/>
      <c r="AF1821" s="17">
        <v>0.36176324924213099</v>
      </c>
      <c r="AG1821" s="17">
        <v>0.37575370859294099</v>
      </c>
      <c r="AH1821" s="17">
        <v>0.37257472815072701</v>
      </c>
      <c r="AI1821" s="17">
        <v>0.38410352483910398</v>
      </c>
      <c r="AJ1821" s="17">
        <v>0.18674808310657401</v>
      </c>
      <c r="AK1821" s="17"/>
      <c r="AL1821" s="17">
        <v>0.36112480848003398</v>
      </c>
      <c r="AM1821" s="17">
        <v>0.37420263188402397</v>
      </c>
      <c r="AN1821" s="17">
        <v>0.357563421623177</v>
      </c>
      <c r="AO1821" s="17">
        <v>0.37534902544112198</v>
      </c>
      <c r="AP1821" s="17">
        <v>0.36649798059712402</v>
      </c>
      <c r="AQ1821" s="17">
        <v>0.42970195813390399</v>
      </c>
      <c r="AR1821" s="17"/>
      <c r="AS1821" s="17">
        <v>0.39082007969231503</v>
      </c>
      <c r="AT1821" s="17">
        <v>0.347797511587284</v>
      </c>
      <c r="AU1821" s="17"/>
      <c r="AV1821" s="17">
        <v>0.39286107090425199</v>
      </c>
      <c r="AW1821" s="17">
        <v>0.38606694873452801</v>
      </c>
    </row>
    <row r="1822" spans="2:49" x14ac:dyDescent="0.3">
      <c r="B1822" t="s">
        <v>176</v>
      </c>
      <c r="C1822" s="17">
        <v>2.8836299990587198E-2</v>
      </c>
      <c r="D1822" s="17">
        <v>3.9327596824681399E-2</v>
      </c>
      <c r="E1822" s="17">
        <v>1.8810239012032201E-2</v>
      </c>
      <c r="F1822" s="17"/>
      <c r="G1822" s="17">
        <v>1.98313381479738E-2</v>
      </c>
      <c r="H1822" s="17">
        <v>1.58873497844195E-2</v>
      </c>
      <c r="I1822" s="17">
        <v>3.5277692356031697E-2</v>
      </c>
      <c r="J1822" s="17">
        <v>2.1894682523002199E-2</v>
      </c>
      <c r="K1822" s="17">
        <v>3.6553839203611597E-2</v>
      </c>
      <c r="L1822" s="17">
        <v>4.05761579878922E-2</v>
      </c>
      <c r="M1822" s="17"/>
      <c r="N1822" s="17">
        <v>2.7014752258447499E-2</v>
      </c>
      <c r="O1822" s="17">
        <v>1.92722693684498E-2</v>
      </c>
      <c r="P1822" s="17">
        <v>2.6214636514917702E-2</v>
      </c>
      <c r="Q1822" s="17">
        <v>4.33727672931212E-2</v>
      </c>
      <c r="R1822" s="17"/>
      <c r="S1822" s="17">
        <v>3.5647293746693197E-2</v>
      </c>
      <c r="T1822" s="17">
        <v>2.1921575440904902E-2</v>
      </c>
      <c r="U1822" s="17">
        <v>3.4585184058420801E-2</v>
      </c>
      <c r="V1822" s="17">
        <v>2.7068053510029999E-2</v>
      </c>
      <c r="W1822" s="17">
        <v>3.0107678444743401E-2</v>
      </c>
      <c r="X1822" s="17">
        <v>2.5382988401011799E-2</v>
      </c>
      <c r="Y1822" s="17">
        <v>4.8642437809002098E-2</v>
      </c>
      <c r="Z1822" s="17">
        <v>1.08535580203417E-2</v>
      </c>
      <c r="AA1822" s="17">
        <v>8.5239266590005705E-3</v>
      </c>
      <c r="AB1822" s="17">
        <v>2.14285566117575E-2</v>
      </c>
      <c r="AC1822" s="17">
        <v>4.8930812654517097E-2</v>
      </c>
      <c r="AD1822" s="17">
        <v>5.8760587853856697E-2</v>
      </c>
      <c r="AE1822" s="17"/>
      <c r="AF1822" s="17">
        <v>2.49615892909518E-2</v>
      </c>
      <c r="AG1822" s="17">
        <v>1.86381739093394E-2</v>
      </c>
      <c r="AH1822" s="17">
        <v>3.5126023546348202E-2</v>
      </c>
      <c r="AI1822" s="17">
        <v>1.7790653250061E-2</v>
      </c>
      <c r="AJ1822" s="17">
        <v>2.9914276394677801E-2</v>
      </c>
      <c r="AK1822" s="17"/>
      <c r="AL1822" s="17">
        <v>1.9483822203924799E-2</v>
      </c>
      <c r="AM1822" s="17">
        <v>3.3394102405760101E-2</v>
      </c>
      <c r="AN1822" s="17">
        <v>3.5381665583753497E-2</v>
      </c>
      <c r="AO1822" s="17">
        <v>2.4133918679583401E-2</v>
      </c>
      <c r="AP1822" s="17">
        <v>5.5167779095358097E-2</v>
      </c>
      <c r="AQ1822" s="17">
        <v>0</v>
      </c>
      <c r="AR1822" s="17"/>
      <c r="AS1822" s="17">
        <v>2.7939227666097102E-2</v>
      </c>
      <c r="AT1822" s="17">
        <v>2.9904580661874802E-2</v>
      </c>
      <c r="AU1822" s="17"/>
      <c r="AV1822" s="17">
        <v>3.3841555894169602E-2</v>
      </c>
      <c r="AW1822" s="17">
        <v>1.41936814531582E-2</v>
      </c>
    </row>
    <row r="1823" spans="2:49" x14ac:dyDescent="0.3">
      <c r="B1823" t="s">
        <v>177</v>
      </c>
      <c r="C1823" s="17">
        <v>0.116956917861832</v>
      </c>
      <c r="D1823" s="17">
        <v>0.118807190413466</v>
      </c>
      <c r="E1823" s="17">
        <v>0.115015641893601</v>
      </c>
      <c r="F1823" s="17"/>
      <c r="G1823" s="17">
        <v>0.203734904711842</v>
      </c>
      <c r="H1823" s="17">
        <v>0.211031477229458</v>
      </c>
      <c r="I1823" s="17">
        <v>0.14173748074193501</v>
      </c>
      <c r="J1823" s="17">
        <v>8.5696332042598702E-2</v>
      </c>
      <c r="K1823" s="17">
        <v>5.16166054996356E-2</v>
      </c>
      <c r="L1823" s="17">
        <v>3.1473684204905102E-2</v>
      </c>
      <c r="M1823" s="17"/>
      <c r="N1823" s="17">
        <v>0.12419955298542899</v>
      </c>
      <c r="O1823" s="17">
        <v>0.12743115453953199</v>
      </c>
      <c r="P1823" s="17">
        <v>9.9126039418838699E-2</v>
      </c>
      <c r="Q1823" s="17">
        <v>0.115205340491845</v>
      </c>
      <c r="R1823" s="17"/>
      <c r="S1823" s="17">
        <v>0.14393983088330201</v>
      </c>
      <c r="T1823" s="17">
        <v>0.116829770783107</v>
      </c>
      <c r="U1823" s="17">
        <v>9.8872453541148805E-2</v>
      </c>
      <c r="V1823" s="17">
        <v>0.10352184730587501</v>
      </c>
      <c r="W1823" s="17">
        <v>0.103774014435029</v>
      </c>
      <c r="X1823" s="17">
        <v>8.7091104239362796E-2</v>
      </c>
      <c r="Y1823" s="17">
        <v>0.101158555891965</v>
      </c>
      <c r="Z1823" s="17">
        <v>0.12584273071426599</v>
      </c>
      <c r="AA1823" s="17">
        <v>0.164404559142661</v>
      </c>
      <c r="AB1823" s="17">
        <v>0.108502041674301</v>
      </c>
      <c r="AC1823" s="17">
        <v>8.0473481231337199E-2</v>
      </c>
      <c r="AD1823" s="17">
        <v>0.14271570627653399</v>
      </c>
      <c r="AE1823" s="17"/>
      <c r="AF1823" s="17">
        <v>8.6109401496708399E-2</v>
      </c>
      <c r="AG1823" s="17">
        <v>9.4084715886293593E-2</v>
      </c>
      <c r="AH1823" s="17">
        <v>0.14291160651850199</v>
      </c>
      <c r="AI1823" s="17">
        <v>0.19790341496554201</v>
      </c>
      <c r="AJ1823" s="17">
        <v>0.17844797687231301</v>
      </c>
      <c r="AK1823" s="17"/>
      <c r="AL1823" s="17">
        <v>0.18242446577357399</v>
      </c>
      <c r="AM1823" s="17">
        <v>8.7125385539728595E-2</v>
      </c>
      <c r="AN1823" s="17">
        <v>0.11642391002071301</v>
      </c>
      <c r="AO1823" s="17">
        <v>8.06329777365455E-2</v>
      </c>
      <c r="AP1823" s="17">
        <v>8.9243117827888199E-2</v>
      </c>
      <c r="AQ1823" s="17">
        <v>0.12955077185938699</v>
      </c>
      <c r="AR1823" s="17"/>
      <c r="AS1823" s="17">
        <v>0.112655578089006</v>
      </c>
      <c r="AT1823" s="17">
        <v>0.12207917836915801</v>
      </c>
      <c r="AU1823" s="17"/>
      <c r="AV1823" s="17">
        <v>0.116443041977575</v>
      </c>
      <c r="AW1823" s="17">
        <v>0.103835201129529</v>
      </c>
    </row>
    <row r="1824" spans="2:49" x14ac:dyDescent="0.3">
      <c r="B1824" t="s">
        <v>178</v>
      </c>
      <c r="C1824" s="17">
        <v>0.67855758167439595</v>
      </c>
      <c r="D1824" s="17">
        <v>0.67054925169569002</v>
      </c>
      <c r="E1824" s="17">
        <v>0.68503458974850495</v>
      </c>
      <c r="F1824" s="17"/>
      <c r="G1824" s="17">
        <v>0.554517594463248</v>
      </c>
      <c r="H1824" s="17">
        <v>0.60709434914525695</v>
      </c>
      <c r="I1824" s="17">
        <v>0.65039639877475497</v>
      </c>
      <c r="J1824" s="17">
        <v>0.67257005787448798</v>
      </c>
      <c r="K1824" s="17">
        <v>0.79472426367462301</v>
      </c>
      <c r="L1824" s="17">
        <v>0.76953263264430605</v>
      </c>
      <c r="M1824" s="17"/>
      <c r="N1824" s="17">
        <v>0.71703384750219401</v>
      </c>
      <c r="O1824" s="17">
        <v>0.67091201489304497</v>
      </c>
      <c r="P1824" s="17">
        <v>0.68218996906602702</v>
      </c>
      <c r="Q1824" s="17">
        <v>0.64003675602728705</v>
      </c>
      <c r="R1824" s="17"/>
      <c r="S1824" s="17">
        <v>0.61799232816424698</v>
      </c>
      <c r="T1824" s="17">
        <v>0.73546066550294398</v>
      </c>
      <c r="U1824" s="17">
        <v>0.69563676711456701</v>
      </c>
      <c r="V1824" s="17">
        <v>0.67077847538791102</v>
      </c>
      <c r="W1824" s="17">
        <v>0.65054499682417299</v>
      </c>
      <c r="X1824" s="17">
        <v>0.69593084788233595</v>
      </c>
      <c r="Y1824" s="17">
        <v>0.68852873524396996</v>
      </c>
      <c r="Z1824" s="17">
        <v>0.67925675357973903</v>
      </c>
      <c r="AA1824" s="17">
        <v>0.62014266258205597</v>
      </c>
      <c r="AB1824" s="17">
        <v>0.75243608826447295</v>
      </c>
      <c r="AC1824" s="17">
        <v>0.68734467407231503</v>
      </c>
      <c r="AD1824" s="17">
        <v>0.65580912176477202</v>
      </c>
      <c r="AE1824" s="17"/>
      <c r="AF1824" s="17">
        <v>0.69462124465279995</v>
      </c>
      <c r="AG1824" s="17">
        <v>0.70212108894473702</v>
      </c>
      <c r="AH1824" s="17">
        <v>0.65239349168191796</v>
      </c>
      <c r="AI1824" s="17">
        <v>0.63176308564863404</v>
      </c>
      <c r="AJ1824" s="17">
        <v>0.64597466647769897</v>
      </c>
      <c r="AK1824" s="17"/>
      <c r="AL1824" s="17">
        <v>0.61785862283791304</v>
      </c>
      <c r="AM1824" s="17">
        <v>0.69780061795303605</v>
      </c>
      <c r="AN1824" s="17">
        <v>0.67261556600358097</v>
      </c>
      <c r="AO1824" s="17">
        <v>0.71958534512095595</v>
      </c>
      <c r="AP1824" s="17">
        <v>0.72265303623624999</v>
      </c>
      <c r="AQ1824" s="17">
        <v>0.66387290640910401</v>
      </c>
      <c r="AR1824" s="17"/>
      <c r="AS1824" s="17">
        <v>0.69601340924094202</v>
      </c>
      <c r="AT1824" s="17">
        <v>0.65777026867678301</v>
      </c>
      <c r="AU1824" s="17"/>
      <c r="AV1824" s="17">
        <v>0.68400477045287</v>
      </c>
      <c r="AW1824" s="17">
        <v>0.72397954277971399</v>
      </c>
    </row>
    <row r="1825" spans="2:49" x14ac:dyDescent="0.3">
      <c r="C1825" s="17"/>
      <c r="D1825" s="17"/>
      <c r="E1825" s="17"/>
      <c r="F1825" s="17"/>
      <c r="G1825" s="17"/>
      <c r="H1825" s="17"/>
      <c r="I1825" s="17"/>
      <c r="J1825" s="17"/>
      <c r="K1825" s="17"/>
      <c r="L1825" s="17"/>
      <c r="M1825" s="17"/>
      <c r="N1825" s="17"/>
      <c r="O1825" s="17"/>
      <c r="P1825" s="17"/>
      <c r="Q1825" s="17"/>
      <c r="R1825" s="17"/>
      <c r="S1825" s="17"/>
      <c r="T1825" s="17"/>
      <c r="U1825" s="17"/>
      <c r="V1825" s="17"/>
      <c r="W1825" s="17"/>
      <c r="X1825" s="17"/>
      <c r="Y1825" s="17"/>
      <c r="Z1825" s="17"/>
      <c r="AA1825" s="17"/>
      <c r="AB1825" s="17"/>
      <c r="AC1825" s="17"/>
      <c r="AD1825" s="17"/>
      <c r="AE1825" s="17"/>
      <c r="AF1825" s="17"/>
      <c r="AG1825" s="17"/>
      <c r="AH1825" s="17"/>
      <c r="AI1825" s="17"/>
      <c r="AJ1825" s="17"/>
      <c r="AK1825" s="17"/>
      <c r="AL1825" s="17"/>
      <c r="AM1825" s="17"/>
      <c r="AN1825" s="17"/>
      <c r="AO1825" s="17"/>
      <c r="AP1825" s="17"/>
      <c r="AQ1825" s="17"/>
      <c r="AR1825" s="17"/>
      <c r="AS1825" s="17"/>
      <c r="AT1825" s="17"/>
      <c r="AU1825" s="17"/>
      <c r="AV1825" s="17"/>
      <c r="AW1825" s="17"/>
    </row>
    <row r="1826" spans="2:49" x14ac:dyDescent="0.3">
      <c r="B1826" s="6" t="s">
        <v>584</v>
      </c>
      <c r="C1826" s="17"/>
      <c r="D1826" s="17"/>
      <c r="E1826" s="17"/>
      <c r="F1826" s="17"/>
      <c r="G1826" s="17"/>
      <c r="H1826" s="17"/>
      <c r="I1826" s="17"/>
      <c r="J1826" s="17"/>
      <c r="K1826" s="17"/>
      <c r="L1826" s="17"/>
      <c r="M1826" s="17"/>
      <c r="N1826" s="17"/>
      <c r="O1826" s="17"/>
      <c r="P1826" s="17"/>
      <c r="Q1826" s="17"/>
      <c r="R1826" s="17"/>
      <c r="S1826" s="17"/>
      <c r="T1826" s="17"/>
      <c r="U1826" s="17"/>
      <c r="V1826" s="17"/>
      <c r="W1826" s="17"/>
      <c r="X1826" s="17"/>
      <c r="Y1826" s="17"/>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row>
    <row r="1827" spans="2:49" x14ac:dyDescent="0.3">
      <c r="B1827" s="23" t="s">
        <v>80</v>
      </c>
      <c r="C1827" s="17"/>
      <c r="D1827" s="17"/>
      <c r="E1827" s="17"/>
      <c r="F1827" s="17"/>
      <c r="G1827" s="17"/>
      <c r="H1827" s="17"/>
      <c r="I1827" s="17"/>
      <c r="J1827" s="17"/>
      <c r="K1827" s="17"/>
      <c r="L1827" s="17"/>
      <c r="M1827" s="17"/>
      <c r="N1827" s="17"/>
      <c r="O1827" s="17"/>
      <c r="P1827" s="17"/>
      <c r="Q1827" s="17"/>
      <c r="R1827" s="17"/>
      <c r="S1827" s="17"/>
      <c r="T1827" s="17"/>
      <c r="U1827" s="17"/>
      <c r="V1827" s="17"/>
      <c r="W1827" s="17"/>
      <c r="X1827" s="17"/>
      <c r="Y1827" s="17"/>
      <c r="Z1827" s="17"/>
      <c r="AA1827" s="17"/>
      <c r="AB1827" s="17"/>
      <c r="AC1827" s="17"/>
      <c r="AD1827" s="17"/>
      <c r="AE1827" s="17"/>
      <c r="AF1827" s="17"/>
      <c r="AG1827" s="17"/>
      <c r="AH1827" s="17"/>
      <c r="AI1827" s="17"/>
      <c r="AJ1827" s="17"/>
      <c r="AK1827" s="17"/>
      <c r="AL1827" s="17"/>
      <c r="AM1827" s="17"/>
      <c r="AN1827" s="17"/>
      <c r="AO1827" s="17"/>
      <c r="AP1827" s="17"/>
      <c r="AQ1827" s="17"/>
      <c r="AR1827" s="17"/>
      <c r="AS1827" s="17"/>
      <c r="AT1827" s="17"/>
      <c r="AU1827" s="17"/>
      <c r="AV1827" s="17"/>
      <c r="AW1827" s="17"/>
    </row>
    <row r="1828" spans="2:49" x14ac:dyDescent="0.3">
      <c r="B1828" t="s">
        <v>171</v>
      </c>
      <c r="C1828" s="17">
        <v>4.7328306532934399E-2</v>
      </c>
      <c r="D1828" s="17">
        <v>4.8188404472884798E-2</v>
      </c>
      <c r="E1828" s="17">
        <v>4.5960485771546503E-2</v>
      </c>
      <c r="F1828" s="17"/>
      <c r="G1828" s="17">
        <v>4.88740803918827E-2</v>
      </c>
      <c r="H1828" s="17">
        <v>5.8088019979337303E-2</v>
      </c>
      <c r="I1828" s="17">
        <v>5.2451318799627E-2</v>
      </c>
      <c r="J1828" s="17">
        <v>4.69582143513462E-2</v>
      </c>
      <c r="K1828" s="17">
        <v>4.76536743528337E-2</v>
      </c>
      <c r="L1828" s="17">
        <v>3.3447607137869602E-2</v>
      </c>
      <c r="M1828" s="17"/>
      <c r="N1828" s="17">
        <v>3.3266793722983599E-2</v>
      </c>
      <c r="O1828" s="17">
        <v>4.1139068472295801E-2</v>
      </c>
      <c r="P1828" s="17">
        <v>4.99000273804052E-2</v>
      </c>
      <c r="Q1828" s="17">
        <v>6.5450987353729201E-2</v>
      </c>
      <c r="R1828" s="17"/>
      <c r="S1828" s="17">
        <v>4.2917701223627501E-2</v>
      </c>
      <c r="T1828" s="17">
        <v>3.9060372785703103E-2</v>
      </c>
      <c r="U1828" s="17">
        <v>5.7862393710049601E-2</v>
      </c>
      <c r="V1828" s="17">
        <v>5.1016080081667602E-2</v>
      </c>
      <c r="W1828" s="17">
        <v>4.1422852671125901E-2</v>
      </c>
      <c r="X1828" s="17">
        <v>7.0277268605000401E-2</v>
      </c>
      <c r="Y1828" s="17">
        <v>3.8446352098821898E-2</v>
      </c>
      <c r="Z1828" s="17">
        <v>0</v>
      </c>
      <c r="AA1828" s="17">
        <v>7.7064503701636394E-2</v>
      </c>
      <c r="AB1828" s="17">
        <v>5.0629595242996601E-2</v>
      </c>
      <c r="AC1828" s="17">
        <v>2.6067330307506801E-2</v>
      </c>
      <c r="AD1828" s="17">
        <v>1.2995407267226601E-2</v>
      </c>
      <c r="AE1828" s="17"/>
      <c r="AF1828" s="17">
        <v>3.9088070352212297E-2</v>
      </c>
      <c r="AG1828" s="17">
        <v>4.3550563034438002E-2</v>
      </c>
      <c r="AH1828" s="17">
        <v>4.42118684523456E-2</v>
      </c>
      <c r="AI1828" s="17">
        <v>5.7034348454945802E-2</v>
      </c>
      <c r="AJ1828" s="17">
        <v>2.4697290349228299E-2</v>
      </c>
      <c r="AK1828" s="17"/>
      <c r="AL1828" s="17">
        <v>6.9427821155111896E-2</v>
      </c>
      <c r="AM1828" s="17">
        <v>3.8349266593286899E-2</v>
      </c>
      <c r="AN1828" s="17">
        <v>4.5776340099184298E-2</v>
      </c>
      <c r="AO1828" s="17">
        <v>4.0506382891697203E-2</v>
      </c>
      <c r="AP1828" s="17">
        <v>2.05468108588907E-2</v>
      </c>
      <c r="AQ1828" s="17">
        <v>6.4926298106904701E-2</v>
      </c>
      <c r="AR1828" s="17"/>
      <c r="AS1828" s="17">
        <v>5.03012568143619E-2</v>
      </c>
      <c r="AT1828" s="17">
        <v>4.3787961751755901E-2</v>
      </c>
      <c r="AU1828" s="17"/>
      <c r="AV1828" s="17">
        <v>5.7670047647807303E-2</v>
      </c>
      <c r="AW1828" s="17">
        <v>3.3140561742735899E-2</v>
      </c>
    </row>
    <row r="1829" spans="2:49" x14ac:dyDescent="0.3">
      <c r="B1829" t="s">
        <v>172</v>
      </c>
      <c r="C1829" s="17">
        <v>0.12539987841735001</v>
      </c>
      <c r="D1829" s="17">
        <v>0.11115578412051801</v>
      </c>
      <c r="E1829" s="17">
        <v>0.13921822842853901</v>
      </c>
      <c r="F1829" s="17"/>
      <c r="G1829" s="17">
        <v>0.19304564635996499</v>
      </c>
      <c r="H1829" s="17">
        <v>0.14722426862639101</v>
      </c>
      <c r="I1829" s="17">
        <v>0.17802227774979601</v>
      </c>
      <c r="J1829" s="17">
        <v>8.61067783466785E-2</v>
      </c>
      <c r="K1829" s="17">
        <v>6.4867409409793006E-2</v>
      </c>
      <c r="L1829" s="17">
        <v>9.1946395244771204E-2</v>
      </c>
      <c r="M1829" s="17"/>
      <c r="N1829" s="17">
        <v>0.103397802131969</v>
      </c>
      <c r="O1829" s="17">
        <v>0.12867667095258301</v>
      </c>
      <c r="P1829" s="17">
        <v>0.13808023816391199</v>
      </c>
      <c r="Q1829" s="17">
        <v>0.13408116033235001</v>
      </c>
      <c r="R1829" s="17"/>
      <c r="S1829" s="17">
        <v>0.13672112654876201</v>
      </c>
      <c r="T1829" s="17">
        <v>0.12844099451506</v>
      </c>
      <c r="U1829" s="17">
        <v>0.14106055322420499</v>
      </c>
      <c r="V1829" s="17">
        <v>0.15254811215665601</v>
      </c>
      <c r="W1829" s="17">
        <v>0.105896784851863</v>
      </c>
      <c r="X1829" s="17">
        <v>0.108033421587305</v>
      </c>
      <c r="Y1829" s="17">
        <v>7.7083965352315903E-2</v>
      </c>
      <c r="Z1829" s="17">
        <v>0.14159437533890001</v>
      </c>
      <c r="AA1829" s="17">
        <v>0.15449399114189799</v>
      </c>
      <c r="AB1829" s="17">
        <v>0.107541466010155</v>
      </c>
      <c r="AC1829" s="17">
        <v>0.10966297316511001</v>
      </c>
      <c r="AD1829" s="17">
        <v>0.11402994636911699</v>
      </c>
      <c r="AE1829" s="17"/>
      <c r="AF1829" s="17">
        <v>0.14467691174196901</v>
      </c>
      <c r="AG1829" s="17">
        <v>9.9386170119859202E-2</v>
      </c>
      <c r="AH1829" s="17">
        <v>0.14180585431529499</v>
      </c>
      <c r="AI1829" s="17">
        <v>0.12732495518070899</v>
      </c>
      <c r="AJ1829" s="17">
        <v>0.159752428052678</v>
      </c>
      <c r="AK1829" s="17"/>
      <c r="AL1829" s="17">
        <v>0.138641752502109</v>
      </c>
      <c r="AM1829" s="17">
        <v>0.101928908723766</v>
      </c>
      <c r="AN1829" s="17">
        <v>0.117967933386722</v>
      </c>
      <c r="AO1829" s="17">
        <v>0.136407846653848</v>
      </c>
      <c r="AP1829" s="17">
        <v>0.15765555705662901</v>
      </c>
      <c r="AQ1829" s="17">
        <v>0.101689501376793</v>
      </c>
      <c r="AR1829" s="17"/>
      <c r="AS1829" s="17">
        <v>0.112037260009841</v>
      </c>
      <c r="AT1829" s="17">
        <v>0.14131278373482101</v>
      </c>
      <c r="AU1829" s="17"/>
      <c r="AV1829" s="17">
        <v>0.10769782362708701</v>
      </c>
      <c r="AW1829" s="17">
        <v>0.122143089613413</v>
      </c>
    </row>
    <row r="1830" spans="2:49" x14ac:dyDescent="0.3">
      <c r="B1830" t="s">
        <v>173</v>
      </c>
      <c r="C1830" s="17">
        <v>0.24619924369420601</v>
      </c>
      <c r="D1830" s="17">
        <v>0.23200433119660699</v>
      </c>
      <c r="E1830" s="17">
        <v>0.261816436606715</v>
      </c>
      <c r="F1830" s="17"/>
      <c r="G1830" s="17">
        <v>0.22621907125530699</v>
      </c>
      <c r="H1830" s="17">
        <v>0.168016736789522</v>
      </c>
      <c r="I1830" s="17">
        <v>0.23387936621199701</v>
      </c>
      <c r="J1830" s="17">
        <v>0.30611923610860498</v>
      </c>
      <c r="K1830" s="17">
        <v>0.21006624927109799</v>
      </c>
      <c r="L1830" s="17">
        <v>0.308707426945312</v>
      </c>
      <c r="M1830" s="17"/>
      <c r="N1830" s="17">
        <v>0.18775890074632101</v>
      </c>
      <c r="O1830" s="17">
        <v>0.26779477867511903</v>
      </c>
      <c r="P1830" s="17">
        <v>0.252142932869588</v>
      </c>
      <c r="Q1830" s="17">
        <v>0.280737723137093</v>
      </c>
      <c r="R1830" s="17"/>
      <c r="S1830" s="17">
        <v>0.24954243027513701</v>
      </c>
      <c r="T1830" s="17">
        <v>0.218059895843907</v>
      </c>
      <c r="U1830" s="17">
        <v>0.244682429118386</v>
      </c>
      <c r="V1830" s="17">
        <v>0.285683512463411</v>
      </c>
      <c r="W1830" s="17">
        <v>0.30623384699367701</v>
      </c>
      <c r="X1830" s="17">
        <v>0.24857923021318401</v>
      </c>
      <c r="Y1830" s="17">
        <v>0.28996600960013402</v>
      </c>
      <c r="Z1830" s="17">
        <v>0.173651417897904</v>
      </c>
      <c r="AA1830" s="17">
        <v>0.225491651277762</v>
      </c>
      <c r="AB1830" s="17">
        <v>0.214683257488367</v>
      </c>
      <c r="AC1830" s="17">
        <v>0.29605355379234499</v>
      </c>
      <c r="AD1830" s="17">
        <v>0.15860803159077</v>
      </c>
      <c r="AE1830" s="17"/>
      <c r="AF1830" s="17">
        <v>0.27630605747987202</v>
      </c>
      <c r="AG1830" s="17">
        <v>0.25740699230941</v>
      </c>
      <c r="AH1830" s="17">
        <v>0.211350900200025</v>
      </c>
      <c r="AI1830" s="17">
        <v>0.21458997319418299</v>
      </c>
      <c r="AJ1830" s="17">
        <v>0.20045258879680999</v>
      </c>
      <c r="AK1830" s="17"/>
      <c r="AL1830" s="17">
        <v>0.20178557146968501</v>
      </c>
      <c r="AM1830" s="17">
        <v>0.25729981611244002</v>
      </c>
      <c r="AN1830" s="17">
        <v>0.26945901965751501</v>
      </c>
      <c r="AO1830" s="17">
        <v>0.26284946923120001</v>
      </c>
      <c r="AP1830" s="17">
        <v>0.26567268474266098</v>
      </c>
      <c r="AQ1830" s="17">
        <v>0.27173294306571399</v>
      </c>
      <c r="AR1830" s="17"/>
      <c r="AS1830" s="17">
        <v>0.22777759913333401</v>
      </c>
      <c r="AT1830" s="17">
        <v>0.26813670211362201</v>
      </c>
      <c r="AU1830" s="17"/>
      <c r="AV1830" s="17">
        <v>0.21749174279526301</v>
      </c>
      <c r="AW1830" s="17">
        <v>0.25173165728993502</v>
      </c>
    </row>
    <row r="1831" spans="2:49" x14ac:dyDescent="0.3">
      <c r="B1831" t="s">
        <v>174</v>
      </c>
      <c r="C1831" s="17">
        <v>0.24356842119420899</v>
      </c>
      <c r="D1831" s="17">
        <v>0.23516177524420201</v>
      </c>
      <c r="E1831" s="17">
        <v>0.25002893062630299</v>
      </c>
      <c r="F1831" s="17"/>
      <c r="G1831" s="17">
        <v>0.23780177093552701</v>
      </c>
      <c r="H1831" s="17">
        <v>0.238590563042098</v>
      </c>
      <c r="I1831" s="17">
        <v>0.26148949244212299</v>
      </c>
      <c r="J1831" s="17">
        <v>0.256254049624283</v>
      </c>
      <c r="K1831" s="17">
        <v>0.247567820037779</v>
      </c>
      <c r="L1831" s="17">
        <v>0.223822786930236</v>
      </c>
      <c r="M1831" s="17"/>
      <c r="N1831" s="17">
        <v>0.26289924736048598</v>
      </c>
      <c r="O1831" s="17">
        <v>0.23714639438854301</v>
      </c>
      <c r="P1831" s="17">
        <v>0.24161298122765601</v>
      </c>
      <c r="Q1831" s="17">
        <v>0.23195405703548699</v>
      </c>
      <c r="R1831" s="17"/>
      <c r="S1831" s="17">
        <v>0.20679105257493899</v>
      </c>
      <c r="T1831" s="17">
        <v>0.25097588763310502</v>
      </c>
      <c r="U1831" s="17">
        <v>0.22731785213710001</v>
      </c>
      <c r="V1831" s="17">
        <v>0.242894754661133</v>
      </c>
      <c r="W1831" s="17">
        <v>0.27291973697773902</v>
      </c>
      <c r="X1831" s="17">
        <v>0.30152032876416002</v>
      </c>
      <c r="Y1831" s="17">
        <v>0.264905915384678</v>
      </c>
      <c r="Z1831" s="17">
        <v>0.29312594880297999</v>
      </c>
      <c r="AA1831" s="17">
        <v>0.20893717781652499</v>
      </c>
      <c r="AB1831" s="17">
        <v>0.26754080048149498</v>
      </c>
      <c r="AC1831" s="17">
        <v>0.19172770829466501</v>
      </c>
      <c r="AD1831" s="17">
        <v>0.204869766135619</v>
      </c>
      <c r="AE1831" s="17"/>
      <c r="AF1831" s="17">
        <v>0.231481065620423</v>
      </c>
      <c r="AG1831" s="17">
        <v>0.27436559098962698</v>
      </c>
      <c r="AH1831" s="17">
        <v>0.241767767131845</v>
      </c>
      <c r="AI1831" s="17">
        <v>0.24500116998663499</v>
      </c>
      <c r="AJ1831" s="17">
        <v>0.37409423883651699</v>
      </c>
      <c r="AK1831" s="17"/>
      <c r="AL1831" s="17">
        <v>0.227264959634949</v>
      </c>
      <c r="AM1831" s="17">
        <v>0.252055962497092</v>
      </c>
      <c r="AN1831" s="17">
        <v>0.230318919226184</v>
      </c>
      <c r="AO1831" s="17">
        <v>0.26708094354697498</v>
      </c>
      <c r="AP1831" s="17">
        <v>0.23162677047389801</v>
      </c>
      <c r="AQ1831" s="17">
        <v>0.24340340327705801</v>
      </c>
      <c r="AR1831" s="17"/>
      <c r="AS1831" s="17">
        <v>0.249838610571604</v>
      </c>
      <c r="AT1831" s="17">
        <v>0.23610155154020299</v>
      </c>
      <c r="AU1831" s="17"/>
      <c r="AV1831" s="17">
        <v>0.231982867297093</v>
      </c>
      <c r="AW1831" s="17">
        <v>0.29142168336291802</v>
      </c>
    </row>
    <row r="1832" spans="2:49" x14ac:dyDescent="0.3">
      <c r="B1832" t="s">
        <v>175</v>
      </c>
      <c r="C1832" s="17">
        <v>0.31420713205518502</v>
      </c>
      <c r="D1832" s="17">
        <v>0.34994398655271702</v>
      </c>
      <c r="E1832" s="17">
        <v>0.27975389786979799</v>
      </c>
      <c r="F1832" s="17"/>
      <c r="G1832" s="17">
        <v>0.27835599056602001</v>
      </c>
      <c r="H1832" s="17">
        <v>0.372241398414492</v>
      </c>
      <c r="I1832" s="17">
        <v>0.24664447751629201</v>
      </c>
      <c r="J1832" s="17">
        <v>0.290621475413748</v>
      </c>
      <c r="K1832" s="17">
        <v>0.40123461274528699</v>
      </c>
      <c r="L1832" s="17">
        <v>0.307046812772308</v>
      </c>
      <c r="M1832" s="17"/>
      <c r="N1832" s="17">
        <v>0.39898044579981001</v>
      </c>
      <c r="O1832" s="17">
        <v>0.309224796777189</v>
      </c>
      <c r="P1832" s="17">
        <v>0.29967274185447701</v>
      </c>
      <c r="Q1832" s="17">
        <v>0.24214421335883701</v>
      </c>
      <c r="R1832" s="17"/>
      <c r="S1832" s="17">
        <v>0.33970498572922098</v>
      </c>
      <c r="T1832" s="17">
        <v>0.35049043678826702</v>
      </c>
      <c r="U1832" s="17">
        <v>0.28946657614746801</v>
      </c>
      <c r="V1832" s="17">
        <v>0.24324245514894</v>
      </c>
      <c r="W1832" s="17">
        <v>0.25334665884948998</v>
      </c>
      <c r="X1832" s="17">
        <v>0.26140096742776903</v>
      </c>
      <c r="Y1832" s="17">
        <v>0.31301087310388198</v>
      </c>
      <c r="Z1832" s="17">
        <v>0.36960210459360399</v>
      </c>
      <c r="AA1832" s="17">
        <v>0.320105570061676</v>
      </c>
      <c r="AB1832" s="17">
        <v>0.34379226684687098</v>
      </c>
      <c r="AC1832" s="17">
        <v>0.32418665678967301</v>
      </c>
      <c r="AD1832" s="17">
        <v>0.41882899514612998</v>
      </c>
      <c r="AE1832" s="17"/>
      <c r="AF1832" s="17">
        <v>0.28681511101991303</v>
      </c>
      <c r="AG1832" s="17">
        <v>0.30475194111679699</v>
      </c>
      <c r="AH1832" s="17">
        <v>0.334151527969277</v>
      </c>
      <c r="AI1832" s="17">
        <v>0.34196963688483401</v>
      </c>
      <c r="AJ1832" s="17">
        <v>0.21108917757008999</v>
      </c>
      <c r="AK1832" s="17"/>
      <c r="AL1832" s="17">
        <v>0.34715645843710302</v>
      </c>
      <c r="AM1832" s="17">
        <v>0.32019938773947898</v>
      </c>
      <c r="AN1832" s="17">
        <v>0.30310331946976399</v>
      </c>
      <c r="AO1832" s="17">
        <v>0.282751010686702</v>
      </c>
      <c r="AP1832" s="17">
        <v>0.28250833572293599</v>
      </c>
      <c r="AQ1832" s="17">
        <v>0.30875408745175498</v>
      </c>
      <c r="AR1832" s="17"/>
      <c r="AS1832" s="17">
        <v>0.33935195033659898</v>
      </c>
      <c r="AT1832" s="17">
        <v>0.28426336651951101</v>
      </c>
      <c r="AU1832" s="17"/>
      <c r="AV1832" s="17">
        <v>0.36306442669848799</v>
      </c>
      <c r="AW1832" s="17">
        <v>0.28412951487370203</v>
      </c>
    </row>
    <row r="1833" spans="2:49" x14ac:dyDescent="0.3">
      <c r="B1833" t="s">
        <v>176</v>
      </c>
      <c r="C1833" s="17">
        <v>2.3297018106115199E-2</v>
      </c>
      <c r="D1833" s="17">
        <v>2.3545718413071001E-2</v>
      </c>
      <c r="E1833" s="17">
        <v>2.32220206970979E-2</v>
      </c>
      <c r="F1833" s="17"/>
      <c r="G1833" s="17">
        <v>1.5703440491298602E-2</v>
      </c>
      <c r="H1833" s="17">
        <v>1.5839013148158901E-2</v>
      </c>
      <c r="I1833" s="17">
        <v>2.7513067280165001E-2</v>
      </c>
      <c r="J1833" s="17">
        <v>1.3940246155340201E-2</v>
      </c>
      <c r="K1833" s="17">
        <v>2.86102341832099E-2</v>
      </c>
      <c r="L1833" s="17">
        <v>3.5028970969502797E-2</v>
      </c>
      <c r="M1833" s="17"/>
      <c r="N1833" s="17">
        <v>1.36968102384306E-2</v>
      </c>
      <c r="O1833" s="17">
        <v>1.6018290734270201E-2</v>
      </c>
      <c r="P1833" s="17">
        <v>1.8591078503960901E-2</v>
      </c>
      <c r="Q1833" s="17">
        <v>4.5631858782504302E-2</v>
      </c>
      <c r="R1833" s="17"/>
      <c r="S1833" s="17">
        <v>2.43227036483145E-2</v>
      </c>
      <c r="T1833" s="17">
        <v>1.2972412433958601E-2</v>
      </c>
      <c r="U1833" s="17">
        <v>3.9610195662791801E-2</v>
      </c>
      <c r="V1833" s="17">
        <v>2.4615085488191999E-2</v>
      </c>
      <c r="W1833" s="17">
        <v>2.0180119656104299E-2</v>
      </c>
      <c r="X1833" s="17">
        <v>1.01887834025814E-2</v>
      </c>
      <c r="Y1833" s="17">
        <v>1.6586884460168601E-2</v>
      </c>
      <c r="Z1833" s="17">
        <v>2.2026153366611501E-2</v>
      </c>
      <c r="AA1833" s="17">
        <v>1.39071060005023E-2</v>
      </c>
      <c r="AB1833" s="17">
        <v>1.5812613930116501E-2</v>
      </c>
      <c r="AC1833" s="17">
        <v>5.2301777650700702E-2</v>
      </c>
      <c r="AD1833" s="17">
        <v>9.0667853491138206E-2</v>
      </c>
      <c r="AE1833" s="17"/>
      <c r="AF1833" s="17">
        <v>2.16327837856101E-2</v>
      </c>
      <c r="AG1833" s="17">
        <v>2.0538742429868501E-2</v>
      </c>
      <c r="AH1833" s="17">
        <v>2.67120819312134E-2</v>
      </c>
      <c r="AI1833" s="17">
        <v>1.40799162986927E-2</v>
      </c>
      <c r="AJ1833" s="17">
        <v>2.9914276394677801E-2</v>
      </c>
      <c r="AK1833" s="17"/>
      <c r="AL1833" s="17">
        <v>1.5723436801041501E-2</v>
      </c>
      <c r="AM1833" s="17">
        <v>3.0166658333935299E-2</v>
      </c>
      <c r="AN1833" s="17">
        <v>3.3374468160630603E-2</v>
      </c>
      <c r="AO1833" s="17">
        <v>1.0404346989577699E-2</v>
      </c>
      <c r="AP1833" s="17">
        <v>4.1989841144984698E-2</v>
      </c>
      <c r="AQ1833" s="17">
        <v>9.4937667217750293E-3</v>
      </c>
      <c r="AR1833" s="17"/>
      <c r="AS1833" s="17">
        <v>2.0693323134260502E-2</v>
      </c>
      <c r="AT1833" s="17">
        <v>2.6397634340087298E-2</v>
      </c>
      <c r="AU1833" s="17"/>
      <c r="AV1833" s="17">
        <v>2.20930919342615E-2</v>
      </c>
      <c r="AW1833" s="17">
        <v>1.7433493117296701E-2</v>
      </c>
    </row>
    <row r="1834" spans="2:49" x14ac:dyDescent="0.3">
      <c r="B1834" t="s">
        <v>177</v>
      </c>
      <c r="C1834" s="17">
        <v>0.172728184950285</v>
      </c>
      <c r="D1834" s="17">
        <v>0.15934418859340299</v>
      </c>
      <c r="E1834" s="17">
        <v>0.185178714200085</v>
      </c>
      <c r="F1834" s="17"/>
      <c r="G1834" s="17">
        <v>0.241919726751848</v>
      </c>
      <c r="H1834" s="17">
        <v>0.205312288605729</v>
      </c>
      <c r="I1834" s="17">
        <v>0.23047359654942301</v>
      </c>
      <c r="J1834" s="17">
        <v>0.13306499269802499</v>
      </c>
      <c r="K1834" s="17">
        <v>0.112521083762627</v>
      </c>
      <c r="L1834" s="17">
        <v>0.12539400238264101</v>
      </c>
      <c r="M1834" s="17"/>
      <c r="N1834" s="17">
        <v>0.136664595854952</v>
      </c>
      <c r="O1834" s="17">
        <v>0.16981573942487899</v>
      </c>
      <c r="P1834" s="17">
        <v>0.18798026554431699</v>
      </c>
      <c r="Q1834" s="17">
        <v>0.19953214768607899</v>
      </c>
      <c r="R1834" s="17"/>
      <c r="S1834" s="17">
        <v>0.17963882777238899</v>
      </c>
      <c r="T1834" s="17">
        <v>0.16750136730076301</v>
      </c>
      <c r="U1834" s="17">
        <v>0.198922946934255</v>
      </c>
      <c r="V1834" s="17">
        <v>0.20356419223832301</v>
      </c>
      <c r="W1834" s="17">
        <v>0.14731963752298899</v>
      </c>
      <c r="X1834" s="17">
        <v>0.178310690192306</v>
      </c>
      <c r="Y1834" s="17">
        <v>0.115530317451138</v>
      </c>
      <c r="Z1834" s="17">
        <v>0.14159437533890001</v>
      </c>
      <c r="AA1834" s="17">
        <v>0.231558494843535</v>
      </c>
      <c r="AB1834" s="17">
        <v>0.158171061253151</v>
      </c>
      <c r="AC1834" s="17">
        <v>0.135730303472616</v>
      </c>
      <c r="AD1834" s="17">
        <v>0.12702535363634301</v>
      </c>
      <c r="AE1834" s="17"/>
      <c r="AF1834" s="17">
        <v>0.18376498209418199</v>
      </c>
      <c r="AG1834" s="17">
        <v>0.142936733154297</v>
      </c>
      <c r="AH1834" s="17">
        <v>0.18601772276764</v>
      </c>
      <c r="AI1834" s="17">
        <v>0.184359303635655</v>
      </c>
      <c r="AJ1834" s="17">
        <v>0.18444971840190599</v>
      </c>
      <c r="AK1834" s="17"/>
      <c r="AL1834" s="17">
        <v>0.20806957365722101</v>
      </c>
      <c r="AM1834" s="17">
        <v>0.140278175317053</v>
      </c>
      <c r="AN1834" s="17">
        <v>0.163744273485907</v>
      </c>
      <c r="AO1834" s="17">
        <v>0.176914229545545</v>
      </c>
      <c r="AP1834" s="17">
        <v>0.17820236791551999</v>
      </c>
      <c r="AQ1834" s="17">
        <v>0.16661579948369801</v>
      </c>
      <c r="AR1834" s="17"/>
      <c r="AS1834" s="17">
        <v>0.162338516824203</v>
      </c>
      <c r="AT1834" s="17">
        <v>0.18510074548657701</v>
      </c>
      <c r="AU1834" s="17"/>
      <c r="AV1834" s="17">
        <v>0.165367871274894</v>
      </c>
      <c r="AW1834" s="17">
        <v>0.15528365135614899</v>
      </c>
    </row>
    <row r="1835" spans="2:49" x14ac:dyDescent="0.3">
      <c r="B1835" t="s">
        <v>178</v>
      </c>
      <c r="C1835" s="17">
        <v>0.55777555324939498</v>
      </c>
      <c r="D1835" s="17">
        <v>0.58510576179691898</v>
      </c>
      <c r="E1835" s="17">
        <v>0.52978282849610103</v>
      </c>
      <c r="F1835" s="17"/>
      <c r="G1835" s="17">
        <v>0.51615776150154702</v>
      </c>
      <c r="H1835" s="17">
        <v>0.61083196145659002</v>
      </c>
      <c r="I1835" s="17">
        <v>0.50813396995841498</v>
      </c>
      <c r="J1835" s="17">
        <v>0.54687552503803005</v>
      </c>
      <c r="K1835" s="17">
        <v>0.64880243278306604</v>
      </c>
      <c r="L1835" s="17">
        <v>0.53086959970254499</v>
      </c>
      <c r="M1835" s="17"/>
      <c r="N1835" s="17">
        <v>0.66187969316029605</v>
      </c>
      <c r="O1835" s="17">
        <v>0.54637119116573196</v>
      </c>
      <c r="P1835" s="17">
        <v>0.54128572308213396</v>
      </c>
      <c r="Q1835" s="17">
        <v>0.47409827039432401</v>
      </c>
      <c r="R1835" s="17"/>
      <c r="S1835" s="17">
        <v>0.54649603830416005</v>
      </c>
      <c r="T1835" s="17">
        <v>0.60146632442137204</v>
      </c>
      <c r="U1835" s="17">
        <v>0.51678442828456705</v>
      </c>
      <c r="V1835" s="17">
        <v>0.48613720981007302</v>
      </c>
      <c r="W1835" s="17">
        <v>0.52626639582722901</v>
      </c>
      <c r="X1835" s="17">
        <v>0.56292129619192899</v>
      </c>
      <c r="Y1835" s="17">
        <v>0.57791678848855998</v>
      </c>
      <c r="Z1835" s="17">
        <v>0.66272805339658503</v>
      </c>
      <c r="AA1835" s="17">
        <v>0.52904274787820105</v>
      </c>
      <c r="AB1835" s="17">
        <v>0.61133306732836601</v>
      </c>
      <c r="AC1835" s="17">
        <v>0.51591436508433797</v>
      </c>
      <c r="AD1835" s="17">
        <v>0.62369876128174895</v>
      </c>
      <c r="AE1835" s="17"/>
      <c r="AF1835" s="17">
        <v>0.518296176640336</v>
      </c>
      <c r="AG1835" s="17">
        <v>0.57911753210642403</v>
      </c>
      <c r="AH1835" s="17">
        <v>0.57591929510112205</v>
      </c>
      <c r="AI1835" s="17">
        <v>0.58697080687146896</v>
      </c>
      <c r="AJ1835" s="17">
        <v>0.58518341640660598</v>
      </c>
      <c r="AK1835" s="17"/>
      <c r="AL1835" s="17">
        <v>0.57442141807205205</v>
      </c>
      <c r="AM1835" s="17">
        <v>0.57225535023657104</v>
      </c>
      <c r="AN1835" s="17">
        <v>0.53342223869594796</v>
      </c>
      <c r="AO1835" s="17">
        <v>0.54983195423367703</v>
      </c>
      <c r="AP1835" s="17">
        <v>0.514135106196834</v>
      </c>
      <c r="AQ1835" s="17">
        <v>0.55215749072881304</v>
      </c>
      <c r="AR1835" s="17"/>
      <c r="AS1835" s="17">
        <v>0.58919056090820299</v>
      </c>
      <c r="AT1835" s="17">
        <v>0.52036491805971297</v>
      </c>
      <c r="AU1835" s="17"/>
      <c r="AV1835" s="17">
        <v>0.59504729399558098</v>
      </c>
      <c r="AW1835" s="17">
        <v>0.57555119823662004</v>
      </c>
    </row>
    <row r="1836" spans="2:49" x14ac:dyDescent="0.3">
      <c r="C1836" s="17"/>
      <c r="D1836" s="17"/>
      <c r="E1836" s="17"/>
      <c r="F1836" s="17"/>
      <c r="G1836" s="17"/>
      <c r="H1836" s="17"/>
      <c r="I1836" s="17"/>
      <c r="J1836" s="17"/>
      <c r="K1836" s="17"/>
      <c r="L1836" s="17"/>
      <c r="M1836" s="17"/>
      <c r="N1836" s="17"/>
      <c r="O1836" s="17"/>
      <c r="P1836" s="17"/>
      <c r="Q1836" s="17"/>
      <c r="R1836" s="17"/>
      <c r="S1836" s="17"/>
      <c r="T1836" s="17"/>
      <c r="U1836" s="17"/>
      <c r="V1836" s="17"/>
      <c r="W1836" s="17"/>
      <c r="X1836" s="17"/>
      <c r="Y1836" s="17"/>
      <c r="Z1836" s="17"/>
      <c r="AA1836" s="17"/>
      <c r="AB1836" s="17"/>
      <c r="AC1836" s="17"/>
      <c r="AD1836" s="17"/>
      <c r="AE1836" s="17"/>
      <c r="AF1836" s="17"/>
      <c r="AG1836" s="17"/>
      <c r="AH1836" s="17"/>
      <c r="AI1836" s="17"/>
      <c r="AJ1836" s="17"/>
      <c r="AK1836" s="17"/>
      <c r="AL1836" s="17"/>
      <c r="AM1836" s="17"/>
      <c r="AN1836" s="17"/>
      <c r="AO1836" s="17"/>
      <c r="AP1836" s="17"/>
      <c r="AQ1836" s="17"/>
      <c r="AR1836" s="17"/>
      <c r="AS1836" s="17"/>
      <c r="AT1836" s="17"/>
      <c r="AU1836" s="17"/>
      <c r="AV1836" s="17"/>
      <c r="AW1836" s="17"/>
    </row>
    <row r="1837" spans="2:49" x14ac:dyDescent="0.3">
      <c r="B1837" s="6" t="s">
        <v>591</v>
      </c>
      <c r="C1837" s="17"/>
      <c r="D1837" s="17"/>
      <c r="E1837" s="17"/>
      <c r="F1837" s="17"/>
      <c r="G1837" s="17"/>
      <c r="H1837" s="17"/>
      <c r="I1837" s="17"/>
      <c r="J1837" s="17"/>
      <c r="K1837" s="17"/>
      <c r="L1837" s="17"/>
      <c r="M1837" s="17"/>
      <c r="N1837" s="17"/>
      <c r="O1837" s="17"/>
      <c r="P1837" s="17"/>
      <c r="Q1837" s="17"/>
      <c r="R1837" s="17"/>
      <c r="S1837" s="17"/>
      <c r="T1837" s="17"/>
      <c r="U1837" s="17"/>
      <c r="V1837" s="17"/>
      <c r="W1837" s="17"/>
      <c r="X1837" s="17"/>
      <c r="Y1837" s="17"/>
      <c r="Z1837" s="17"/>
      <c r="AA1837" s="17"/>
      <c r="AB1837" s="17"/>
      <c r="AC1837" s="17"/>
      <c r="AD1837" s="17"/>
      <c r="AE1837" s="17"/>
      <c r="AF1837" s="17"/>
      <c r="AG1837" s="17"/>
      <c r="AH1837" s="17"/>
      <c r="AI1837" s="17"/>
      <c r="AJ1837" s="17"/>
      <c r="AK1837" s="17"/>
      <c r="AL1837" s="17"/>
      <c r="AM1837" s="17"/>
      <c r="AN1837" s="17"/>
      <c r="AO1837" s="17"/>
      <c r="AP1837" s="17"/>
      <c r="AQ1837" s="17"/>
      <c r="AR1837" s="17"/>
      <c r="AS1837" s="17"/>
      <c r="AT1837" s="17"/>
      <c r="AU1837" s="17"/>
      <c r="AV1837" s="17"/>
      <c r="AW1837" s="17"/>
    </row>
    <row r="1838" spans="2:49" x14ac:dyDescent="0.3">
      <c r="B1838" s="23" t="s">
        <v>80</v>
      </c>
      <c r="C1838" s="17"/>
      <c r="D1838" s="17"/>
      <c r="E1838" s="17"/>
      <c r="F1838" s="17"/>
      <c r="G1838" s="17"/>
      <c r="H1838" s="17"/>
      <c r="I1838" s="17"/>
      <c r="J1838" s="17"/>
      <c r="K1838" s="17"/>
      <c r="L1838" s="17"/>
      <c r="M1838" s="17"/>
      <c r="N1838" s="17"/>
      <c r="O1838" s="17"/>
      <c r="P1838" s="17"/>
      <c r="Q1838" s="17"/>
      <c r="R1838" s="17"/>
      <c r="S1838" s="17"/>
      <c r="T1838" s="17"/>
      <c r="U1838" s="17"/>
      <c r="V1838" s="17"/>
      <c r="W1838" s="17"/>
      <c r="X1838" s="17"/>
      <c r="Y1838" s="17"/>
      <c r="Z1838" s="17"/>
      <c r="AA1838" s="17"/>
      <c r="AB1838" s="17"/>
      <c r="AC1838" s="17"/>
      <c r="AD1838" s="17"/>
      <c r="AE1838" s="17"/>
      <c r="AF1838" s="17"/>
      <c r="AG1838" s="17"/>
      <c r="AH1838" s="17"/>
      <c r="AI1838" s="17"/>
      <c r="AJ1838" s="17"/>
      <c r="AK1838" s="17"/>
      <c r="AL1838" s="17"/>
      <c r="AM1838" s="17"/>
      <c r="AN1838" s="17"/>
      <c r="AO1838" s="17"/>
      <c r="AP1838" s="17"/>
      <c r="AQ1838" s="17"/>
      <c r="AR1838" s="17"/>
      <c r="AS1838" s="17"/>
      <c r="AT1838" s="17"/>
      <c r="AU1838" s="17"/>
      <c r="AV1838" s="17"/>
      <c r="AW1838" s="17"/>
    </row>
    <row r="1839" spans="2:49" x14ac:dyDescent="0.3">
      <c r="B1839" t="s">
        <v>171</v>
      </c>
      <c r="C1839" s="17">
        <v>7.8828004937293403E-2</v>
      </c>
      <c r="D1839" s="17">
        <v>8.6399657872343605E-2</v>
      </c>
      <c r="E1839" s="17">
        <v>7.0159649873504606E-2</v>
      </c>
      <c r="F1839" s="17"/>
      <c r="G1839" s="17">
        <v>0.13159906596727799</v>
      </c>
      <c r="H1839" s="17">
        <v>0.19933403874655101</v>
      </c>
      <c r="I1839" s="17">
        <v>9.5622318733826803E-2</v>
      </c>
      <c r="J1839" s="17">
        <v>5.2874359841334401E-2</v>
      </c>
      <c r="K1839" s="17">
        <v>3.0602277027253098E-3</v>
      </c>
      <c r="L1839" s="17">
        <v>3.8581270448567501E-3</v>
      </c>
      <c r="M1839" s="17"/>
      <c r="N1839" s="17">
        <v>0.13330024234743601</v>
      </c>
      <c r="O1839" s="17">
        <v>4.9435266926828099E-2</v>
      </c>
      <c r="P1839" s="17">
        <v>6.8245214338834195E-2</v>
      </c>
      <c r="Q1839" s="17">
        <v>5.7076510517476801E-2</v>
      </c>
      <c r="R1839" s="17"/>
      <c r="S1839" s="17">
        <v>0.146994538108842</v>
      </c>
      <c r="T1839" s="17">
        <v>6.1099331326724897E-2</v>
      </c>
      <c r="U1839" s="17">
        <v>5.4026053208923501E-2</v>
      </c>
      <c r="V1839" s="17">
        <v>9.5219418706904702E-2</v>
      </c>
      <c r="W1839" s="17">
        <v>4.9371064111660701E-2</v>
      </c>
      <c r="X1839" s="17">
        <v>5.8314187602715201E-2</v>
      </c>
      <c r="Y1839" s="17">
        <v>4.3703056793746697E-2</v>
      </c>
      <c r="Z1839" s="17">
        <v>6.07315896440596E-2</v>
      </c>
      <c r="AA1839" s="17">
        <v>0.119208964967086</v>
      </c>
      <c r="AB1839" s="17">
        <v>4.2487219117518502E-2</v>
      </c>
      <c r="AC1839" s="17">
        <v>7.1732150515063098E-2</v>
      </c>
      <c r="AD1839" s="17">
        <v>7.4955369968212102E-2</v>
      </c>
      <c r="AE1839" s="17"/>
      <c r="AF1839" s="17">
        <v>3.3593642345189703E-2</v>
      </c>
      <c r="AG1839" s="17">
        <v>6.8650108937938797E-2</v>
      </c>
      <c r="AH1839" s="17">
        <v>0.106464972419777</v>
      </c>
      <c r="AI1839" s="17">
        <v>0.149248182563985</v>
      </c>
      <c r="AJ1839" s="17">
        <v>0.32114036208319802</v>
      </c>
      <c r="AK1839" s="17"/>
      <c r="AL1839" s="17">
        <v>0.15446267992765</v>
      </c>
      <c r="AM1839" s="17">
        <v>4.7247892198714801E-2</v>
      </c>
      <c r="AN1839" s="17">
        <v>7.7949117656994596E-2</v>
      </c>
      <c r="AO1839" s="17">
        <v>3.2574335777299901E-2</v>
      </c>
      <c r="AP1839" s="17">
        <v>3.2587456341418602E-2</v>
      </c>
      <c r="AQ1839" s="17">
        <v>0.122734675145419</v>
      </c>
      <c r="AR1839" s="17"/>
      <c r="AS1839" s="17">
        <v>8.72332531334606E-2</v>
      </c>
      <c r="AT1839" s="17">
        <v>6.8818595505958605E-2</v>
      </c>
      <c r="AU1839" s="17"/>
      <c r="AV1839" s="17">
        <v>9.16590621643361E-2</v>
      </c>
      <c r="AW1839" s="17">
        <v>7.6926275918232395E-2</v>
      </c>
    </row>
    <row r="1840" spans="2:49" x14ac:dyDescent="0.3">
      <c r="B1840" t="s">
        <v>172</v>
      </c>
      <c r="C1840" s="17">
        <v>0.23693764318202601</v>
      </c>
      <c r="D1840" s="17">
        <v>0.227113588546551</v>
      </c>
      <c r="E1840" s="17">
        <v>0.24822475546957501</v>
      </c>
      <c r="F1840" s="17"/>
      <c r="G1840" s="17">
        <v>0.42358115774669802</v>
      </c>
      <c r="H1840" s="17">
        <v>0.40517438625387098</v>
      </c>
      <c r="I1840" s="17">
        <v>0.31138745026522502</v>
      </c>
      <c r="J1840" s="17">
        <v>0.17529364313159701</v>
      </c>
      <c r="K1840" s="17">
        <v>0.112238535367832</v>
      </c>
      <c r="L1840" s="17">
        <v>4.8305290568999397E-2</v>
      </c>
      <c r="M1840" s="17"/>
      <c r="N1840" s="17">
        <v>0.28767972488788901</v>
      </c>
      <c r="O1840" s="17">
        <v>0.23369446635603999</v>
      </c>
      <c r="P1840" s="17">
        <v>0.24013604112254</v>
      </c>
      <c r="Q1840" s="17">
        <v>0.18338692319785899</v>
      </c>
      <c r="R1840" s="17"/>
      <c r="S1840" s="17">
        <v>0.30661363353530902</v>
      </c>
      <c r="T1840" s="17">
        <v>0.225543775180409</v>
      </c>
      <c r="U1840" s="17">
        <v>0.20607370144190701</v>
      </c>
      <c r="V1840" s="17">
        <v>0.220885114984716</v>
      </c>
      <c r="W1840" s="17">
        <v>0.22358262280393101</v>
      </c>
      <c r="X1840" s="17">
        <v>0.279046952987551</v>
      </c>
      <c r="Y1840" s="17">
        <v>0.20897077978036599</v>
      </c>
      <c r="Z1840" s="17">
        <v>0.29584417963902798</v>
      </c>
      <c r="AA1840" s="17">
        <v>0.26114215889037901</v>
      </c>
      <c r="AB1840" s="17">
        <v>0.18985309855750299</v>
      </c>
      <c r="AC1840" s="17">
        <v>0.17426437954587701</v>
      </c>
      <c r="AD1840" s="17">
        <v>0.14888860562616901</v>
      </c>
      <c r="AE1840" s="17"/>
      <c r="AF1840" s="17">
        <v>0.14503904970199399</v>
      </c>
      <c r="AG1840" s="17">
        <v>0.226758870785814</v>
      </c>
      <c r="AH1840" s="17">
        <v>0.307958221874997</v>
      </c>
      <c r="AI1840" s="17">
        <v>0.34534738217191902</v>
      </c>
      <c r="AJ1840" s="17">
        <v>0.28770266566359198</v>
      </c>
      <c r="AK1840" s="17"/>
      <c r="AL1840" s="17">
        <v>0.311340836103073</v>
      </c>
      <c r="AM1840" s="17">
        <v>0.22973081837557999</v>
      </c>
      <c r="AN1840" s="17">
        <v>0.19586992524288599</v>
      </c>
      <c r="AO1840" s="17">
        <v>0.24304228511473</v>
      </c>
      <c r="AP1840" s="17">
        <v>0.12685069293889101</v>
      </c>
      <c r="AQ1840" s="17">
        <v>0.17275304255204399</v>
      </c>
      <c r="AR1840" s="17"/>
      <c r="AS1840" s="17">
        <v>0.219940173975571</v>
      </c>
      <c r="AT1840" s="17">
        <v>0.25717911905676499</v>
      </c>
      <c r="AU1840" s="17"/>
      <c r="AV1840" s="17">
        <v>0.222467316194848</v>
      </c>
      <c r="AW1840" s="17">
        <v>0.21405487772984</v>
      </c>
    </row>
    <row r="1841" spans="2:49" x14ac:dyDescent="0.3">
      <c r="B1841" t="s">
        <v>173</v>
      </c>
      <c r="C1841" s="17">
        <v>0.192176808017513</v>
      </c>
      <c r="D1841" s="17">
        <v>0.17154867572600099</v>
      </c>
      <c r="E1841" s="17">
        <v>0.21275809573579901</v>
      </c>
      <c r="F1841" s="17"/>
      <c r="G1841" s="17">
        <v>0.217356958699925</v>
      </c>
      <c r="H1841" s="17">
        <v>0.19578786949526</v>
      </c>
      <c r="I1841" s="17">
        <v>0.19950960461669201</v>
      </c>
      <c r="J1841" s="17">
        <v>0.221989190692297</v>
      </c>
      <c r="K1841" s="17">
        <v>0.156018371886471</v>
      </c>
      <c r="L1841" s="17">
        <v>0.16643770488828699</v>
      </c>
      <c r="M1841" s="17"/>
      <c r="N1841" s="17">
        <v>0.15351861940915601</v>
      </c>
      <c r="O1841" s="17">
        <v>0.195586284181412</v>
      </c>
      <c r="P1841" s="17">
        <v>0.218946937836005</v>
      </c>
      <c r="Q1841" s="17">
        <v>0.20893561148006601</v>
      </c>
      <c r="R1841" s="17"/>
      <c r="S1841" s="17">
        <v>0.19617133980583901</v>
      </c>
      <c r="T1841" s="17">
        <v>0.178557685240533</v>
      </c>
      <c r="U1841" s="17">
        <v>0.17279280553568799</v>
      </c>
      <c r="V1841" s="17">
        <v>0.15899437610869899</v>
      </c>
      <c r="W1841" s="17">
        <v>0.236307178018268</v>
      </c>
      <c r="X1841" s="17">
        <v>0.23424396032862399</v>
      </c>
      <c r="Y1841" s="17">
        <v>0.219205575999524</v>
      </c>
      <c r="Z1841" s="17">
        <v>0.19676514264676101</v>
      </c>
      <c r="AA1841" s="17">
        <v>0.158845703991607</v>
      </c>
      <c r="AB1841" s="17">
        <v>0.18694786745875699</v>
      </c>
      <c r="AC1841" s="17">
        <v>0.218801899680589</v>
      </c>
      <c r="AD1841" s="17">
        <v>0.17007005183330601</v>
      </c>
      <c r="AE1841" s="17"/>
      <c r="AF1841" s="17">
        <v>0.20431682241268401</v>
      </c>
      <c r="AG1841" s="17">
        <v>0.218636476609717</v>
      </c>
      <c r="AH1841" s="17">
        <v>0.156221806058367</v>
      </c>
      <c r="AI1841" s="17">
        <v>0.18998098876913599</v>
      </c>
      <c r="AJ1841" s="17">
        <v>0.18449744958206499</v>
      </c>
      <c r="AK1841" s="17"/>
      <c r="AL1841" s="17">
        <v>0.19127468005291401</v>
      </c>
      <c r="AM1841" s="17">
        <v>0.18566339453011199</v>
      </c>
      <c r="AN1841" s="17">
        <v>0.19162395912424199</v>
      </c>
      <c r="AO1841" s="17">
        <v>0.193903064449539</v>
      </c>
      <c r="AP1841" s="17">
        <v>0.21408773950420401</v>
      </c>
      <c r="AQ1841" s="17">
        <v>0.186806545136733</v>
      </c>
      <c r="AR1841" s="17"/>
      <c r="AS1841" s="17">
        <v>0.18547961699299201</v>
      </c>
      <c r="AT1841" s="17">
        <v>0.20015217357957299</v>
      </c>
      <c r="AU1841" s="17"/>
      <c r="AV1841" s="17">
        <v>0.18007261106562</v>
      </c>
      <c r="AW1841" s="17">
        <v>0.19807163949266199</v>
      </c>
    </row>
    <row r="1842" spans="2:49" x14ac:dyDescent="0.3">
      <c r="B1842" t="s">
        <v>174</v>
      </c>
      <c r="C1842" s="17">
        <v>0.208023659185298</v>
      </c>
      <c r="D1842" s="17">
        <v>0.206669717134154</v>
      </c>
      <c r="E1842" s="17">
        <v>0.20809230717291699</v>
      </c>
      <c r="F1842" s="17"/>
      <c r="G1842" s="17">
        <v>0.16471957904003301</v>
      </c>
      <c r="H1842" s="17">
        <v>0.109425544976321</v>
      </c>
      <c r="I1842" s="17">
        <v>0.20705982083343899</v>
      </c>
      <c r="J1842" s="17">
        <v>0.280918762301477</v>
      </c>
      <c r="K1842" s="17">
        <v>0.27374518230216</v>
      </c>
      <c r="L1842" s="17">
        <v>0.21450800738991899</v>
      </c>
      <c r="M1842" s="17"/>
      <c r="N1842" s="17">
        <v>0.168515901212411</v>
      </c>
      <c r="O1842" s="17">
        <v>0.23657108260312501</v>
      </c>
      <c r="P1842" s="17">
        <v>0.20903839590860601</v>
      </c>
      <c r="Q1842" s="17">
        <v>0.21881052942643101</v>
      </c>
      <c r="R1842" s="17"/>
      <c r="S1842" s="17">
        <v>0.17775491729558601</v>
      </c>
      <c r="T1842" s="17">
        <v>0.22717692139741999</v>
      </c>
      <c r="U1842" s="17">
        <v>0.17551290699378999</v>
      </c>
      <c r="V1842" s="17">
        <v>0.23280675129612899</v>
      </c>
      <c r="W1842" s="17">
        <v>0.246628866238711</v>
      </c>
      <c r="X1842" s="17">
        <v>0.178307836695934</v>
      </c>
      <c r="Y1842" s="17">
        <v>0.16763474152565599</v>
      </c>
      <c r="Z1842" s="17">
        <v>0.118293563647153</v>
      </c>
      <c r="AA1842" s="17">
        <v>0.225711118614662</v>
      </c>
      <c r="AB1842" s="17">
        <v>0.25365396200655999</v>
      </c>
      <c r="AC1842" s="17">
        <v>0.236571396468715</v>
      </c>
      <c r="AD1842" s="17">
        <v>0.255860540876853</v>
      </c>
      <c r="AE1842" s="17"/>
      <c r="AF1842" s="17">
        <v>0.27105116468069901</v>
      </c>
      <c r="AG1842" s="17">
        <v>0.21039814508271901</v>
      </c>
      <c r="AH1842" s="17">
        <v>0.189988352527347</v>
      </c>
      <c r="AI1842" s="17">
        <v>0.145717573764273</v>
      </c>
      <c r="AJ1842" s="17">
        <v>8.8495382296601796E-2</v>
      </c>
      <c r="AK1842" s="17"/>
      <c r="AL1842" s="17">
        <v>0.165201921735362</v>
      </c>
      <c r="AM1842" s="17">
        <v>0.23756304747858101</v>
      </c>
      <c r="AN1842" s="17">
        <v>0.23510937365614601</v>
      </c>
      <c r="AO1842" s="17">
        <v>0.20815859933455</v>
      </c>
      <c r="AP1842" s="17">
        <v>0.21841132663464199</v>
      </c>
      <c r="AQ1842" s="17">
        <v>0.18467475188376101</v>
      </c>
      <c r="AR1842" s="17"/>
      <c r="AS1842" s="17">
        <v>0.19988706353119801</v>
      </c>
      <c r="AT1842" s="17">
        <v>0.217713143109907</v>
      </c>
      <c r="AU1842" s="17"/>
      <c r="AV1842" s="17">
        <v>0.192795809841323</v>
      </c>
      <c r="AW1842" s="17">
        <v>0.21640142049939301</v>
      </c>
    </row>
    <row r="1843" spans="2:49" x14ac:dyDescent="0.3">
      <c r="B1843" t="s">
        <v>175</v>
      </c>
      <c r="C1843" s="17">
        <v>0.267699014972757</v>
      </c>
      <c r="D1843" s="17">
        <v>0.291676089515577</v>
      </c>
      <c r="E1843" s="17">
        <v>0.24456389043700499</v>
      </c>
      <c r="F1843" s="17"/>
      <c r="G1843" s="17">
        <v>5.9407602247340603E-2</v>
      </c>
      <c r="H1843" s="17">
        <v>8.5044965486295407E-2</v>
      </c>
      <c r="I1843" s="17">
        <v>0.17259537103008701</v>
      </c>
      <c r="J1843" s="17">
        <v>0.26083833313766802</v>
      </c>
      <c r="K1843" s="17">
        <v>0.43625050076504501</v>
      </c>
      <c r="L1843" s="17">
        <v>0.52565916386594302</v>
      </c>
      <c r="M1843" s="17"/>
      <c r="N1843" s="17">
        <v>0.24542977906986699</v>
      </c>
      <c r="O1843" s="17">
        <v>0.27289226219103502</v>
      </c>
      <c r="P1843" s="17">
        <v>0.25098219034729402</v>
      </c>
      <c r="Q1843" s="17">
        <v>0.30217893220507103</v>
      </c>
      <c r="R1843" s="17"/>
      <c r="S1843" s="17">
        <v>0.146335215130213</v>
      </c>
      <c r="T1843" s="17">
        <v>0.29793743922454502</v>
      </c>
      <c r="U1843" s="17">
        <v>0.35195936340259398</v>
      </c>
      <c r="V1843" s="17">
        <v>0.26861979310443601</v>
      </c>
      <c r="W1843" s="17">
        <v>0.24411026882742901</v>
      </c>
      <c r="X1843" s="17">
        <v>0.22448890676205599</v>
      </c>
      <c r="Y1843" s="17">
        <v>0.34424343570565702</v>
      </c>
      <c r="Z1843" s="17">
        <v>0.31826111952383002</v>
      </c>
      <c r="AA1843" s="17">
        <v>0.227149406130671</v>
      </c>
      <c r="AB1843" s="17">
        <v>0.32705785285965999</v>
      </c>
      <c r="AC1843" s="17">
        <v>0.289957609779253</v>
      </c>
      <c r="AD1843" s="17">
        <v>0.32293814457179298</v>
      </c>
      <c r="AE1843" s="17"/>
      <c r="AF1843" s="17">
        <v>0.32589589837342497</v>
      </c>
      <c r="AG1843" s="17">
        <v>0.26525820747937201</v>
      </c>
      <c r="AH1843" s="17">
        <v>0.22361661242251399</v>
      </c>
      <c r="AI1843" s="17">
        <v>0.15183726705563899</v>
      </c>
      <c r="AJ1843" s="17">
        <v>8.8249863979865104E-2</v>
      </c>
      <c r="AK1843" s="17"/>
      <c r="AL1843" s="17">
        <v>0.15803698214669101</v>
      </c>
      <c r="AM1843" s="17">
        <v>0.28597472547106201</v>
      </c>
      <c r="AN1843" s="17">
        <v>0.26779675004733999</v>
      </c>
      <c r="AO1843" s="17">
        <v>0.31503897276373999</v>
      </c>
      <c r="AP1843" s="17">
        <v>0.39532754810267201</v>
      </c>
      <c r="AQ1843" s="17">
        <v>0.31416447000994902</v>
      </c>
      <c r="AR1843" s="17"/>
      <c r="AS1843" s="17">
        <v>0.28945211671000398</v>
      </c>
      <c r="AT1843" s="17">
        <v>0.24179428299959899</v>
      </c>
      <c r="AU1843" s="17"/>
      <c r="AV1843" s="17">
        <v>0.29182117563628401</v>
      </c>
      <c r="AW1843" s="17">
        <v>0.28393497030708298</v>
      </c>
    </row>
    <row r="1844" spans="2:49" x14ac:dyDescent="0.3">
      <c r="B1844" t="s">
        <v>176</v>
      </c>
      <c r="C1844" s="17">
        <v>1.6334869705112699E-2</v>
      </c>
      <c r="D1844" s="17">
        <v>1.6592271205373699E-2</v>
      </c>
      <c r="E1844" s="17">
        <v>1.62013013111992E-2</v>
      </c>
      <c r="F1844" s="17"/>
      <c r="G1844" s="17">
        <v>3.3356362987255698E-3</v>
      </c>
      <c r="H1844" s="17">
        <v>5.2331950417011004E-3</v>
      </c>
      <c r="I1844" s="17">
        <v>1.38254345207297E-2</v>
      </c>
      <c r="J1844" s="17">
        <v>8.0857108956261196E-3</v>
      </c>
      <c r="K1844" s="17">
        <v>1.8687181975765799E-2</v>
      </c>
      <c r="L1844" s="17">
        <v>4.1231706241995403E-2</v>
      </c>
      <c r="M1844" s="17"/>
      <c r="N1844" s="17">
        <v>1.15557330732404E-2</v>
      </c>
      <c r="O1844" s="17">
        <v>1.1820637741559999E-2</v>
      </c>
      <c r="P1844" s="17">
        <v>1.2651220446720599E-2</v>
      </c>
      <c r="Q1844" s="17">
        <v>2.96114931730962E-2</v>
      </c>
      <c r="R1844" s="17"/>
      <c r="S1844" s="17">
        <v>2.6130356124211499E-2</v>
      </c>
      <c r="T1844" s="17">
        <v>9.6848476303676503E-3</v>
      </c>
      <c r="U1844" s="17">
        <v>3.9635169417097403E-2</v>
      </c>
      <c r="V1844" s="17">
        <v>2.3474545799114802E-2</v>
      </c>
      <c r="W1844" s="17">
        <v>0</v>
      </c>
      <c r="X1844" s="17">
        <v>2.5598155623120601E-2</v>
      </c>
      <c r="Y1844" s="17">
        <v>1.62424101950502E-2</v>
      </c>
      <c r="Z1844" s="17">
        <v>1.01044048991686E-2</v>
      </c>
      <c r="AA1844" s="17">
        <v>7.9426474055950894E-3</v>
      </c>
      <c r="AB1844" s="17">
        <v>0</v>
      </c>
      <c r="AC1844" s="17">
        <v>8.6725640105025995E-3</v>
      </c>
      <c r="AD1844" s="17">
        <v>2.72872871236658E-2</v>
      </c>
      <c r="AE1844" s="17"/>
      <c r="AF1844" s="17">
        <v>2.0103422486008202E-2</v>
      </c>
      <c r="AG1844" s="17">
        <v>1.02981911044406E-2</v>
      </c>
      <c r="AH1844" s="17">
        <v>1.5750034696998299E-2</v>
      </c>
      <c r="AI1844" s="17">
        <v>1.7868605675047399E-2</v>
      </c>
      <c r="AJ1844" s="17">
        <v>2.9914276394677801E-2</v>
      </c>
      <c r="AK1844" s="17"/>
      <c r="AL1844" s="17">
        <v>1.9682900034309801E-2</v>
      </c>
      <c r="AM1844" s="17">
        <v>1.3820121945949599E-2</v>
      </c>
      <c r="AN1844" s="17">
        <v>3.1650874272390397E-2</v>
      </c>
      <c r="AO1844" s="17">
        <v>7.2827425601410299E-3</v>
      </c>
      <c r="AP1844" s="17">
        <v>1.2735236478173101E-2</v>
      </c>
      <c r="AQ1844" s="17">
        <v>1.8866515272094701E-2</v>
      </c>
      <c r="AR1844" s="17"/>
      <c r="AS1844" s="17">
        <v>1.80077756567746E-2</v>
      </c>
      <c r="AT1844" s="17">
        <v>1.4342685748196801E-2</v>
      </c>
      <c r="AU1844" s="17"/>
      <c r="AV1844" s="17">
        <v>2.11840250975877E-2</v>
      </c>
      <c r="AW1844" s="17">
        <v>1.0610816052788701E-2</v>
      </c>
    </row>
    <row r="1845" spans="2:49" x14ac:dyDescent="0.3">
      <c r="B1845" t="s">
        <v>177</v>
      </c>
      <c r="C1845" s="17">
        <v>0.31576564811932001</v>
      </c>
      <c r="D1845" s="17">
        <v>0.313513246418895</v>
      </c>
      <c r="E1845" s="17">
        <v>0.31838440534307899</v>
      </c>
      <c r="F1845" s="17"/>
      <c r="G1845" s="17">
        <v>0.55518022371397602</v>
      </c>
      <c r="H1845" s="17">
        <v>0.60450842500042201</v>
      </c>
      <c r="I1845" s="17">
        <v>0.407009768999052</v>
      </c>
      <c r="J1845" s="17">
        <v>0.22816800297293199</v>
      </c>
      <c r="K1845" s="17">
        <v>0.115298763070557</v>
      </c>
      <c r="L1845" s="17">
        <v>5.2163417613856199E-2</v>
      </c>
      <c r="M1845" s="17"/>
      <c r="N1845" s="17">
        <v>0.42097996723532499</v>
      </c>
      <c r="O1845" s="17">
        <v>0.283129733282868</v>
      </c>
      <c r="P1845" s="17">
        <v>0.30838125546137402</v>
      </c>
      <c r="Q1845" s="17">
        <v>0.24046343371533499</v>
      </c>
      <c r="R1845" s="17"/>
      <c r="S1845" s="17">
        <v>0.45360817164415101</v>
      </c>
      <c r="T1845" s="17">
        <v>0.28664310650713398</v>
      </c>
      <c r="U1845" s="17">
        <v>0.26009975465083002</v>
      </c>
      <c r="V1845" s="17">
        <v>0.316104533691621</v>
      </c>
      <c r="W1845" s="17">
        <v>0.27295368691559202</v>
      </c>
      <c r="X1845" s="17">
        <v>0.33736114059026601</v>
      </c>
      <c r="Y1845" s="17">
        <v>0.25267383657411302</v>
      </c>
      <c r="Z1845" s="17">
        <v>0.35657576928308798</v>
      </c>
      <c r="AA1845" s="17">
        <v>0.380351123857465</v>
      </c>
      <c r="AB1845" s="17">
        <v>0.232340317675022</v>
      </c>
      <c r="AC1845" s="17">
        <v>0.24599653006093999</v>
      </c>
      <c r="AD1845" s="17">
        <v>0.22384397559438099</v>
      </c>
      <c r="AE1845" s="17"/>
      <c r="AF1845" s="17">
        <v>0.17863269204718399</v>
      </c>
      <c r="AG1845" s="17">
        <v>0.29540897972375302</v>
      </c>
      <c r="AH1845" s="17">
        <v>0.41442319429477398</v>
      </c>
      <c r="AI1845" s="17">
        <v>0.49459556473590399</v>
      </c>
      <c r="AJ1845" s="17">
        <v>0.60884302774679</v>
      </c>
      <c r="AK1845" s="17"/>
      <c r="AL1845" s="17">
        <v>0.46580351603072301</v>
      </c>
      <c r="AM1845" s="17">
        <v>0.27697871057429502</v>
      </c>
      <c r="AN1845" s="17">
        <v>0.27381904289988102</v>
      </c>
      <c r="AO1845" s="17">
        <v>0.27561662089202998</v>
      </c>
      <c r="AP1845" s="17">
        <v>0.159438149280309</v>
      </c>
      <c r="AQ1845" s="17">
        <v>0.29548771769746301</v>
      </c>
      <c r="AR1845" s="17"/>
      <c r="AS1845" s="17">
        <v>0.307173427109032</v>
      </c>
      <c r="AT1845" s="17">
        <v>0.32599771456272397</v>
      </c>
      <c r="AU1845" s="17"/>
      <c r="AV1845" s="17">
        <v>0.314126378359184</v>
      </c>
      <c r="AW1845" s="17">
        <v>0.29098115364807298</v>
      </c>
    </row>
    <row r="1846" spans="2:49" x14ac:dyDescent="0.3">
      <c r="B1846" t="s">
        <v>178</v>
      </c>
      <c r="C1846" s="17">
        <v>0.47572267415805503</v>
      </c>
      <c r="D1846" s="17">
        <v>0.49834580664973099</v>
      </c>
      <c r="E1846" s="17">
        <v>0.45265619760992198</v>
      </c>
      <c r="F1846" s="17"/>
      <c r="G1846" s="17">
        <v>0.224127181287373</v>
      </c>
      <c r="H1846" s="17">
        <v>0.19447051046261599</v>
      </c>
      <c r="I1846" s="17">
        <v>0.37965519186352598</v>
      </c>
      <c r="J1846" s="17">
        <v>0.54175709543914496</v>
      </c>
      <c r="K1846" s="17">
        <v>0.70999568306720595</v>
      </c>
      <c r="L1846" s="17">
        <v>0.74016717125586196</v>
      </c>
      <c r="M1846" s="17"/>
      <c r="N1846" s="17">
        <v>0.41394568028227802</v>
      </c>
      <c r="O1846" s="17">
        <v>0.50946334479416</v>
      </c>
      <c r="P1846" s="17">
        <v>0.46002058625589998</v>
      </c>
      <c r="Q1846" s="17">
        <v>0.52098946163150195</v>
      </c>
      <c r="R1846" s="17"/>
      <c r="S1846" s="17">
        <v>0.32409013242579898</v>
      </c>
      <c r="T1846" s="17">
        <v>0.52511436062196504</v>
      </c>
      <c r="U1846" s="17">
        <v>0.527472270396385</v>
      </c>
      <c r="V1846" s="17">
        <v>0.501426544400565</v>
      </c>
      <c r="W1846" s="17">
        <v>0.49073913506613998</v>
      </c>
      <c r="X1846" s="17">
        <v>0.40279674345798899</v>
      </c>
      <c r="Y1846" s="17">
        <v>0.51187817723131301</v>
      </c>
      <c r="Z1846" s="17">
        <v>0.436554683170983</v>
      </c>
      <c r="AA1846" s="17">
        <v>0.452860524745333</v>
      </c>
      <c r="AB1846" s="17">
        <v>0.58071181486622103</v>
      </c>
      <c r="AC1846" s="17">
        <v>0.52652900624796795</v>
      </c>
      <c r="AD1846" s="17">
        <v>0.57879868544864599</v>
      </c>
      <c r="AE1846" s="17"/>
      <c r="AF1846" s="17">
        <v>0.59694706305412404</v>
      </c>
      <c r="AG1846" s="17">
        <v>0.47565635256208999</v>
      </c>
      <c r="AH1846" s="17">
        <v>0.41360496494986099</v>
      </c>
      <c r="AI1846" s="17">
        <v>0.29755484081991201</v>
      </c>
      <c r="AJ1846" s="17">
        <v>0.17674524627646701</v>
      </c>
      <c r="AK1846" s="17"/>
      <c r="AL1846" s="17">
        <v>0.32323890388205301</v>
      </c>
      <c r="AM1846" s="17">
        <v>0.52353777294964399</v>
      </c>
      <c r="AN1846" s="17">
        <v>0.50290612370348697</v>
      </c>
      <c r="AO1846" s="17">
        <v>0.52319757209828999</v>
      </c>
      <c r="AP1846" s="17">
        <v>0.61373887473731403</v>
      </c>
      <c r="AQ1846" s="17">
        <v>0.49883922189370999</v>
      </c>
      <c r="AR1846" s="17"/>
      <c r="AS1846" s="17">
        <v>0.48933918024120099</v>
      </c>
      <c r="AT1846" s="17">
        <v>0.45950742610950601</v>
      </c>
      <c r="AU1846" s="17"/>
      <c r="AV1846" s="17">
        <v>0.48461698547760801</v>
      </c>
      <c r="AW1846" s="17">
        <v>0.50033639080647596</v>
      </c>
    </row>
    <row r="1847" spans="2:49" x14ac:dyDescent="0.3">
      <c r="C1847" s="17"/>
      <c r="D1847" s="17"/>
      <c r="E1847" s="17"/>
      <c r="F1847" s="17"/>
      <c r="G1847" s="17"/>
      <c r="H1847" s="17"/>
      <c r="I1847" s="17"/>
      <c r="J1847" s="17"/>
      <c r="K1847" s="17"/>
      <c r="L1847" s="17"/>
      <c r="M1847" s="17"/>
      <c r="N1847" s="17"/>
      <c r="O1847" s="17"/>
      <c r="P1847" s="17"/>
      <c r="Q1847" s="17"/>
      <c r="R1847" s="17"/>
      <c r="S1847" s="17"/>
      <c r="T1847" s="17"/>
      <c r="U1847" s="17"/>
      <c r="V1847" s="17"/>
      <c r="W1847" s="17"/>
      <c r="X1847" s="17"/>
      <c r="Y1847" s="17"/>
      <c r="Z1847" s="17"/>
      <c r="AA1847" s="17"/>
      <c r="AB1847" s="17"/>
      <c r="AC1847" s="17"/>
      <c r="AD1847" s="17"/>
      <c r="AE1847" s="17"/>
      <c r="AF1847" s="17"/>
      <c r="AG1847" s="17"/>
      <c r="AH1847" s="17"/>
      <c r="AI1847" s="17"/>
      <c r="AJ1847" s="17"/>
      <c r="AK1847" s="17"/>
      <c r="AL1847" s="17"/>
      <c r="AM1847" s="17"/>
      <c r="AN1847" s="17"/>
      <c r="AO1847" s="17"/>
      <c r="AP1847" s="17"/>
      <c r="AQ1847" s="17"/>
      <c r="AR1847" s="17"/>
      <c r="AS1847" s="17"/>
      <c r="AT1847" s="17"/>
      <c r="AU1847" s="17"/>
      <c r="AV1847" s="17"/>
      <c r="AW1847" s="17"/>
    </row>
    <row r="1848" spans="2:49" x14ac:dyDescent="0.3">
      <c r="B1848" s="6" t="s">
        <v>592</v>
      </c>
      <c r="C1848" s="17"/>
      <c r="D1848" s="17"/>
      <c r="E1848" s="17"/>
      <c r="F1848" s="17"/>
      <c r="G1848" s="17"/>
      <c r="H1848" s="17"/>
      <c r="I1848" s="17"/>
      <c r="J1848" s="17"/>
      <c r="K1848" s="17"/>
      <c r="L1848" s="17"/>
      <c r="M1848" s="17"/>
      <c r="N1848" s="17"/>
      <c r="O1848" s="17"/>
      <c r="P1848" s="17"/>
      <c r="Q1848" s="17"/>
      <c r="R1848" s="17"/>
      <c r="S1848" s="17"/>
      <c r="T1848" s="17"/>
      <c r="U1848" s="17"/>
      <c r="V1848" s="17"/>
      <c r="W1848" s="17"/>
      <c r="X1848" s="17"/>
      <c r="Y1848" s="17"/>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row>
    <row r="1849" spans="2:49" x14ac:dyDescent="0.3">
      <c r="B1849" s="23" t="s">
        <v>80</v>
      </c>
      <c r="C1849" s="17"/>
      <c r="D1849" s="17"/>
      <c r="E1849" s="17"/>
      <c r="F1849" s="17"/>
      <c r="G1849" s="17"/>
      <c r="H1849" s="17"/>
      <c r="I1849" s="17"/>
      <c r="J1849" s="17"/>
      <c r="K1849" s="17"/>
      <c r="L1849" s="17"/>
      <c r="M1849" s="17"/>
      <c r="N1849" s="17"/>
      <c r="O1849" s="17"/>
      <c r="P1849" s="17"/>
      <c r="Q1849" s="17"/>
      <c r="R1849" s="17"/>
      <c r="S1849" s="17"/>
      <c r="T1849" s="17"/>
      <c r="U1849" s="17"/>
      <c r="V1849" s="17"/>
      <c r="W1849" s="17"/>
      <c r="X1849" s="17"/>
      <c r="Y1849" s="17"/>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row>
    <row r="1850" spans="2:49" x14ac:dyDescent="0.3">
      <c r="B1850" t="s">
        <v>171</v>
      </c>
      <c r="C1850" s="17">
        <v>8.7706070102874803E-2</v>
      </c>
      <c r="D1850" s="17">
        <v>8.8711230418619599E-2</v>
      </c>
      <c r="E1850" s="17">
        <v>8.5456293865236205E-2</v>
      </c>
      <c r="F1850" s="17"/>
      <c r="G1850" s="17">
        <v>0.16122068136961401</v>
      </c>
      <c r="H1850" s="17">
        <v>0.18521839677830701</v>
      </c>
      <c r="I1850" s="17">
        <v>0.113372983032407</v>
      </c>
      <c r="J1850" s="17">
        <v>4.9207191390530002E-2</v>
      </c>
      <c r="K1850" s="17">
        <v>2.1587824868413499E-2</v>
      </c>
      <c r="L1850" s="17">
        <v>1.39904212082316E-2</v>
      </c>
      <c r="M1850" s="17"/>
      <c r="N1850" s="17">
        <v>0.11169330410004299</v>
      </c>
      <c r="O1850" s="17">
        <v>6.6523559127487197E-2</v>
      </c>
      <c r="P1850" s="17">
        <v>9.2278019494880306E-2</v>
      </c>
      <c r="Q1850" s="17">
        <v>7.9006179288168304E-2</v>
      </c>
      <c r="R1850" s="17"/>
      <c r="S1850" s="17">
        <v>0.13614465676658499</v>
      </c>
      <c r="T1850" s="17">
        <v>7.44196834931935E-2</v>
      </c>
      <c r="U1850" s="17">
        <v>5.2746013402676699E-2</v>
      </c>
      <c r="V1850" s="17">
        <v>9.5852313318188498E-2</v>
      </c>
      <c r="W1850" s="17">
        <v>6.9424357569009207E-2</v>
      </c>
      <c r="X1850" s="17">
        <v>9.7956810524088694E-2</v>
      </c>
      <c r="Y1850" s="17">
        <v>6.4216010575903301E-2</v>
      </c>
      <c r="Z1850" s="17">
        <v>9.6877194203203995E-2</v>
      </c>
      <c r="AA1850" s="17">
        <v>0.13016597645240199</v>
      </c>
      <c r="AB1850" s="17">
        <v>4.6397176828134899E-2</v>
      </c>
      <c r="AC1850" s="17">
        <v>4.5518503302876802E-2</v>
      </c>
      <c r="AD1850" s="17">
        <v>8.8649852616313293E-2</v>
      </c>
      <c r="AE1850" s="17"/>
      <c r="AF1850" s="17">
        <v>6.2796512087573295E-2</v>
      </c>
      <c r="AG1850" s="17">
        <v>7.9977651667632904E-2</v>
      </c>
      <c r="AH1850" s="17">
        <v>0.104918993756846</v>
      </c>
      <c r="AI1850" s="17">
        <v>0.143861279364839</v>
      </c>
      <c r="AJ1850" s="17">
        <v>0.26360164845441703</v>
      </c>
      <c r="AK1850" s="17"/>
      <c r="AL1850" s="17">
        <v>0.14046795604274701</v>
      </c>
      <c r="AM1850" s="17">
        <v>6.5039235115662994E-2</v>
      </c>
      <c r="AN1850" s="17">
        <v>5.8647227825192702E-2</v>
      </c>
      <c r="AO1850" s="17">
        <v>7.15062494892032E-2</v>
      </c>
      <c r="AP1850" s="17">
        <v>6.3986253798778397E-2</v>
      </c>
      <c r="AQ1850" s="17">
        <v>0.110431156453488</v>
      </c>
      <c r="AR1850" s="17"/>
      <c r="AS1850" s="17">
        <v>8.6281954557461196E-2</v>
      </c>
      <c r="AT1850" s="17">
        <v>8.9401981423860494E-2</v>
      </c>
      <c r="AU1850" s="17"/>
      <c r="AV1850" s="17">
        <v>9.9167467247151198E-2</v>
      </c>
      <c r="AW1850" s="17">
        <v>5.6273726734559298E-2</v>
      </c>
    </row>
    <row r="1851" spans="2:49" x14ac:dyDescent="0.3">
      <c r="B1851" t="s">
        <v>172</v>
      </c>
      <c r="C1851" s="17">
        <v>0.25957649505887098</v>
      </c>
      <c r="D1851" s="17">
        <v>0.22525959709014501</v>
      </c>
      <c r="E1851" s="17">
        <v>0.29398505344805198</v>
      </c>
      <c r="F1851" s="17"/>
      <c r="G1851" s="17">
        <v>0.42846655457494998</v>
      </c>
      <c r="H1851" s="17">
        <v>0.36645467283371602</v>
      </c>
      <c r="I1851" s="17">
        <v>0.35365290558406398</v>
      </c>
      <c r="J1851" s="17">
        <v>0.271434818993609</v>
      </c>
      <c r="K1851" s="17">
        <v>0.14524538690802699</v>
      </c>
      <c r="L1851" s="17">
        <v>4.99138874589002E-2</v>
      </c>
      <c r="M1851" s="17"/>
      <c r="N1851" s="17">
        <v>0.27998376878792702</v>
      </c>
      <c r="O1851" s="17">
        <v>0.29464188764898602</v>
      </c>
      <c r="P1851" s="17">
        <v>0.229764415869012</v>
      </c>
      <c r="Q1851" s="17">
        <v>0.22633908571613001</v>
      </c>
      <c r="R1851" s="17"/>
      <c r="S1851" s="17">
        <v>0.27230550587722402</v>
      </c>
      <c r="T1851" s="17">
        <v>0.25630155751294298</v>
      </c>
      <c r="U1851" s="17">
        <v>0.236963454712457</v>
      </c>
      <c r="V1851" s="17">
        <v>0.22740558051610199</v>
      </c>
      <c r="W1851" s="17">
        <v>0.244609370017315</v>
      </c>
      <c r="X1851" s="17">
        <v>0.27219552995873803</v>
      </c>
      <c r="Y1851" s="17">
        <v>0.25033429756176401</v>
      </c>
      <c r="Z1851" s="17">
        <v>0.26070608321469402</v>
      </c>
      <c r="AA1851" s="17">
        <v>0.29581639890794298</v>
      </c>
      <c r="AB1851" s="17">
        <v>0.234258594770897</v>
      </c>
      <c r="AC1851" s="17">
        <v>0.33411222708594202</v>
      </c>
      <c r="AD1851" s="17">
        <v>0.21017655131711499</v>
      </c>
      <c r="AE1851" s="17"/>
      <c r="AF1851" s="17">
        <v>0.207464856986743</v>
      </c>
      <c r="AG1851" s="17">
        <v>0.243836402264274</v>
      </c>
      <c r="AH1851" s="17">
        <v>0.30618728241342302</v>
      </c>
      <c r="AI1851" s="17">
        <v>0.36135752518790798</v>
      </c>
      <c r="AJ1851" s="17">
        <v>0.28598707129434198</v>
      </c>
      <c r="AK1851" s="17"/>
      <c r="AL1851" s="17">
        <v>0.33208726379851</v>
      </c>
      <c r="AM1851" s="17">
        <v>0.237651954636169</v>
      </c>
      <c r="AN1851" s="17">
        <v>0.25463468941751299</v>
      </c>
      <c r="AO1851" s="17">
        <v>0.26795456508730903</v>
      </c>
      <c r="AP1851" s="17">
        <v>0.16042568438128699</v>
      </c>
      <c r="AQ1851" s="17">
        <v>0.17845304653479899</v>
      </c>
      <c r="AR1851" s="17"/>
      <c r="AS1851" s="17">
        <v>0.222650628826078</v>
      </c>
      <c r="AT1851" s="17">
        <v>0.30354974904312199</v>
      </c>
      <c r="AU1851" s="17"/>
      <c r="AV1851" s="17">
        <v>0.208637945764338</v>
      </c>
      <c r="AW1851" s="17">
        <v>0.25528385001434201</v>
      </c>
    </row>
    <row r="1852" spans="2:49" x14ac:dyDescent="0.3">
      <c r="B1852" t="s">
        <v>173</v>
      </c>
      <c r="C1852" s="17">
        <v>0.18348079597078701</v>
      </c>
      <c r="D1852" s="17">
        <v>0.181453497955717</v>
      </c>
      <c r="E1852" s="17">
        <v>0.18590886099824799</v>
      </c>
      <c r="F1852" s="17"/>
      <c r="G1852" s="17">
        <v>0.20009591114453901</v>
      </c>
      <c r="H1852" s="17">
        <v>0.21670855539691899</v>
      </c>
      <c r="I1852" s="17">
        <v>0.202330301274385</v>
      </c>
      <c r="J1852" s="17">
        <v>0.21649511388498899</v>
      </c>
      <c r="K1852" s="17">
        <v>0.16163931984751401</v>
      </c>
      <c r="L1852" s="17">
        <v>0.117787264720187</v>
      </c>
      <c r="M1852" s="17"/>
      <c r="N1852" s="17">
        <v>0.16160053928490001</v>
      </c>
      <c r="O1852" s="17">
        <v>0.18727695502514499</v>
      </c>
      <c r="P1852" s="17">
        <v>0.197155715862293</v>
      </c>
      <c r="Q1852" s="17">
        <v>0.19314069371745499</v>
      </c>
      <c r="R1852" s="17"/>
      <c r="S1852" s="17">
        <v>0.22317870135492901</v>
      </c>
      <c r="T1852" s="17">
        <v>0.143261209670765</v>
      </c>
      <c r="U1852" s="17">
        <v>0.21406732073701801</v>
      </c>
      <c r="V1852" s="17">
        <v>0.21751173945149499</v>
      </c>
      <c r="W1852" s="17">
        <v>0.18105332846482</v>
      </c>
      <c r="X1852" s="17">
        <v>0.18427504304512099</v>
      </c>
      <c r="Y1852" s="17">
        <v>0.17285738530331199</v>
      </c>
      <c r="Z1852" s="17">
        <v>0.15164548617309601</v>
      </c>
      <c r="AA1852" s="17">
        <v>0.14549394328157</v>
      </c>
      <c r="AB1852" s="17">
        <v>0.195541183157803</v>
      </c>
      <c r="AC1852" s="17">
        <v>0.16100570320382401</v>
      </c>
      <c r="AD1852" s="17">
        <v>0.20359876063190899</v>
      </c>
      <c r="AE1852" s="17"/>
      <c r="AF1852" s="17">
        <v>0.17909076349790801</v>
      </c>
      <c r="AG1852" s="17">
        <v>0.18510044595306199</v>
      </c>
      <c r="AH1852" s="17">
        <v>0.18660451046151699</v>
      </c>
      <c r="AI1852" s="17">
        <v>0.15659861147750201</v>
      </c>
      <c r="AJ1852" s="17">
        <v>0.24299512265363599</v>
      </c>
      <c r="AK1852" s="17"/>
      <c r="AL1852" s="17">
        <v>0.21773093892231701</v>
      </c>
      <c r="AM1852" s="17">
        <v>0.16628002835778499</v>
      </c>
      <c r="AN1852" s="17">
        <v>0.15428351783208499</v>
      </c>
      <c r="AO1852" s="17">
        <v>0.181367084395261</v>
      </c>
      <c r="AP1852" s="17">
        <v>0.15647342282327201</v>
      </c>
      <c r="AQ1852" s="17">
        <v>0.23222758223557399</v>
      </c>
      <c r="AR1852" s="17"/>
      <c r="AS1852" s="17">
        <v>0.17621608857185</v>
      </c>
      <c r="AT1852" s="17">
        <v>0.19213198973184401</v>
      </c>
      <c r="AU1852" s="17"/>
      <c r="AV1852" s="17">
        <v>0.184956429224338</v>
      </c>
      <c r="AW1852" s="17">
        <v>0.15586128082256201</v>
      </c>
    </row>
    <row r="1853" spans="2:49" x14ac:dyDescent="0.3">
      <c r="B1853" t="s">
        <v>174</v>
      </c>
      <c r="C1853" s="17">
        <v>0.18894035994184899</v>
      </c>
      <c r="D1853" s="17">
        <v>0.19868797360639101</v>
      </c>
      <c r="E1853" s="17">
        <v>0.17984469421490601</v>
      </c>
      <c r="F1853" s="17"/>
      <c r="G1853" s="17">
        <v>0.140650468347114</v>
      </c>
      <c r="H1853" s="17">
        <v>0.141107933775839</v>
      </c>
      <c r="I1853" s="17">
        <v>0.17679900663197601</v>
      </c>
      <c r="J1853" s="17">
        <v>0.220390334511673</v>
      </c>
      <c r="K1853" s="17">
        <v>0.22620882028237599</v>
      </c>
      <c r="L1853" s="17">
        <v>0.21945890596998799</v>
      </c>
      <c r="M1853" s="17"/>
      <c r="N1853" s="17">
        <v>0.18400185863306101</v>
      </c>
      <c r="O1853" s="17">
        <v>0.18803477762458701</v>
      </c>
      <c r="P1853" s="17">
        <v>0.19651764443761599</v>
      </c>
      <c r="Q1853" s="17">
        <v>0.18881915991248799</v>
      </c>
      <c r="R1853" s="17"/>
      <c r="S1853" s="17">
        <v>0.18030763714557599</v>
      </c>
      <c r="T1853" s="17">
        <v>0.202259021913366</v>
      </c>
      <c r="U1853" s="17">
        <v>0.15008244530349099</v>
      </c>
      <c r="V1853" s="17">
        <v>0.204109196088402</v>
      </c>
      <c r="W1853" s="17">
        <v>0.23672877317398799</v>
      </c>
      <c r="X1853" s="17">
        <v>0.19528074097494799</v>
      </c>
      <c r="Y1853" s="17">
        <v>0.19428969013509101</v>
      </c>
      <c r="Z1853" s="17">
        <v>0.17083230740288599</v>
      </c>
      <c r="AA1853" s="17">
        <v>0.20277396919971699</v>
      </c>
      <c r="AB1853" s="17">
        <v>0.16239373567589499</v>
      </c>
      <c r="AC1853" s="17">
        <v>0.147122034889623</v>
      </c>
      <c r="AD1853" s="17">
        <v>0.20754380099946701</v>
      </c>
      <c r="AE1853" s="17"/>
      <c r="AF1853" s="17">
        <v>0.222179418761837</v>
      </c>
      <c r="AG1853" s="17">
        <v>0.20554014811279001</v>
      </c>
      <c r="AH1853" s="17">
        <v>0.18695389602017401</v>
      </c>
      <c r="AI1853" s="17">
        <v>0.15846693860022301</v>
      </c>
      <c r="AJ1853" s="17">
        <v>5.74194206907465E-2</v>
      </c>
      <c r="AK1853" s="17"/>
      <c r="AL1853" s="17">
        <v>0.14729815652445499</v>
      </c>
      <c r="AM1853" s="17">
        <v>0.216123438606943</v>
      </c>
      <c r="AN1853" s="17">
        <v>0.21688183855388499</v>
      </c>
      <c r="AO1853" s="17">
        <v>0.183708628867357</v>
      </c>
      <c r="AP1853" s="17">
        <v>0.19769671379008599</v>
      </c>
      <c r="AQ1853" s="17">
        <v>0.1951493135698</v>
      </c>
      <c r="AR1853" s="17"/>
      <c r="AS1853" s="17">
        <v>0.20055406702894599</v>
      </c>
      <c r="AT1853" s="17">
        <v>0.17511014975205799</v>
      </c>
      <c r="AU1853" s="17"/>
      <c r="AV1853" s="17">
        <v>0.17546286065530101</v>
      </c>
      <c r="AW1853" s="17">
        <v>0.25898733665074603</v>
      </c>
    </row>
    <row r="1854" spans="2:49" x14ac:dyDescent="0.3">
      <c r="B1854" t="s">
        <v>175</v>
      </c>
      <c r="C1854" s="17">
        <v>0.25409822528573101</v>
      </c>
      <c r="D1854" s="17">
        <v>0.28432249969629603</v>
      </c>
      <c r="E1854" s="17">
        <v>0.22389957074716399</v>
      </c>
      <c r="F1854" s="17"/>
      <c r="G1854" s="17">
        <v>6.3136434104810402E-2</v>
      </c>
      <c r="H1854" s="17">
        <v>8.2276126429418894E-2</v>
      </c>
      <c r="I1854" s="17">
        <v>0.13880115953570901</v>
      </c>
      <c r="J1854" s="17">
        <v>0.217880165973414</v>
      </c>
      <c r="K1854" s="17">
        <v>0.41792723486417399</v>
      </c>
      <c r="L1854" s="17">
        <v>0.53520322769988704</v>
      </c>
      <c r="M1854" s="17"/>
      <c r="N1854" s="17">
        <v>0.24797279969254299</v>
      </c>
      <c r="O1854" s="17">
        <v>0.23757321484130001</v>
      </c>
      <c r="P1854" s="17">
        <v>0.26306788418844301</v>
      </c>
      <c r="Q1854" s="17">
        <v>0.26920125109981202</v>
      </c>
      <c r="R1854" s="17"/>
      <c r="S1854" s="17">
        <v>0.15820156846429201</v>
      </c>
      <c r="T1854" s="17">
        <v>0.29090290588606899</v>
      </c>
      <c r="U1854" s="17">
        <v>0.30124872943658298</v>
      </c>
      <c r="V1854" s="17">
        <v>0.22131283974275301</v>
      </c>
      <c r="W1854" s="17">
        <v>0.26244373344215499</v>
      </c>
      <c r="X1854" s="17">
        <v>0.22081977525077001</v>
      </c>
      <c r="Y1854" s="17">
        <v>0.29691330963783602</v>
      </c>
      <c r="Z1854" s="17">
        <v>0.309834524106952</v>
      </c>
      <c r="AA1854" s="17">
        <v>0.207758690859108</v>
      </c>
      <c r="AB1854" s="17">
        <v>0.34684317645560597</v>
      </c>
      <c r="AC1854" s="17">
        <v>0.29459294720322998</v>
      </c>
      <c r="AD1854" s="17">
        <v>0.231164243595776</v>
      </c>
      <c r="AE1854" s="17"/>
      <c r="AF1854" s="17">
        <v>0.28558466163382001</v>
      </c>
      <c r="AG1854" s="17">
        <v>0.26449666784609599</v>
      </c>
      <c r="AH1854" s="17">
        <v>0.19442667052885701</v>
      </c>
      <c r="AI1854" s="17">
        <v>0.16461349991294499</v>
      </c>
      <c r="AJ1854" s="17">
        <v>0.12008246051218099</v>
      </c>
      <c r="AK1854" s="17"/>
      <c r="AL1854" s="17">
        <v>0.14062987672430199</v>
      </c>
      <c r="AM1854" s="17">
        <v>0.29051360438769103</v>
      </c>
      <c r="AN1854" s="17">
        <v>0.275020530344325</v>
      </c>
      <c r="AO1854" s="17">
        <v>0.27851814559134302</v>
      </c>
      <c r="AP1854" s="17">
        <v>0.37827599679624802</v>
      </c>
      <c r="AQ1854" s="17">
        <v>0.25632959799169502</v>
      </c>
      <c r="AR1854" s="17"/>
      <c r="AS1854" s="17">
        <v>0.289049451014049</v>
      </c>
      <c r="AT1854" s="17">
        <v>0.21247647655482901</v>
      </c>
      <c r="AU1854" s="17"/>
      <c r="AV1854" s="17">
        <v>0.30262977633105997</v>
      </c>
      <c r="AW1854" s="17">
        <v>0.25742311950237801</v>
      </c>
    </row>
    <row r="1855" spans="2:49" x14ac:dyDescent="0.3">
      <c r="B1855" t="s">
        <v>176</v>
      </c>
      <c r="C1855" s="17">
        <v>2.6198053639886799E-2</v>
      </c>
      <c r="D1855" s="17">
        <v>2.1565201232832301E-2</v>
      </c>
      <c r="E1855" s="17">
        <v>3.0905526726394301E-2</v>
      </c>
      <c r="F1855" s="17"/>
      <c r="G1855" s="17">
        <v>6.4299504589727299E-3</v>
      </c>
      <c r="H1855" s="17">
        <v>8.2343147857996193E-3</v>
      </c>
      <c r="I1855" s="17">
        <v>1.50436439414573E-2</v>
      </c>
      <c r="J1855" s="17">
        <v>2.4592375245783501E-2</v>
      </c>
      <c r="K1855" s="17">
        <v>2.73914132294963E-2</v>
      </c>
      <c r="L1855" s="17">
        <v>6.3646292942806104E-2</v>
      </c>
      <c r="M1855" s="17"/>
      <c r="N1855" s="17">
        <v>1.47477295015261E-2</v>
      </c>
      <c r="O1855" s="17">
        <v>2.5949605732495499E-2</v>
      </c>
      <c r="P1855" s="17">
        <v>2.1216320147755301E-2</v>
      </c>
      <c r="Q1855" s="17">
        <v>4.3493630265946999E-2</v>
      </c>
      <c r="R1855" s="17"/>
      <c r="S1855" s="17">
        <v>2.98619303913936E-2</v>
      </c>
      <c r="T1855" s="17">
        <v>3.2855621523664301E-2</v>
      </c>
      <c r="U1855" s="17">
        <v>4.4892036407775199E-2</v>
      </c>
      <c r="V1855" s="17">
        <v>3.38083308830587E-2</v>
      </c>
      <c r="W1855" s="17">
        <v>5.7404373327122503E-3</v>
      </c>
      <c r="X1855" s="17">
        <v>2.9472100246333899E-2</v>
      </c>
      <c r="Y1855" s="17">
        <v>2.13893067860941E-2</v>
      </c>
      <c r="Z1855" s="17">
        <v>1.01044048991686E-2</v>
      </c>
      <c r="AA1855" s="17">
        <v>1.7991021299259599E-2</v>
      </c>
      <c r="AB1855" s="17">
        <v>1.45661331116644E-2</v>
      </c>
      <c r="AC1855" s="17">
        <v>1.76485843145038E-2</v>
      </c>
      <c r="AD1855" s="17">
        <v>5.8866790839419501E-2</v>
      </c>
      <c r="AE1855" s="17"/>
      <c r="AF1855" s="17">
        <v>4.2883787032119799E-2</v>
      </c>
      <c r="AG1855" s="17">
        <v>2.1048684156145501E-2</v>
      </c>
      <c r="AH1855" s="17">
        <v>2.09086468191821E-2</v>
      </c>
      <c r="AI1855" s="17">
        <v>1.5102145456583499E-2</v>
      </c>
      <c r="AJ1855" s="17">
        <v>2.9914276394677801E-2</v>
      </c>
      <c r="AK1855" s="17"/>
      <c r="AL1855" s="17">
        <v>2.1785807987669201E-2</v>
      </c>
      <c r="AM1855" s="17">
        <v>2.43917388957486E-2</v>
      </c>
      <c r="AN1855" s="17">
        <v>4.0532196026999402E-2</v>
      </c>
      <c r="AO1855" s="17">
        <v>1.6945326569527699E-2</v>
      </c>
      <c r="AP1855" s="17">
        <v>4.31419284103286E-2</v>
      </c>
      <c r="AQ1855" s="17">
        <v>2.74093032146446E-2</v>
      </c>
      <c r="AR1855" s="17"/>
      <c r="AS1855" s="17">
        <v>2.5247810001616099E-2</v>
      </c>
      <c r="AT1855" s="17">
        <v>2.7329653494286E-2</v>
      </c>
      <c r="AU1855" s="17"/>
      <c r="AV1855" s="17">
        <v>2.91455207778125E-2</v>
      </c>
      <c r="AW1855" s="17">
        <v>1.6170686275412599E-2</v>
      </c>
    </row>
    <row r="1856" spans="2:49" x14ac:dyDescent="0.3">
      <c r="B1856" t="s">
        <v>177</v>
      </c>
      <c r="C1856" s="17">
        <v>0.34728256516174599</v>
      </c>
      <c r="D1856" s="17">
        <v>0.31397082750876498</v>
      </c>
      <c r="E1856" s="17">
        <v>0.37944134731328799</v>
      </c>
      <c r="F1856" s="17"/>
      <c r="G1856" s="17">
        <v>0.58968723594456396</v>
      </c>
      <c r="H1856" s="17">
        <v>0.551673069612024</v>
      </c>
      <c r="I1856" s="17">
        <v>0.46702588861647198</v>
      </c>
      <c r="J1856" s="17">
        <v>0.32064201038413997</v>
      </c>
      <c r="K1856" s="17">
        <v>0.16683321177644</v>
      </c>
      <c r="L1856" s="17">
        <v>6.3904308667131801E-2</v>
      </c>
      <c r="M1856" s="17"/>
      <c r="N1856" s="17">
        <v>0.39167707288796999</v>
      </c>
      <c r="O1856" s="17">
        <v>0.361165446776473</v>
      </c>
      <c r="P1856" s="17">
        <v>0.32204243536389299</v>
      </c>
      <c r="Q1856" s="17">
        <v>0.30534526500429798</v>
      </c>
      <c r="R1856" s="17"/>
      <c r="S1856" s="17">
        <v>0.40845016264380901</v>
      </c>
      <c r="T1856" s="17">
        <v>0.33072124100613598</v>
      </c>
      <c r="U1856" s="17">
        <v>0.28970946811513398</v>
      </c>
      <c r="V1856" s="17">
        <v>0.32325789383429099</v>
      </c>
      <c r="W1856" s="17">
        <v>0.31403372758632397</v>
      </c>
      <c r="X1856" s="17">
        <v>0.37015234048282702</v>
      </c>
      <c r="Y1856" s="17">
        <v>0.31455030813766699</v>
      </c>
      <c r="Z1856" s="17">
        <v>0.35758327741789803</v>
      </c>
      <c r="AA1856" s="17">
        <v>0.425982375360345</v>
      </c>
      <c r="AB1856" s="17">
        <v>0.28065577159903199</v>
      </c>
      <c r="AC1856" s="17">
        <v>0.379630730388819</v>
      </c>
      <c r="AD1856" s="17">
        <v>0.29882640393342802</v>
      </c>
      <c r="AE1856" s="17"/>
      <c r="AF1856" s="17">
        <v>0.27026136907431603</v>
      </c>
      <c r="AG1856" s="17">
        <v>0.32381405393190699</v>
      </c>
      <c r="AH1856" s="17">
        <v>0.41110627617026901</v>
      </c>
      <c r="AI1856" s="17">
        <v>0.50521880455274704</v>
      </c>
      <c r="AJ1856" s="17">
        <v>0.549588719748759</v>
      </c>
      <c r="AK1856" s="17"/>
      <c r="AL1856" s="17">
        <v>0.47255521984125598</v>
      </c>
      <c r="AM1856" s="17">
        <v>0.30269118975183201</v>
      </c>
      <c r="AN1856" s="17">
        <v>0.31328191724270499</v>
      </c>
      <c r="AO1856" s="17">
        <v>0.339460814576512</v>
      </c>
      <c r="AP1856" s="17">
        <v>0.224411938180066</v>
      </c>
      <c r="AQ1856" s="17">
        <v>0.28888420298828699</v>
      </c>
      <c r="AR1856" s="17"/>
      <c r="AS1856" s="17">
        <v>0.30893258338353902</v>
      </c>
      <c r="AT1856" s="17">
        <v>0.39295173046698301</v>
      </c>
      <c r="AU1856" s="17"/>
      <c r="AV1856" s="17">
        <v>0.307805413011489</v>
      </c>
      <c r="AW1856" s="17">
        <v>0.311557576748901</v>
      </c>
    </row>
    <row r="1857" spans="2:49" x14ac:dyDescent="0.3">
      <c r="B1857" t="s">
        <v>178</v>
      </c>
      <c r="C1857" s="17">
        <v>0.44303858522758</v>
      </c>
      <c r="D1857" s="17">
        <v>0.48301047330268598</v>
      </c>
      <c r="E1857" s="17">
        <v>0.403744264962069</v>
      </c>
      <c r="F1857" s="17"/>
      <c r="G1857" s="17">
        <v>0.20378690245192399</v>
      </c>
      <c r="H1857" s="17">
        <v>0.223384060205257</v>
      </c>
      <c r="I1857" s="17">
        <v>0.31560016616768599</v>
      </c>
      <c r="J1857" s="17">
        <v>0.43827050048508798</v>
      </c>
      <c r="K1857" s="17">
        <v>0.64413605514654904</v>
      </c>
      <c r="L1857" s="17">
        <v>0.754662133669876</v>
      </c>
      <c r="M1857" s="17"/>
      <c r="N1857" s="17">
        <v>0.431974658325604</v>
      </c>
      <c r="O1857" s="17">
        <v>0.42560799246588699</v>
      </c>
      <c r="P1857" s="17">
        <v>0.459585528626059</v>
      </c>
      <c r="Q1857" s="17">
        <v>0.45802041101230001</v>
      </c>
      <c r="R1857" s="17"/>
      <c r="S1857" s="17">
        <v>0.33850920560986802</v>
      </c>
      <c r="T1857" s="17">
        <v>0.49316192779943502</v>
      </c>
      <c r="U1857" s="17">
        <v>0.451331174740074</v>
      </c>
      <c r="V1857" s="17">
        <v>0.42542203583115501</v>
      </c>
      <c r="W1857" s="17">
        <v>0.49917250661614299</v>
      </c>
      <c r="X1857" s="17">
        <v>0.41610051622571798</v>
      </c>
      <c r="Y1857" s="17">
        <v>0.49120299977292697</v>
      </c>
      <c r="Z1857" s="17">
        <v>0.48066683150983802</v>
      </c>
      <c r="AA1857" s="17">
        <v>0.41053266005882499</v>
      </c>
      <c r="AB1857" s="17">
        <v>0.50923691213150102</v>
      </c>
      <c r="AC1857" s="17">
        <v>0.44171498209285398</v>
      </c>
      <c r="AD1857" s="17">
        <v>0.43870804459524299</v>
      </c>
      <c r="AE1857" s="17"/>
      <c r="AF1857" s="17">
        <v>0.50776408039565701</v>
      </c>
      <c r="AG1857" s="17">
        <v>0.47003681595888602</v>
      </c>
      <c r="AH1857" s="17">
        <v>0.38138056654903102</v>
      </c>
      <c r="AI1857" s="17">
        <v>0.32308043851316698</v>
      </c>
      <c r="AJ1857" s="17">
        <v>0.17750188120292701</v>
      </c>
      <c r="AK1857" s="17"/>
      <c r="AL1857" s="17">
        <v>0.28792803324875699</v>
      </c>
      <c r="AM1857" s="17">
        <v>0.50663704299463397</v>
      </c>
      <c r="AN1857" s="17">
        <v>0.49190236889821098</v>
      </c>
      <c r="AO1857" s="17">
        <v>0.46222677445869897</v>
      </c>
      <c r="AP1857" s="17">
        <v>0.57597271058633404</v>
      </c>
      <c r="AQ1857" s="17">
        <v>0.451478911561494</v>
      </c>
      <c r="AR1857" s="17"/>
      <c r="AS1857" s="17">
        <v>0.48960351804299501</v>
      </c>
      <c r="AT1857" s="17">
        <v>0.38758662630688701</v>
      </c>
      <c r="AU1857" s="17"/>
      <c r="AV1857" s="17">
        <v>0.47809263698636101</v>
      </c>
      <c r="AW1857" s="17">
        <v>0.51641045615312398</v>
      </c>
    </row>
    <row r="1858" spans="2:49" x14ac:dyDescent="0.3">
      <c r="C1858" s="17"/>
      <c r="D1858" s="17"/>
      <c r="E1858" s="17"/>
      <c r="F1858" s="17"/>
      <c r="G1858" s="17"/>
      <c r="H1858" s="17"/>
      <c r="I1858" s="17"/>
      <c r="J1858" s="17"/>
      <c r="K1858" s="17"/>
      <c r="L1858" s="17"/>
      <c r="M1858" s="17"/>
      <c r="N1858" s="17"/>
      <c r="O1858" s="17"/>
      <c r="P1858" s="17"/>
      <c r="Q1858" s="17"/>
      <c r="R1858" s="17"/>
      <c r="S1858" s="17"/>
      <c r="T1858" s="17"/>
      <c r="U1858" s="17"/>
      <c r="V1858" s="17"/>
      <c r="W1858" s="17"/>
      <c r="X1858" s="17"/>
      <c r="Y1858" s="17"/>
      <c r="Z1858" s="17"/>
      <c r="AA1858" s="17"/>
      <c r="AB1858" s="17"/>
      <c r="AC1858" s="17"/>
      <c r="AD1858" s="17"/>
      <c r="AE1858" s="17"/>
      <c r="AF1858" s="17"/>
      <c r="AG1858" s="17"/>
      <c r="AH1858" s="17"/>
      <c r="AI1858" s="17"/>
      <c r="AJ1858" s="17"/>
      <c r="AK1858" s="17"/>
      <c r="AL1858" s="17"/>
      <c r="AM1858" s="17"/>
      <c r="AN1858" s="17"/>
      <c r="AO1858" s="17"/>
      <c r="AP1858" s="17"/>
      <c r="AQ1858" s="17"/>
      <c r="AR1858" s="17"/>
      <c r="AS1858" s="17"/>
      <c r="AT1858" s="17"/>
      <c r="AU1858" s="17"/>
      <c r="AV1858" s="17"/>
      <c r="AW1858" s="17"/>
    </row>
    <row r="1859" spans="2:49" x14ac:dyDescent="0.3">
      <c r="B1859" s="6" t="s">
        <v>593</v>
      </c>
      <c r="C1859" s="17"/>
      <c r="D1859" s="17"/>
      <c r="E1859" s="17"/>
      <c r="F1859" s="17"/>
      <c r="G1859" s="17"/>
      <c r="H1859" s="17"/>
      <c r="I1859" s="17"/>
      <c r="J1859" s="17"/>
      <c r="K1859" s="17"/>
      <c r="L1859" s="17"/>
      <c r="M1859" s="17"/>
      <c r="N1859" s="17"/>
      <c r="O1859" s="17"/>
      <c r="P1859" s="17"/>
      <c r="Q1859" s="17"/>
      <c r="R1859" s="17"/>
      <c r="S1859" s="17"/>
      <c r="T1859" s="17"/>
      <c r="U1859" s="17"/>
      <c r="V1859" s="17"/>
      <c r="W1859" s="17"/>
      <c r="X1859" s="17"/>
      <c r="Y1859" s="17"/>
      <c r="Z1859" s="17"/>
      <c r="AA1859" s="17"/>
      <c r="AB1859" s="17"/>
      <c r="AC1859" s="17"/>
      <c r="AD1859" s="17"/>
      <c r="AE1859" s="17"/>
      <c r="AF1859" s="17"/>
      <c r="AG1859" s="17"/>
      <c r="AH1859" s="17"/>
      <c r="AI1859" s="17"/>
      <c r="AJ1859" s="17"/>
      <c r="AK1859" s="17"/>
      <c r="AL1859" s="17"/>
      <c r="AM1859" s="17"/>
      <c r="AN1859" s="17"/>
      <c r="AO1859" s="17"/>
      <c r="AP1859" s="17"/>
      <c r="AQ1859" s="17"/>
      <c r="AR1859" s="17"/>
      <c r="AS1859" s="17"/>
      <c r="AT1859" s="17"/>
      <c r="AU1859" s="17"/>
      <c r="AV1859" s="17"/>
      <c r="AW1859" s="17"/>
    </row>
    <row r="1860" spans="2:49" x14ac:dyDescent="0.3">
      <c r="B1860" s="23" t="s">
        <v>80</v>
      </c>
      <c r="C1860" s="17"/>
      <c r="D1860" s="17"/>
      <c r="E1860" s="17"/>
      <c r="F1860" s="17"/>
      <c r="G1860" s="17"/>
      <c r="H1860" s="17"/>
      <c r="I1860" s="17"/>
      <c r="J1860" s="17"/>
      <c r="K1860" s="17"/>
      <c r="L1860" s="17"/>
      <c r="M1860" s="17"/>
      <c r="N1860" s="17"/>
      <c r="O1860" s="17"/>
      <c r="P1860" s="17"/>
      <c r="Q1860" s="17"/>
      <c r="R1860" s="17"/>
      <c r="S1860" s="17"/>
      <c r="T1860" s="17"/>
      <c r="U1860" s="17"/>
      <c r="V1860" s="17"/>
      <c r="W1860" s="17"/>
      <c r="X1860" s="17"/>
      <c r="Y1860" s="17"/>
      <c r="Z1860" s="17"/>
      <c r="AA1860" s="17"/>
      <c r="AB1860" s="17"/>
      <c r="AC1860" s="17"/>
      <c r="AD1860" s="17"/>
      <c r="AE1860" s="17"/>
      <c r="AF1860" s="17"/>
      <c r="AG1860" s="17"/>
      <c r="AH1860" s="17"/>
      <c r="AI1860" s="17"/>
      <c r="AJ1860" s="17"/>
      <c r="AK1860" s="17"/>
      <c r="AL1860" s="17"/>
      <c r="AM1860" s="17"/>
      <c r="AN1860" s="17"/>
      <c r="AO1860" s="17"/>
      <c r="AP1860" s="17"/>
      <c r="AQ1860" s="17"/>
      <c r="AR1860" s="17"/>
      <c r="AS1860" s="17"/>
      <c r="AT1860" s="17"/>
      <c r="AU1860" s="17"/>
      <c r="AV1860" s="17"/>
      <c r="AW1860" s="17"/>
    </row>
    <row r="1861" spans="2:49" x14ac:dyDescent="0.3">
      <c r="B1861" t="s">
        <v>171</v>
      </c>
      <c r="C1861" s="17">
        <v>8.4432372038907993E-2</v>
      </c>
      <c r="D1861" s="17">
        <v>0.10862265564175</v>
      </c>
      <c r="E1861" s="17">
        <v>6.0466060587435401E-2</v>
      </c>
      <c r="F1861" s="17"/>
      <c r="G1861" s="17">
        <v>0.13072591521768301</v>
      </c>
      <c r="H1861" s="17">
        <v>0.198157152582742</v>
      </c>
      <c r="I1861" s="17">
        <v>9.6539020055122299E-2</v>
      </c>
      <c r="J1861" s="17">
        <v>6.6499818084021195E-2</v>
      </c>
      <c r="K1861" s="17">
        <v>2.19742915855488E-2</v>
      </c>
      <c r="L1861" s="17">
        <v>7.6831503585621597E-3</v>
      </c>
      <c r="M1861" s="17"/>
      <c r="N1861" s="17">
        <v>0.134724165837528</v>
      </c>
      <c r="O1861" s="17">
        <v>6.3990653894380495E-2</v>
      </c>
      <c r="P1861" s="17">
        <v>8.7725772190534596E-2</v>
      </c>
      <c r="Q1861" s="17">
        <v>4.7638310779823799E-2</v>
      </c>
      <c r="R1861" s="17"/>
      <c r="S1861" s="17">
        <v>0.15557999049356599</v>
      </c>
      <c r="T1861" s="17">
        <v>7.3716406219473701E-2</v>
      </c>
      <c r="U1861" s="17">
        <v>6.5366943544245701E-2</v>
      </c>
      <c r="V1861" s="17">
        <v>5.9971588658801797E-2</v>
      </c>
      <c r="W1861" s="17">
        <v>5.8856424272851302E-2</v>
      </c>
      <c r="X1861" s="17">
        <v>7.7531460764521901E-2</v>
      </c>
      <c r="Y1861" s="17">
        <v>4.9063838730512198E-2</v>
      </c>
      <c r="Z1861" s="17">
        <v>9.8126920810974003E-2</v>
      </c>
      <c r="AA1861" s="17">
        <v>0.10437318476966401</v>
      </c>
      <c r="AB1861" s="17">
        <v>5.77346547096802E-2</v>
      </c>
      <c r="AC1861" s="17">
        <v>7.2363551578847093E-2</v>
      </c>
      <c r="AD1861" s="17">
        <v>0.106036094111951</v>
      </c>
      <c r="AE1861" s="17"/>
      <c r="AF1861" s="17">
        <v>4.7607987239079101E-2</v>
      </c>
      <c r="AG1861" s="17">
        <v>6.7965044061927493E-2</v>
      </c>
      <c r="AH1861" s="17">
        <v>0.11328872593142</v>
      </c>
      <c r="AI1861" s="17">
        <v>0.15041978187098801</v>
      </c>
      <c r="AJ1861" s="17">
        <v>0.31222957642139498</v>
      </c>
      <c r="AK1861" s="17"/>
      <c r="AL1861" s="17">
        <v>0.15979027956441</v>
      </c>
      <c r="AM1861" s="17">
        <v>5.8548493638189703E-2</v>
      </c>
      <c r="AN1861" s="17">
        <v>9.3703173022517502E-2</v>
      </c>
      <c r="AO1861" s="17">
        <v>3.11681936895183E-2</v>
      </c>
      <c r="AP1861" s="17">
        <v>1.9769154316569101E-2</v>
      </c>
      <c r="AQ1861" s="17">
        <v>0.137346711857394</v>
      </c>
      <c r="AR1861" s="17"/>
      <c r="AS1861" s="17">
        <v>9.6256666763172904E-2</v>
      </c>
      <c r="AT1861" s="17">
        <v>7.0351383069907694E-2</v>
      </c>
      <c r="AU1861" s="17"/>
      <c r="AV1861" s="17">
        <v>0.10286435499897</v>
      </c>
      <c r="AW1861" s="17">
        <v>8.0868453757015304E-2</v>
      </c>
    </row>
    <row r="1862" spans="2:49" x14ac:dyDescent="0.3">
      <c r="B1862" t="s">
        <v>172</v>
      </c>
      <c r="C1862" s="17">
        <v>0.21889674507010601</v>
      </c>
      <c r="D1862" s="17">
        <v>0.23350772997602601</v>
      </c>
      <c r="E1862" s="17">
        <v>0.20621946423541099</v>
      </c>
      <c r="F1862" s="17"/>
      <c r="G1862" s="17">
        <v>0.38351047410466499</v>
      </c>
      <c r="H1862" s="17">
        <v>0.39036495699893298</v>
      </c>
      <c r="I1862" s="17">
        <v>0.29309321144980199</v>
      </c>
      <c r="J1862" s="17">
        <v>0.15968319003592299</v>
      </c>
      <c r="K1862" s="17">
        <v>9.1334755181081695E-2</v>
      </c>
      <c r="L1862" s="17">
        <v>4.2540661996500202E-2</v>
      </c>
      <c r="M1862" s="17"/>
      <c r="N1862" s="17">
        <v>0.24755119657822799</v>
      </c>
      <c r="O1862" s="17">
        <v>0.23052302475310199</v>
      </c>
      <c r="P1862" s="17">
        <v>0.209801482889206</v>
      </c>
      <c r="Q1862" s="17">
        <v>0.18434931819168701</v>
      </c>
      <c r="R1862" s="17"/>
      <c r="S1862" s="17">
        <v>0.21144469956404999</v>
      </c>
      <c r="T1862" s="17">
        <v>0.211302162099717</v>
      </c>
      <c r="U1862" s="17">
        <v>0.184703327384452</v>
      </c>
      <c r="V1862" s="17">
        <v>0.24643191601087999</v>
      </c>
      <c r="W1862" s="17">
        <v>0.21306426333101799</v>
      </c>
      <c r="X1862" s="17">
        <v>0.21930887004590399</v>
      </c>
      <c r="Y1862" s="17">
        <v>0.21805457171649101</v>
      </c>
      <c r="Z1862" s="17">
        <v>0.250210016169991</v>
      </c>
      <c r="AA1862" s="17">
        <v>0.28237417299744599</v>
      </c>
      <c r="AB1862" s="17">
        <v>0.19547526230975401</v>
      </c>
      <c r="AC1862" s="17">
        <v>0.19038799535175399</v>
      </c>
      <c r="AD1862" s="17">
        <v>0.15330671795001599</v>
      </c>
      <c r="AE1862" s="17"/>
      <c r="AF1862" s="17">
        <v>0.16112495864509799</v>
      </c>
      <c r="AG1862" s="17">
        <v>0.19219962494634299</v>
      </c>
      <c r="AH1862" s="17">
        <v>0.26497254528903902</v>
      </c>
      <c r="AI1862" s="17">
        <v>0.32074228062647098</v>
      </c>
      <c r="AJ1862" s="17">
        <v>0.26984822411630099</v>
      </c>
      <c r="AK1862" s="17"/>
      <c r="AL1862" s="17">
        <v>0.28298965302492102</v>
      </c>
      <c r="AM1862" s="17">
        <v>0.198369383786514</v>
      </c>
      <c r="AN1862" s="17">
        <v>0.21151249482319201</v>
      </c>
      <c r="AO1862" s="17">
        <v>0.20840640711320199</v>
      </c>
      <c r="AP1862" s="17">
        <v>0.15611370774939201</v>
      </c>
      <c r="AQ1862" s="17">
        <v>0.176253117608343</v>
      </c>
      <c r="AR1862" s="17"/>
      <c r="AS1862" s="17">
        <v>0.189172925376903</v>
      </c>
      <c r="AT1862" s="17">
        <v>0.25429342512389902</v>
      </c>
      <c r="AU1862" s="17"/>
      <c r="AV1862" s="17">
        <v>0.18359323803458</v>
      </c>
      <c r="AW1862" s="17">
        <v>0.202167094330921</v>
      </c>
    </row>
    <row r="1863" spans="2:49" x14ac:dyDescent="0.3">
      <c r="B1863" t="s">
        <v>173</v>
      </c>
      <c r="C1863" s="17">
        <v>0.22012946956538201</v>
      </c>
      <c r="D1863" s="17">
        <v>0.21141270714497801</v>
      </c>
      <c r="E1863" s="17">
        <v>0.22928317877441101</v>
      </c>
      <c r="F1863" s="17"/>
      <c r="G1863" s="17">
        <v>0.25256854833491199</v>
      </c>
      <c r="H1863" s="17">
        <v>0.187555185073258</v>
      </c>
      <c r="I1863" s="17">
        <v>0.242642197203948</v>
      </c>
      <c r="J1863" s="17">
        <v>0.259567023156899</v>
      </c>
      <c r="K1863" s="17">
        <v>0.21394396156642601</v>
      </c>
      <c r="L1863" s="17">
        <v>0.17856285123146901</v>
      </c>
      <c r="M1863" s="17"/>
      <c r="N1863" s="17">
        <v>0.20584479316552301</v>
      </c>
      <c r="O1863" s="17">
        <v>0.214612249967956</v>
      </c>
      <c r="P1863" s="17">
        <v>0.232013325842648</v>
      </c>
      <c r="Q1863" s="17">
        <v>0.23324790259037301</v>
      </c>
      <c r="R1863" s="17"/>
      <c r="S1863" s="17">
        <v>0.28189509432552501</v>
      </c>
      <c r="T1863" s="17">
        <v>0.183707620696475</v>
      </c>
      <c r="U1863" s="17">
        <v>0.195440943193259</v>
      </c>
      <c r="V1863" s="17">
        <v>0.20906476312647501</v>
      </c>
      <c r="W1863" s="17">
        <v>0.22495426314611799</v>
      </c>
      <c r="X1863" s="17">
        <v>0.225070416921793</v>
      </c>
      <c r="Y1863" s="17">
        <v>0.20030239659362001</v>
      </c>
      <c r="Z1863" s="17">
        <v>0.19725090540524701</v>
      </c>
      <c r="AA1863" s="17">
        <v>0.179851313854413</v>
      </c>
      <c r="AB1863" s="17">
        <v>0.28170287404033201</v>
      </c>
      <c r="AC1863" s="17">
        <v>0.22409504720151299</v>
      </c>
      <c r="AD1863" s="17">
        <v>0.20226458289775701</v>
      </c>
      <c r="AE1863" s="17"/>
      <c r="AF1863" s="17">
        <v>0.237545284935861</v>
      </c>
      <c r="AG1863" s="17">
        <v>0.22618992663999599</v>
      </c>
      <c r="AH1863" s="17">
        <v>0.21759553022293299</v>
      </c>
      <c r="AI1863" s="17">
        <v>0.21428664427296101</v>
      </c>
      <c r="AJ1863" s="17">
        <v>0.24058692585101499</v>
      </c>
      <c r="AK1863" s="17"/>
      <c r="AL1863" s="17">
        <v>0.24206024254637401</v>
      </c>
      <c r="AM1863" s="17">
        <v>0.20097090455827701</v>
      </c>
      <c r="AN1863" s="17">
        <v>0.21388715586992901</v>
      </c>
      <c r="AO1863" s="17">
        <v>0.21816599969515199</v>
      </c>
      <c r="AP1863" s="17">
        <v>0.22665004854793799</v>
      </c>
      <c r="AQ1863" s="17">
        <v>0.223828052226859</v>
      </c>
      <c r="AR1863" s="17"/>
      <c r="AS1863" s="17">
        <v>0.21128176316470099</v>
      </c>
      <c r="AT1863" s="17">
        <v>0.230665781382212</v>
      </c>
      <c r="AU1863" s="17"/>
      <c r="AV1863" s="17">
        <v>0.213158657583118</v>
      </c>
      <c r="AW1863" s="17">
        <v>0.20691078649782099</v>
      </c>
    </row>
    <row r="1864" spans="2:49" x14ac:dyDescent="0.3">
      <c r="B1864" t="s">
        <v>174</v>
      </c>
      <c r="C1864" s="17">
        <v>0.188341723572614</v>
      </c>
      <c r="D1864" s="17">
        <v>0.16227000253507401</v>
      </c>
      <c r="E1864" s="17">
        <v>0.21512767391670101</v>
      </c>
      <c r="F1864" s="17"/>
      <c r="G1864" s="17">
        <v>0.13119456702740401</v>
      </c>
      <c r="H1864" s="17">
        <v>0.13663572222118101</v>
      </c>
      <c r="I1864" s="17">
        <v>0.161946266188434</v>
      </c>
      <c r="J1864" s="17">
        <v>0.235352722859931</v>
      </c>
      <c r="K1864" s="17">
        <v>0.23460046443653701</v>
      </c>
      <c r="L1864" s="17">
        <v>0.22090544299394199</v>
      </c>
      <c r="M1864" s="17"/>
      <c r="N1864" s="17">
        <v>0.16535273633366099</v>
      </c>
      <c r="O1864" s="17">
        <v>0.196495302204864</v>
      </c>
      <c r="P1864" s="17">
        <v>0.17690198940037</v>
      </c>
      <c r="Q1864" s="17">
        <v>0.21312915926576401</v>
      </c>
      <c r="R1864" s="17"/>
      <c r="S1864" s="17">
        <v>0.149604314361626</v>
      </c>
      <c r="T1864" s="17">
        <v>0.18269776924570399</v>
      </c>
      <c r="U1864" s="17">
        <v>0.18666533943268299</v>
      </c>
      <c r="V1864" s="17">
        <v>0.18676098041108899</v>
      </c>
      <c r="W1864" s="17">
        <v>0.267505974561566</v>
      </c>
      <c r="X1864" s="17">
        <v>0.22041352796090899</v>
      </c>
      <c r="Y1864" s="17">
        <v>0.204554895574275</v>
      </c>
      <c r="Z1864" s="17">
        <v>0.150310154563945</v>
      </c>
      <c r="AA1864" s="17">
        <v>0.18316740266654799</v>
      </c>
      <c r="AB1864" s="17">
        <v>0.16797273105374599</v>
      </c>
      <c r="AC1864" s="17">
        <v>0.18486625982804999</v>
      </c>
      <c r="AD1864" s="17">
        <v>0.21570303908698399</v>
      </c>
      <c r="AE1864" s="17"/>
      <c r="AF1864" s="17">
        <v>0.217455517032449</v>
      </c>
      <c r="AG1864" s="17">
        <v>0.217256511649145</v>
      </c>
      <c r="AH1864" s="17">
        <v>0.18463607097059101</v>
      </c>
      <c r="AI1864" s="17">
        <v>0.121209188101162</v>
      </c>
      <c r="AJ1864" s="17">
        <v>8.9522155658565097E-2</v>
      </c>
      <c r="AK1864" s="17"/>
      <c r="AL1864" s="17">
        <v>0.14250078947136199</v>
      </c>
      <c r="AM1864" s="17">
        <v>0.21479283430592599</v>
      </c>
      <c r="AN1864" s="17">
        <v>0.19216334364003501</v>
      </c>
      <c r="AO1864" s="17">
        <v>0.21201461643887401</v>
      </c>
      <c r="AP1864" s="17">
        <v>0.20427591030852699</v>
      </c>
      <c r="AQ1864" s="17">
        <v>0.15423433459111399</v>
      </c>
      <c r="AR1864" s="17"/>
      <c r="AS1864" s="17">
        <v>0.19780662329339099</v>
      </c>
      <c r="AT1864" s="17">
        <v>0.17707042565008799</v>
      </c>
      <c r="AU1864" s="17"/>
      <c r="AV1864" s="17">
        <v>0.18911425537430099</v>
      </c>
      <c r="AW1864" s="17">
        <v>0.21804971048116201</v>
      </c>
    </row>
    <row r="1865" spans="2:49" x14ac:dyDescent="0.3">
      <c r="B1865" t="s">
        <v>175</v>
      </c>
      <c r="C1865" s="17">
        <v>0.26220373983212097</v>
      </c>
      <c r="D1865" s="17">
        <v>0.25771598128875001</v>
      </c>
      <c r="E1865" s="17">
        <v>0.264106392068997</v>
      </c>
      <c r="F1865" s="17"/>
      <c r="G1865" s="17">
        <v>8.5837887844557301E-2</v>
      </c>
      <c r="H1865" s="17">
        <v>7.9162930276254095E-2</v>
      </c>
      <c r="I1865" s="17">
        <v>0.18448749914773399</v>
      </c>
      <c r="J1865" s="17">
        <v>0.259420775981475</v>
      </c>
      <c r="K1865" s="17">
        <v>0.40389080259184901</v>
      </c>
      <c r="L1865" s="17">
        <v>0.49961325283719499</v>
      </c>
      <c r="M1865" s="17"/>
      <c r="N1865" s="17">
        <v>0.23119212619243401</v>
      </c>
      <c r="O1865" s="17">
        <v>0.27171387166491801</v>
      </c>
      <c r="P1865" s="17">
        <v>0.270321297990542</v>
      </c>
      <c r="Q1865" s="17">
        <v>0.27794727751878301</v>
      </c>
      <c r="R1865" s="17"/>
      <c r="S1865" s="17">
        <v>0.17194877246798401</v>
      </c>
      <c r="T1865" s="17">
        <v>0.31623738161349202</v>
      </c>
      <c r="U1865" s="17">
        <v>0.31105929668912202</v>
      </c>
      <c r="V1865" s="17">
        <v>0.26358731448134198</v>
      </c>
      <c r="W1865" s="17">
        <v>0.229427402872665</v>
      </c>
      <c r="X1865" s="17">
        <v>0.23073416759585899</v>
      </c>
      <c r="Y1865" s="17">
        <v>0.311688945504912</v>
      </c>
      <c r="Z1865" s="17">
        <v>0.293997598150673</v>
      </c>
      <c r="AA1865" s="17">
        <v>0.23764643014161699</v>
      </c>
      <c r="AB1865" s="17">
        <v>0.29053770246835198</v>
      </c>
      <c r="AC1865" s="17">
        <v>0.29356809851446303</v>
      </c>
      <c r="AD1865" s="17">
        <v>0.26420384721692602</v>
      </c>
      <c r="AE1865" s="17"/>
      <c r="AF1865" s="17">
        <v>0.30171622503717199</v>
      </c>
      <c r="AG1865" s="17">
        <v>0.278710065578684</v>
      </c>
      <c r="AH1865" s="17">
        <v>0.19833266934096699</v>
      </c>
      <c r="AI1865" s="17">
        <v>0.16993079098848701</v>
      </c>
      <c r="AJ1865" s="17">
        <v>5.7898841558045297E-2</v>
      </c>
      <c r="AK1865" s="17"/>
      <c r="AL1865" s="17">
        <v>0.151236905417515</v>
      </c>
      <c r="AM1865" s="17">
        <v>0.29613211900196501</v>
      </c>
      <c r="AN1865" s="17">
        <v>0.26518358913218998</v>
      </c>
      <c r="AO1865" s="17">
        <v>0.31254895855506398</v>
      </c>
      <c r="AP1865" s="17">
        <v>0.35335832840409098</v>
      </c>
      <c r="AQ1865" s="17">
        <v>0.28016299241238701</v>
      </c>
      <c r="AR1865" s="17"/>
      <c r="AS1865" s="17">
        <v>0.28134852383068498</v>
      </c>
      <c r="AT1865" s="17">
        <v>0.2394051291256</v>
      </c>
      <c r="AU1865" s="17"/>
      <c r="AV1865" s="17">
        <v>0.28355707656658402</v>
      </c>
      <c r="AW1865" s="17">
        <v>0.27620516979784399</v>
      </c>
    </row>
    <row r="1866" spans="2:49" x14ac:dyDescent="0.3">
      <c r="B1866" t="s">
        <v>176</v>
      </c>
      <c r="C1866" s="17">
        <v>2.5995949920868601E-2</v>
      </c>
      <c r="D1866" s="17">
        <v>2.64709234134211E-2</v>
      </c>
      <c r="E1866" s="17">
        <v>2.4797230417044201E-2</v>
      </c>
      <c r="F1866" s="17"/>
      <c r="G1866" s="17">
        <v>1.61626074707787E-2</v>
      </c>
      <c r="H1866" s="17">
        <v>8.1240528476314699E-3</v>
      </c>
      <c r="I1866" s="17">
        <v>2.1291805954959199E-2</v>
      </c>
      <c r="J1866" s="17">
        <v>1.94764698817512E-2</v>
      </c>
      <c r="K1866" s="17">
        <v>3.4255724638558201E-2</v>
      </c>
      <c r="L1866" s="17">
        <v>5.06946405823318E-2</v>
      </c>
      <c r="M1866" s="17"/>
      <c r="N1866" s="17">
        <v>1.53349818926268E-2</v>
      </c>
      <c r="O1866" s="17">
        <v>2.2664897514779399E-2</v>
      </c>
      <c r="P1866" s="17">
        <v>2.32361316867001E-2</v>
      </c>
      <c r="Q1866" s="17">
        <v>4.3688031653569603E-2</v>
      </c>
      <c r="R1866" s="17"/>
      <c r="S1866" s="17">
        <v>2.9527128787248301E-2</v>
      </c>
      <c r="T1866" s="17">
        <v>3.2338660125139002E-2</v>
      </c>
      <c r="U1866" s="17">
        <v>5.6764149756238197E-2</v>
      </c>
      <c r="V1866" s="17">
        <v>3.4183437311411602E-2</v>
      </c>
      <c r="W1866" s="17">
        <v>6.1916718157823004E-3</v>
      </c>
      <c r="X1866" s="17">
        <v>2.6941556711012699E-2</v>
      </c>
      <c r="Y1866" s="17">
        <v>1.6335351880189398E-2</v>
      </c>
      <c r="Z1866" s="17">
        <v>1.01044048991686E-2</v>
      </c>
      <c r="AA1866" s="17">
        <v>1.25874955703109E-2</v>
      </c>
      <c r="AB1866" s="17">
        <v>6.5767754181355904E-3</v>
      </c>
      <c r="AC1866" s="17">
        <v>3.4719047525371499E-2</v>
      </c>
      <c r="AD1866" s="17">
        <v>5.8485718736366502E-2</v>
      </c>
      <c r="AE1866" s="17"/>
      <c r="AF1866" s="17">
        <v>3.4550027110341101E-2</v>
      </c>
      <c r="AG1866" s="17">
        <v>1.76788271239052E-2</v>
      </c>
      <c r="AH1866" s="17">
        <v>2.11744582450503E-2</v>
      </c>
      <c r="AI1866" s="17">
        <v>2.3411314139931201E-2</v>
      </c>
      <c r="AJ1866" s="17">
        <v>2.9914276394677801E-2</v>
      </c>
      <c r="AK1866" s="17"/>
      <c r="AL1866" s="17">
        <v>2.1422129975417099E-2</v>
      </c>
      <c r="AM1866" s="17">
        <v>3.1186264709128102E-2</v>
      </c>
      <c r="AN1866" s="17">
        <v>2.35502435121362E-2</v>
      </c>
      <c r="AO1866" s="17">
        <v>1.76958245081901E-2</v>
      </c>
      <c r="AP1866" s="17">
        <v>3.9832850673483598E-2</v>
      </c>
      <c r="AQ1866" s="17">
        <v>2.8174791303903601E-2</v>
      </c>
      <c r="AR1866" s="17"/>
      <c r="AS1866" s="17">
        <v>2.4133497571148101E-2</v>
      </c>
      <c r="AT1866" s="17">
        <v>2.8213855648293099E-2</v>
      </c>
      <c r="AU1866" s="17"/>
      <c r="AV1866" s="17">
        <v>2.7712417442447301E-2</v>
      </c>
      <c r="AW1866" s="17">
        <v>1.5798785135236401E-2</v>
      </c>
    </row>
    <row r="1867" spans="2:49" x14ac:dyDescent="0.3">
      <c r="B1867" t="s">
        <v>177</v>
      </c>
      <c r="C1867" s="17">
        <v>0.303329117109014</v>
      </c>
      <c r="D1867" s="17">
        <v>0.34213038561777698</v>
      </c>
      <c r="E1867" s="17">
        <v>0.26668552482284702</v>
      </c>
      <c r="F1867" s="17"/>
      <c r="G1867" s="17">
        <v>0.51423638932234805</v>
      </c>
      <c r="H1867" s="17">
        <v>0.58852210958167495</v>
      </c>
      <c r="I1867" s="17">
        <v>0.38963223150492499</v>
      </c>
      <c r="J1867" s="17">
        <v>0.22618300811994399</v>
      </c>
      <c r="K1867" s="17">
        <v>0.11330904676663101</v>
      </c>
      <c r="L1867" s="17">
        <v>5.0223812355062299E-2</v>
      </c>
      <c r="M1867" s="17"/>
      <c r="N1867" s="17">
        <v>0.38227536241575599</v>
      </c>
      <c r="O1867" s="17">
        <v>0.29451367864748301</v>
      </c>
      <c r="P1867" s="17">
        <v>0.29752725507973998</v>
      </c>
      <c r="Q1867" s="17">
        <v>0.23198762897151101</v>
      </c>
      <c r="R1867" s="17"/>
      <c r="S1867" s="17">
        <v>0.36702469005761601</v>
      </c>
      <c r="T1867" s="17">
        <v>0.28501856831919098</v>
      </c>
      <c r="U1867" s="17">
        <v>0.25007027092869699</v>
      </c>
      <c r="V1867" s="17">
        <v>0.30640350466968203</v>
      </c>
      <c r="W1867" s="17">
        <v>0.271920687603869</v>
      </c>
      <c r="X1867" s="17">
        <v>0.29684033081042599</v>
      </c>
      <c r="Y1867" s="17">
        <v>0.26711841044700302</v>
      </c>
      <c r="Z1867" s="17">
        <v>0.34833693698096502</v>
      </c>
      <c r="AA1867" s="17">
        <v>0.38674735776711</v>
      </c>
      <c r="AB1867" s="17">
        <v>0.25320991701943402</v>
      </c>
      <c r="AC1867" s="17">
        <v>0.26275154693060099</v>
      </c>
      <c r="AD1867" s="17">
        <v>0.25934281206196702</v>
      </c>
      <c r="AE1867" s="17"/>
      <c r="AF1867" s="17">
        <v>0.20873294588417701</v>
      </c>
      <c r="AG1867" s="17">
        <v>0.26016466900827001</v>
      </c>
      <c r="AH1867" s="17">
        <v>0.37826127122045899</v>
      </c>
      <c r="AI1867" s="17">
        <v>0.47116206249745901</v>
      </c>
      <c r="AJ1867" s="17">
        <v>0.58207780053769698</v>
      </c>
      <c r="AK1867" s="17"/>
      <c r="AL1867" s="17">
        <v>0.44277993258933102</v>
      </c>
      <c r="AM1867" s="17">
        <v>0.25691787742470301</v>
      </c>
      <c r="AN1867" s="17">
        <v>0.30521566784571003</v>
      </c>
      <c r="AO1867" s="17">
        <v>0.23957460080272</v>
      </c>
      <c r="AP1867" s="17">
        <v>0.17588286206596099</v>
      </c>
      <c r="AQ1867" s="17">
        <v>0.313599829465737</v>
      </c>
      <c r="AR1867" s="17"/>
      <c r="AS1867" s="17">
        <v>0.28542959214007502</v>
      </c>
      <c r="AT1867" s="17">
        <v>0.32464480819380698</v>
      </c>
      <c r="AU1867" s="17"/>
      <c r="AV1867" s="17">
        <v>0.28645759303354901</v>
      </c>
      <c r="AW1867" s="17">
        <v>0.28303554808793702</v>
      </c>
    </row>
    <row r="1868" spans="2:49" x14ac:dyDescent="0.3">
      <c r="B1868" t="s">
        <v>178</v>
      </c>
      <c r="C1868" s="17">
        <v>0.450545463404735</v>
      </c>
      <c r="D1868" s="17">
        <v>0.41998598382382402</v>
      </c>
      <c r="E1868" s="17">
        <v>0.47923406598569801</v>
      </c>
      <c r="F1868" s="17"/>
      <c r="G1868" s="17">
        <v>0.21703245487196099</v>
      </c>
      <c r="H1868" s="17">
        <v>0.21579865249743499</v>
      </c>
      <c r="I1868" s="17">
        <v>0.34643376533616799</v>
      </c>
      <c r="J1868" s="17">
        <v>0.49477349884140598</v>
      </c>
      <c r="K1868" s="17">
        <v>0.63849126702838599</v>
      </c>
      <c r="L1868" s="17">
        <v>0.72051869583113703</v>
      </c>
      <c r="M1868" s="17"/>
      <c r="N1868" s="17">
        <v>0.396544862526094</v>
      </c>
      <c r="O1868" s="17">
        <v>0.468209173869782</v>
      </c>
      <c r="P1868" s="17">
        <v>0.44722328739091199</v>
      </c>
      <c r="Q1868" s="17">
        <v>0.49107643678454699</v>
      </c>
      <c r="R1868" s="17"/>
      <c r="S1868" s="17">
        <v>0.32155308682960998</v>
      </c>
      <c r="T1868" s="17">
        <v>0.49893515085919599</v>
      </c>
      <c r="U1868" s="17">
        <v>0.49772463612180501</v>
      </c>
      <c r="V1868" s="17">
        <v>0.450348294892431</v>
      </c>
      <c r="W1868" s="17">
        <v>0.49693337743423099</v>
      </c>
      <c r="X1868" s="17">
        <v>0.45114769555676798</v>
      </c>
      <c r="Y1868" s="17">
        <v>0.51624384107918797</v>
      </c>
      <c r="Z1868" s="17">
        <v>0.44430775271461898</v>
      </c>
      <c r="AA1868" s="17">
        <v>0.42081383280816598</v>
      </c>
      <c r="AB1868" s="17">
        <v>0.45851043352209803</v>
      </c>
      <c r="AC1868" s="17">
        <v>0.47843435834251402</v>
      </c>
      <c r="AD1868" s="17">
        <v>0.47990688630390999</v>
      </c>
      <c r="AE1868" s="17"/>
      <c r="AF1868" s="17">
        <v>0.51917174206962102</v>
      </c>
      <c r="AG1868" s="17">
        <v>0.495966577227829</v>
      </c>
      <c r="AH1868" s="17">
        <v>0.38296874031155798</v>
      </c>
      <c r="AI1868" s="17">
        <v>0.291139979089649</v>
      </c>
      <c r="AJ1868" s="17">
        <v>0.14742099721661001</v>
      </c>
      <c r="AK1868" s="17"/>
      <c r="AL1868" s="17">
        <v>0.29373769488887702</v>
      </c>
      <c r="AM1868" s="17">
        <v>0.51092495330789101</v>
      </c>
      <c r="AN1868" s="17">
        <v>0.45734693277222499</v>
      </c>
      <c r="AO1868" s="17">
        <v>0.52456357499393802</v>
      </c>
      <c r="AP1868" s="17">
        <v>0.55763423871261697</v>
      </c>
      <c r="AQ1868" s="17">
        <v>0.43439732700350098</v>
      </c>
      <c r="AR1868" s="17"/>
      <c r="AS1868" s="17">
        <v>0.47915514712407598</v>
      </c>
      <c r="AT1868" s="17">
        <v>0.41647555477568798</v>
      </c>
      <c r="AU1868" s="17"/>
      <c r="AV1868" s="17">
        <v>0.47267133194088501</v>
      </c>
      <c r="AW1868" s="17">
        <v>0.49425488027900599</v>
      </c>
    </row>
    <row r="1869" spans="2:49" x14ac:dyDescent="0.3">
      <c r="C1869" s="17"/>
      <c r="D1869" s="17"/>
      <c r="E1869" s="17"/>
      <c r="F1869" s="17"/>
      <c r="G1869" s="17"/>
      <c r="H1869" s="17"/>
      <c r="I1869" s="17"/>
      <c r="J1869" s="17"/>
      <c r="K1869" s="17"/>
      <c r="L1869" s="17"/>
      <c r="M1869" s="17"/>
      <c r="N1869" s="17"/>
      <c r="O1869" s="17"/>
      <c r="P1869" s="17"/>
      <c r="Q1869" s="17"/>
      <c r="R1869" s="17"/>
      <c r="S1869" s="17"/>
      <c r="T1869" s="17"/>
      <c r="U1869" s="17"/>
      <c r="V1869" s="17"/>
      <c r="W1869" s="17"/>
      <c r="X1869" s="17"/>
      <c r="Y1869" s="17"/>
      <c r="Z1869" s="17"/>
      <c r="AA1869" s="17"/>
      <c r="AB1869" s="17"/>
      <c r="AC1869" s="17"/>
      <c r="AD1869" s="17"/>
      <c r="AE1869" s="17"/>
      <c r="AF1869" s="17"/>
      <c r="AG1869" s="17"/>
      <c r="AH1869" s="17"/>
      <c r="AI1869" s="17"/>
      <c r="AJ1869" s="17"/>
      <c r="AK1869" s="17"/>
      <c r="AL1869" s="17"/>
      <c r="AM1869" s="17"/>
      <c r="AN1869" s="17"/>
      <c r="AO1869" s="17"/>
      <c r="AP1869" s="17"/>
      <c r="AQ1869" s="17"/>
      <c r="AR1869" s="17"/>
      <c r="AS1869" s="17"/>
      <c r="AT1869" s="17"/>
      <c r="AU1869" s="17"/>
      <c r="AV1869" s="17"/>
      <c r="AW1869" s="17"/>
    </row>
    <row r="1870" spans="2:49" x14ac:dyDescent="0.3">
      <c r="B1870" s="6" t="s">
        <v>594</v>
      </c>
      <c r="C1870" s="17"/>
      <c r="D1870" s="17"/>
      <c r="E1870" s="17"/>
      <c r="F1870" s="17"/>
      <c r="G1870" s="17"/>
      <c r="H1870" s="17"/>
      <c r="I1870" s="17"/>
      <c r="J1870" s="17"/>
      <c r="K1870" s="17"/>
      <c r="L1870" s="17"/>
      <c r="M1870" s="17"/>
      <c r="N1870" s="17"/>
      <c r="O1870" s="17"/>
      <c r="P1870" s="17"/>
      <c r="Q1870" s="17"/>
      <c r="R1870" s="17"/>
      <c r="S1870" s="17"/>
      <c r="T1870" s="17"/>
      <c r="U1870" s="17"/>
      <c r="V1870" s="17"/>
      <c r="W1870" s="17"/>
      <c r="X1870" s="17"/>
      <c r="Y1870" s="17"/>
      <c r="Z1870" s="17"/>
      <c r="AA1870" s="17"/>
      <c r="AB1870" s="17"/>
      <c r="AC1870" s="17"/>
      <c r="AD1870" s="17"/>
      <c r="AE1870" s="17"/>
      <c r="AF1870" s="17"/>
      <c r="AG1870" s="17"/>
      <c r="AH1870" s="17"/>
      <c r="AI1870" s="17"/>
      <c r="AJ1870" s="17"/>
      <c r="AK1870" s="17"/>
      <c r="AL1870" s="17"/>
      <c r="AM1870" s="17"/>
      <c r="AN1870" s="17"/>
      <c r="AO1870" s="17"/>
      <c r="AP1870" s="17"/>
      <c r="AQ1870" s="17"/>
      <c r="AR1870" s="17"/>
      <c r="AS1870" s="17"/>
      <c r="AT1870" s="17"/>
      <c r="AU1870" s="17"/>
      <c r="AV1870" s="17"/>
      <c r="AW1870" s="17"/>
    </row>
    <row r="1871" spans="2:49" x14ac:dyDescent="0.3">
      <c r="B1871" s="23" t="s">
        <v>80</v>
      </c>
      <c r="C1871" s="17"/>
      <c r="D1871" s="17"/>
      <c r="E1871" s="17"/>
      <c r="F1871" s="17"/>
      <c r="G1871" s="17"/>
      <c r="H1871" s="17"/>
      <c r="I1871" s="17"/>
      <c r="J1871" s="17"/>
      <c r="K1871" s="17"/>
      <c r="L1871" s="17"/>
      <c r="M1871" s="17"/>
      <c r="N1871" s="17"/>
      <c r="O1871" s="17"/>
      <c r="P1871" s="17"/>
      <c r="Q1871" s="17"/>
      <c r="R1871" s="17"/>
      <c r="S1871" s="17"/>
      <c r="T1871" s="17"/>
      <c r="U1871" s="17"/>
      <c r="V1871" s="17"/>
      <c r="W1871" s="17"/>
      <c r="X1871" s="17"/>
      <c r="Y1871" s="17"/>
      <c r="Z1871" s="17"/>
      <c r="AA1871" s="17"/>
      <c r="AB1871" s="17"/>
      <c r="AC1871" s="17"/>
      <c r="AD1871" s="17"/>
      <c r="AE1871" s="17"/>
      <c r="AF1871" s="17"/>
      <c r="AG1871" s="17"/>
      <c r="AH1871" s="17"/>
      <c r="AI1871" s="17"/>
      <c r="AJ1871" s="17"/>
      <c r="AK1871" s="17"/>
      <c r="AL1871" s="17"/>
      <c r="AM1871" s="17"/>
      <c r="AN1871" s="17"/>
      <c r="AO1871" s="17"/>
      <c r="AP1871" s="17"/>
      <c r="AQ1871" s="17"/>
      <c r="AR1871" s="17"/>
      <c r="AS1871" s="17"/>
      <c r="AT1871" s="17"/>
      <c r="AU1871" s="17"/>
      <c r="AV1871" s="17"/>
      <c r="AW1871" s="17"/>
    </row>
    <row r="1872" spans="2:49" x14ac:dyDescent="0.3">
      <c r="B1872" t="s">
        <v>171</v>
      </c>
      <c r="C1872" s="17">
        <v>8.0881597148647996E-2</v>
      </c>
      <c r="D1872" s="17">
        <v>9.8301850115083994E-2</v>
      </c>
      <c r="E1872" s="17">
        <v>6.3493417324733403E-2</v>
      </c>
      <c r="F1872" s="17"/>
      <c r="G1872" s="17">
        <v>0.151863891667817</v>
      </c>
      <c r="H1872" s="17">
        <v>0.18487350077555201</v>
      </c>
      <c r="I1872" s="17">
        <v>8.40868625283933E-2</v>
      </c>
      <c r="J1872" s="17">
        <v>6.4975452457626204E-2</v>
      </c>
      <c r="K1872" s="17">
        <v>8.8332334108485108E-3</v>
      </c>
      <c r="L1872" s="17">
        <v>7.58081555025324E-3</v>
      </c>
      <c r="M1872" s="17"/>
      <c r="N1872" s="17">
        <v>0.135450297909576</v>
      </c>
      <c r="O1872" s="17">
        <v>6.0044035123420901E-2</v>
      </c>
      <c r="P1872" s="17">
        <v>7.6296639816239298E-2</v>
      </c>
      <c r="Q1872" s="17">
        <v>4.67719858762283E-2</v>
      </c>
      <c r="R1872" s="17"/>
      <c r="S1872" s="17">
        <v>0.158275200836314</v>
      </c>
      <c r="T1872" s="17">
        <v>6.9748324899256905E-2</v>
      </c>
      <c r="U1872" s="17">
        <v>7.7479046156353495E-2</v>
      </c>
      <c r="V1872" s="17">
        <v>4.8476408866490399E-2</v>
      </c>
      <c r="W1872" s="17">
        <v>5.4821636297422399E-2</v>
      </c>
      <c r="X1872" s="17">
        <v>8.0484020457182504E-2</v>
      </c>
      <c r="Y1872" s="17">
        <v>5.4521618266016598E-2</v>
      </c>
      <c r="Z1872" s="17">
        <v>7.1994961979977803E-2</v>
      </c>
      <c r="AA1872" s="17">
        <v>0.109691842645798</v>
      </c>
      <c r="AB1872" s="17">
        <v>4.3713644045371501E-2</v>
      </c>
      <c r="AC1872" s="17">
        <v>5.0069202216965501E-2</v>
      </c>
      <c r="AD1872" s="17">
        <v>7.4955369968212102E-2</v>
      </c>
      <c r="AE1872" s="17"/>
      <c r="AF1872" s="17">
        <v>3.5364220945641102E-2</v>
      </c>
      <c r="AG1872" s="17">
        <v>6.0195257715903998E-2</v>
      </c>
      <c r="AH1872" s="17">
        <v>0.1110478425173</v>
      </c>
      <c r="AI1872" s="17">
        <v>0.153525384313595</v>
      </c>
      <c r="AJ1872" s="17">
        <v>0.39739333199246002</v>
      </c>
      <c r="AK1872" s="17"/>
      <c r="AL1872" s="17">
        <v>0.158633558327712</v>
      </c>
      <c r="AM1872" s="17">
        <v>4.84723889903622E-2</v>
      </c>
      <c r="AN1872" s="17">
        <v>6.8778512199550501E-2</v>
      </c>
      <c r="AO1872" s="17">
        <v>4.9711341103139198E-2</v>
      </c>
      <c r="AP1872" s="17">
        <v>3.22561493619411E-2</v>
      </c>
      <c r="AQ1872" s="17">
        <v>9.2027179255518399E-2</v>
      </c>
      <c r="AR1872" s="17"/>
      <c r="AS1872" s="17">
        <v>8.68314166793938E-2</v>
      </c>
      <c r="AT1872" s="17">
        <v>7.3796240674232003E-2</v>
      </c>
      <c r="AU1872" s="17"/>
      <c r="AV1872" s="17">
        <v>9.12049599681891E-2</v>
      </c>
      <c r="AW1872" s="17">
        <v>7.6646157732848094E-2</v>
      </c>
    </row>
    <row r="1873" spans="2:49" x14ac:dyDescent="0.3">
      <c r="B1873" t="s">
        <v>172</v>
      </c>
      <c r="C1873" s="17">
        <v>0.23655642378583699</v>
      </c>
      <c r="D1873" s="17">
        <v>0.23977016444266999</v>
      </c>
      <c r="E1873" s="17">
        <v>0.23417661385566099</v>
      </c>
      <c r="F1873" s="17"/>
      <c r="G1873" s="17">
        <v>0.456342817120101</v>
      </c>
      <c r="H1873" s="17">
        <v>0.433641200116684</v>
      </c>
      <c r="I1873" s="17">
        <v>0.29711592029395301</v>
      </c>
      <c r="J1873" s="17">
        <v>0.156413176789575</v>
      </c>
      <c r="K1873" s="17">
        <v>9.2586641246744497E-2</v>
      </c>
      <c r="L1873" s="17">
        <v>4.1638357605897902E-2</v>
      </c>
      <c r="M1873" s="17"/>
      <c r="N1873" s="17">
        <v>0.276264726048703</v>
      </c>
      <c r="O1873" s="17">
        <v>0.22889462098008501</v>
      </c>
      <c r="P1873" s="17">
        <v>0.21524912204499999</v>
      </c>
      <c r="Q1873" s="17">
        <v>0.22296558852853901</v>
      </c>
      <c r="R1873" s="17"/>
      <c r="S1873" s="17">
        <v>0.32450796470571303</v>
      </c>
      <c r="T1873" s="17">
        <v>0.21496843072730501</v>
      </c>
      <c r="U1873" s="17">
        <v>0.15719814998196999</v>
      </c>
      <c r="V1873" s="17">
        <v>0.23418324686021</v>
      </c>
      <c r="W1873" s="17">
        <v>0.214908775166648</v>
      </c>
      <c r="X1873" s="17">
        <v>0.241062344695784</v>
      </c>
      <c r="Y1873" s="17">
        <v>0.24425647965030001</v>
      </c>
      <c r="Z1873" s="17">
        <v>0.30853287338750701</v>
      </c>
      <c r="AA1873" s="17">
        <v>0.25482919673137799</v>
      </c>
      <c r="AB1873" s="17">
        <v>0.17358269442579499</v>
      </c>
      <c r="AC1873" s="17">
        <v>0.214960543568506</v>
      </c>
      <c r="AD1873" s="17">
        <v>0.216242651626458</v>
      </c>
      <c r="AE1873" s="17"/>
      <c r="AF1873" s="17">
        <v>0.16118041839028499</v>
      </c>
      <c r="AG1873" s="17">
        <v>0.21795520131944601</v>
      </c>
      <c r="AH1873" s="17">
        <v>0.29552943764469197</v>
      </c>
      <c r="AI1873" s="17">
        <v>0.34719099587160901</v>
      </c>
      <c r="AJ1873" s="17">
        <v>0.30734267301989598</v>
      </c>
      <c r="AK1873" s="17"/>
      <c r="AL1873" s="17">
        <v>0.33807015068969198</v>
      </c>
      <c r="AM1873" s="17">
        <v>0.21164936579628099</v>
      </c>
      <c r="AN1873" s="17">
        <v>0.23881347736045899</v>
      </c>
      <c r="AO1873" s="17">
        <v>0.182131665493133</v>
      </c>
      <c r="AP1873" s="17">
        <v>0.138809542035643</v>
      </c>
      <c r="AQ1873" s="17">
        <v>0.229003882751634</v>
      </c>
      <c r="AR1873" s="17"/>
      <c r="AS1873" s="17">
        <v>0.202761172191849</v>
      </c>
      <c r="AT1873" s="17">
        <v>0.27680157802095401</v>
      </c>
      <c r="AU1873" s="17"/>
      <c r="AV1873" s="17">
        <v>0.196175440678203</v>
      </c>
      <c r="AW1873" s="17">
        <v>0.218098251623706</v>
      </c>
    </row>
    <row r="1874" spans="2:49" x14ac:dyDescent="0.3">
      <c r="B1874" t="s">
        <v>173</v>
      </c>
      <c r="C1874" s="17">
        <v>0.20901186182367201</v>
      </c>
      <c r="D1874" s="17">
        <v>0.20469624814648499</v>
      </c>
      <c r="E1874" s="17">
        <v>0.213802574735064</v>
      </c>
      <c r="F1874" s="17"/>
      <c r="G1874" s="17">
        <v>0.173465550557384</v>
      </c>
      <c r="H1874" s="17">
        <v>0.186051927932777</v>
      </c>
      <c r="I1874" s="17">
        <v>0.256842909191836</v>
      </c>
      <c r="J1874" s="17">
        <v>0.25412674821710002</v>
      </c>
      <c r="K1874" s="17">
        <v>0.21193504520922701</v>
      </c>
      <c r="L1874" s="17">
        <v>0.17371546089034101</v>
      </c>
      <c r="M1874" s="17"/>
      <c r="N1874" s="17">
        <v>0.18481881615461301</v>
      </c>
      <c r="O1874" s="17">
        <v>0.21220970878061901</v>
      </c>
      <c r="P1874" s="17">
        <v>0.23628688732447301</v>
      </c>
      <c r="Q1874" s="17">
        <v>0.208215495488875</v>
      </c>
      <c r="R1874" s="17"/>
      <c r="S1874" s="17">
        <v>0.20225371226401501</v>
      </c>
      <c r="T1874" s="17">
        <v>0.15424574726704501</v>
      </c>
      <c r="U1874" s="17">
        <v>0.21820151694472301</v>
      </c>
      <c r="V1874" s="17">
        <v>0.20725781824313999</v>
      </c>
      <c r="W1874" s="17">
        <v>0.212575568168892</v>
      </c>
      <c r="X1874" s="17">
        <v>0.26710658439528301</v>
      </c>
      <c r="Y1874" s="17">
        <v>0.15837130508373201</v>
      </c>
      <c r="Z1874" s="17">
        <v>0.16318221221189999</v>
      </c>
      <c r="AA1874" s="17">
        <v>0.21206614672293</v>
      </c>
      <c r="AB1874" s="17">
        <v>0.29148410696209898</v>
      </c>
      <c r="AC1874" s="17">
        <v>0.21187181686402601</v>
      </c>
      <c r="AD1874" s="17">
        <v>0.209734234315747</v>
      </c>
      <c r="AE1874" s="17"/>
      <c r="AF1874" s="17">
        <v>0.214539897008347</v>
      </c>
      <c r="AG1874" s="17">
        <v>0.22442650120704999</v>
      </c>
      <c r="AH1874" s="17">
        <v>0.19789537207824101</v>
      </c>
      <c r="AI1874" s="17">
        <v>0.18192179160134</v>
      </c>
      <c r="AJ1874" s="17">
        <v>8.9117477953871302E-2</v>
      </c>
      <c r="AK1874" s="17"/>
      <c r="AL1874" s="17">
        <v>0.21045397216324099</v>
      </c>
      <c r="AM1874" s="17">
        <v>0.21524564586834899</v>
      </c>
      <c r="AN1874" s="17">
        <v>0.189352728780975</v>
      </c>
      <c r="AO1874" s="17">
        <v>0.20962926035908999</v>
      </c>
      <c r="AP1874" s="17">
        <v>0.214029705360651</v>
      </c>
      <c r="AQ1874" s="17">
        <v>0.198391428255415</v>
      </c>
      <c r="AR1874" s="17"/>
      <c r="AS1874" s="17">
        <v>0.21411224629164899</v>
      </c>
      <c r="AT1874" s="17">
        <v>0.20293805707624199</v>
      </c>
      <c r="AU1874" s="17"/>
      <c r="AV1874" s="17">
        <v>0.218533240831674</v>
      </c>
      <c r="AW1874" s="17">
        <v>0.20381648122930501</v>
      </c>
    </row>
    <row r="1875" spans="2:49" x14ac:dyDescent="0.3">
      <c r="B1875" t="s">
        <v>174</v>
      </c>
      <c r="C1875" s="17">
        <v>0.19039247741877999</v>
      </c>
      <c r="D1875" s="17">
        <v>0.170659426911455</v>
      </c>
      <c r="E1875" s="17">
        <v>0.21007785926338601</v>
      </c>
      <c r="F1875" s="17"/>
      <c r="G1875" s="17">
        <v>0.13652356200277099</v>
      </c>
      <c r="H1875" s="17">
        <v>0.110952044147571</v>
      </c>
      <c r="I1875" s="17">
        <v>0.194479663113129</v>
      </c>
      <c r="J1875" s="17">
        <v>0.26421339982443398</v>
      </c>
      <c r="K1875" s="17">
        <v>0.23340759891214699</v>
      </c>
      <c r="L1875" s="17">
        <v>0.198751749661049</v>
      </c>
      <c r="M1875" s="17"/>
      <c r="N1875" s="17">
        <v>0.14299989976541</v>
      </c>
      <c r="O1875" s="17">
        <v>0.20912980799463399</v>
      </c>
      <c r="P1875" s="17">
        <v>0.206089803193307</v>
      </c>
      <c r="Q1875" s="17">
        <v>0.206671391707902</v>
      </c>
      <c r="R1875" s="17"/>
      <c r="S1875" s="17">
        <v>0.15305919998231199</v>
      </c>
      <c r="T1875" s="17">
        <v>0.21377386358966699</v>
      </c>
      <c r="U1875" s="17">
        <v>0.21369107257598699</v>
      </c>
      <c r="V1875" s="17">
        <v>0.20297441665831001</v>
      </c>
      <c r="W1875" s="17">
        <v>0.242131802119918</v>
      </c>
      <c r="X1875" s="17">
        <v>0.13858890196564</v>
      </c>
      <c r="Y1875" s="17">
        <v>0.164865070111681</v>
      </c>
      <c r="Z1875" s="17">
        <v>0.117093469835055</v>
      </c>
      <c r="AA1875" s="17">
        <v>0.21455036157333701</v>
      </c>
      <c r="AB1875" s="17">
        <v>0.22839003558308499</v>
      </c>
      <c r="AC1875" s="17">
        <v>0.18070282938985099</v>
      </c>
      <c r="AD1875" s="17">
        <v>0.177531357411115</v>
      </c>
      <c r="AE1875" s="17"/>
      <c r="AF1875" s="17">
        <v>0.23994115090117801</v>
      </c>
      <c r="AG1875" s="17">
        <v>0.21642014485126801</v>
      </c>
      <c r="AH1875" s="17">
        <v>0.17555075815224699</v>
      </c>
      <c r="AI1875" s="17">
        <v>0.140381649982669</v>
      </c>
      <c r="AJ1875" s="17">
        <v>8.9522155658565097E-2</v>
      </c>
      <c r="AK1875" s="17"/>
      <c r="AL1875" s="17">
        <v>0.12614686806218001</v>
      </c>
      <c r="AM1875" s="17">
        <v>0.21428163775985901</v>
      </c>
      <c r="AN1875" s="17">
        <v>0.215504326891199</v>
      </c>
      <c r="AO1875" s="17">
        <v>0.23208203207694</v>
      </c>
      <c r="AP1875" s="17">
        <v>0.18311690130000899</v>
      </c>
      <c r="AQ1875" s="17">
        <v>0.20681047673627101</v>
      </c>
      <c r="AR1875" s="17"/>
      <c r="AS1875" s="17">
        <v>0.200104735322268</v>
      </c>
      <c r="AT1875" s="17">
        <v>0.17882661242706499</v>
      </c>
      <c r="AU1875" s="17"/>
      <c r="AV1875" s="17">
        <v>0.19088030389851601</v>
      </c>
      <c r="AW1875" s="17">
        <v>0.22158691041043299</v>
      </c>
    </row>
    <row r="1876" spans="2:49" x14ac:dyDescent="0.3">
      <c r="B1876" t="s">
        <v>175</v>
      </c>
      <c r="C1876" s="17">
        <v>0.26213526805339898</v>
      </c>
      <c r="D1876" s="17">
        <v>0.26933322398295201</v>
      </c>
      <c r="E1876" s="17">
        <v>0.25358561341293101</v>
      </c>
      <c r="F1876" s="17"/>
      <c r="G1876" s="17">
        <v>6.58564889308874E-2</v>
      </c>
      <c r="H1876" s="17">
        <v>7.6394481282717502E-2</v>
      </c>
      <c r="I1876" s="17">
        <v>0.15692431105462101</v>
      </c>
      <c r="J1876" s="17">
        <v>0.246963911899133</v>
      </c>
      <c r="K1876" s="17">
        <v>0.42537971852564999</v>
      </c>
      <c r="L1876" s="17">
        <v>0.53314354913411299</v>
      </c>
      <c r="M1876" s="17"/>
      <c r="N1876" s="17">
        <v>0.24586342427962399</v>
      </c>
      <c r="O1876" s="17">
        <v>0.27301066824889197</v>
      </c>
      <c r="P1876" s="17">
        <v>0.24720395586013399</v>
      </c>
      <c r="Q1876" s="17">
        <v>0.28081494742240698</v>
      </c>
      <c r="R1876" s="17"/>
      <c r="S1876" s="17">
        <v>0.136306806861583</v>
      </c>
      <c r="T1876" s="17">
        <v>0.32759407898527898</v>
      </c>
      <c r="U1876" s="17">
        <v>0.29399351999054102</v>
      </c>
      <c r="V1876" s="17">
        <v>0.29270929951176899</v>
      </c>
      <c r="W1876" s="17">
        <v>0.25084647471083399</v>
      </c>
      <c r="X1876" s="17">
        <v>0.25795359360832298</v>
      </c>
      <c r="Y1876" s="17">
        <v>0.35057143760737203</v>
      </c>
      <c r="Z1876" s="17">
        <v>0.31791948234012202</v>
      </c>
      <c r="AA1876" s="17">
        <v>0.192389194627162</v>
      </c>
      <c r="AB1876" s="17">
        <v>0.25358309873590101</v>
      </c>
      <c r="AC1876" s="17">
        <v>0.33372304395014901</v>
      </c>
      <c r="AD1876" s="17">
        <v>0.28004870760406603</v>
      </c>
      <c r="AE1876" s="17"/>
      <c r="AF1876" s="17">
        <v>0.32495924578954399</v>
      </c>
      <c r="AG1876" s="17">
        <v>0.26149646161164097</v>
      </c>
      <c r="AH1876" s="17">
        <v>0.197413965954675</v>
      </c>
      <c r="AI1876" s="17">
        <v>0.16629153053086501</v>
      </c>
      <c r="AJ1876" s="17">
        <v>8.6710084980530094E-2</v>
      </c>
      <c r="AK1876" s="17"/>
      <c r="AL1876" s="17">
        <v>0.14361671892317199</v>
      </c>
      <c r="AM1876" s="17">
        <v>0.29064704259357999</v>
      </c>
      <c r="AN1876" s="17">
        <v>0.27229529684426101</v>
      </c>
      <c r="AO1876" s="17">
        <v>0.31449339615809402</v>
      </c>
      <c r="AP1876" s="17">
        <v>0.38882859904683498</v>
      </c>
      <c r="AQ1876" s="17">
        <v>0.25490051772906702</v>
      </c>
      <c r="AR1876" s="17"/>
      <c r="AS1876" s="17">
        <v>0.28008206125107099</v>
      </c>
      <c r="AT1876" s="17">
        <v>0.240763287488101</v>
      </c>
      <c r="AU1876" s="17"/>
      <c r="AV1876" s="17">
        <v>0.28595772379360401</v>
      </c>
      <c r="AW1876" s="17">
        <v>0.266398615009316</v>
      </c>
    </row>
    <row r="1877" spans="2:49" x14ac:dyDescent="0.3">
      <c r="B1877" t="s">
        <v>176</v>
      </c>
      <c r="C1877" s="17">
        <v>2.10223717696644E-2</v>
      </c>
      <c r="D1877" s="17">
        <v>1.7239086401353701E-2</v>
      </c>
      <c r="E1877" s="17">
        <v>2.4863921408224899E-2</v>
      </c>
      <c r="F1877" s="17"/>
      <c r="G1877" s="17">
        <v>1.5947689721040301E-2</v>
      </c>
      <c r="H1877" s="17">
        <v>8.0868457446978907E-3</v>
      </c>
      <c r="I1877" s="17">
        <v>1.0550333818066899E-2</v>
      </c>
      <c r="J1877" s="17">
        <v>1.33073108121328E-2</v>
      </c>
      <c r="K1877" s="17">
        <v>2.7857762695382898E-2</v>
      </c>
      <c r="L1877" s="17">
        <v>4.51700671583459E-2</v>
      </c>
      <c r="M1877" s="17"/>
      <c r="N1877" s="17">
        <v>1.46028358420744E-2</v>
      </c>
      <c r="O1877" s="17">
        <v>1.67111588723492E-2</v>
      </c>
      <c r="P1877" s="17">
        <v>1.8873591760846801E-2</v>
      </c>
      <c r="Q1877" s="17">
        <v>3.4560590976048203E-2</v>
      </c>
      <c r="R1877" s="17"/>
      <c r="S1877" s="17">
        <v>2.5597115350062899E-2</v>
      </c>
      <c r="T1877" s="17">
        <v>1.9669554531447E-2</v>
      </c>
      <c r="U1877" s="17">
        <v>3.9436694350426203E-2</v>
      </c>
      <c r="V1877" s="17">
        <v>1.4398809860080601E-2</v>
      </c>
      <c r="W1877" s="17">
        <v>2.47157435362854E-2</v>
      </c>
      <c r="X1877" s="17">
        <v>1.4804554877787E-2</v>
      </c>
      <c r="Y1877" s="17">
        <v>2.74140892808983E-2</v>
      </c>
      <c r="Z1877" s="17">
        <v>2.12770002454385E-2</v>
      </c>
      <c r="AA1877" s="17">
        <v>1.6473257699393801E-2</v>
      </c>
      <c r="AB1877" s="17">
        <v>9.2464202477494303E-3</v>
      </c>
      <c r="AC1877" s="17">
        <v>8.6725640105025995E-3</v>
      </c>
      <c r="AD1877" s="17">
        <v>4.1487679074401401E-2</v>
      </c>
      <c r="AE1877" s="17"/>
      <c r="AF1877" s="17">
        <v>2.4015066965005601E-2</v>
      </c>
      <c r="AG1877" s="17">
        <v>1.9506433294691299E-2</v>
      </c>
      <c r="AH1877" s="17">
        <v>2.25626236528454E-2</v>
      </c>
      <c r="AI1877" s="17">
        <v>1.0688647699921601E-2</v>
      </c>
      <c r="AJ1877" s="17">
        <v>2.9914276394677801E-2</v>
      </c>
      <c r="AK1877" s="17"/>
      <c r="AL1877" s="17">
        <v>2.3078731834002799E-2</v>
      </c>
      <c r="AM1877" s="17">
        <v>1.9703918991568498E-2</v>
      </c>
      <c r="AN1877" s="17">
        <v>1.52556579235546E-2</v>
      </c>
      <c r="AO1877" s="17">
        <v>1.19523048096034E-2</v>
      </c>
      <c r="AP1877" s="17">
        <v>4.29591028949209E-2</v>
      </c>
      <c r="AQ1877" s="17">
        <v>1.8866515272094701E-2</v>
      </c>
      <c r="AR1877" s="17"/>
      <c r="AS1877" s="17">
        <v>1.6108368263769001E-2</v>
      </c>
      <c r="AT1877" s="17">
        <v>2.6874224313406199E-2</v>
      </c>
      <c r="AU1877" s="17"/>
      <c r="AV1877" s="17">
        <v>1.72483308298138E-2</v>
      </c>
      <c r="AW1877" s="17">
        <v>1.34535839943915E-2</v>
      </c>
    </row>
    <row r="1878" spans="2:49" x14ac:dyDescent="0.3">
      <c r="B1878" t="s">
        <v>177</v>
      </c>
      <c r="C1878" s="17">
        <v>0.31743802093448498</v>
      </c>
      <c r="D1878" s="17">
        <v>0.33807201455775399</v>
      </c>
      <c r="E1878" s="17">
        <v>0.29767003118039398</v>
      </c>
      <c r="F1878" s="17"/>
      <c r="G1878" s="17">
        <v>0.60820670878791705</v>
      </c>
      <c r="H1878" s="17">
        <v>0.61851470089223604</v>
      </c>
      <c r="I1878" s="17">
        <v>0.38120278282234699</v>
      </c>
      <c r="J1878" s="17">
        <v>0.22138862924720101</v>
      </c>
      <c r="K1878" s="17">
        <v>0.101419874657593</v>
      </c>
      <c r="L1878" s="17">
        <v>4.9219173156151201E-2</v>
      </c>
      <c r="M1878" s="17"/>
      <c r="N1878" s="17">
        <v>0.41171502395827902</v>
      </c>
      <c r="O1878" s="17">
        <v>0.288938656103506</v>
      </c>
      <c r="P1878" s="17">
        <v>0.29154576186123998</v>
      </c>
      <c r="Q1878" s="17">
        <v>0.26973757440476698</v>
      </c>
      <c r="R1878" s="17"/>
      <c r="S1878" s="17">
        <v>0.48278316554202699</v>
      </c>
      <c r="T1878" s="17">
        <v>0.28471675562656201</v>
      </c>
      <c r="U1878" s="17">
        <v>0.234677196138324</v>
      </c>
      <c r="V1878" s="17">
        <v>0.28265965572670099</v>
      </c>
      <c r="W1878" s="17">
        <v>0.26973041146407001</v>
      </c>
      <c r="X1878" s="17">
        <v>0.32154636515296597</v>
      </c>
      <c r="Y1878" s="17">
        <v>0.29877809791631699</v>
      </c>
      <c r="Z1878" s="17">
        <v>0.38052783536748502</v>
      </c>
      <c r="AA1878" s="17">
        <v>0.364521039377176</v>
      </c>
      <c r="AB1878" s="17">
        <v>0.217296338471166</v>
      </c>
      <c r="AC1878" s="17">
        <v>0.265029745785472</v>
      </c>
      <c r="AD1878" s="17">
        <v>0.29119802159467001</v>
      </c>
      <c r="AE1878" s="17"/>
      <c r="AF1878" s="17">
        <v>0.196544639335926</v>
      </c>
      <c r="AG1878" s="17">
        <v>0.27815045903535002</v>
      </c>
      <c r="AH1878" s="17">
        <v>0.40657728016199302</v>
      </c>
      <c r="AI1878" s="17">
        <v>0.50071638018520404</v>
      </c>
      <c r="AJ1878" s="17">
        <v>0.704736005012356</v>
      </c>
      <c r="AK1878" s="17"/>
      <c r="AL1878" s="17">
        <v>0.49670370901740402</v>
      </c>
      <c r="AM1878" s="17">
        <v>0.26012175478664301</v>
      </c>
      <c r="AN1878" s="17">
        <v>0.30759198956000999</v>
      </c>
      <c r="AO1878" s="17">
        <v>0.23184300659627199</v>
      </c>
      <c r="AP1878" s="17">
        <v>0.17106569139758401</v>
      </c>
      <c r="AQ1878" s="17">
        <v>0.32103106200715198</v>
      </c>
      <c r="AR1878" s="17"/>
      <c r="AS1878" s="17">
        <v>0.28959258887124301</v>
      </c>
      <c r="AT1878" s="17">
        <v>0.35059781869518603</v>
      </c>
      <c r="AU1878" s="17"/>
      <c r="AV1878" s="17">
        <v>0.28738040064639198</v>
      </c>
      <c r="AW1878" s="17">
        <v>0.29474440935655499</v>
      </c>
    </row>
    <row r="1879" spans="2:49" x14ac:dyDescent="0.3">
      <c r="B1879" t="s">
        <v>178</v>
      </c>
      <c r="C1879" s="17">
        <v>0.452527745472179</v>
      </c>
      <c r="D1879" s="17">
        <v>0.43999265089440698</v>
      </c>
      <c r="E1879" s="17">
        <v>0.46366347267631702</v>
      </c>
      <c r="F1879" s="17"/>
      <c r="G1879" s="17">
        <v>0.20238005093365799</v>
      </c>
      <c r="H1879" s="17">
        <v>0.18734652543028901</v>
      </c>
      <c r="I1879" s="17">
        <v>0.35140397416774999</v>
      </c>
      <c r="J1879" s="17">
        <v>0.51117731172356595</v>
      </c>
      <c r="K1879" s="17">
        <v>0.65878731743779695</v>
      </c>
      <c r="L1879" s="17">
        <v>0.73189529879516202</v>
      </c>
      <c r="M1879" s="17"/>
      <c r="N1879" s="17">
        <v>0.38886332404503399</v>
      </c>
      <c r="O1879" s="17">
        <v>0.48214047624352602</v>
      </c>
      <c r="P1879" s="17">
        <v>0.45329375905344099</v>
      </c>
      <c r="Q1879" s="17">
        <v>0.48748633913030898</v>
      </c>
      <c r="R1879" s="17"/>
      <c r="S1879" s="17">
        <v>0.28936600684389502</v>
      </c>
      <c r="T1879" s="17">
        <v>0.54136794257494603</v>
      </c>
      <c r="U1879" s="17">
        <v>0.50768459256652798</v>
      </c>
      <c r="V1879" s="17">
        <v>0.495683716170078</v>
      </c>
      <c r="W1879" s="17">
        <v>0.49297827683075202</v>
      </c>
      <c r="X1879" s="17">
        <v>0.39654249557396298</v>
      </c>
      <c r="Y1879" s="17">
        <v>0.51543650771905303</v>
      </c>
      <c r="Z1879" s="17">
        <v>0.43501295217517699</v>
      </c>
      <c r="AA1879" s="17">
        <v>0.40693955620049999</v>
      </c>
      <c r="AB1879" s="17">
        <v>0.48197313431898497</v>
      </c>
      <c r="AC1879" s="17">
        <v>0.51442587334000001</v>
      </c>
      <c r="AD1879" s="17">
        <v>0.457580065015182</v>
      </c>
      <c r="AE1879" s="17"/>
      <c r="AF1879" s="17">
        <v>0.56490039669072101</v>
      </c>
      <c r="AG1879" s="17">
        <v>0.47791660646290901</v>
      </c>
      <c r="AH1879" s="17">
        <v>0.372964724106922</v>
      </c>
      <c r="AI1879" s="17">
        <v>0.30667318051353398</v>
      </c>
      <c r="AJ1879" s="17">
        <v>0.17623224063909501</v>
      </c>
      <c r="AK1879" s="17"/>
      <c r="AL1879" s="17">
        <v>0.26976358698535202</v>
      </c>
      <c r="AM1879" s="17">
        <v>0.50492868035343896</v>
      </c>
      <c r="AN1879" s="17">
        <v>0.48779962373546099</v>
      </c>
      <c r="AO1879" s="17">
        <v>0.54657542823503402</v>
      </c>
      <c r="AP1879" s="17">
        <v>0.57194550034684399</v>
      </c>
      <c r="AQ1879" s="17">
        <v>0.46171099446533798</v>
      </c>
      <c r="AR1879" s="17"/>
      <c r="AS1879" s="17">
        <v>0.48018679657333901</v>
      </c>
      <c r="AT1879" s="17">
        <v>0.41958989991516599</v>
      </c>
      <c r="AU1879" s="17"/>
      <c r="AV1879" s="17">
        <v>0.47683802769212003</v>
      </c>
      <c r="AW1879" s="17">
        <v>0.48798552541974899</v>
      </c>
    </row>
    <row r="1880" spans="2:49" x14ac:dyDescent="0.3">
      <c r="C1880" s="17"/>
      <c r="D1880" s="17"/>
      <c r="E1880" s="17"/>
      <c r="F1880" s="17"/>
      <c r="G1880" s="17"/>
      <c r="H1880" s="17"/>
      <c r="I1880" s="17"/>
      <c r="J1880" s="17"/>
      <c r="K1880" s="17"/>
      <c r="L1880" s="17"/>
      <c r="M1880" s="17"/>
      <c r="N1880" s="17"/>
      <c r="O1880" s="17"/>
      <c r="P1880" s="17"/>
      <c r="Q1880" s="17"/>
      <c r="R1880" s="17"/>
      <c r="S1880" s="17"/>
      <c r="T1880" s="17"/>
      <c r="U1880" s="17"/>
      <c r="V1880" s="17"/>
      <c r="W1880" s="17"/>
      <c r="X1880" s="17"/>
      <c r="Y1880" s="17"/>
      <c r="Z1880" s="17"/>
      <c r="AA1880" s="17"/>
      <c r="AB1880" s="17"/>
      <c r="AC1880" s="17"/>
      <c r="AD1880" s="17"/>
      <c r="AE1880" s="17"/>
      <c r="AF1880" s="17"/>
      <c r="AG1880" s="17"/>
      <c r="AH1880" s="17"/>
      <c r="AI1880" s="17"/>
      <c r="AJ1880" s="17"/>
      <c r="AK1880" s="17"/>
      <c r="AL1880" s="17"/>
      <c r="AM1880" s="17"/>
      <c r="AN1880" s="17"/>
      <c r="AO1880" s="17"/>
      <c r="AP1880" s="17"/>
      <c r="AQ1880" s="17"/>
      <c r="AR1880" s="17"/>
      <c r="AS1880" s="17"/>
      <c r="AT1880" s="17"/>
      <c r="AU1880" s="17"/>
      <c r="AV1880" s="17"/>
      <c r="AW1880" s="17"/>
    </row>
    <row r="1881" spans="2:49" x14ac:dyDescent="0.3">
      <c r="B1881" s="6" t="s">
        <v>595</v>
      </c>
      <c r="C1881" s="17"/>
      <c r="D1881" s="17"/>
      <c r="E1881" s="17"/>
      <c r="F1881" s="17"/>
      <c r="G1881" s="17"/>
      <c r="H1881" s="17"/>
      <c r="I1881" s="17"/>
      <c r="J1881" s="17"/>
      <c r="K1881" s="17"/>
      <c r="L1881" s="17"/>
      <c r="M1881" s="17"/>
      <c r="N1881" s="17"/>
      <c r="O1881" s="17"/>
      <c r="P1881" s="17"/>
      <c r="Q1881" s="17"/>
      <c r="R1881" s="17"/>
      <c r="S1881" s="17"/>
      <c r="T1881" s="17"/>
      <c r="U1881" s="17"/>
      <c r="V1881" s="17"/>
      <c r="W1881" s="17"/>
      <c r="X1881" s="17"/>
      <c r="Y1881" s="17"/>
      <c r="Z1881" s="17"/>
      <c r="AA1881" s="17"/>
      <c r="AB1881" s="17"/>
      <c r="AC1881" s="17"/>
      <c r="AD1881" s="17"/>
      <c r="AE1881" s="17"/>
      <c r="AF1881" s="17"/>
      <c r="AG1881" s="17"/>
      <c r="AH1881" s="17"/>
      <c r="AI1881" s="17"/>
      <c r="AJ1881" s="17"/>
      <c r="AK1881" s="17"/>
      <c r="AL1881" s="17"/>
      <c r="AM1881" s="17"/>
      <c r="AN1881" s="17"/>
      <c r="AO1881" s="17"/>
      <c r="AP1881" s="17"/>
      <c r="AQ1881" s="17"/>
      <c r="AR1881" s="17"/>
      <c r="AS1881" s="17"/>
      <c r="AT1881" s="17"/>
      <c r="AU1881" s="17"/>
      <c r="AV1881" s="17"/>
      <c r="AW1881" s="17"/>
    </row>
    <row r="1882" spans="2:49" x14ac:dyDescent="0.3">
      <c r="B1882" s="23" t="s">
        <v>80</v>
      </c>
      <c r="C1882" s="17"/>
      <c r="D1882" s="17"/>
      <c r="E1882" s="17"/>
      <c r="F1882" s="17"/>
      <c r="G1882" s="17"/>
      <c r="H1882" s="17"/>
      <c r="I1882" s="17"/>
      <c r="J1882" s="17"/>
      <c r="K1882" s="17"/>
      <c r="L1882" s="17"/>
      <c r="M1882" s="17"/>
      <c r="N1882" s="17"/>
      <c r="O1882" s="17"/>
      <c r="P1882" s="17"/>
      <c r="Q1882" s="17"/>
      <c r="R1882" s="17"/>
      <c r="S1882" s="17"/>
      <c r="T1882" s="17"/>
      <c r="U1882" s="17"/>
      <c r="V1882" s="17"/>
      <c r="W1882" s="17"/>
      <c r="X1882" s="17"/>
      <c r="Y1882" s="17"/>
      <c r="Z1882" s="17"/>
      <c r="AA1882" s="17"/>
      <c r="AB1882" s="17"/>
      <c r="AC1882" s="17"/>
      <c r="AD1882" s="17"/>
      <c r="AE1882" s="17"/>
      <c r="AF1882" s="17"/>
      <c r="AG1882" s="17"/>
      <c r="AH1882" s="17"/>
      <c r="AI1882" s="17"/>
      <c r="AJ1882" s="17"/>
      <c r="AK1882" s="17"/>
      <c r="AL1882" s="17"/>
      <c r="AM1882" s="17"/>
      <c r="AN1882" s="17"/>
      <c r="AO1882" s="17"/>
      <c r="AP1882" s="17"/>
      <c r="AQ1882" s="17"/>
      <c r="AR1882" s="17"/>
      <c r="AS1882" s="17"/>
      <c r="AT1882" s="17"/>
      <c r="AU1882" s="17"/>
      <c r="AV1882" s="17"/>
      <c r="AW1882" s="17"/>
    </row>
    <row r="1883" spans="2:49" x14ac:dyDescent="0.3">
      <c r="B1883" t="s">
        <v>171</v>
      </c>
      <c r="C1883" s="17">
        <v>5.7437305735744702E-2</v>
      </c>
      <c r="D1883" s="17">
        <v>5.7079337315018401E-2</v>
      </c>
      <c r="E1883" s="17">
        <v>5.8199664712856598E-2</v>
      </c>
      <c r="F1883" s="17"/>
      <c r="G1883" s="17">
        <v>0.126592156221976</v>
      </c>
      <c r="H1883" s="17">
        <v>7.9491049919205706E-2</v>
      </c>
      <c r="I1883" s="17">
        <v>6.3125044075535805E-2</v>
      </c>
      <c r="J1883" s="17">
        <v>5.4660638030075599E-2</v>
      </c>
      <c r="K1883" s="17">
        <v>2.2607567689367301E-2</v>
      </c>
      <c r="L1883" s="17">
        <v>1.42227536411513E-2</v>
      </c>
      <c r="M1883" s="17"/>
      <c r="N1883" s="17">
        <v>4.8855289841151499E-2</v>
      </c>
      <c r="O1883" s="17">
        <v>4.8232093344146298E-2</v>
      </c>
      <c r="P1883" s="17">
        <v>6.9767435133783001E-2</v>
      </c>
      <c r="Q1883" s="17">
        <v>6.6061136402881901E-2</v>
      </c>
      <c r="R1883" s="17"/>
      <c r="S1883" s="17">
        <v>7.9661693016949406E-2</v>
      </c>
      <c r="T1883" s="17">
        <v>2.33903503357408E-2</v>
      </c>
      <c r="U1883" s="17">
        <v>3.2246897984751201E-2</v>
      </c>
      <c r="V1883" s="17">
        <v>5.1501774853843899E-2</v>
      </c>
      <c r="W1883" s="17">
        <v>3.8241142163937598E-2</v>
      </c>
      <c r="X1883" s="17">
        <v>0.10783001085217001</v>
      </c>
      <c r="Y1883" s="17">
        <v>4.3427941635675101E-2</v>
      </c>
      <c r="Z1883" s="17">
        <v>2.0469122774727001E-2</v>
      </c>
      <c r="AA1883" s="17">
        <v>9.1159585329964293E-2</v>
      </c>
      <c r="AB1883" s="17">
        <v>4.7370055745190903E-2</v>
      </c>
      <c r="AC1883" s="17">
        <v>7.3508191011229407E-2</v>
      </c>
      <c r="AD1883" s="17">
        <v>4.6618085234509297E-2</v>
      </c>
      <c r="AE1883" s="17"/>
      <c r="AF1883" s="17">
        <v>4.4384655216474403E-2</v>
      </c>
      <c r="AG1883" s="17">
        <v>7.36927950414525E-2</v>
      </c>
      <c r="AH1883" s="17">
        <v>6.8099856411830195E-2</v>
      </c>
      <c r="AI1883" s="17">
        <v>6.1862854051868102E-2</v>
      </c>
      <c r="AJ1883" s="17">
        <v>0</v>
      </c>
      <c r="AK1883" s="17"/>
      <c r="AL1883" s="17">
        <v>8.8209508956716504E-2</v>
      </c>
      <c r="AM1883" s="17">
        <v>4.1999573376047601E-2</v>
      </c>
      <c r="AN1883" s="17">
        <v>4.9333123358774399E-2</v>
      </c>
      <c r="AO1883" s="17">
        <v>3.9021881569456802E-2</v>
      </c>
      <c r="AP1883" s="17">
        <v>3.9076048832524302E-2</v>
      </c>
      <c r="AQ1883" s="17">
        <v>0.107355758773196</v>
      </c>
      <c r="AR1883" s="17"/>
      <c r="AS1883" s="17">
        <v>4.5570634104357702E-2</v>
      </c>
      <c r="AT1883" s="17">
        <v>7.1568759343494298E-2</v>
      </c>
      <c r="AU1883" s="17"/>
      <c r="AV1883" s="17">
        <v>4.5652815528407199E-2</v>
      </c>
      <c r="AW1883" s="17">
        <v>4.5379247160347101E-2</v>
      </c>
    </row>
    <row r="1884" spans="2:49" x14ac:dyDescent="0.3">
      <c r="B1884" t="s">
        <v>172</v>
      </c>
      <c r="C1884" s="17">
        <v>0.16107391326296</v>
      </c>
      <c r="D1884" s="17">
        <v>0.15166728941048799</v>
      </c>
      <c r="E1884" s="17">
        <v>0.169606381385359</v>
      </c>
      <c r="F1884" s="17"/>
      <c r="G1884" s="17">
        <v>0.292704852543273</v>
      </c>
      <c r="H1884" s="17">
        <v>0.240385554456267</v>
      </c>
      <c r="I1884" s="17">
        <v>0.20808234792903199</v>
      </c>
      <c r="J1884" s="17">
        <v>0.14810846231986499</v>
      </c>
      <c r="K1884" s="17">
        <v>9.33775456879751E-2</v>
      </c>
      <c r="L1884" s="17">
        <v>2.6093502398260401E-2</v>
      </c>
      <c r="M1884" s="17"/>
      <c r="N1884" s="17">
        <v>0.16788038977103001</v>
      </c>
      <c r="O1884" s="17">
        <v>0.183768354825985</v>
      </c>
      <c r="P1884" s="17">
        <v>0.156499411861384</v>
      </c>
      <c r="Q1884" s="17">
        <v>0.13414522842978599</v>
      </c>
      <c r="R1884" s="17"/>
      <c r="S1884" s="17">
        <v>0.164090021912012</v>
      </c>
      <c r="T1884" s="17">
        <v>0.155774884258369</v>
      </c>
      <c r="U1884" s="17">
        <v>9.7817262698914401E-2</v>
      </c>
      <c r="V1884" s="17">
        <v>0.14947735324201</v>
      </c>
      <c r="W1884" s="17">
        <v>0.17882768715123001</v>
      </c>
      <c r="X1884" s="17">
        <v>0.12157025370032901</v>
      </c>
      <c r="Y1884" s="17">
        <v>0.211379988900397</v>
      </c>
      <c r="Z1884" s="17">
        <v>0.25044780247569598</v>
      </c>
      <c r="AA1884" s="17">
        <v>0.17694084351843301</v>
      </c>
      <c r="AB1884" s="17">
        <v>0.14754799039164701</v>
      </c>
      <c r="AC1884" s="17">
        <v>0.16554061164932801</v>
      </c>
      <c r="AD1884" s="17">
        <v>0.17221289875634499</v>
      </c>
      <c r="AE1884" s="17"/>
      <c r="AF1884" s="17">
        <v>0.12789500066922799</v>
      </c>
      <c r="AG1884" s="17">
        <v>0.163307059337333</v>
      </c>
      <c r="AH1884" s="17">
        <v>0.195012604998162</v>
      </c>
      <c r="AI1884" s="17">
        <v>0.19745294199277499</v>
      </c>
      <c r="AJ1884" s="17">
        <v>0.19898948521758</v>
      </c>
      <c r="AK1884" s="17"/>
      <c r="AL1884" s="17">
        <v>0.18599661107871199</v>
      </c>
      <c r="AM1884" s="17">
        <v>0.147860428799958</v>
      </c>
      <c r="AN1884" s="17">
        <v>0.18061087531499501</v>
      </c>
      <c r="AO1884" s="17">
        <v>0.17081401336548499</v>
      </c>
      <c r="AP1884" s="17">
        <v>0.11071712473108</v>
      </c>
      <c r="AQ1884" s="17">
        <v>0.12702985138909301</v>
      </c>
      <c r="AR1884" s="17"/>
      <c r="AS1884" s="17">
        <v>0.13590854527905599</v>
      </c>
      <c r="AT1884" s="17">
        <v>0.19104215045980499</v>
      </c>
      <c r="AU1884" s="17"/>
      <c r="AV1884" s="17">
        <v>0.12946207589745001</v>
      </c>
      <c r="AW1884" s="17">
        <v>0.15092130623899699</v>
      </c>
    </row>
    <row r="1885" spans="2:49" x14ac:dyDescent="0.3">
      <c r="B1885" t="s">
        <v>173</v>
      </c>
      <c r="C1885" s="17">
        <v>0.17922638359634599</v>
      </c>
      <c r="D1885" s="17">
        <v>0.16316829006567701</v>
      </c>
      <c r="E1885" s="17">
        <v>0.195201370234595</v>
      </c>
      <c r="F1885" s="17"/>
      <c r="G1885" s="17">
        <v>0.18975034427027501</v>
      </c>
      <c r="H1885" s="17">
        <v>0.19667793827260899</v>
      </c>
      <c r="I1885" s="17">
        <v>0.21250148751248699</v>
      </c>
      <c r="J1885" s="17">
        <v>0.215162671019346</v>
      </c>
      <c r="K1885" s="17">
        <v>0.13748588659023001</v>
      </c>
      <c r="L1885" s="17">
        <v>0.12961578698420301</v>
      </c>
      <c r="M1885" s="17"/>
      <c r="N1885" s="17">
        <v>0.14646298225950799</v>
      </c>
      <c r="O1885" s="17">
        <v>0.19804728762753199</v>
      </c>
      <c r="P1885" s="17">
        <v>0.20906481140640101</v>
      </c>
      <c r="Q1885" s="17">
        <v>0.168857374523607</v>
      </c>
      <c r="R1885" s="17"/>
      <c r="S1885" s="17">
        <v>0.20931405188425301</v>
      </c>
      <c r="T1885" s="17">
        <v>0.14403702054161499</v>
      </c>
      <c r="U1885" s="17">
        <v>0.19434273930791701</v>
      </c>
      <c r="V1885" s="17">
        <v>0.188609913161746</v>
      </c>
      <c r="W1885" s="17">
        <v>0.213389760241497</v>
      </c>
      <c r="X1885" s="17">
        <v>0.17548427903247199</v>
      </c>
      <c r="Y1885" s="17">
        <v>0.172923953854144</v>
      </c>
      <c r="Z1885" s="17">
        <v>9.7966538763180899E-2</v>
      </c>
      <c r="AA1885" s="17">
        <v>0.16817787583806801</v>
      </c>
      <c r="AB1885" s="17">
        <v>0.192914698131079</v>
      </c>
      <c r="AC1885" s="17">
        <v>0.178100748615972</v>
      </c>
      <c r="AD1885" s="17">
        <v>0.18099890450602299</v>
      </c>
      <c r="AE1885" s="17"/>
      <c r="AF1885" s="17">
        <v>0.18105420827004001</v>
      </c>
      <c r="AG1885" s="17">
        <v>0.166262238396722</v>
      </c>
      <c r="AH1885" s="17">
        <v>0.19596368654461699</v>
      </c>
      <c r="AI1885" s="17">
        <v>0.17315100757819199</v>
      </c>
      <c r="AJ1885" s="17">
        <v>0.30816137110566899</v>
      </c>
      <c r="AK1885" s="17"/>
      <c r="AL1885" s="17">
        <v>0.196799661390057</v>
      </c>
      <c r="AM1885" s="17">
        <v>0.15745300043865201</v>
      </c>
      <c r="AN1885" s="17">
        <v>0.15774225354775001</v>
      </c>
      <c r="AO1885" s="17">
        <v>0.19571339186761399</v>
      </c>
      <c r="AP1885" s="17">
        <v>0.191267067446491</v>
      </c>
      <c r="AQ1885" s="17">
        <v>0.17706485826785301</v>
      </c>
      <c r="AR1885" s="17"/>
      <c r="AS1885" s="17">
        <v>0.159953490133346</v>
      </c>
      <c r="AT1885" s="17">
        <v>0.20217755375758201</v>
      </c>
      <c r="AU1885" s="17"/>
      <c r="AV1885" s="17">
        <v>0.15517874493146899</v>
      </c>
      <c r="AW1885" s="17">
        <v>0.17107308197767199</v>
      </c>
    </row>
    <row r="1886" spans="2:49" x14ac:dyDescent="0.3">
      <c r="B1886" t="s">
        <v>174</v>
      </c>
      <c r="C1886" s="17">
        <v>0.243663418113166</v>
      </c>
      <c r="D1886" s="17">
        <v>0.23552479237320501</v>
      </c>
      <c r="E1886" s="17">
        <v>0.253354899714825</v>
      </c>
      <c r="F1886" s="17"/>
      <c r="G1886" s="17">
        <v>0.24736283617377899</v>
      </c>
      <c r="H1886" s="17">
        <v>0.24219695152257201</v>
      </c>
      <c r="I1886" s="17">
        <v>0.249554667395676</v>
      </c>
      <c r="J1886" s="17">
        <v>0.27160687176373599</v>
      </c>
      <c r="K1886" s="17">
        <v>0.23290456463449899</v>
      </c>
      <c r="L1886" s="17">
        <v>0.22207185082560299</v>
      </c>
      <c r="M1886" s="17"/>
      <c r="N1886" s="17">
        <v>0.243845113279264</v>
      </c>
      <c r="O1886" s="17">
        <v>0.24454139524299701</v>
      </c>
      <c r="P1886" s="17">
        <v>0.232534198495991</v>
      </c>
      <c r="Q1886" s="17">
        <v>0.25131390636238399</v>
      </c>
      <c r="R1886" s="17"/>
      <c r="S1886" s="17">
        <v>0.24490188012986799</v>
      </c>
      <c r="T1886" s="17">
        <v>0.28270741215574002</v>
      </c>
      <c r="U1886" s="17">
        <v>0.24755232551800899</v>
      </c>
      <c r="V1886" s="17">
        <v>0.28527876023919502</v>
      </c>
      <c r="W1886" s="17">
        <v>0.22784933180728101</v>
      </c>
      <c r="X1886" s="17">
        <v>0.20534623350599601</v>
      </c>
      <c r="Y1886" s="17">
        <v>0.19295313006433701</v>
      </c>
      <c r="Z1886" s="17">
        <v>0.241078855625524</v>
      </c>
      <c r="AA1886" s="17">
        <v>0.26407561980051703</v>
      </c>
      <c r="AB1886" s="17">
        <v>0.23458833088880801</v>
      </c>
      <c r="AC1886" s="17">
        <v>0.21178374953052401</v>
      </c>
      <c r="AD1886" s="17">
        <v>0.22896663978878101</v>
      </c>
      <c r="AE1886" s="17"/>
      <c r="AF1886" s="17">
        <v>0.240454828907011</v>
      </c>
      <c r="AG1886" s="17">
        <v>0.25791064931741597</v>
      </c>
      <c r="AH1886" s="17">
        <v>0.23600148073726901</v>
      </c>
      <c r="AI1886" s="17">
        <v>0.24483955900544899</v>
      </c>
      <c r="AJ1886" s="17">
        <v>0.22704139833930101</v>
      </c>
      <c r="AK1886" s="17"/>
      <c r="AL1886" s="17">
        <v>0.24968467777259901</v>
      </c>
      <c r="AM1886" s="17">
        <v>0.25420406457617301</v>
      </c>
      <c r="AN1886" s="17">
        <v>0.23426381414536701</v>
      </c>
      <c r="AO1886" s="17">
        <v>0.22120911055765699</v>
      </c>
      <c r="AP1886" s="17">
        <v>0.241264782195933</v>
      </c>
      <c r="AQ1886" s="17">
        <v>0.26081053555849498</v>
      </c>
      <c r="AR1886" s="17"/>
      <c r="AS1886" s="17">
        <v>0.257230777925885</v>
      </c>
      <c r="AT1886" s="17">
        <v>0.22750669601545601</v>
      </c>
      <c r="AU1886" s="17"/>
      <c r="AV1886" s="17">
        <v>0.24630054785085101</v>
      </c>
      <c r="AW1886" s="17">
        <v>0.28268547593808102</v>
      </c>
    </row>
    <row r="1887" spans="2:49" x14ac:dyDescent="0.3">
      <c r="B1887" t="s">
        <v>175</v>
      </c>
      <c r="C1887" s="17">
        <v>0.33518217046416598</v>
      </c>
      <c r="D1887" s="17">
        <v>0.36941823769259902</v>
      </c>
      <c r="E1887" s="17">
        <v>0.29978441736622102</v>
      </c>
      <c r="F1887" s="17"/>
      <c r="G1887" s="17">
        <v>0.13027855386787199</v>
      </c>
      <c r="H1887" s="17">
        <v>0.233659744365558</v>
      </c>
      <c r="I1887" s="17">
        <v>0.24946025752868201</v>
      </c>
      <c r="J1887" s="17">
        <v>0.29722632481647698</v>
      </c>
      <c r="K1887" s="17">
        <v>0.49252983835851999</v>
      </c>
      <c r="L1887" s="17">
        <v>0.55010209827398904</v>
      </c>
      <c r="M1887" s="17"/>
      <c r="N1887" s="17">
        <v>0.37510121554475601</v>
      </c>
      <c r="O1887" s="17">
        <v>0.30507767392028701</v>
      </c>
      <c r="P1887" s="17">
        <v>0.31331238791542498</v>
      </c>
      <c r="Q1887" s="17">
        <v>0.34269224426614497</v>
      </c>
      <c r="R1887" s="17"/>
      <c r="S1887" s="17">
        <v>0.27607359131640802</v>
      </c>
      <c r="T1887" s="17">
        <v>0.368305064569937</v>
      </c>
      <c r="U1887" s="17">
        <v>0.38899988042928502</v>
      </c>
      <c r="V1887" s="17">
        <v>0.28103784741374799</v>
      </c>
      <c r="W1887" s="17">
        <v>0.33595164130334298</v>
      </c>
      <c r="X1887" s="17">
        <v>0.35449716650281499</v>
      </c>
      <c r="Y1887" s="17">
        <v>0.35780111662117198</v>
      </c>
      <c r="Z1887" s="17">
        <v>0.37993327546170402</v>
      </c>
      <c r="AA1887" s="17">
        <v>0.29011194712817101</v>
      </c>
      <c r="AB1887" s="17">
        <v>0.36788166814797602</v>
      </c>
      <c r="AC1887" s="17">
        <v>0.35341811487844299</v>
      </c>
      <c r="AD1887" s="17">
        <v>0.34349652448444401</v>
      </c>
      <c r="AE1887" s="17"/>
      <c r="AF1887" s="17">
        <v>0.3651009784459</v>
      </c>
      <c r="AG1887" s="17">
        <v>0.32490260248299802</v>
      </c>
      <c r="AH1887" s="17">
        <v>0.28975218581725398</v>
      </c>
      <c r="AI1887" s="17">
        <v>0.315359928481664</v>
      </c>
      <c r="AJ1887" s="17">
        <v>0.23589346894277199</v>
      </c>
      <c r="AK1887" s="17"/>
      <c r="AL1887" s="17">
        <v>0.26651662442130503</v>
      </c>
      <c r="AM1887" s="17">
        <v>0.36957477695664598</v>
      </c>
      <c r="AN1887" s="17">
        <v>0.34092826977551099</v>
      </c>
      <c r="AO1887" s="17">
        <v>0.353524297093256</v>
      </c>
      <c r="AP1887" s="17">
        <v>0.37947770710499501</v>
      </c>
      <c r="AQ1887" s="17">
        <v>0.32773899601136303</v>
      </c>
      <c r="AR1887" s="17"/>
      <c r="AS1887" s="17">
        <v>0.38041307022829501</v>
      </c>
      <c r="AT1887" s="17">
        <v>0.28131884791608402</v>
      </c>
      <c r="AU1887" s="17"/>
      <c r="AV1887" s="17">
        <v>0.39925337671518402</v>
      </c>
      <c r="AW1887" s="17">
        <v>0.33653711255963298</v>
      </c>
    </row>
    <row r="1888" spans="2:49" x14ac:dyDescent="0.3">
      <c r="B1888" t="s">
        <v>176</v>
      </c>
      <c r="C1888" s="17">
        <v>2.34168088276181E-2</v>
      </c>
      <c r="D1888" s="17">
        <v>2.3142053143013298E-2</v>
      </c>
      <c r="E1888" s="17">
        <v>2.3853266586143299E-2</v>
      </c>
      <c r="F1888" s="17"/>
      <c r="G1888" s="17">
        <v>1.3311256922825801E-2</v>
      </c>
      <c r="H1888" s="17">
        <v>7.58876146378886E-3</v>
      </c>
      <c r="I1888" s="17">
        <v>1.7276195558588E-2</v>
      </c>
      <c r="J1888" s="17">
        <v>1.32350320505008E-2</v>
      </c>
      <c r="K1888" s="17">
        <v>2.10945970394084E-2</v>
      </c>
      <c r="L1888" s="17">
        <v>5.7894007876792997E-2</v>
      </c>
      <c r="M1888" s="17"/>
      <c r="N1888" s="17">
        <v>1.7855009304290601E-2</v>
      </c>
      <c r="O1888" s="17">
        <v>2.0333195039052499E-2</v>
      </c>
      <c r="P1888" s="17">
        <v>1.88217551870161E-2</v>
      </c>
      <c r="Q1888" s="17">
        <v>3.6930110015196603E-2</v>
      </c>
      <c r="R1888" s="17"/>
      <c r="S1888" s="17">
        <v>2.59587617405082E-2</v>
      </c>
      <c r="T1888" s="17">
        <v>2.5785268138597901E-2</v>
      </c>
      <c r="U1888" s="17">
        <v>3.90408940611238E-2</v>
      </c>
      <c r="V1888" s="17">
        <v>4.4094351089458098E-2</v>
      </c>
      <c r="W1888" s="17">
        <v>5.7404373327122503E-3</v>
      </c>
      <c r="X1888" s="17">
        <v>3.5272056406217299E-2</v>
      </c>
      <c r="Y1888" s="17">
        <v>2.1513868924274999E-2</v>
      </c>
      <c r="Z1888" s="17">
        <v>1.01044048991686E-2</v>
      </c>
      <c r="AA1888" s="17">
        <v>9.5341283848475993E-3</v>
      </c>
      <c r="AB1888" s="17">
        <v>9.6972566953001504E-3</v>
      </c>
      <c r="AC1888" s="17">
        <v>1.76485843145038E-2</v>
      </c>
      <c r="AD1888" s="17">
        <v>2.7706947229896101E-2</v>
      </c>
      <c r="AE1888" s="17"/>
      <c r="AF1888" s="17">
        <v>4.1110328491346999E-2</v>
      </c>
      <c r="AG1888" s="17">
        <v>1.39246554240789E-2</v>
      </c>
      <c r="AH1888" s="17">
        <v>1.51701854908674E-2</v>
      </c>
      <c r="AI1888" s="17">
        <v>7.33370889005199E-3</v>
      </c>
      <c r="AJ1888" s="17">
        <v>2.9914276394677801E-2</v>
      </c>
      <c r="AK1888" s="17"/>
      <c r="AL1888" s="17">
        <v>1.2792916380610799E-2</v>
      </c>
      <c r="AM1888" s="17">
        <v>2.8908155852523001E-2</v>
      </c>
      <c r="AN1888" s="17">
        <v>3.7121663857602599E-2</v>
      </c>
      <c r="AO1888" s="17">
        <v>1.97173055465318E-2</v>
      </c>
      <c r="AP1888" s="17">
        <v>3.8197269688976403E-2</v>
      </c>
      <c r="AQ1888" s="17">
        <v>0</v>
      </c>
      <c r="AR1888" s="17"/>
      <c r="AS1888" s="17">
        <v>2.0923482329058499E-2</v>
      </c>
      <c r="AT1888" s="17">
        <v>2.63859925075789E-2</v>
      </c>
      <c r="AU1888" s="17"/>
      <c r="AV1888" s="17">
        <v>2.4152439076637802E-2</v>
      </c>
      <c r="AW1888" s="17">
        <v>1.340377612527E-2</v>
      </c>
    </row>
    <row r="1889" spans="2:49" x14ac:dyDescent="0.3">
      <c r="B1889" t="s">
        <v>177</v>
      </c>
      <c r="C1889" s="17">
        <v>0.21851121899870399</v>
      </c>
      <c r="D1889" s="17">
        <v>0.20874662672550601</v>
      </c>
      <c r="E1889" s="17">
        <v>0.227806046098216</v>
      </c>
      <c r="F1889" s="17"/>
      <c r="G1889" s="17">
        <v>0.419297008765249</v>
      </c>
      <c r="H1889" s="17">
        <v>0.31987660437547299</v>
      </c>
      <c r="I1889" s="17">
        <v>0.27120739200456701</v>
      </c>
      <c r="J1889" s="17">
        <v>0.20276910034994</v>
      </c>
      <c r="K1889" s="17">
        <v>0.11598511337734201</v>
      </c>
      <c r="L1889" s="17">
        <v>4.0316256039411802E-2</v>
      </c>
      <c r="M1889" s="17"/>
      <c r="N1889" s="17">
        <v>0.21673567961218099</v>
      </c>
      <c r="O1889" s="17">
        <v>0.23200044817013099</v>
      </c>
      <c r="P1889" s="17">
        <v>0.226266846995167</v>
      </c>
      <c r="Q1889" s="17">
        <v>0.20020636483266799</v>
      </c>
      <c r="R1889" s="17"/>
      <c r="S1889" s="17">
        <v>0.243751714928962</v>
      </c>
      <c r="T1889" s="17">
        <v>0.17916523459410899</v>
      </c>
      <c r="U1889" s="17">
        <v>0.130064160683666</v>
      </c>
      <c r="V1889" s="17">
        <v>0.200979128095854</v>
      </c>
      <c r="W1889" s="17">
        <v>0.21706882931516699</v>
      </c>
      <c r="X1889" s="17">
        <v>0.22940026455249901</v>
      </c>
      <c r="Y1889" s="17">
        <v>0.25480793053607198</v>
      </c>
      <c r="Z1889" s="17">
        <v>0.27091692525042299</v>
      </c>
      <c r="AA1889" s="17">
        <v>0.26810042884839702</v>
      </c>
      <c r="AB1889" s="17">
        <v>0.194918046136837</v>
      </c>
      <c r="AC1889" s="17">
        <v>0.239048802660558</v>
      </c>
      <c r="AD1889" s="17">
        <v>0.21883098399085499</v>
      </c>
      <c r="AE1889" s="17"/>
      <c r="AF1889" s="17">
        <v>0.17227965588570299</v>
      </c>
      <c r="AG1889" s="17">
        <v>0.23699985437878501</v>
      </c>
      <c r="AH1889" s="17">
        <v>0.263112461409992</v>
      </c>
      <c r="AI1889" s="17">
        <v>0.259315796044643</v>
      </c>
      <c r="AJ1889" s="17">
        <v>0.19898948521758</v>
      </c>
      <c r="AK1889" s="17"/>
      <c r="AL1889" s="17">
        <v>0.27420612003542799</v>
      </c>
      <c r="AM1889" s="17">
        <v>0.18986000217600499</v>
      </c>
      <c r="AN1889" s="17">
        <v>0.229943998673769</v>
      </c>
      <c r="AO1889" s="17">
        <v>0.20983589493494201</v>
      </c>
      <c r="AP1889" s="17">
        <v>0.149793173563604</v>
      </c>
      <c r="AQ1889" s="17">
        <v>0.23438561016228901</v>
      </c>
      <c r="AR1889" s="17"/>
      <c r="AS1889" s="17">
        <v>0.18147917938341401</v>
      </c>
      <c r="AT1889" s="17">
        <v>0.26261090980329899</v>
      </c>
      <c r="AU1889" s="17"/>
      <c r="AV1889" s="17">
        <v>0.17511489142585801</v>
      </c>
      <c r="AW1889" s="17">
        <v>0.19630055339934399</v>
      </c>
    </row>
    <row r="1890" spans="2:49" x14ac:dyDescent="0.3">
      <c r="B1890" t="s">
        <v>178</v>
      </c>
      <c r="C1890" s="17">
        <v>0.57884558857733204</v>
      </c>
      <c r="D1890" s="17">
        <v>0.60494303006580397</v>
      </c>
      <c r="E1890" s="17">
        <v>0.55313931708104602</v>
      </c>
      <c r="F1890" s="17"/>
      <c r="G1890" s="17">
        <v>0.37764139004165098</v>
      </c>
      <c r="H1890" s="17">
        <v>0.47585669588812901</v>
      </c>
      <c r="I1890" s="17">
        <v>0.49901492492435801</v>
      </c>
      <c r="J1890" s="17">
        <v>0.56883319658021303</v>
      </c>
      <c r="K1890" s="17">
        <v>0.72543440299301898</v>
      </c>
      <c r="L1890" s="17">
        <v>0.77217394909959203</v>
      </c>
      <c r="M1890" s="17"/>
      <c r="N1890" s="17">
        <v>0.61894632882402101</v>
      </c>
      <c r="O1890" s="17">
        <v>0.54961906916328396</v>
      </c>
      <c r="P1890" s="17">
        <v>0.54584658641141603</v>
      </c>
      <c r="Q1890" s="17">
        <v>0.59400615062852902</v>
      </c>
      <c r="R1890" s="17"/>
      <c r="S1890" s="17">
        <v>0.52097547144627698</v>
      </c>
      <c r="T1890" s="17">
        <v>0.65101247672567697</v>
      </c>
      <c r="U1890" s="17">
        <v>0.636552205947294</v>
      </c>
      <c r="V1890" s="17">
        <v>0.56631660765294201</v>
      </c>
      <c r="W1890" s="17">
        <v>0.56380097311062405</v>
      </c>
      <c r="X1890" s="17">
        <v>0.55984340000881205</v>
      </c>
      <c r="Y1890" s="17">
        <v>0.55075424668550799</v>
      </c>
      <c r="Z1890" s="17">
        <v>0.62101213108722797</v>
      </c>
      <c r="AA1890" s="17">
        <v>0.55418756692868698</v>
      </c>
      <c r="AB1890" s="17">
        <v>0.602469999036784</v>
      </c>
      <c r="AC1890" s="17">
        <v>0.56520186440896703</v>
      </c>
      <c r="AD1890" s="17">
        <v>0.57246316427322597</v>
      </c>
      <c r="AE1890" s="17"/>
      <c r="AF1890" s="17">
        <v>0.60555580735291004</v>
      </c>
      <c r="AG1890" s="17">
        <v>0.58281325180041399</v>
      </c>
      <c r="AH1890" s="17">
        <v>0.52575366655452305</v>
      </c>
      <c r="AI1890" s="17">
        <v>0.56019948748711301</v>
      </c>
      <c r="AJ1890" s="17">
        <v>0.462934867282073</v>
      </c>
      <c r="AK1890" s="17"/>
      <c r="AL1890" s="17">
        <v>0.51620130219390403</v>
      </c>
      <c r="AM1890" s="17">
        <v>0.62377884153281904</v>
      </c>
      <c r="AN1890" s="17">
        <v>0.57519208392087795</v>
      </c>
      <c r="AO1890" s="17">
        <v>0.57473340765091296</v>
      </c>
      <c r="AP1890" s="17">
        <v>0.62074248930092901</v>
      </c>
      <c r="AQ1890" s="17">
        <v>0.58854953156985801</v>
      </c>
      <c r="AR1890" s="17"/>
      <c r="AS1890" s="17">
        <v>0.63764384815418096</v>
      </c>
      <c r="AT1890" s="17">
        <v>0.50882554393154</v>
      </c>
      <c r="AU1890" s="17"/>
      <c r="AV1890" s="17">
        <v>0.645553924566035</v>
      </c>
      <c r="AW1890" s="17">
        <v>0.61922258849771294</v>
      </c>
    </row>
    <row r="1891" spans="2:49" x14ac:dyDescent="0.3">
      <c r="C1891" s="17"/>
      <c r="D1891" s="17"/>
      <c r="E1891" s="17"/>
      <c r="F1891" s="17"/>
      <c r="G1891" s="17"/>
      <c r="H1891" s="17"/>
      <c r="I1891" s="17"/>
      <c r="J1891" s="17"/>
      <c r="K1891" s="17"/>
      <c r="L1891" s="17"/>
      <c r="M1891" s="17"/>
      <c r="N1891" s="17"/>
      <c r="O1891" s="17"/>
      <c r="P1891" s="17"/>
      <c r="Q1891" s="17"/>
      <c r="R1891" s="17"/>
      <c r="S1891" s="17"/>
      <c r="T1891" s="17"/>
      <c r="U1891" s="17"/>
      <c r="V1891" s="17"/>
      <c r="W1891" s="17"/>
      <c r="X1891" s="17"/>
      <c r="Y1891" s="17"/>
      <c r="Z1891" s="17"/>
      <c r="AA1891" s="17"/>
      <c r="AB1891" s="17"/>
      <c r="AC1891" s="17"/>
      <c r="AD1891" s="17"/>
      <c r="AE1891" s="17"/>
      <c r="AF1891" s="17"/>
      <c r="AG1891" s="17"/>
      <c r="AH1891" s="17"/>
      <c r="AI1891" s="17"/>
      <c r="AJ1891" s="17"/>
      <c r="AK1891" s="17"/>
      <c r="AL1891" s="17"/>
      <c r="AM1891" s="17"/>
      <c r="AN1891" s="17"/>
      <c r="AO1891" s="17"/>
      <c r="AP1891" s="17"/>
      <c r="AQ1891" s="17"/>
      <c r="AR1891" s="17"/>
      <c r="AS1891" s="17"/>
      <c r="AT1891" s="17"/>
      <c r="AU1891" s="17"/>
      <c r="AV1891" s="17"/>
      <c r="AW1891" s="17"/>
    </row>
    <row r="1892" spans="2:49" x14ac:dyDescent="0.3">
      <c r="B1892" s="6" t="s">
        <v>596</v>
      </c>
      <c r="C1892" s="17"/>
      <c r="D1892" s="17"/>
      <c r="E1892" s="17"/>
      <c r="F1892" s="17"/>
      <c r="G1892" s="17"/>
      <c r="H1892" s="17"/>
      <c r="I1892" s="17"/>
      <c r="J1892" s="17"/>
      <c r="K1892" s="17"/>
      <c r="L1892" s="17"/>
      <c r="M1892" s="17"/>
      <c r="N1892" s="17"/>
      <c r="O1892" s="17"/>
      <c r="P1892" s="17"/>
      <c r="Q1892" s="17"/>
      <c r="R1892" s="17"/>
      <c r="S1892" s="17"/>
      <c r="T1892" s="17"/>
      <c r="U1892" s="17"/>
      <c r="V1892" s="17"/>
      <c r="W1892" s="17"/>
      <c r="X1892" s="17"/>
      <c r="Y1892" s="17"/>
      <c r="Z1892" s="17"/>
      <c r="AA1892" s="17"/>
      <c r="AB1892" s="17"/>
      <c r="AC1892" s="17"/>
      <c r="AD1892" s="17"/>
      <c r="AE1892" s="17"/>
      <c r="AF1892" s="17"/>
      <c r="AG1892" s="17"/>
      <c r="AH1892" s="17"/>
      <c r="AI1892" s="17"/>
      <c r="AJ1892" s="17"/>
      <c r="AK1892" s="17"/>
      <c r="AL1892" s="17"/>
      <c r="AM1892" s="17"/>
      <c r="AN1892" s="17"/>
      <c r="AO1892" s="17"/>
      <c r="AP1892" s="17"/>
      <c r="AQ1892" s="17"/>
      <c r="AR1892" s="17"/>
      <c r="AS1892" s="17"/>
      <c r="AT1892" s="17"/>
      <c r="AU1892" s="17"/>
      <c r="AV1892" s="17"/>
      <c r="AW1892" s="17"/>
    </row>
    <row r="1893" spans="2:49" x14ac:dyDescent="0.3">
      <c r="B1893" s="23" t="s">
        <v>80</v>
      </c>
      <c r="C1893" s="17"/>
      <c r="D1893" s="17"/>
      <c r="E1893" s="17"/>
      <c r="F1893" s="17"/>
      <c r="G1893" s="17"/>
      <c r="H1893" s="17"/>
      <c r="I1893" s="17"/>
      <c r="J1893" s="17"/>
      <c r="K1893" s="17"/>
      <c r="L1893" s="17"/>
      <c r="M1893" s="17"/>
      <c r="N1893" s="17"/>
      <c r="O1893" s="17"/>
      <c r="P1893" s="17"/>
      <c r="Q1893" s="17"/>
      <c r="R1893" s="17"/>
      <c r="S1893" s="17"/>
      <c r="T1893" s="17"/>
      <c r="U1893" s="17"/>
      <c r="V1893" s="17"/>
      <c r="W1893" s="17"/>
      <c r="X1893" s="17"/>
      <c r="Y1893" s="17"/>
      <c r="Z1893" s="17"/>
      <c r="AA1893" s="17"/>
      <c r="AB1893" s="17"/>
      <c r="AC1893" s="17"/>
      <c r="AD1893" s="17"/>
      <c r="AE1893" s="17"/>
      <c r="AF1893" s="17"/>
      <c r="AG1893" s="17"/>
      <c r="AH1893" s="17"/>
      <c r="AI1893" s="17"/>
      <c r="AJ1893" s="17"/>
      <c r="AK1893" s="17"/>
      <c r="AL1893" s="17"/>
      <c r="AM1893" s="17"/>
      <c r="AN1893" s="17"/>
      <c r="AO1893" s="17"/>
      <c r="AP1893" s="17"/>
      <c r="AQ1893" s="17"/>
      <c r="AR1893" s="17"/>
      <c r="AS1893" s="17"/>
      <c r="AT1893" s="17"/>
      <c r="AU1893" s="17"/>
      <c r="AV1893" s="17"/>
      <c r="AW1893" s="17"/>
    </row>
    <row r="1894" spans="2:49" x14ac:dyDescent="0.3">
      <c r="B1894" t="s">
        <v>171</v>
      </c>
      <c r="C1894" s="17">
        <v>6.3176482720725693E-2</v>
      </c>
      <c r="D1894" s="17">
        <v>6.7207599579224397E-2</v>
      </c>
      <c r="E1894" s="17">
        <v>5.8721070724954E-2</v>
      </c>
      <c r="F1894" s="17"/>
      <c r="G1894" s="17">
        <v>0.11643584436200601</v>
      </c>
      <c r="H1894" s="17">
        <v>0.112887851031022</v>
      </c>
      <c r="I1894" s="17">
        <v>6.7716316201688095E-2</v>
      </c>
      <c r="J1894" s="17">
        <v>5.1565543651695502E-2</v>
      </c>
      <c r="K1894" s="17">
        <v>3.4376162967971399E-2</v>
      </c>
      <c r="L1894" s="17">
        <v>1.2208698243178899E-2</v>
      </c>
      <c r="M1894" s="17"/>
      <c r="N1894" s="17">
        <v>5.4467359452764597E-2</v>
      </c>
      <c r="O1894" s="17">
        <v>5.68682978883574E-2</v>
      </c>
      <c r="P1894" s="17">
        <v>7.9777385839838094E-2</v>
      </c>
      <c r="Q1894" s="17">
        <v>6.5229864008478397E-2</v>
      </c>
      <c r="R1894" s="17"/>
      <c r="S1894" s="17">
        <v>7.7204626851295005E-2</v>
      </c>
      <c r="T1894" s="17">
        <v>5.4859431611605197E-2</v>
      </c>
      <c r="U1894" s="17">
        <v>6.87610712476594E-2</v>
      </c>
      <c r="V1894" s="17">
        <v>5.2562174499530302E-2</v>
      </c>
      <c r="W1894" s="17">
        <v>1.8405172319183202E-2</v>
      </c>
      <c r="X1894" s="17">
        <v>7.8211106525670898E-2</v>
      </c>
      <c r="Y1894" s="17">
        <v>8.7578710260358406E-2</v>
      </c>
      <c r="Z1894" s="17">
        <v>7.2390769232712496E-2</v>
      </c>
      <c r="AA1894" s="17">
        <v>8.5083485520792104E-2</v>
      </c>
      <c r="AB1894" s="17">
        <v>4.0565884245404298E-2</v>
      </c>
      <c r="AC1894" s="17">
        <v>5.6778967850144003E-2</v>
      </c>
      <c r="AD1894" s="17">
        <v>3.0836542932500301E-2</v>
      </c>
      <c r="AE1894" s="17"/>
      <c r="AF1894" s="17">
        <v>5.5108034296627598E-2</v>
      </c>
      <c r="AG1894" s="17">
        <v>6.1674988001506302E-2</v>
      </c>
      <c r="AH1894" s="17">
        <v>7.0666073411725594E-2</v>
      </c>
      <c r="AI1894" s="17">
        <v>8.9261396648570204E-2</v>
      </c>
      <c r="AJ1894" s="17">
        <v>8.6179346392029899E-2</v>
      </c>
      <c r="AK1894" s="17"/>
      <c r="AL1894" s="17">
        <v>7.9837843952019705E-2</v>
      </c>
      <c r="AM1894" s="17">
        <v>5.8560299633690999E-2</v>
      </c>
      <c r="AN1894" s="17">
        <v>5.3317949612550597E-2</v>
      </c>
      <c r="AO1894" s="17">
        <v>4.6136357250965099E-2</v>
      </c>
      <c r="AP1894" s="17">
        <v>6.5277703661748496E-2</v>
      </c>
      <c r="AQ1894" s="17">
        <v>8.1727631685318394E-2</v>
      </c>
      <c r="AR1894" s="17"/>
      <c r="AS1894" s="17">
        <v>6.21381815259337E-2</v>
      </c>
      <c r="AT1894" s="17">
        <v>6.4412946121824896E-2</v>
      </c>
      <c r="AU1894" s="17"/>
      <c r="AV1894" s="17">
        <v>6.5186025044970994E-2</v>
      </c>
      <c r="AW1894" s="17">
        <v>5.5040258075747202E-2</v>
      </c>
    </row>
    <row r="1895" spans="2:49" x14ac:dyDescent="0.3">
      <c r="B1895" t="s">
        <v>172</v>
      </c>
      <c r="C1895" s="17">
        <v>0.16664996207450899</v>
      </c>
      <c r="D1895" s="17">
        <v>0.157098245425627</v>
      </c>
      <c r="E1895" s="17">
        <v>0.17623339321006901</v>
      </c>
      <c r="F1895" s="17"/>
      <c r="G1895" s="17">
        <v>0.34074419400325301</v>
      </c>
      <c r="H1895" s="17">
        <v>0.23925037239809699</v>
      </c>
      <c r="I1895" s="17">
        <v>0.22395523122991401</v>
      </c>
      <c r="J1895" s="17">
        <v>0.161770494954562</v>
      </c>
      <c r="K1895" s="17">
        <v>5.4280893558881702E-2</v>
      </c>
      <c r="L1895" s="17">
        <v>2.3698223627496101E-2</v>
      </c>
      <c r="M1895" s="17"/>
      <c r="N1895" s="17">
        <v>0.17198159139458499</v>
      </c>
      <c r="O1895" s="17">
        <v>0.18336502099564</v>
      </c>
      <c r="P1895" s="17">
        <v>0.15346148982681701</v>
      </c>
      <c r="Q1895" s="17">
        <v>0.15314139846681399</v>
      </c>
      <c r="R1895" s="17"/>
      <c r="S1895" s="17">
        <v>0.16907844728603999</v>
      </c>
      <c r="T1895" s="17">
        <v>0.154876478890973</v>
      </c>
      <c r="U1895" s="17">
        <v>0.13048674090694401</v>
      </c>
      <c r="V1895" s="17">
        <v>0.135666216155612</v>
      </c>
      <c r="W1895" s="17">
        <v>0.19846178375951901</v>
      </c>
      <c r="X1895" s="17">
        <v>0.16818794463513501</v>
      </c>
      <c r="Y1895" s="17">
        <v>0.12899735622160199</v>
      </c>
      <c r="Z1895" s="17">
        <v>0.17372676385428101</v>
      </c>
      <c r="AA1895" s="17">
        <v>0.197015997409862</v>
      </c>
      <c r="AB1895" s="17">
        <v>0.185754041381546</v>
      </c>
      <c r="AC1895" s="17">
        <v>0.18480379233988101</v>
      </c>
      <c r="AD1895" s="17">
        <v>0.209174239784788</v>
      </c>
      <c r="AE1895" s="17"/>
      <c r="AF1895" s="17">
        <v>0.146304779986004</v>
      </c>
      <c r="AG1895" s="17">
        <v>0.13300879285817499</v>
      </c>
      <c r="AH1895" s="17">
        <v>0.21808474480170301</v>
      </c>
      <c r="AI1895" s="17">
        <v>0.20974488429756299</v>
      </c>
      <c r="AJ1895" s="17">
        <v>0.15218965427992101</v>
      </c>
      <c r="AK1895" s="17"/>
      <c r="AL1895" s="17">
        <v>0.195645905971123</v>
      </c>
      <c r="AM1895" s="17">
        <v>0.15141259550188099</v>
      </c>
      <c r="AN1895" s="17">
        <v>0.18735712364287099</v>
      </c>
      <c r="AO1895" s="17">
        <v>0.182787233913281</v>
      </c>
      <c r="AP1895" s="17">
        <v>9.8939658810608205E-2</v>
      </c>
      <c r="AQ1895" s="17">
        <v>0.13205803613473899</v>
      </c>
      <c r="AR1895" s="17"/>
      <c r="AS1895" s="17">
        <v>0.13115518773467599</v>
      </c>
      <c r="AT1895" s="17">
        <v>0.20891899693801599</v>
      </c>
      <c r="AU1895" s="17"/>
      <c r="AV1895" s="17">
        <v>0.120542833080092</v>
      </c>
      <c r="AW1895" s="17">
        <v>0.15586960646843601</v>
      </c>
    </row>
    <row r="1896" spans="2:49" x14ac:dyDescent="0.3">
      <c r="B1896" t="s">
        <v>173</v>
      </c>
      <c r="C1896" s="17">
        <v>0.19105652078031399</v>
      </c>
      <c r="D1896" s="17">
        <v>0.17145176609247001</v>
      </c>
      <c r="E1896" s="17">
        <v>0.210631518714648</v>
      </c>
      <c r="F1896" s="17"/>
      <c r="G1896" s="17">
        <v>0.22684871478170801</v>
      </c>
      <c r="H1896" s="17">
        <v>0.18370412594921001</v>
      </c>
      <c r="I1896" s="17">
        <v>0.235610552741816</v>
      </c>
      <c r="J1896" s="17">
        <v>0.24979063372628399</v>
      </c>
      <c r="K1896" s="17">
        <v>0.12155163995040399</v>
      </c>
      <c r="L1896" s="17">
        <v>0.13556717894547399</v>
      </c>
      <c r="M1896" s="17"/>
      <c r="N1896" s="17">
        <v>0.15571757221715599</v>
      </c>
      <c r="O1896" s="17">
        <v>0.212415477048323</v>
      </c>
      <c r="P1896" s="17">
        <v>0.18429215833731699</v>
      </c>
      <c r="Q1896" s="17">
        <v>0.21148874513954899</v>
      </c>
      <c r="R1896" s="17"/>
      <c r="S1896" s="17">
        <v>0.22476733690614001</v>
      </c>
      <c r="T1896" s="17">
        <v>0.150508722545034</v>
      </c>
      <c r="U1896" s="17">
        <v>0.19985561998375301</v>
      </c>
      <c r="V1896" s="17">
        <v>0.20412531577024001</v>
      </c>
      <c r="W1896" s="17">
        <v>0.22585518236837401</v>
      </c>
      <c r="X1896" s="17">
        <v>0.175486093739157</v>
      </c>
      <c r="Y1896" s="17">
        <v>0.16972229486718299</v>
      </c>
      <c r="Z1896" s="17">
        <v>0.133093369805489</v>
      </c>
      <c r="AA1896" s="17">
        <v>0.18073559695848401</v>
      </c>
      <c r="AB1896" s="17">
        <v>0.19794459943772499</v>
      </c>
      <c r="AC1896" s="17">
        <v>0.225866513966101</v>
      </c>
      <c r="AD1896" s="17">
        <v>0.20585135279251801</v>
      </c>
      <c r="AE1896" s="17"/>
      <c r="AF1896" s="17">
        <v>0.184975128241301</v>
      </c>
      <c r="AG1896" s="17">
        <v>0.21430082164317599</v>
      </c>
      <c r="AH1896" s="17">
        <v>0.18575171039824601</v>
      </c>
      <c r="AI1896" s="17">
        <v>0.18777484150885901</v>
      </c>
      <c r="AJ1896" s="17">
        <v>0.20977689043929501</v>
      </c>
      <c r="AK1896" s="17"/>
      <c r="AL1896" s="17">
        <v>0.23800140920751001</v>
      </c>
      <c r="AM1896" s="17">
        <v>0.16868706385862201</v>
      </c>
      <c r="AN1896" s="17">
        <v>0.16638628737038999</v>
      </c>
      <c r="AO1896" s="17">
        <v>0.17886023402976201</v>
      </c>
      <c r="AP1896" s="17">
        <v>0.16533784528953899</v>
      </c>
      <c r="AQ1896" s="17">
        <v>0.22458380430722699</v>
      </c>
      <c r="AR1896" s="17"/>
      <c r="AS1896" s="17">
        <v>0.16030093746006199</v>
      </c>
      <c r="AT1896" s="17">
        <v>0.227681878957401</v>
      </c>
      <c r="AU1896" s="17"/>
      <c r="AV1896" s="17">
        <v>0.14367191466534199</v>
      </c>
      <c r="AW1896" s="17">
        <v>0.199027181150424</v>
      </c>
    </row>
    <row r="1897" spans="2:49" x14ac:dyDescent="0.3">
      <c r="B1897" t="s">
        <v>174</v>
      </c>
      <c r="C1897" s="17">
        <v>0.243544910650657</v>
      </c>
      <c r="D1897" s="17">
        <v>0.236063543129231</v>
      </c>
      <c r="E1897" s="17">
        <v>0.25077835457356401</v>
      </c>
      <c r="F1897" s="17"/>
      <c r="G1897" s="17">
        <v>0.213229101201974</v>
      </c>
      <c r="H1897" s="17">
        <v>0.23928885965517199</v>
      </c>
      <c r="I1897" s="17">
        <v>0.253943192239939</v>
      </c>
      <c r="J1897" s="17">
        <v>0.26747748899558199</v>
      </c>
      <c r="K1897" s="17">
        <v>0.28958185354145199</v>
      </c>
      <c r="L1897" s="17">
        <v>0.20843024996457499</v>
      </c>
      <c r="M1897" s="17"/>
      <c r="N1897" s="17">
        <v>0.25953241438929098</v>
      </c>
      <c r="O1897" s="17">
        <v>0.233898622161784</v>
      </c>
      <c r="P1897" s="17">
        <v>0.25111363029890099</v>
      </c>
      <c r="Q1897" s="17">
        <v>0.230515853347115</v>
      </c>
      <c r="R1897" s="17"/>
      <c r="S1897" s="17">
        <v>0.248974260725362</v>
      </c>
      <c r="T1897" s="17">
        <v>0.24220441871033799</v>
      </c>
      <c r="U1897" s="17">
        <v>0.24080767679430201</v>
      </c>
      <c r="V1897" s="17">
        <v>0.30335183457646298</v>
      </c>
      <c r="W1897" s="17">
        <v>0.244000929392063</v>
      </c>
      <c r="X1897" s="17">
        <v>0.26659767894529701</v>
      </c>
      <c r="Y1897" s="17">
        <v>0.22773173540862901</v>
      </c>
      <c r="Z1897" s="17">
        <v>0.225060718253144</v>
      </c>
      <c r="AA1897" s="17">
        <v>0.25067120373142998</v>
      </c>
      <c r="AB1897" s="17">
        <v>0.21463244677631399</v>
      </c>
      <c r="AC1897" s="17">
        <v>0.203846036017726</v>
      </c>
      <c r="AD1897" s="17">
        <v>0.175240076032527</v>
      </c>
      <c r="AE1897" s="17"/>
      <c r="AF1897" s="17">
        <v>0.26087143815771002</v>
      </c>
      <c r="AG1897" s="17">
        <v>0.26337096723365599</v>
      </c>
      <c r="AH1897" s="17">
        <v>0.231405527392016</v>
      </c>
      <c r="AI1897" s="17">
        <v>0.22008221878614501</v>
      </c>
      <c r="AJ1897" s="17">
        <v>0.288715952851751</v>
      </c>
      <c r="AK1897" s="17"/>
      <c r="AL1897" s="17">
        <v>0.21248716124821801</v>
      </c>
      <c r="AM1897" s="17">
        <v>0.26421747923623201</v>
      </c>
      <c r="AN1897" s="17">
        <v>0.22775356669020499</v>
      </c>
      <c r="AO1897" s="17">
        <v>0.25378776013533</v>
      </c>
      <c r="AP1897" s="17">
        <v>0.25969383639934202</v>
      </c>
      <c r="AQ1897" s="17">
        <v>0.25914218502043501</v>
      </c>
      <c r="AR1897" s="17"/>
      <c r="AS1897" s="17">
        <v>0.25335947572735401</v>
      </c>
      <c r="AT1897" s="17">
        <v>0.231857212922952</v>
      </c>
      <c r="AU1897" s="17"/>
      <c r="AV1897" s="17">
        <v>0.25965789207871598</v>
      </c>
      <c r="AW1897" s="17">
        <v>0.23869150578725201</v>
      </c>
    </row>
    <row r="1898" spans="2:49" x14ac:dyDescent="0.3">
      <c r="B1898" t="s">
        <v>175</v>
      </c>
      <c r="C1898" s="17">
        <v>0.30666543213695802</v>
      </c>
      <c r="D1898" s="17">
        <v>0.341305804825217</v>
      </c>
      <c r="E1898" s="17">
        <v>0.27253734605850499</v>
      </c>
      <c r="F1898" s="17"/>
      <c r="G1898" s="17">
        <v>8.43852001421459E-2</v>
      </c>
      <c r="H1898" s="17">
        <v>0.216792174251107</v>
      </c>
      <c r="I1898" s="17">
        <v>0.20509492904343499</v>
      </c>
      <c r="J1898" s="17">
        <v>0.25917311422550499</v>
      </c>
      <c r="K1898" s="17">
        <v>0.46679573271531299</v>
      </c>
      <c r="L1898" s="17">
        <v>0.54259688773339099</v>
      </c>
      <c r="M1898" s="17"/>
      <c r="N1898" s="17">
        <v>0.33554882297713101</v>
      </c>
      <c r="O1898" s="17">
        <v>0.28896700960285998</v>
      </c>
      <c r="P1898" s="17">
        <v>0.31718730520749999</v>
      </c>
      <c r="Q1898" s="17">
        <v>0.28618873574417703</v>
      </c>
      <c r="R1898" s="17"/>
      <c r="S1898" s="17">
        <v>0.25100677327411602</v>
      </c>
      <c r="T1898" s="17">
        <v>0.37538176543462498</v>
      </c>
      <c r="U1898" s="17">
        <v>0.29827492992789501</v>
      </c>
      <c r="V1898" s="17">
        <v>0.26258679340373797</v>
      </c>
      <c r="W1898" s="17">
        <v>0.29566966629742403</v>
      </c>
      <c r="X1898" s="17">
        <v>0.282045075908405</v>
      </c>
      <c r="Y1898" s="17">
        <v>0.34880862898104098</v>
      </c>
      <c r="Z1898" s="17">
        <v>0.37477041593486299</v>
      </c>
      <c r="AA1898" s="17">
        <v>0.27855106897383602</v>
      </c>
      <c r="AB1898" s="17">
        <v>0.35152856595929699</v>
      </c>
      <c r="AC1898" s="17">
        <v>0.29389489131320201</v>
      </c>
      <c r="AD1898" s="17">
        <v>0.30888922129304203</v>
      </c>
      <c r="AE1898" s="17"/>
      <c r="AF1898" s="17">
        <v>0.319219665446979</v>
      </c>
      <c r="AG1898" s="17">
        <v>0.30189390087704498</v>
      </c>
      <c r="AH1898" s="17">
        <v>0.27207063205104898</v>
      </c>
      <c r="AI1898" s="17">
        <v>0.27582875359417602</v>
      </c>
      <c r="AJ1898" s="17">
        <v>0.23322387964232499</v>
      </c>
      <c r="AK1898" s="17"/>
      <c r="AL1898" s="17">
        <v>0.249827313603006</v>
      </c>
      <c r="AM1898" s="17">
        <v>0.333166982203284</v>
      </c>
      <c r="AN1898" s="17">
        <v>0.32625206142811902</v>
      </c>
      <c r="AO1898" s="17">
        <v>0.30988497168509199</v>
      </c>
      <c r="AP1898" s="17">
        <v>0.360579192887172</v>
      </c>
      <c r="AQ1898" s="17">
        <v>0.28443881452451703</v>
      </c>
      <c r="AR1898" s="17"/>
      <c r="AS1898" s="17">
        <v>0.36610612851457203</v>
      </c>
      <c r="AT1898" s="17">
        <v>0.23588034012759801</v>
      </c>
      <c r="AU1898" s="17"/>
      <c r="AV1898" s="17">
        <v>0.38499478336231402</v>
      </c>
      <c r="AW1898" s="17">
        <v>0.322117575510178</v>
      </c>
    </row>
    <row r="1899" spans="2:49" x14ac:dyDescent="0.3">
      <c r="B1899" t="s">
        <v>176</v>
      </c>
      <c r="C1899" s="17">
        <v>2.8906691636837002E-2</v>
      </c>
      <c r="D1899" s="17">
        <v>2.6873040948230401E-2</v>
      </c>
      <c r="E1899" s="17">
        <v>3.10983167182593E-2</v>
      </c>
      <c r="F1899" s="17"/>
      <c r="G1899" s="17">
        <v>1.8356945508913199E-2</v>
      </c>
      <c r="H1899" s="17">
        <v>8.0766167153925299E-3</v>
      </c>
      <c r="I1899" s="17">
        <v>1.3679778543207699E-2</v>
      </c>
      <c r="J1899" s="17">
        <v>1.0222724446370599E-2</v>
      </c>
      <c r="K1899" s="17">
        <v>3.3413717265978103E-2</v>
      </c>
      <c r="L1899" s="17">
        <v>7.7498761485884707E-2</v>
      </c>
      <c r="M1899" s="17"/>
      <c r="N1899" s="17">
        <v>2.2752239569071801E-2</v>
      </c>
      <c r="O1899" s="17">
        <v>2.4485572303035E-2</v>
      </c>
      <c r="P1899" s="17">
        <v>1.4168030489626501E-2</v>
      </c>
      <c r="Q1899" s="17">
        <v>5.3435403293866902E-2</v>
      </c>
      <c r="R1899" s="17"/>
      <c r="S1899" s="17">
        <v>2.8968554957047199E-2</v>
      </c>
      <c r="T1899" s="17">
        <v>2.2169182807425601E-2</v>
      </c>
      <c r="U1899" s="17">
        <v>6.1813961139446497E-2</v>
      </c>
      <c r="V1899" s="17">
        <v>4.1707665594417798E-2</v>
      </c>
      <c r="W1899" s="17">
        <v>1.7607265863436802E-2</v>
      </c>
      <c r="X1899" s="17">
        <v>2.9472100246333899E-2</v>
      </c>
      <c r="Y1899" s="17">
        <v>3.7161274261185998E-2</v>
      </c>
      <c r="Z1899" s="17">
        <v>2.0957962919510301E-2</v>
      </c>
      <c r="AA1899" s="17">
        <v>7.9426474055950894E-3</v>
      </c>
      <c r="AB1899" s="17">
        <v>9.5744621997134807E-3</v>
      </c>
      <c r="AC1899" s="17">
        <v>3.4809798512945501E-2</v>
      </c>
      <c r="AD1899" s="17">
        <v>7.0008567164625002E-2</v>
      </c>
      <c r="AE1899" s="17"/>
      <c r="AF1899" s="17">
        <v>3.3520953871378503E-2</v>
      </c>
      <c r="AG1899" s="17">
        <v>2.5750529386441401E-2</v>
      </c>
      <c r="AH1899" s="17">
        <v>2.2021311945259699E-2</v>
      </c>
      <c r="AI1899" s="17">
        <v>1.7307905164686499E-2</v>
      </c>
      <c r="AJ1899" s="17">
        <v>2.9914276394677801E-2</v>
      </c>
      <c r="AK1899" s="17"/>
      <c r="AL1899" s="17">
        <v>2.4200366018123198E-2</v>
      </c>
      <c r="AM1899" s="17">
        <v>2.3955579566289398E-2</v>
      </c>
      <c r="AN1899" s="17">
        <v>3.8933011255863799E-2</v>
      </c>
      <c r="AO1899" s="17">
        <v>2.8543442985569701E-2</v>
      </c>
      <c r="AP1899" s="17">
        <v>5.0171762951590898E-2</v>
      </c>
      <c r="AQ1899" s="17">
        <v>1.8049528327763801E-2</v>
      </c>
      <c r="AR1899" s="17"/>
      <c r="AS1899" s="17">
        <v>2.6940089037402699E-2</v>
      </c>
      <c r="AT1899" s="17">
        <v>3.12486249322084E-2</v>
      </c>
      <c r="AU1899" s="17"/>
      <c r="AV1899" s="17">
        <v>2.5946551768563999E-2</v>
      </c>
      <c r="AW1899" s="17">
        <v>2.9253873007963001E-2</v>
      </c>
    </row>
    <row r="1900" spans="2:49" x14ac:dyDescent="0.3">
      <c r="B1900" t="s">
        <v>177</v>
      </c>
      <c r="C1900" s="17">
        <v>0.22982644479523401</v>
      </c>
      <c r="D1900" s="17">
        <v>0.22430584500485101</v>
      </c>
      <c r="E1900" s="17">
        <v>0.23495446393502301</v>
      </c>
      <c r="F1900" s="17"/>
      <c r="G1900" s="17">
        <v>0.457180038365259</v>
      </c>
      <c r="H1900" s="17">
        <v>0.35213822342911899</v>
      </c>
      <c r="I1900" s="17">
        <v>0.29167154743160201</v>
      </c>
      <c r="J1900" s="17">
        <v>0.21333603860625799</v>
      </c>
      <c r="K1900" s="17">
        <v>8.8657056526853198E-2</v>
      </c>
      <c r="L1900" s="17">
        <v>3.5906921870674999E-2</v>
      </c>
      <c r="M1900" s="17"/>
      <c r="N1900" s="17">
        <v>0.22644895084735001</v>
      </c>
      <c r="O1900" s="17">
        <v>0.24023331888399699</v>
      </c>
      <c r="P1900" s="17">
        <v>0.23323887566665499</v>
      </c>
      <c r="Q1900" s="17">
        <v>0.21837126247529201</v>
      </c>
      <c r="R1900" s="17"/>
      <c r="S1900" s="17">
        <v>0.246283074137335</v>
      </c>
      <c r="T1900" s="17">
        <v>0.209735910502578</v>
      </c>
      <c r="U1900" s="17">
        <v>0.19924781215460399</v>
      </c>
      <c r="V1900" s="17">
        <v>0.18822839065514199</v>
      </c>
      <c r="W1900" s="17">
        <v>0.21686695607870199</v>
      </c>
      <c r="X1900" s="17">
        <v>0.24639905116080599</v>
      </c>
      <c r="Y1900" s="17">
        <v>0.21657606648196101</v>
      </c>
      <c r="Z1900" s="17">
        <v>0.246117533086993</v>
      </c>
      <c r="AA1900" s="17">
        <v>0.28209948293065401</v>
      </c>
      <c r="AB1900" s="17">
        <v>0.226319925626951</v>
      </c>
      <c r="AC1900" s="17">
        <v>0.241582760190025</v>
      </c>
      <c r="AD1900" s="17">
        <v>0.24001078271728801</v>
      </c>
      <c r="AE1900" s="17"/>
      <c r="AF1900" s="17">
        <v>0.201412814282632</v>
      </c>
      <c r="AG1900" s="17">
        <v>0.19468378085968099</v>
      </c>
      <c r="AH1900" s="17">
        <v>0.28875081821342902</v>
      </c>
      <c r="AI1900" s="17">
        <v>0.29900628094613402</v>
      </c>
      <c r="AJ1900" s="17">
        <v>0.23836900067195099</v>
      </c>
      <c r="AK1900" s="17"/>
      <c r="AL1900" s="17">
        <v>0.27548374992314301</v>
      </c>
      <c r="AM1900" s="17">
        <v>0.20997289513557199</v>
      </c>
      <c r="AN1900" s="17">
        <v>0.24067507325542201</v>
      </c>
      <c r="AO1900" s="17">
        <v>0.22892359116424599</v>
      </c>
      <c r="AP1900" s="17">
        <v>0.16421736247235699</v>
      </c>
      <c r="AQ1900" s="17">
        <v>0.21378566782005701</v>
      </c>
      <c r="AR1900" s="17"/>
      <c r="AS1900" s="17">
        <v>0.193293369260609</v>
      </c>
      <c r="AT1900" s="17">
        <v>0.27333194305984099</v>
      </c>
      <c r="AU1900" s="17"/>
      <c r="AV1900" s="17">
        <v>0.18572885812506301</v>
      </c>
      <c r="AW1900" s="17">
        <v>0.21090986454418301</v>
      </c>
    </row>
    <row r="1901" spans="2:49" x14ac:dyDescent="0.3">
      <c r="B1901" t="s">
        <v>178</v>
      </c>
      <c r="C1901" s="17">
        <v>0.55021034278761405</v>
      </c>
      <c r="D1901" s="17">
        <v>0.57736934795444805</v>
      </c>
      <c r="E1901" s="17">
        <v>0.52331570063207</v>
      </c>
      <c r="F1901" s="17"/>
      <c r="G1901" s="17">
        <v>0.29761430134411998</v>
      </c>
      <c r="H1901" s="17">
        <v>0.45608103390627902</v>
      </c>
      <c r="I1901" s="17">
        <v>0.45903812128337401</v>
      </c>
      <c r="J1901" s="17">
        <v>0.52665060322108803</v>
      </c>
      <c r="K1901" s="17">
        <v>0.75637758625676399</v>
      </c>
      <c r="L1901" s="17">
        <v>0.75102713769796603</v>
      </c>
      <c r="M1901" s="17"/>
      <c r="N1901" s="17">
        <v>0.59508123736642204</v>
      </c>
      <c r="O1901" s="17">
        <v>0.52286563176464496</v>
      </c>
      <c r="P1901" s="17">
        <v>0.56830093550640104</v>
      </c>
      <c r="Q1901" s="17">
        <v>0.51670458909129202</v>
      </c>
      <c r="R1901" s="17"/>
      <c r="S1901" s="17">
        <v>0.49998103399947802</v>
      </c>
      <c r="T1901" s="17">
        <v>0.61758618414496302</v>
      </c>
      <c r="U1901" s="17">
        <v>0.53908260672219699</v>
      </c>
      <c r="V1901" s="17">
        <v>0.5659386279802</v>
      </c>
      <c r="W1901" s="17">
        <v>0.53967059568948705</v>
      </c>
      <c r="X1901" s="17">
        <v>0.54864275485370295</v>
      </c>
      <c r="Y1901" s="17">
        <v>0.57654036438967105</v>
      </c>
      <c r="Z1901" s="17">
        <v>0.59983113418800704</v>
      </c>
      <c r="AA1901" s="17">
        <v>0.52922227270526601</v>
      </c>
      <c r="AB1901" s="17">
        <v>0.56616101273561104</v>
      </c>
      <c r="AC1901" s="17">
        <v>0.49774092733092801</v>
      </c>
      <c r="AD1901" s="17">
        <v>0.48412929732556897</v>
      </c>
      <c r="AE1901" s="17"/>
      <c r="AF1901" s="17">
        <v>0.58009110360468896</v>
      </c>
      <c r="AG1901" s="17">
        <v>0.56526486811070098</v>
      </c>
      <c r="AH1901" s="17">
        <v>0.50347615944306601</v>
      </c>
      <c r="AI1901" s="17">
        <v>0.49591097238032</v>
      </c>
      <c r="AJ1901" s="17">
        <v>0.52193983249407605</v>
      </c>
      <c r="AK1901" s="17"/>
      <c r="AL1901" s="17">
        <v>0.46231447485122401</v>
      </c>
      <c r="AM1901" s="17">
        <v>0.59738446143951696</v>
      </c>
      <c r="AN1901" s="17">
        <v>0.55400562811832399</v>
      </c>
      <c r="AO1901" s="17">
        <v>0.56367273182042199</v>
      </c>
      <c r="AP1901" s="17">
        <v>0.62027302928651395</v>
      </c>
      <c r="AQ1901" s="17">
        <v>0.54358099954495198</v>
      </c>
      <c r="AR1901" s="17"/>
      <c r="AS1901" s="17">
        <v>0.61946560424192598</v>
      </c>
      <c r="AT1901" s="17">
        <v>0.46773755305054898</v>
      </c>
      <c r="AU1901" s="17"/>
      <c r="AV1901" s="17">
        <v>0.644652675441031</v>
      </c>
      <c r="AW1901" s="17">
        <v>0.56080908129743001</v>
      </c>
    </row>
    <row r="1902" spans="2:49" x14ac:dyDescent="0.3">
      <c r="C1902" s="17"/>
      <c r="D1902" s="17"/>
      <c r="E1902" s="17"/>
      <c r="F1902" s="17"/>
      <c r="G1902" s="17"/>
      <c r="H1902" s="17"/>
      <c r="I1902" s="17"/>
      <c r="J1902" s="17"/>
      <c r="K1902" s="17"/>
      <c r="L1902" s="17"/>
      <c r="M1902" s="17"/>
      <c r="N1902" s="17"/>
      <c r="O1902" s="17"/>
      <c r="P1902" s="17"/>
      <c r="Q1902" s="17"/>
      <c r="R1902" s="17"/>
      <c r="S1902" s="17"/>
      <c r="T1902" s="17"/>
      <c r="U1902" s="17"/>
      <c r="V1902" s="17"/>
      <c r="W1902" s="17"/>
      <c r="X1902" s="17"/>
      <c r="Y1902" s="17"/>
      <c r="Z1902" s="17"/>
      <c r="AA1902" s="17"/>
      <c r="AB1902" s="17"/>
      <c r="AC1902" s="17"/>
      <c r="AD1902" s="17"/>
      <c r="AE1902" s="17"/>
      <c r="AF1902" s="17"/>
      <c r="AG1902" s="17"/>
      <c r="AH1902" s="17"/>
      <c r="AI1902" s="17"/>
      <c r="AJ1902" s="17"/>
      <c r="AK1902" s="17"/>
      <c r="AL1902" s="17"/>
      <c r="AM1902" s="17"/>
      <c r="AN1902" s="17"/>
      <c r="AO1902" s="17"/>
      <c r="AP1902" s="17"/>
      <c r="AQ1902" s="17"/>
      <c r="AR1902" s="17"/>
      <c r="AS1902" s="17"/>
      <c r="AT1902" s="17"/>
      <c r="AU1902" s="17"/>
      <c r="AV1902" s="17"/>
      <c r="AW1902" s="17"/>
    </row>
    <row r="1903" spans="2:49" x14ac:dyDescent="0.3">
      <c r="B1903" s="6" t="s">
        <v>615</v>
      </c>
      <c r="C1903" s="17"/>
      <c r="D1903" s="17"/>
      <c r="E1903" s="17"/>
      <c r="F1903" s="17"/>
      <c r="G1903" s="17"/>
      <c r="H1903" s="17"/>
      <c r="I1903" s="17"/>
      <c r="J1903" s="17"/>
      <c r="K1903" s="17"/>
      <c r="L1903" s="17"/>
      <c r="M1903" s="17"/>
      <c r="N1903" s="17"/>
      <c r="O1903" s="17"/>
      <c r="P1903" s="17"/>
      <c r="Q1903" s="17"/>
      <c r="R1903" s="17"/>
      <c r="S1903" s="17"/>
      <c r="T1903" s="17"/>
      <c r="U1903" s="17"/>
      <c r="V1903" s="17"/>
      <c r="W1903" s="17"/>
      <c r="X1903" s="17"/>
      <c r="Y1903" s="17"/>
      <c r="Z1903" s="17"/>
      <c r="AA1903" s="17"/>
      <c r="AB1903" s="17"/>
      <c r="AC1903" s="17"/>
      <c r="AD1903" s="17"/>
      <c r="AE1903" s="17"/>
      <c r="AF1903" s="17"/>
      <c r="AG1903" s="17"/>
      <c r="AH1903" s="17"/>
      <c r="AI1903" s="17"/>
      <c r="AJ1903" s="17"/>
      <c r="AK1903" s="17"/>
      <c r="AL1903" s="17"/>
      <c r="AM1903" s="17"/>
      <c r="AN1903" s="17"/>
      <c r="AO1903" s="17"/>
      <c r="AP1903" s="17"/>
      <c r="AQ1903" s="17"/>
      <c r="AR1903" s="17"/>
      <c r="AS1903" s="17"/>
      <c r="AT1903" s="17"/>
      <c r="AU1903" s="17"/>
      <c r="AV1903" s="17"/>
      <c r="AW1903" s="17"/>
    </row>
    <row r="1904" spans="2:49" x14ac:dyDescent="0.3">
      <c r="B1904" s="23" t="s">
        <v>80</v>
      </c>
      <c r="C1904" s="17"/>
      <c r="D1904" s="17"/>
      <c r="E1904" s="17"/>
      <c r="F1904" s="17"/>
      <c r="G1904" s="17"/>
      <c r="H1904" s="17"/>
      <c r="I1904" s="17"/>
      <c r="J1904" s="17"/>
      <c r="K1904" s="17"/>
      <c r="L1904" s="17"/>
      <c r="M1904" s="17"/>
      <c r="N1904" s="17"/>
      <c r="O1904" s="17"/>
      <c r="P1904" s="17"/>
      <c r="Q1904" s="17"/>
      <c r="R1904" s="17"/>
      <c r="S1904" s="17"/>
      <c r="T1904" s="17"/>
      <c r="U1904" s="17"/>
      <c r="V1904" s="17"/>
      <c r="W1904" s="17"/>
      <c r="X1904" s="17"/>
      <c r="Y1904" s="17"/>
      <c r="Z1904" s="17"/>
      <c r="AA1904" s="17"/>
      <c r="AB1904" s="17"/>
      <c r="AC1904" s="17"/>
      <c r="AD1904" s="17"/>
      <c r="AE1904" s="17"/>
      <c r="AF1904" s="17"/>
      <c r="AG1904" s="17"/>
      <c r="AH1904" s="17"/>
      <c r="AI1904" s="17"/>
      <c r="AJ1904" s="17"/>
      <c r="AK1904" s="17"/>
      <c r="AL1904" s="17"/>
      <c r="AM1904" s="17"/>
      <c r="AN1904" s="17"/>
      <c r="AO1904" s="17"/>
      <c r="AP1904" s="17"/>
      <c r="AQ1904" s="17"/>
      <c r="AR1904" s="17"/>
      <c r="AS1904" s="17"/>
      <c r="AT1904" s="17"/>
      <c r="AU1904" s="17"/>
      <c r="AV1904" s="17"/>
      <c r="AW1904" s="17"/>
    </row>
    <row r="1905" spans="2:49" x14ac:dyDescent="0.3">
      <c r="B1905" t="s">
        <v>610</v>
      </c>
      <c r="C1905" s="17">
        <v>0.134275418332613</v>
      </c>
      <c r="D1905" s="17">
        <v>0.14486648187637399</v>
      </c>
      <c r="E1905" s="17">
        <v>0.122985963259455</v>
      </c>
      <c r="F1905" s="17"/>
      <c r="G1905" s="17">
        <v>0.244069510818609</v>
      </c>
      <c r="H1905" s="17">
        <v>0.241017847991881</v>
      </c>
      <c r="I1905" s="17">
        <v>0.157477382691077</v>
      </c>
      <c r="J1905" s="17">
        <v>0.10494393904543101</v>
      </c>
      <c r="K1905" s="17">
        <v>4.8635810733836798E-2</v>
      </c>
      <c r="L1905" s="17">
        <v>3.6447482048946801E-2</v>
      </c>
      <c r="M1905" s="17"/>
      <c r="N1905" s="17">
        <v>0.18568983246179699</v>
      </c>
      <c r="O1905" s="17">
        <v>9.80710673236415E-2</v>
      </c>
      <c r="P1905" s="17">
        <v>0.13004103894913399</v>
      </c>
      <c r="Q1905" s="17">
        <v>0.117932160873254</v>
      </c>
      <c r="R1905" s="17"/>
      <c r="S1905" s="17">
        <v>0.220610628041602</v>
      </c>
      <c r="T1905" s="17">
        <v>0.103151896274444</v>
      </c>
      <c r="U1905" s="17">
        <v>0.141113334752382</v>
      </c>
      <c r="V1905" s="17">
        <v>0.119390987921146</v>
      </c>
      <c r="W1905" s="17">
        <v>9.6789734247329104E-2</v>
      </c>
      <c r="X1905" s="17">
        <v>0.102015123080673</v>
      </c>
      <c r="Y1905" s="17">
        <v>0.10338924621135701</v>
      </c>
      <c r="Z1905" s="17">
        <v>9.9306677042165295E-2</v>
      </c>
      <c r="AA1905" s="17">
        <v>0.18236412513852801</v>
      </c>
      <c r="AB1905" s="17">
        <v>0.11437274119485399</v>
      </c>
      <c r="AC1905" s="17">
        <v>8.7912074254381495E-2</v>
      </c>
      <c r="AD1905" s="17">
        <v>0.16611888246870199</v>
      </c>
      <c r="AE1905" s="17"/>
      <c r="AF1905" s="17">
        <v>9.1265728671667698E-2</v>
      </c>
      <c r="AG1905" s="17">
        <v>0.116348772546222</v>
      </c>
      <c r="AH1905" s="17">
        <v>0.18172793271260901</v>
      </c>
      <c r="AI1905" s="17">
        <v>0.21066783854848301</v>
      </c>
      <c r="AJ1905" s="17">
        <v>0.23916030326439799</v>
      </c>
      <c r="AK1905" s="17"/>
      <c r="AL1905" s="17">
        <v>0.21608914826550699</v>
      </c>
      <c r="AM1905" s="17">
        <v>0.10520371953001301</v>
      </c>
      <c r="AN1905" s="17">
        <v>0.13457386121477699</v>
      </c>
      <c r="AO1905" s="17">
        <v>0.10585872123552099</v>
      </c>
      <c r="AP1905" s="17">
        <v>7.0870640342571498E-2</v>
      </c>
      <c r="AQ1905" s="17">
        <v>9.4241767930885401E-2</v>
      </c>
      <c r="AR1905" s="17"/>
      <c r="AS1905" s="17">
        <v>0.12700235391074399</v>
      </c>
      <c r="AT1905" s="17">
        <v>0.14293656407393199</v>
      </c>
      <c r="AU1905" s="17"/>
      <c r="AV1905" s="17">
        <v>0.14328320277267101</v>
      </c>
      <c r="AW1905" s="17">
        <v>8.9086949722762807E-2</v>
      </c>
    </row>
    <row r="1906" spans="2:49" x14ac:dyDescent="0.3">
      <c r="B1906" t="s">
        <v>611</v>
      </c>
      <c r="C1906" s="17">
        <v>0.352743098636493</v>
      </c>
      <c r="D1906" s="17">
        <v>0.36536891003550998</v>
      </c>
      <c r="E1906" s="17">
        <v>0.34029133269586798</v>
      </c>
      <c r="F1906" s="17"/>
      <c r="G1906" s="17">
        <v>0.47752306481221102</v>
      </c>
      <c r="H1906" s="17">
        <v>0.49252832755720899</v>
      </c>
      <c r="I1906" s="17">
        <v>0.39631169424817603</v>
      </c>
      <c r="J1906" s="17">
        <v>0.33609484250037602</v>
      </c>
      <c r="K1906" s="17">
        <v>0.25781152412564201</v>
      </c>
      <c r="L1906" s="17">
        <v>0.19732165191672199</v>
      </c>
      <c r="M1906" s="17"/>
      <c r="N1906" s="17">
        <v>0.36252695460462298</v>
      </c>
      <c r="O1906" s="17">
        <v>0.39298341887756</v>
      </c>
      <c r="P1906" s="17">
        <v>0.31730953137496298</v>
      </c>
      <c r="Q1906" s="17">
        <v>0.33346054433993999</v>
      </c>
      <c r="R1906" s="17"/>
      <c r="S1906" s="17">
        <v>0.322660402508122</v>
      </c>
      <c r="T1906" s="17">
        <v>0.31312003471862099</v>
      </c>
      <c r="U1906" s="17">
        <v>0.347827262792898</v>
      </c>
      <c r="V1906" s="17">
        <v>0.33127783176675102</v>
      </c>
      <c r="W1906" s="17">
        <v>0.36110258483343299</v>
      </c>
      <c r="X1906" s="17">
        <v>0.43254249970700398</v>
      </c>
      <c r="Y1906" s="17">
        <v>0.31775706079579802</v>
      </c>
      <c r="Z1906" s="17">
        <v>0.46289534892676798</v>
      </c>
      <c r="AA1906" s="17">
        <v>0.35276266792931399</v>
      </c>
      <c r="AB1906" s="17">
        <v>0.340633696026585</v>
      </c>
      <c r="AC1906" s="17">
        <v>0.40180958431525998</v>
      </c>
      <c r="AD1906" s="17">
        <v>0.385308056794117</v>
      </c>
      <c r="AE1906" s="17"/>
      <c r="AF1906" s="17">
        <v>0.31871396092870702</v>
      </c>
      <c r="AG1906" s="17">
        <v>0.38329329707020698</v>
      </c>
      <c r="AH1906" s="17">
        <v>0.37321104731682397</v>
      </c>
      <c r="AI1906" s="17">
        <v>0.39969808236248799</v>
      </c>
      <c r="AJ1906" s="17">
        <v>0.46614322049893298</v>
      </c>
      <c r="AK1906" s="17"/>
      <c r="AL1906" s="17">
        <v>0.41246777825988801</v>
      </c>
      <c r="AM1906" s="17">
        <v>0.331005464043022</v>
      </c>
      <c r="AN1906" s="17">
        <v>0.35244543775436299</v>
      </c>
      <c r="AO1906" s="17">
        <v>0.33631022418169698</v>
      </c>
      <c r="AP1906" s="17">
        <v>0.294705063794379</v>
      </c>
      <c r="AQ1906" s="17">
        <v>0.33935675670597398</v>
      </c>
      <c r="AR1906" s="17"/>
      <c r="AS1906" s="17">
        <v>0.336507566771925</v>
      </c>
      <c r="AT1906" s="17">
        <v>0.37207721964936602</v>
      </c>
      <c r="AU1906" s="17"/>
      <c r="AV1906" s="17">
        <v>0.317325606190069</v>
      </c>
      <c r="AW1906" s="17">
        <v>0.38117918031903902</v>
      </c>
    </row>
    <row r="1907" spans="2:49" x14ac:dyDescent="0.3">
      <c r="B1907" t="s">
        <v>612</v>
      </c>
      <c r="C1907" s="17">
        <v>0.425567276900225</v>
      </c>
      <c r="D1907" s="17">
        <v>0.41538684463081699</v>
      </c>
      <c r="E1907" s="17">
        <v>0.43688598452449701</v>
      </c>
      <c r="F1907" s="17"/>
      <c r="G1907" s="17">
        <v>0.22873124852826801</v>
      </c>
      <c r="H1907" s="17">
        <v>0.21116806678550201</v>
      </c>
      <c r="I1907" s="17">
        <v>0.359359375028729</v>
      </c>
      <c r="J1907" s="17">
        <v>0.45640829519035903</v>
      </c>
      <c r="K1907" s="17">
        <v>0.606825062383896</v>
      </c>
      <c r="L1907" s="17">
        <v>0.63884176570171503</v>
      </c>
      <c r="M1907" s="17"/>
      <c r="N1907" s="17">
        <v>0.39143510791092101</v>
      </c>
      <c r="O1907" s="17">
        <v>0.427816161342015</v>
      </c>
      <c r="P1907" s="17">
        <v>0.46856438951288498</v>
      </c>
      <c r="Q1907" s="17">
        <v>0.42153676478728302</v>
      </c>
      <c r="R1907" s="17"/>
      <c r="S1907" s="17">
        <v>0.39035302552395901</v>
      </c>
      <c r="T1907" s="17">
        <v>0.47605053307391099</v>
      </c>
      <c r="U1907" s="17">
        <v>0.42935842395255103</v>
      </c>
      <c r="V1907" s="17">
        <v>0.44325770926788399</v>
      </c>
      <c r="W1907" s="17">
        <v>0.457053599446963</v>
      </c>
      <c r="X1907" s="17">
        <v>0.38559444011402799</v>
      </c>
      <c r="Y1907" s="17">
        <v>0.469915965029714</v>
      </c>
      <c r="Z1907" s="17">
        <v>0.31425915292622097</v>
      </c>
      <c r="AA1907" s="17">
        <v>0.39603680819184101</v>
      </c>
      <c r="AB1907" s="17">
        <v>0.44975113490764701</v>
      </c>
      <c r="AC1907" s="17">
        <v>0.44310194062473202</v>
      </c>
      <c r="AD1907" s="17">
        <v>0.39062641374365198</v>
      </c>
      <c r="AE1907" s="17"/>
      <c r="AF1907" s="17">
        <v>0.46928468554296898</v>
      </c>
      <c r="AG1907" s="17">
        <v>0.42544730698112299</v>
      </c>
      <c r="AH1907" s="17">
        <v>0.38511068719737701</v>
      </c>
      <c r="AI1907" s="17">
        <v>0.31908932831546499</v>
      </c>
      <c r="AJ1907" s="17">
        <v>0.26478219984199097</v>
      </c>
      <c r="AK1907" s="17"/>
      <c r="AL1907" s="17">
        <v>0.30472234298761802</v>
      </c>
      <c r="AM1907" s="17">
        <v>0.467671613963073</v>
      </c>
      <c r="AN1907" s="17">
        <v>0.42734067817377602</v>
      </c>
      <c r="AO1907" s="17">
        <v>0.47683897127098201</v>
      </c>
      <c r="AP1907" s="17">
        <v>0.50695281492936495</v>
      </c>
      <c r="AQ1907" s="17">
        <v>0.48190755105279798</v>
      </c>
      <c r="AR1907" s="17"/>
      <c r="AS1907" s="17">
        <v>0.45215069582926098</v>
      </c>
      <c r="AT1907" s="17">
        <v>0.39391035042579398</v>
      </c>
      <c r="AU1907" s="17"/>
      <c r="AV1907" s="17">
        <v>0.44319909646139799</v>
      </c>
      <c r="AW1907" s="17">
        <v>0.47299749018499299</v>
      </c>
    </row>
    <row r="1908" spans="2:49" x14ac:dyDescent="0.3">
      <c r="B1908" t="s">
        <v>613</v>
      </c>
      <c r="C1908" s="17">
        <v>4.30176421047897E-2</v>
      </c>
      <c r="D1908" s="17">
        <v>3.6545054399706699E-2</v>
      </c>
      <c r="E1908" s="17">
        <v>4.9640638862699003E-2</v>
      </c>
      <c r="F1908" s="17"/>
      <c r="G1908" s="17">
        <v>2.8203096339841201E-2</v>
      </c>
      <c r="H1908" s="17">
        <v>2.61984105415871E-2</v>
      </c>
      <c r="I1908" s="17">
        <v>4.51667447468065E-2</v>
      </c>
      <c r="J1908" s="17">
        <v>5.8688885787220701E-2</v>
      </c>
      <c r="K1908" s="17">
        <v>4.9135803060538302E-2</v>
      </c>
      <c r="L1908" s="17">
        <v>4.7993130572532898E-2</v>
      </c>
      <c r="M1908" s="17"/>
      <c r="N1908" s="17">
        <v>2.3693197544798001E-2</v>
      </c>
      <c r="O1908" s="17">
        <v>4.32385257381631E-2</v>
      </c>
      <c r="P1908" s="17">
        <v>4.5906055800111201E-2</v>
      </c>
      <c r="Q1908" s="17">
        <v>6.1590088566005202E-2</v>
      </c>
      <c r="R1908" s="17"/>
      <c r="S1908" s="17">
        <v>3.0037206202960201E-2</v>
      </c>
      <c r="T1908" s="17">
        <v>3.9982069159227501E-2</v>
      </c>
      <c r="U1908" s="17">
        <v>3.39209659711757E-2</v>
      </c>
      <c r="V1908" s="17">
        <v>5.3450668117316399E-2</v>
      </c>
      <c r="W1908" s="17">
        <v>4.1040251086232202E-2</v>
      </c>
      <c r="X1908" s="17">
        <v>5.0355231654804399E-2</v>
      </c>
      <c r="Y1908" s="17">
        <v>5.90211245088628E-2</v>
      </c>
      <c r="Z1908" s="17">
        <v>4.6236953416919399E-2</v>
      </c>
      <c r="AA1908" s="17">
        <v>4.3122826617055701E-2</v>
      </c>
      <c r="AB1908" s="17">
        <v>4.9445885907649902E-2</v>
      </c>
      <c r="AC1908" s="17">
        <v>5.0422777202785797E-2</v>
      </c>
      <c r="AD1908" s="17">
        <v>1.35065552791605E-2</v>
      </c>
      <c r="AE1908" s="17"/>
      <c r="AF1908" s="17">
        <v>5.7657182675042398E-2</v>
      </c>
      <c r="AG1908" s="17">
        <v>3.8242257255521002E-2</v>
      </c>
      <c r="AH1908" s="17">
        <v>2.7307973259501201E-2</v>
      </c>
      <c r="AI1908" s="17">
        <v>3.6810331172547998E-2</v>
      </c>
      <c r="AJ1908" s="17">
        <v>0</v>
      </c>
      <c r="AK1908" s="17"/>
      <c r="AL1908" s="17">
        <v>4.3954454715295001E-2</v>
      </c>
      <c r="AM1908" s="17">
        <v>3.9535343056675797E-2</v>
      </c>
      <c r="AN1908" s="17">
        <v>4.7618164080701297E-2</v>
      </c>
      <c r="AO1908" s="17">
        <v>4.17779350146429E-2</v>
      </c>
      <c r="AP1908" s="17">
        <v>4.0936128884571203E-2</v>
      </c>
      <c r="AQ1908" s="17">
        <v>4.7351306309272499E-2</v>
      </c>
      <c r="AR1908" s="17"/>
      <c r="AS1908" s="17">
        <v>4.3847179964871801E-2</v>
      </c>
      <c r="AT1908" s="17">
        <v>4.20297850080604E-2</v>
      </c>
      <c r="AU1908" s="17"/>
      <c r="AV1908" s="17">
        <v>4.9894006154123698E-2</v>
      </c>
      <c r="AW1908" s="17">
        <v>2.9765121899945499E-2</v>
      </c>
    </row>
    <row r="1909" spans="2:49" x14ac:dyDescent="0.3">
      <c r="B1909" t="s">
        <v>142</v>
      </c>
      <c r="C1909" s="17">
        <v>4.4396564025879999E-2</v>
      </c>
      <c r="D1909" s="17">
        <v>3.78327090575915E-2</v>
      </c>
      <c r="E1909" s="17">
        <v>5.0196080657480602E-2</v>
      </c>
      <c r="F1909" s="17"/>
      <c r="G1909" s="17">
        <v>2.1473079501070799E-2</v>
      </c>
      <c r="H1909" s="17">
        <v>2.9087347123820401E-2</v>
      </c>
      <c r="I1909" s="17">
        <v>4.1684803285211597E-2</v>
      </c>
      <c r="J1909" s="17">
        <v>4.3864037476613001E-2</v>
      </c>
      <c r="K1909" s="17">
        <v>3.7591799696086198E-2</v>
      </c>
      <c r="L1909" s="17">
        <v>7.9395969760083104E-2</v>
      </c>
      <c r="M1909" s="17"/>
      <c r="N1909" s="17">
        <v>3.6654907477859801E-2</v>
      </c>
      <c r="O1909" s="17">
        <v>3.7890826718620298E-2</v>
      </c>
      <c r="P1909" s="17">
        <v>3.8178984362905899E-2</v>
      </c>
      <c r="Q1909" s="17">
        <v>6.5480441433517694E-2</v>
      </c>
      <c r="R1909" s="17"/>
      <c r="S1909" s="17">
        <v>3.6338737723356801E-2</v>
      </c>
      <c r="T1909" s="17">
        <v>6.7695466773796398E-2</v>
      </c>
      <c r="U1909" s="17">
        <v>4.77800125309936E-2</v>
      </c>
      <c r="V1909" s="17">
        <v>5.26228029269016E-2</v>
      </c>
      <c r="W1909" s="17">
        <v>4.4013830386042903E-2</v>
      </c>
      <c r="X1909" s="17">
        <v>2.9492705443490998E-2</v>
      </c>
      <c r="Y1909" s="17">
        <v>4.9916603454268203E-2</v>
      </c>
      <c r="Z1909" s="17">
        <v>7.7301867687926296E-2</v>
      </c>
      <c r="AA1909" s="17">
        <v>2.57135721232612E-2</v>
      </c>
      <c r="AB1909" s="17">
        <v>4.5796541963264499E-2</v>
      </c>
      <c r="AC1909" s="17">
        <v>1.6753623602841401E-2</v>
      </c>
      <c r="AD1909" s="17">
        <v>4.4440091714368697E-2</v>
      </c>
      <c r="AE1909" s="17"/>
      <c r="AF1909" s="17">
        <v>6.30784421816135E-2</v>
      </c>
      <c r="AG1909" s="17">
        <v>3.6668366146926798E-2</v>
      </c>
      <c r="AH1909" s="17">
        <v>3.2642359513688303E-2</v>
      </c>
      <c r="AI1909" s="17">
        <v>3.3734419601016197E-2</v>
      </c>
      <c r="AJ1909" s="17">
        <v>2.9914276394677801E-2</v>
      </c>
      <c r="AK1909" s="17"/>
      <c r="AL1909" s="17">
        <v>2.27662757716918E-2</v>
      </c>
      <c r="AM1909" s="17">
        <v>5.6583859407216698E-2</v>
      </c>
      <c r="AN1909" s="17">
        <v>3.8021858776381902E-2</v>
      </c>
      <c r="AO1909" s="17">
        <v>3.9214148297156602E-2</v>
      </c>
      <c r="AP1909" s="17">
        <v>8.6535352049113501E-2</v>
      </c>
      <c r="AQ1909" s="17">
        <v>3.714261800107E-2</v>
      </c>
      <c r="AR1909" s="17"/>
      <c r="AS1909" s="17">
        <v>4.0492203523198801E-2</v>
      </c>
      <c r="AT1909" s="17">
        <v>4.9046080842847901E-2</v>
      </c>
      <c r="AU1909" s="17"/>
      <c r="AV1909" s="17">
        <v>4.6298088421738E-2</v>
      </c>
      <c r="AW1909" s="17">
        <v>2.6971257873258901E-2</v>
      </c>
    </row>
    <row r="1910" spans="2:49" x14ac:dyDescent="0.3">
      <c r="C1910" s="17"/>
      <c r="D1910" s="17"/>
      <c r="E1910" s="17"/>
      <c r="F1910" s="17"/>
      <c r="G1910" s="17"/>
      <c r="H1910" s="17"/>
      <c r="I1910" s="17"/>
      <c r="J1910" s="17"/>
      <c r="K1910" s="17"/>
      <c r="L1910" s="17"/>
      <c r="M1910" s="17"/>
      <c r="N1910" s="17"/>
      <c r="O1910" s="17"/>
      <c r="P1910" s="17"/>
      <c r="Q1910" s="17"/>
      <c r="R1910" s="17"/>
      <c r="S1910" s="17"/>
      <c r="T1910" s="17"/>
      <c r="U1910" s="17"/>
      <c r="V1910" s="17"/>
      <c r="W1910" s="17"/>
      <c r="X1910" s="17"/>
      <c r="Y1910" s="17"/>
      <c r="Z1910" s="17"/>
      <c r="AA1910" s="17"/>
      <c r="AB1910" s="17"/>
      <c r="AC1910" s="17"/>
      <c r="AD1910" s="17"/>
      <c r="AE1910" s="17"/>
      <c r="AF1910" s="17"/>
      <c r="AG1910" s="17"/>
      <c r="AH1910" s="17"/>
      <c r="AI1910" s="17"/>
      <c r="AJ1910" s="17"/>
      <c r="AK1910" s="17"/>
      <c r="AL1910" s="17"/>
      <c r="AM1910" s="17"/>
      <c r="AN1910" s="17"/>
      <c r="AO1910" s="17"/>
      <c r="AP1910" s="17"/>
      <c r="AQ1910" s="17"/>
      <c r="AR1910" s="17"/>
      <c r="AS1910" s="17"/>
      <c r="AT1910" s="17"/>
      <c r="AU1910" s="17"/>
      <c r="AV1910" s="17"/>
      <c r="AW1910" s="17"/>
    </row>
    <row r="1911" spans="2:49" x14ac:dyDescent="0.3">
      <c r="B1911" s="6" t="s">
        <v>616</v>
      </c>
      <c r="C1911" s="17"/>
      <c r="D1911" s="17"/>
      <c r="E1911" s="17"/>
      <c r="F1911" s="17"/>
      <c r="G1911" s="17"/>
      <c r="H1911" s="17"/>
      <c r="I1911" s="17"/>
      <c r="J1911" s="17"/>
      <c r="K1911" s="17"/>
      <c r="L1911" s="17"/>
      <c r="M1911" s="17"/>
      <c r="N1911" s="17"/>
      <c r="O1911" s="17"/>
      <c r="P1911" s="17"/>
      <c r="Q1911" s="17"/>
      <c r="R1911" s="17"/>
      <c r="S1911" s="17"/>
      <c r="T1911" s="17"/>
      <c r="U1911" s="17"/>
      <c r="V1911" s="17"/>
      <c r="W1911" s="17"/>
      <c r="X1911" s="17"/>
      <c r="Y1911" s="17"/>
      <c r="Z1911" s="17"/>
      <c r="AA1911" s="17"/>
      <c r="AB1911" s="17"/>
      <c r="AC1911" s="17"/>
      <c r="AD1911" s="17"/>
      <c r="AE1911" s="17"/>
      <c r="AF1911" s="17"/>
      <c r="AG1911" s="17"/>
      <c r="AH1911" s="17"/>
      <c r="AI1911" s="17"/>
      <c r="AJ1911" s="17"/>
      <c r="AK1911" s="17"/>
      <c r="AL1911" s="17"/>
      <c r="AM1911" s="17"/>
      <c r="AN1911" s="17"/>
      <c r="AO1911" s="17"/>
      <c r="AP1911" s="17"/>
      <c r="AQ1911" s="17"/>
      <c r="AR1911" s="17"/>
      <c r="AS1911" s="17"/>
      <c r="AT1911" s="17"/>
      <c r="AU1911" s="17"/>
      <c r="AV1911" s="17"/>
      <c r="AW1911" s="17"/>
    </row>
    <row r="1912" spans="2:49" x14ac:dyDescent="0.3">
      <c r="B1912" s="23" t="s">
        <v>80</v>
      </c>
      <c r="C1912" s="17"/>
      <c r="D1912" s="17"/>
      <c r="E1912" s="17"/>
      <c r="F1912" s="17"/>
      <c r="G1912" s="17"/>
      <c r="H1912" s="17"/>
      <c r="I1912" s="17"/>
      <c r="J1912" s="17"/>
      <c r="K1912" s="17"/>
      <c r="L1912" s="17"/>
      <c r="M1912" s="17"/>
      <c r="N1912" s="17"/>
      <c r="O1912" s="17"/>
      <c r="P1912" s="17"/>
      <c r="Q1912" s="17"/>
      <c r="R1912" s="17"/>
      <c r="S1912" s="17"/>
      <c r="T1912" s="17"/>
      <c r="U1912" s="17"/>
      <c r="V1912" s="17"/>
      <c r="W1912" s="17"/>
      <c r="X1912" s="17"/>
      <c r="Y1912" s="17"/>
      <c r="Z1912" s="17"/>
      <c r="AA1912" s="17"/>
      <c r="AB1912" s="17"/>
      <c r="AC1912" s="17"/>
      <c r="AD1912" s="17"/>
      <c r="AE1912" s="17"/>
      <c r="AF1912" s="17"/>
      <c r="AG1912" s="17"/>
      <c r="AH1912" s="17"/>
      <c r="AI1912" s="17"/>
      <c r="AJ1912" s="17"/>
      <c r="AK1912" s="17"/>
      <c r="AL1912" s="17"/>
      <c r="AM1912" s="17"/>
      <c r="AN1912" s="17"/>
      <c r="AO1912" s="17"/>
      <c r="AP1912" s="17"/>
      <c r="AQ1912" s="17"/>
      <c r="AR1912" s="17"/>
      <c r="AS1912" s="17"/>
      <c r="AT1912" s="17"/>
      <c r="AU1912" s="17"/>
      <c r="AV1912" s="17"/>
      <c r="AW1912" s="17"/>
    </row>
    <row r="1913" spans="2:49" x14ac:dyDescent="0.3">
      <c r="B1913" t="s">
        <v>610</v>
      </c>
      <c r="C1913" s="17">
        <v>0.105897563472806</v>
      </c>
      <c r="D1913" s="17">
        <v>0.11305248264925501</v>
      </c>
      <c r="E1913" s="17">
        <v>9.6823270022744698E-2</v>
      </c>
      <c r="F1913" s="17"/>
      <c r="G1913" s="17">
        <v>0.163309475087144</v>
      </c>
      <c r="H1913" s="17">
        <v>0.216192506434882</v>
      </c>
      <c r="I1913" s="17">
        <v>0.14260684579216101</v>
      </c>
      <c r="J1913" s="17">
        <v>6.1490519088064702E-2</v>
      </c>
      <c r="K1913" s="17">
        <v>4.9232236371429997E-2</v>
      </c>
      <c r="L1913" s="17">
        <v>2.2005555474583501E-2</v>
      </c>
      <c r="M1913" s="17"/>
      <c r="N1913" s="17">
        <v>0.158533816905646</v>
      </c>
      <c r="O1913" s="17">
        <v>9.4236197236826996E-2</v>
      </c>
      <c r="P1913" s="17">
        <v>8.5769115545394098E-2</v>
      </c>
      <c r="Q1913" s="17">
        <v>8.0037395102762005E-2</v>
      </c>
      <c r="R1913" s="17"/>
      <c r="S1913" s="17">
        <v>0.188007272024246</v>
      </c>
      <c r="T1913" s="17">
        <v>9.9094835922403507E-2</v>
      </c>
      <c r="U1913" s="17">
        <v>8.2532969410281098E-2</v>
      </c>
      <c r="V1913" s="17">
        <v>8.2437514115174096E-2</v>
      </c>
      <c r="W1913" s="17">
        <v>9.5864017304435001E-2</v>
      </c>
      <c r="X1913" s="17">
        <v>0.100050063490598</v>
      </c>
      <c r="Y1913" s="17">
        <v>6.0717828563127102E-2</v>
      </c>
      <c r="Z1913" s="17">
        <v>7.7490030610789101E-2</v>
      </c>
      <c r="AA1913" s="17">
        <v>0.119209736979283</v>
      </c>
      <c r="AB1913" s="17">
        <v>8.43961813432898E-2</v>
      </c>
      <c r="AC1913" s="17">
        <v>9.4613209622148003E-2</v>
      </c>
      <c r="AD1913" s="17">
        <v>0.117958864193606</v>
      </c>
      <c r="AE1913" s="17"/>
      <c r="AF1913" s="17">
        <v>6.6151597966144796E-2</v>
      </c>
      <c r="AG1913" s="17">
        <v>7.6869431396000901E-2</v>
      </c>
      <c r="AH1913" s="17">
        <v>0.130623820866032</v>
      </c>
      <c r="AI1913" s="17">
        <v>0.21593167896705301</v>
      </c>
      <c r="AJ1913" s="17">
        <v>0.28819128534892302</v>
      </c>
      <c r="AK1913" s="17"/>
      <c r="AL1913" s="17">
        <v>0.19971375735616101</v>
      </c>
      <c r="AM1913" s="17">
        <v>6.6024600331880803E-2</v>
      </c>
      <c r="AN1913" s="17">
        <v>0.100824363014684</v>
      </c>
      <c r="AO1913" s="17">
        <v>6.1409039364033503E-2</v>
      </c>
      <c r="AP1913" s="17">
        <v>5.3772333860048399E-2</v>
      </c>
      <c r="AQ1913" s="17">
        <v>0.113689637226858</v>
      </c>
      <c r="AR1913" s="17"/>
      <c r="AS1913" s="17">
        <v>0.116728703048581</v>
      </c>
      <c r="AT1913" s="17">
        <v>9.2999275630299805E-2</v>
      </c>
      <c r="AU1913" s="17"/>
      <c r="AV1913" s="17">
        <v>0.128070188488565</v>
      </c>
      <c r="AW1913" s="17">
        <v>9.03162593120201E-2</v>
      </c>
    </row>
    <row r="1914" spans="2:49" x14ac:dyDescent="0.3">
      <c r="B1914" t="s">
        <v>611</v>
      </c>
      <c r="C1914" s="17">
        <v>0.29897632895700799</v>
      </c>
      <c r="D1914" s="17">
        <v>0.30506675482871098</v>
      </c>
      <c r="E1914" s="17">
        <v>0.29431698204990397</v>
      </c>
      <c r="F1914" s="17"/>
      <c r="G1914" s="17">
        <v>0.43616394196514802</v>
      </c>
      <c r="H1914" s="17">
        <v>0.400429799179149</v>
      </c>
      <c r="I1914" s="17">
        <v>0.327883364718833</v>
      </c>
      <c r="J1914" s="17">
        <v>0.300257297051363</v>
      </c>
      <c r="K1914" s="17">
        <v>0.215987451925997</v>
      </c>
      <c r="L1914" s="17">
        <v>0.15577946548193999</v>
      </c>
      <c r="M1914" s="17"/>
      <c r="N1914" s="17">
        <v>0.292866166026931</v>
      </c>
      <c r="O1914" s="17">
        <v>0.31677781534239202</v>
      </c>
      <c r="P1914" s="17">
        <v>0.30111786813704</v>
      </c>
      <c r="Q1914" s="17">
        <v>0.28844476691924698</v>
      </c>
      <c r="R1914" s="17"/>
      <c r="S1914" s="17">
        <v>0.31968684999116198</v>
      </c>
      <c r="T1914" s="17">
        <v>0.230497786001743</v>
      </c>
      <c r="U1914" s="17">
        <v>0.26722778765030097</v>
      </c>
      <c r="V1914" s="17">
        <v>0.25849583792563802</v>
      </c>
      <c r="W1914" s="17">
        <v>0.24844899509337801</v>
      </c>
      <c r="X1914" s="17">
        <v>0.37969812663057001</v>
      </c>
      <c r="Y1914" s="17">
        <v>0.33123322653812598</v>
      </c>
      <c r="Z1914" s="17">
        <v>0.38798641863289102</v>
      </c>
      <c r="AA1914" s="17">
        <v>0.32627146002976098</v>
      </c>
      <c r="AB1914" s="17">
        <v>0.30415371900800398</v>
      </c>
      <c r="AC1914" s="17">
        <v>0.25912310756770701</v>
      </c>
      <c r="AD1914" s="17">
        <v>0.32786402426864603</v>
      </c>
      <c r="AE1914" s="17"/>
      <c r="AF1914" s="17">
        <v>0.24800837749683899</v>
      </c>
      <c r="AG1914" s="17">
        <v>0.29045085666289799</v>
      </c>
      <c r="AH1914" s="17">
        <v>0.350474287792574</v>
      </c>
      <c r="AI1914" s="17">
        <v>0.33980022024977602</v>
      </c>
      <c r="AJ1914" s="17">
        <v>0.48675712146120598</v>
      </c>
      <c r="AK1914" s="17"/>
      <c r="AL1914" s="17">
        <v>0.36858081033873902</v>
      </c>
      <c r="AM1914" s="17">
        <v>0.26079185045089198</v>
      </c>
      <c r="AN1914" s="17">
        <v>0.292384529071054</v>
      </c>
      <c r="AO1914" s="17">
        <v>0.29437478346305301</v>
      </c>
      <c r="AP1914" s="17">
        <v>0.26429414057464101</v>
      </c>
      <c r="AQ1914" s="17">
        <v>0.24930501972952501</v>
      </c>
      <c r="AR1914" s="17"/>
      <c r="AS1914" s="17">
        <v>0.26865913829506</v>
      </c>
      <c r="AT1914" s="17">
        <v>0.335079626213794</v>
      </c>
      <c r="AU1914" s="17"/>
      <c r="AV1914" s="17">
        <v>0.24935431566996799</v>
      </c>
      <c r="AW1914" s="17">
        <v>0.31361687721979697</v>
      </c>
    </row>
    <row r="1915" spans="2:49" x14ac:dyDescent="0.3">
      <c r="B1915" t="s">
        <v>612</v>
      </c>
      <c r="C1915" s="17">
        <v>0.47658284567666598</v>
      </c>
      <c r="D1915" s="17">
        <v>0.47652715623788799</v>
      </c>
      <c r="E1915" s="17">
        <v>0.47839259020540698</v>
      </c>
      <c r="F1915" s="17"/>
      <c r="G1915" s="17">
        <v>0.28815089136854299</v>
      </c>
      <c r="H1915" s="17">
        <v>0.29115250581292601</v>
      </c>
      <c r="I1915" s="17">
        <v>0.40875476232957297</v>
      </c>
      <c r="J1915" s="17">
        <v>0.516801723470517</v>
      </c>
      <c r="K1915" s="17">
        <v>0.62096843232639898</v>
      </c>
      <c r="L1915" s="17">
        <v>0.67916073249480402</v>
      </c>
      <c r="M1915" s="17"/>
      <c r="N1915" s="17">
        <v>0.45362698857610101</v>
      </c>
      <c r="O1915" s="17">
        <v>0.48658723209384602</v>
      </c>
      <c r="P1915" s="17">
        <v>0.49234461554301101</v>
      </c>
      <c r="Q1915" s="17">
        <v>0.47314366493571802</v>
      </c>
      <c r="R1915" s="17"/>
      <c r="S1915" s="17">
        <v>0.39373876245376599</v>
      </c>
      <c r="T1915" s="17">
        <v>0.52334441456695202</v>
      </c>
      <c r="U1915" s="17">
        <v>0.51059935542330903</v>
      </c>
      <c r="V1915" s="17">
        <v>0.55717601019238505</v>
      </c>
      <c r="W1915" s="17">
        <v>0.50105171680688698</v>
      </c>
      <c r="X1915" s="17">
        <v>0.43286086443708399</v>
      </c>
      <c r="Y1915" s="17">
        <v>0.48840702712205403</v>
      </c>
      <c r="Z1915" s="17">
        <v>0.368203165437339</v>
      </c>
      <c r="AA1915" s="17">
        <v>0.44871070947563302</v>
      </c>
      <c r="AB1915" s="17">
        <v>0.51052239276531397</v>
      </c>
      <c r="AC1915" s="17">
        <v>0.52114226445933398</v>
      </c>
      <c r="AD1915" s="17">
        <v>0.44138282482545499</v>
      </c>
      <c r="AE1915" s="17"/>
      <c r="AF1915" s="17">
        <v>0.55271862212214196</v>
      </c>
      <c r="AG1915" s="17">
        <v>0.50624016165244801</v>
      </c>
      <c r="AH1915" s="17">
        <v>0.437921537999168</v>
      </c>
      <c r="AI1915" s="17">
        <v>0.34984856195783298</v>
      </c>
      <c r="AJ1915" s="17">
        <v>0.16434216544899399</v>
      </c>
      <c r="AK1915" s="17"/>
      <c r="AL1915" s="17">
        <v>0.33479160466704799</v>
      </c>
      <c r="AM1915" s="17">
        <v>0.54084687670832099</v>
      </c>
      <c r="AN1915" s="17">
        <v>0.49244707803555299</v>
      </c>
      <c r="AO1915" s="17">
        <v>0.52301579919769403</v>
      </c>
      <c r="AP1915" s="17">
        <v>0.55341019442045203</v>
      </c>
      <c r="AQ1915" s="17">
        <v>0.51118907705081096</v>
      </c>
      <c r="AR1915" s="17"/>
      <c r="AS1915" s="17">
        <v>0.491914144659366</v>
      </c>
      <c r="AT1915" s="17">
        <v>0.45832553250154401</v>
      </c>
      <c r="AU1915" s="17"/>
      <c r="AV1915" s="17">
        <v>0.49455227669399698</v>
      </c>
      <c r="AW1915" s="17">
        <v>0.48577037149111402</v>
      </c>
    </row>
    <row r="1916" spans="2:49" x14ac:dyDescent="0.3">
      <c r="B1916" t="s">
        <v>613</v>
      </c>
      <c r="C1916" s="17">
        <v>7.3555320738820901E-2</v>
      </c>
      <c r="D1916" s="17">
        <v>7.03901143364771E-2</v>
      </c>
      <c r="E1916" s="17">
        <v>7.5377462279004104E-2</v>
      </c>
      <c r="F1916" s="17"/>
      <c r="G1916" s="17">
        <v>7.5250613877366299E-2</v>
      </c>
      <c r="H1916" s="17">
        <v>7.0985444748595E-2</v>
      </c>
      <c r="I1916" s="17">
        <v>7.1785154553441394E-2</v>
      </c>
      <c r="J1916" s="17">
        <v>7.5291253180118797E-2</v>
      </c>
      <c r="K1916" s="17">
        <v>6.3095206276820498E-2</v>
      </c>
      <c r="L1916" s="17">
        <v>8.1567416335377299E-2</v>
      </c>
      <c r="M1916" s="17"/>
      <c r="N1916" s="17">
        <v>6.0170426475526097E-2</v>
      </c>
      <c r="O1916" s="17">
        <v>6.0692400969572E-2</v>
      </c>
      <c r="P1916" s="17">
        <v>7.8914639965904906E-2</v>
      </c>
      <c r="Q1916" s="17">
        <v>9.5722426924518503E-2</v>
      </c>
      <c r="R1916" s="17"/>
      <c r="S1916" s="17">
        <v>5.3187779122505503E-2</v>
      </c>
      <c r="T1916" s="17">
        <v>9.2904567679782002E-2</v>
      </c>
      <c r="U1916" s="17">
        <v>8.6058050433919495E-2</v>
      </c>
      <c r="V1916" s="17">
        <v>6.3407374589850296E-2</v>
      </c>
      <c r="W1916" s="17">
        <v>0.111574697714212</v>
      </c>
      <c r="X1916" s="17">
        <v>5.1963114661015303E-2</v>
      </c>
      <c r="Y1916" s="17">
        <v>8.0007531771164001E-2</v>
      </c>
      <c r="Z1916" s="17">
        <v>7.8503091183955501E-2</v>
      </c>
      <c r="AA1916" s="17">
        <v>8.0316090743361407E-2</v>
      </c>
      <c r="AB1916" s="17">
        <v>5.4582168771836997E-2</v>
      </c>
      <c r="AC1916" s="17">
        <v>7.2975875755550701E-2</v>
      </c>
      <c r="AD1916" s="17">
        <v>6.7113550364505795E-2</v>
      </c>
      <c r="AE1916" s="17"/>
      <c r="AF1916" s="17">
        <v>7.8111597051148604E-2</v>
      </c>
      <c r="AG1916" s="17">
        <v>8.5639478956289899E-2</v>
      </c>
      <c r="AH1916" s="17">
        <v>4.4403626190006797E-2</v>
      </c>
      <c r="AI1916" s="17">
        <v>6.4892228380868805E-2</v>
      </c>
      <c r="AJ1916" s="17">
        <v>3.0795151346198899E-2</v>
      </c>
      <c r="AK1916" s="17"/>
      <c r="AL1916" s="17">
        <v>6.9258660721684406E-2</v>
      </c>
      <c r="AM1916" s="17">
        <v>7.2398687289998806E-2</v>
      </c>
      <c r="AN1916" s="17">
        <v>5.6499063379419102E-2</v>
      </c>
      <c r="AO1916" s="17">
        <v>8.1364217584641005E-2</v>
      </c>
      <c r="AP1916" s="17">
        <v>7.3068312740694794E-2</v>
      </c>
      <c r="AQ1916" s="17">
        <v>0.107111561342562</v>
      </c>
      <c r="AR1916" s="17"/>
      <c r="AS1916" s="17">
        <v>7.8642747989690995E-2</v>
      </c>
      <c r="AT1916" s="17">
        <v>6.7496946123623905E-2</v>
      </c>
      <c r="AU1916" s="17"/>
      <c r="AV1916" s="17">
        <v>7.8909393228113606E-2</v>
      </c>
      <c r="AW1916" s="17">
        <v>7.8021775331856294E-2</v>
      </c>
    </row>
    <row r="1917" spans="2:49" x14ac:dyDescent="0.3">
      <c r="B1917" t="s">
        <v>142</v>
      </c>
      <c r="C1917" s="17">
        <v>4.4987941154698799E-2</v>
      </c>
      <c r="D1917" s="17">
        <v>3.4963491947669102E-2</v>
      </c>
      <c r="E1917" s="17">
        <v>5.5089695442940498E-2</v>
      </c>
      <c r="F1917" s="17"/>
      <c r="G1917" s="17">
        <v>3.7125077701798598E-2</v>
      </c>
      <c r="H1917" s="17">
        <v>2.1239743824447401E-2</v>
      </c>
      <c r="I1917" s="17">
        <v>4.8969872605991602E-2</v>
      </c>
      <c r="J1917" s="17">
        <v>4.6159207209936402E-2</v>
      </c>
      <c r="K1917" s="17">
        <v>5.0716673099353897E-2</v>
      </c>
      <c r="L1917" s="17">
        <v>6.1486830213295103E-2</v>
      </c>
      <c r="M1917" s="17"/>
      <c r="N1917" s="17">
        <v>3.4802602015796401E-2</v>
      </c>
      <c r="O1917" s="17">
        <v>4.1706354357363501E-2</v>
      </c>
      <c r="P1917" s="17">
        <v>4.1853760808649498E-2</v>
      </c>
      <c r="Q1917" s="17">
        <v>6.2651746117754606E-2</v>
      </c>
      <c r="R1917" s="17"/>
      <c r="S1917" s="17">
        <v>4.5379336408319898E-2</v>
      </c>
      <c r="T1917" s="17">
        <v>5.4158395829120298E-2</v>
      </c>
      <c r="U1917" s="17">
        <v>5.3581837082189797E-2</v>
      </c>
      <c r="V1917" s="17">
        <v>3.8483263176952498E-2</v>
      </c>
      <c r="W1917" s="17">
        <v>4.3060573081088203E-2</v>
      </c>
      <c r="X1917" s="17">
        <v>3.5427830780731501E-2</v>
      </c>
      <c r="Y1917" s="17">
        <v>3.9634386005529099E-2</v>
      </c>
      <c r="Z1917" s="17">
        <v>8.7817294135024704E-2</v>
      </c>
      <c r="AA1917" s="17">
        <v>2.54920027719613E-2</v>
      </c>
      <c r="AB1917" s="17">
        <v>4.6345538111555097E-2</v>
      </c>
      <c r="AC1917" s="17">
        <v>5.2145542595259803E-2</v>
      </c>
      <c r="AD1917" s="17">
        <v>4.5680736347786702E-2</v>
      </c>
      <c r="AE1917" s="17"/>
      <c r="AF1917" s="17">
        <v>5.5009805363725198E-2</v>
      </c>
      <c r="AG1917" s="17">
        <v>4.0800071332363901E-2</v>
      </c>
      <c r="AH1917" s="17">
        <v>3.6576727152219803E-2</v>
      </c>
      <c r="AI1917" s="17">
        <v>2.9527310444469199E-2</v>
      </c>
      <c r="AJ1917" s="17">
        <v>2.9914276394677801E-2</v>
      </c>
      <c r="AK1917" s="17"/>
      <c r="AL1917" s="17">
        <v>2.7655166916366498E-2</v>
      </c>
      <c r="AM1917" s="17">
        <v>5.99379852189076E-2</v>
      </c>
      <c r="AN1917" s="17">
        <v>5.78449664992901E-2</v>
      </c>
      <c r="AO1917" s="17">
        <v>3.9836160390578697E-2</v>
      </c>
      <c r="AP1917" s="17">
        <v>5.5455018404163302E-2</v>
      </c>
      <c r="AQ1917" s="17">
        <v>1.8704704650243601E-2</v>
      </c>
      <c r="AR1917" s="17"/>
      <c r="AS1917" s="17">
        <v>4.4055266007302002E-2</v>
      </c>
      <c r="AT1917" s="17">
        <v>4.6098619530738003E-2</v>
      </c>
      <c r="AU1917" s="17"/>
      <c r="AV1917" s="17">
        <v>4.9113825919356299E-2</v>
      </c>
      <c r="AW1917" s="17">
        <v>3.2274716645212399E-2</v>
      </c>
    </row>
    <row r="1918" spans="2:49" x14ac:dyDescent="0.3">
      <c r="C1918" s="17"/>
      <c r="D1918" s="17"/>
      <c r="E1918" s="17"/>
      <c r="F1918" s="17"/>
      <c r="G1918" s="17"/>
      <c r="H1918" s="17"/>
      <c r="I1918" s="17"/>
      <c r="J1918" s="17"/>
      <c r="K1918" s="17"/>
      <c r="L1918" s="17"/>
      <c r="M1918" s="17"/>
      <c r="N1918" s="17"/>
      <c r="O1918" s="17"/>
      <c r="P1918" s="17"/>
      <c r="Q1918" s="17"/>
      <c r="R1918" s="17"/>
      <c r="S1918" s="17"/>
      <c r="T1918" s="17"/>
      <c r="U1918" s="17"/>
      <c r="V1918" s="17"/>
      <c r="W1918" s="17"/>
      <c r="X1918" s="17"/>
      <c r="Y1918" s="17"/>
      <c r="Z1918" s="17"/>
      <c r="AA1918" s="17"/>
      <c r="AB1918" s="17"/>
      <c r="AC1918" s="17"/>
      <c r="AD1918" s="17"/>
      <c r="AE1918" s="17"/>
      <c r="AF1918" s="17"/>
      <c r="AG1918" s="17"/>
      <c r="AH1918" s="17"/>
      <c r="AI1918" s="17"/>
      <c r="AJ1918" s="17"/>
      <c r="AK1918" s="17"/>
      <c r="AL1918" s="17"/>
      <c r="AM1918" s="17"/>
      <c r="AN1918" s="17"/>
      <c r="AO1918" s="17"/>
      <c r="AP1918" s="17"/>
      <c r="AQ1918" s="17"/>
      <c r="AR1918" s="17"/>
      <c r="AS1918" s="17"/>
      <c r="AT1918" s="17"/>
      <c r="AU1918" s="17"/>
      <c r="AV1918" s="17"/>
      <c r="AW1918" s="17"/>
    </row>
    <row r="1919" spans="2:49" x14ac:dyDescent="0.3">
      <c r="B1919" s="6" t="s">
        <v>617</v>
      </c>
      <c r="C1919" s="17"/>
      <c r="D1919" s="17"/>
      <c r="E1919" s="17"/>
      <c r="F1919" s="17"/>
      <c r="G1919" s="17"/>
      <c r="H1919" s="17"/>
      <c r="I1919" s="17"/>
      <c r="J1919" s="17"/>
      <c r="K1919" s="17"/>
      <c r="L1919" s="17"/>
      <c r="M1919" s="17"/>
      <c r="N1919" s="17"/>
      <c r="O1919" s="17"/>
      <c r="P1919" s="17"/>
      <c r="Q1919" s="17"/>
      <c r="R1919" s="17"/>
      <c r="S1919" s="17"/>
      <c r="T1919" s="17"/>
      <c r="U1919" s="17"/>
      <c r="V1919" s="17"/>
      <c r="W1919" s="17"/>
      <c r="X1919" s="17"/>
      <c r="Y1919" s="17"/>
      <c r="Z1919" s="17"/>
      <c r="AA1919" s="17"/>
      <c r="AB1919" s="17"/>
      <c r="AC1919" s="17"/>
      <c r="AD1919" s="17"/>
      <c r="AE1919" s="17"/>
      <c r="AF1919" s="17"/>
      <c r="AG1919" s="17"/>
      <c r="AH1919" s="17"/>
      <c r="AI1919" s="17"/>
      <c r="AJ1919" s="17"/>
      <c r="AK1919" s="17"/>
      <c r="AL1919" s="17"/>
      <c r="AM1919" s="17"/>
      <c r="AN1919" s="17"/>
      <c r="AO1919" s="17"/>
      <c r="AP1919" s="17"/>
      <c r="AQ1919" s="17"/>
      <c r="AR1919" s="17"/>
      <c r="AS1919" s="17"/>
      <c r="AT1919" s="17"/>
      <c r="AU1919" s="17"/>
      <c r="AV1919" s="17"/>
      <c r="AW1919" s="17"/>
    </row>
    <row r="1920" spans="2:49" x14ac:dyDescent="0.3">
      <c r="B1920" s="23" t="s">
        <v>80</v>
      </c>
      <c r="C1920" s="17"/>
      <c r="D1920" s="17"/>
      <c r="E1920" s="17"/>
      <c r="F1920" s="17"/>
      <c r="G1920" s="17"/>
      <c r="H1920" s="17"/>
      <c r="I1920" s="17"/>
      <c r="J1920" s="17"/>
      <c r="K1920" s="17"/>
      <c r="L1920" s="17"/>
      <c r="M1920" s="17"/>
      <c r="N1920" s="17"/>
      <c r="O1920" s="17"/>
      <c r="P1920" s="17"/>
      <c r="Q1920" s="17"/>
      <c r="R1920" s="17"/>
      <c r="S1920" s="17"/>
      <c r="T1920" s="17"/>
      <c r="U1920" s="17"/>
      <c r="V1920" s="17"/>
      <c r="W1920" s="17"/>
      <c r="X1920" s="17"/>
      <c r="Y1920" s="17"/>
      <c r="Z1920" s="17"/>
      <c r="AA1920" s="17"/>
      <c r="AB1920" s="17"/>
      <c r="AC1920" s="17"/>
      <c r="AD1920" s="17"/>
      <c r="AE1920" s="17"/>
      <c r="AF1920" s="17"/>
      <c r="AG1920" s="17"/>
      <c r="AH1920" s="17"/>
      <c r="AI1920" s="17"/>
      <c r="AJ1920" s="17"/>
      <c r="AK1920" s="17"/>
      <c r="AL1920" s="17"/>
      <c r="AM1920" s="17"/>
      <c r="AN1920" s="17"/>
      <c r="AO1920" s="17"/>
      <c r="AP1920" s="17"/>
      <c r="AQ1920" s="17"/>
      <c r="AR1920" s="17"/>
      <c r="AS1920" s="17"/>
      <c r="AT1920" s="17"/>
      <c r="AU1920" s="17"/>
      <c r="AV1920" s="17"/>
      <c r="AW1920" s="17"/>
    </row>
    <row r="1921" spans="2:49" x14ac:dyDescent="0.3">
      <c r="B1921" t="s">
        <v>610</v>
      </c>
      <c r="C1921" s="17">
        <v>6.9005198766253495E-2</v>
      </c>
      <c r="D1921" s="17">
        <v>5.1072574906259202E-2</v>
      </c>
      <c r="E1921" s="17">
        <v>8.5093331729592006E-2</v>
      </c>
      <c r="F1921" s="17"/>
      <c r="G1921" s="17">
        <v>0.158432346305489</v>
      </c>
      <c r="H1921" s="17">
        <v>0.118517011952748</v>
      </c>
      <c r="I1921" s="17">
        <v>6.5337932578197505E-2</v>
      </c>
      <c r="J1921" s="17">
        <v>5.52313762477155E-2</v>
      </c>
      <c r="K1921" s="17">
        <v>2.2740679683173101E-2</v>
      </c>
      <c r="L1921" s="17">
        <v>1.41824111247338E-2</v>
      </c>
      <c r="M1921" s="17"/>
      <c r="N1921" s="17">
        <v>7.2302310471041895E-2</v>
      </c>
      <c r="O1921" s="17">
        <v>5.7419611709814002E-2</v>
      </c>
      <c r="P1921" s="17">
        <v>7.8623884976898997E-2</v>
      </c>
      <c r="Q1921" s="17">
        <v>6.9785506090740093E-2</v>
      </c>
      <c r="R1921" s="17"/>
      <c r="S1921" s="17">
        <v>0.10336027486153899</v>
      </c>
      <c r="T1921" s="17">
        <v>5.1233541226851101E-2</v>
      </c>
      <c r="U1921" s="17">
        <v>4.6095445769552899E-2</v>
      </c>
      <c r="V1921" s="17">
        <v>5.6946785446600999E-2</v>
      </c>
      <c r="W1921" s="17">
        <v>4.8385912703219403E-2</v>
      </c>
      <c r="X1921" s="17">
        <v>6.4595244095837306E-2</v>
      </c>
      <c r="Y1921" s="17">
        <v>7.2270396057575306E-2</v>
      </c>
      <c r="Z1921" s="17">
        <v>0.122867723714694</v>
      </c>
      <c r="AA1921" s="17">
        <v>8.7494328378289202E-2</v>
      </c>
      <c r="AB1921" s="17">
        <v>5.6116834218549003E-2</v>
      </c>
      <c r="AC1921" s="17">
        <v>5.3653842709198499E-2</v>
      </c>
      <c r="AD1921" s="17">
        <v>6.01414255769121E-2</v>
      </c>
      <c r="AE1921" s="17"/>
      <c r="AF1921" s="17">
        <v>5.0626707411685297E-2</v>
      </c>
      <c r="AG1921" s="17">
        <v>6.8068126768881201E-2</v>
      </c>
      <c r="AH1921" s="17">
        <v>7.8178422993729998E-2</v>
      </c>
      <c r="AI1921" s="17">
        <v>9.3521326109258202E-2</v>
      </c>
      <c r="AJ1921" s="17">
        <v>0.124774897053719</v>
      </c>
      <c r="AK1921" s="17"/>
      <c r="AL1921" s="17">
        <v>0.113606091500897</v>
      </c>
      <c r="AM1921" s="17">
        <v>5.6277316047180399E-2</v>
      </c>
      <c r="AN1921" s="17">
        <v>6.1372302072632799E-2</v>
      </c>
      <c r="AO1921" s="17">
        <v>4.4804193010666099E-2</v>
      </c>
      <c r="AP1921" s="17">
        <v>3.6448008871113699E-2</v>
      </c>
      <c r="AQ1921" s="17">
        <v>7.5534130002377603E-2</v>
      </c>
      <c r="AR1921" s="17"/>
      <c r="AS1921" s="17">
        <v>6.47701523547934E-2</v>
      </c>
      <c r="AT1921" s="17">
        <v>7.4048513669475402E-2</v>
      </c>
      <c r="AU1921" s="17"/>
      <c r="AV1921" s="17">
        <v>6.6260275028778806E-2</v>
      </c>
      <c r="AW1921" s="17">
        <v>6.1299903109623202E-2</v>
      </c>
    </row>
    <row r="1922" spans="2:49" x14ac:dyDescent="0.3">
      <c r="B1922" t="s">
        <v>611</v>
      </c>
      <c r="C1922" s="17">
        <v>0.18816087497474401</v>
      </c>
      <c r="D1922" s="17">
        <v>0.14170686453018499</v>
      </c>
      <c r="E1922" s="17">
        <v>0.233954973532429</v>
      </c>
      <c r="F1922" s="17"/>
      <c r="G1922" s="17">
        <v>0.253295626326975</v>
      </c>
      <c r="H1922" s="17">
        <v>0.290630625014484</v>
      </c>
      <c r="I1922" s="17">
        <v>0.24198829003621899</v>
      </c>
      <c r="J1922" s="17">
        <v>0.154547156774929</v>
      </c>
      <c r="K1922" s="17">
        <v>0.123219288992196</v>
      </c>
      <c r="L1922" s="17">
        <v>8.8242737478599495E-2</v>
      </c>
      <c r="M1922" s="17"/>
      <c r="N1922" s="17">
        <v>0.19313376296151899</v>
      </c>
      <c r="O1922" s="17">
        <v>0.19041430887729499</v>
      </c>
      <c r="P1922" s="17">
        <v>0.20854080388368901</v>
      </c>
      <c r="Q1922" s="17">
        <v>0.160885666354594</v>
      </c>
      <c r="R1922" s="17"/>
      <c r="S1922" s="17">
        <v>0.22139008377258701</v>
      </c>
      <c r="T1922" s="17">
        <v>0.14025877787160701</v>
      </c>
      <c r="U1922" s="17">
        <v>0.15413423750869901</v>
      </c>
      <c r="V1922" s="17">
        <v>0.19955338218497901</v>
      </c>
      <c r="W1922" s="17">
        <v>0.16172198289640699</v>
      </c>
      <c r="X1922" s="17">
        <v>0.273119588142061</v>
      </c>
      <c r="Y1922" s="17">
        <v>0.20253066946732301</v>
      </c>
      <c r="Z1922" s="17">
        <v>0.19640429931273001</v>
      </c>
      <c r="AA1922" s="17">
        <v>0.21627257400376301</v>
      </c>
      <c r="AB1922" s="17">
        <v>0.12205503015913199</v>
      </c>
      <c r="AC1922" s="17">
        <v>0.19641977813754399</v>
      </c>
      <c r="AD1922" s="17">
        <v>0.136620536112179</v>
      </c>
      <c r="AE1922" s="17"/>
      <c r="AF1922" s="17">
        <v>0.172205936518918</v>
      </c>
      <c r="AG1922" s="17">
        <v>0.177418896828027</v>
      </c>
      <c r="AH1922" s="17">
        <v>0.21375231873446801</v>
      </c>
      <c r="AI1922" s="17">
        <v>0.23776414268603999</v>
      </c>
      <c r="AJ1922" s="17">
        <v>0.29571202400072399</v>
      </c>
      <c r="AK1922" s="17"/>
      <c r="AL1922" s="17">
        <v>0.241383314938073</v>
      </c>
      <c r="AM1922" s="17">
        <v>0.14784554597171501</v>
      </c>
      <c r="AN1922" s="17">
        <v>0.23053024601338901</v>
      </c>
      <c r="AO1922" s="17">
        <v>0.163403564306593</v>
      </c>
      <c r="AP1922" s="17">
        <v>0.16941409974421701</v>
      </c>
      <c r="AQ1922" s="17">
        <v>0.16966287056104101</v>
      </c>
      <c r="AR1922" s="17"/>
      <c r="AS1922" s="17">
        <v>0.189565616277896</v>
      </c>
      <c r="AT1922" s="17">
        <v>0.18648803551537199</v>
      </c>
      <c r="AU1922" s="17"/>
      <c r="AV1922" s="17">
        <v>0.19237866164207601</v>
      </c>
      <c r="AW1922" s="17">
        <v>0.18301449889534699</v>
      </c>
    </row>
    <row r="1923" spans="2:49" x14ac:dyDescent="0.3">
      <c r="B1923" t="s">
        <v>612</v>
      </c>
      <c r="C1923" s="17">
        <v>0.58329727180985402</v>
      </c>
      <c r="D1923" s="17">
        <v>0.62638172527318503</v>
      </c>
      <c r="E1923" s="17">
        <v>0.543794601129859</v>
      </c>
      <c r="F1923" s="17"/>
      <c r="G1923" s="17">
        <v>0.39674266377316098</v>
      </c>
      <c r="H1923" s="17">
        <v>0.43488912183640899</v>
      </c>
      <c r="I1923" s="17">
        <v>0.52105673640210803</v>
      </c>
      <c r="J1923" s="17">
        <v>0.64089583314387599</v>
      </c>
      <c r="K1923" s="17">
        <v>0.70864916026506997</v>
      </c>
      <c r="L1923" s="17">
        <v>0.74863168687626302</v>
      </c>
      <c r="M1923" s="17"/>
      <c r="N1923" s="17">
        <v>0.59794432222568705</v>
      </c>
      <c r="O1923" s="17">
        <v>0.59795092948890605</v>
      </c>
      <c r="P1923" s="17">
        <v>0.55394702836767995</v>
      </c>
      <c r="Q1923" s="17">
        <v>0.58084585197706096</v>
      </c>
      <c r="R1923" s="17"/>
      <c r="S1923" s="17">
        <v>0.49977900485906401</v>
      </c>
      <c r="T1923" s="17">
        <v>0.63681633578458896</v>
      </c>
      <c r="U1923" s="17">
        <v>0.61698592834850496</v>
      </c>
      <c r="V1923" s="17">
        <v>0.61665334410800399</v>
      </c>
      <c r="W1923" s="17">
        <v>0.66938333028855901</v>
      </c>
      <c r="X1923" s="17">
        <v>0.49844288345961202</v>
      </c>
      <c r="Y1923" s="17">
        <v>0.59406999834770702</v>
      </c>
      <c r="Z1923" s="17">
        <v>0.514458262773835</v>
      </c>
      <c r="AA1923" s="17">
        <v>0.52215762750041905</v>
      </c>
      <c r="AB1923" s="17">
        <v>0.65200185961081503</v>
      </c>
      <c r="AC1923" s="17">
        <v>0.59878273303188301</v>
      </c>
      <c r="AD1923" s="17">
        <v>0.66027226251636695</v>
      </c>
      <c r="AE1923" s="17"/>
      <c r="AF1923" s="17">
        <v>0.59410375027474105</v>
      </c>
      <c r="AG1923" s="17">
        <v>0.60955693149763401</v>
      </c>
      <c r="AH1923" s="17">
        <v>0.56741461064842702</v>
      </c>
      <c r="AI1923" s="17">
        <v>0.50644518966914398</v>
      </c>
      <c r="AJ1923" s="17">
        <v>0.39716462543623798</v>
      </c>
      <c r="AK1923" s="17"/>
      <c r="AL1923" s="17">
        <v>0.46458925351713698</v>
      </c>
      <c r="AM1923" s="17">
        <v>0.64754179324308903</v>
      </c>
      <c r="AN1923" s="17">
        <v>0.58946374335085405</v>
      </c>
      <c r="AO1923" s="17">
        <v>0.61844970012165301</v>
      </c>
      <c r="AP1923" s="17">
        <v>0.638204211485074</v>
      </c>
      <c r="AQ1923" s="17">
        <v>0.60157037450284101</v>
      </c>
      <c r="AR1923" s="17"/>
      <c r="AS1923" s="17">
        <v>0.59847800280618801</v>
      </c>
      <c r="AT1923" s="17">
        <v>0.56521926287270596</v>
      </c>
      <c r="AU1923" s="17"/>
      <c r="AV1923" s="17">
        <v>0.59410744343158195</v>
      </c>
      <c r="AW1923" s="17">
        <v>0.608656312710118</v>
      </c>
    </row>
    <row r="1924" spans="2:49" x14ac:dyDescent="0.3">
      <c r="B1924" t="s">
        <v>613</v>
      </c>
      <c r="C1924" s="17">
        <v>0.10471279618127299</v>
      </c>
      <c r="D1924" s="17">
        <v>0.12414565361498001</v>
      </c>
      <c r="E1924" s="17">
        <v>8.3762238672611095E-2</v>
      </c>
      <c r="F1924" s="17"/>
      <c r="G1924" s="17">
        <v>0.13721335295741199</v>
      </c>
      <c r="H1924" s="17">
        <v>0.11129885067480901</v>
      </c>
      <c r="I1924" s="17">
        <v>0.11989341798450499</v>
      </c>
      <c r="J1924" s="17">
        <v>9.1499159916927003E-2</v>
      </c>
      <c r="K1924" s="17">
        <v>8.7269539962082907E-2</v>
      </c>
      <c r="L1924" s="17">
        <v>8.7647121550436302E-2</v>
      </c>
      <c r="M1924" s="17"/>
      <c r="N1924" s="17">
        <v>9.3512088672972504E-2</v>
      </c>
      <c r="O1924" s="17">
        <v>0.101002279207036</v>
      </c>
      <c r="P1924" s="17">
        <v>0.11828990487637001</v>
      </c>
      <c r="Q1924" s="17">
        <v>0.109869914618552</v>
      </c>
      <c r="R1924" s="17"/>
      <c r="S1924" s="17">
        <v>9.6544701034443098E-2</v>
      </c>
      <c r="T1924" s="17">
        <v>0.12570514456852899</v>
      </c>
      <c r="U1924" s="17">
        <v>0.12401396292232</v>
      </c>
      <c r="V1924" s="17">
        <v>7.8998435377878207E-2</v>
      </c>
      <c r="W1924" s="17">
        <v>9.6932572560959093E-2</v>
      </c>
      <c r="X1924" s="17">
        <v>8.9811612612766406E-2</v>
      </c>
      <c r="Y1924" s="17">
        <v>8.6038234173834299E-2</v>
      </c>
      <c r="Z1924" s="17">
        <v>6.8852244582893907E-2</v>
      </c>
      <c r="AA1924" s="17">
        <v>0.146832583484544</v>
      </c>
      <c r="AB1924" s="17">
        <v>0.118608167835734</v>
      </c>
      <c r="AC1924" s="17">
        <v>9.9350658045621598E-2</v>
      </c>
      <c r="AD1924" s="17">
        <v>5.0588549830075102E-2</v>
      </c>
      <c r="AE1924" s="17"/>
      <c r="AF1924" s="17">
        <v>0.116652740092893</v>
      </c>
      <c r="AG1924" s="17">
        <v>9.8898578186956201E-2</v>
      </c>
      <c r="AH1924" s="17">
        <v>8.6378709494966704E-2</v>
      </c>
      <c r="AI1924" s="17">
        <v>0.12464407616624899</v>
      </c>
      <c r="AJ1924" s="17">
        <v>9.7442409375903594E-2</v>
      </c>
      <c r="AK1924" s="17"/>
      <c r="AL1924" s="17">
        <v>0.126931560399206</v>
      </c>
      <c r="AM1924" s="17">
        <v>8.4711700040303803E-2</v>
      </c>
      <c r="AN1924" s="17">
        <v>6.7272260456055E-2</v>
      </c>
      <c r="AO1924" s="17">
        <v>0.124038758208072</v>
      </c>
      <c r="AP1924" s="17">
        <v>9.2097378862450702E-2</v>
      </c>
      <c r="AQ1924" s="17">
        <v>0.13427314614851199</v>
      </c>
      <c r="AR1924" s="17"/>
      <c r="AS1924" s="17">
        <v>9.7816951866448204E-2</v>
      </c>
      <c r="AT1924" s="17">
        <v>0.112924728477727</v>
      </c>
      <c r="AU1924" s="17"/>
      <c r="AV1924" s="17">
        <v>9.5943800917607902E-2</v>
      </c>
      <c r="AW1924" s="17">
        <v>0.102179210611842</v>
      </c>
    </row>
    <row r="1925" spans="2:49" x14ac:dyDescent="0.3">
      <c r="B1925" t="s">
        <v>142</v>
      </c>
      <c r="C1925" s="17">
        <v>5.4823858267876398E-2</v>
      </c>
      <c r="D1925" s="17">
        <v>5.6693181675390197E-2</v>
      </c>
      <c r="E1925" s="17">
        <v>5.3394854935509203E-2</v>
      </c>
      <c r="F1925" s="17"/>
      <c r="G1925" s="17">
        <v>5.43160106369623E-2</v>
      </c>
      <c r="H1925" s="17">
        <v>4.4664390521550301E-2</v>
      </c>
      <c r="I1925" s="17">
        <v>5.17236229989705E-2</v>
      </c>
      <c r="J1925" s="17">
        <v>5.7826473916553101E-2</v>
      </c>
      <c r="K1925" s="17">
        <v>5.81213310974786E-2</v>
      </c>
      <c r="L1925" s="17">
        <v>6.1296042969967497E-2</v>
      </c>
      <c r="M1925" s="17"/>
      <c r="N1925" s="17">
        <v>4.3107515668779399E-2</v>
      </c>
      <c r="O1925" s="17">
        <v>5.3212870716948503E-2</v>
      </c>
      <c r="P1925" s="17">
        <v>4.0598377895362199E-2</v>
      </c>
      <c r="Q1925" s="17">
        <v>7.8613060959053405E-2</v>
      </c>
      <c r="R1925" s="17"/>
      <c r="S1925" s="17">
        <v>7.8925935472366607E-2</v>
      </c>
      <c r="T1925" s="17">
        <v>4.5986200548423999E-2</v>
      </c>
      <c r="U1925" s="17">
        <v>5.8770425450923799E-2</v>
      </c>
      <c r="V1925" s="17">
        <v>4.7848052882537503E-2</v>
      </c>
      <c r="W1925" s="17">
        <v>2.3576201550856199E-2</v>
      </c>
      <c r="X1925" s="17">
        <v>7.4030671689723299E-2</v>
      </c>
      <c r="Y1925" s="17">
        <v>4.5090701953560498E-2</v>
      </c>
      <c r="Z1925" s="17">
        <v>9.74174696158467E-2</v>
      </c>
      <c r="AA1925" s="17">
        <v>2.7242886632985099E-2</v>
      </c>
      <c r="AB1925" s="17">
        <v>5.1218108175769703E-2</v>
      </c>
      <c r="AC1925" s="17">
        <v>5.1792988075753499E-2</v>
      </c>
      <c r="AD1925" s="17">
        <v>9.2377225964467694E-2</v>
      </c>
      <c r="AE1925" s="17"/>
      <c r="AF1925" s="17">
        <v>6.6410865701762495E-2</v>
      </c>
      <c r="AG1925" s="17">
        <v>4.6057466718501798E-2</v>
      </c>
      <c r="AH1925" s="17">
        <v>5.4275938128408197E-2</v>
      </c>
      <c r="AI1925" s="17">
        <v>3.7625265369308103E-2</v>
      </c>
      <c r="AJ1925" s="17">
        <v>8.4906044133414904E-2</v>
      </c>
      <c r="AK1925" s="17"/>
      <c r="AL1925" s="17">
        <v>5.3489779644686798E-2</v>
      </c>
      <c r="AM1925" s="17">
        <v>6.3623644697711798E-2</v>
      </c>
      <c r="AN1925" s="17">
        <v>5.1361448107069101E-2</v>
      </c>
      <c r="AO1925" s="17">
        <v>4.9303784353016002E-2</v>
      </c>
      <c r="AP1925" s="17">
        <v>6.3836301037144202E-2</v>
      </c>
      <c r="AQ1925" s="17">
        <v>1.89594787852288E-2</v>
      </c>
      <c r="AR1925" s="17"/>
      <c r="AS1925" s="17">
        <v>4.9369276694675099E-2</v>
      </c>
      <c r="AT1925" s="17">
        <v>6.1319459464719402E-2</v>
      </c>
      <c r="AU1925" s="17"/>
      <c r="AV1925" s="17">
        <v>5.1309818979955298E-2</v>
      </c>
      <c r="AW1925" s="17">
        <v>4.4850074673070298E-2</v>
      </c>
    </row>
    <row r="1926" spans="2:49" x14ac:dyDescent="0.3">
      <c r="C1926" s="17"/>
      <c r="D1926" s="17"/>
      <c r="E1926" s="17"/>
      <c r="F1926" s="17"/>
      <c r="G1926" s="17"/>
      <c r="H1926" s="17"/>
      <c r="I1926" s="17"/>
      <c r="J1926" s="17"/>
      <c r="K1926" s="17"/>
      <c r="L1926" s="17"/>
      <c r="M1926" s="17"/>
      <c r="N1926" s="17"/>
      <c r="O1926" s="17"/>
      <c r="P1926" s="17"/>
      <c r="Q1926" s="17"/>
      <c r="R1926" s="17"/>
      <c r="S1926" s="17"/>
      <c r="T1926" s="17"/>
      <c r="U1926" s="17"/>
      <c r="V1926" s="17"/>
      <c r="W1926" s="17"/>
      <c r="X1926" s="17"/>
      <c r="Y1926" s="17"/>
      <c r="Z1926" s="17"/>
      <c r="AA1926" s="17"/>
      <c r="AB1926" s="17"/>
      <c r="AC1926" s="17"/>
      <c r="AD1926" s="17"/>
      <c r="AE1926" s="17"/>
      <c r="AF1926" s="17"/>
      <c r="AG1926" s="17"/>
      <c r="AH1926" s="17"/>
      <c r="AI1926" s="17"/>
      <c r="AJ1926" s="17"/>
      <c r="AK1926" s="17"/>
      <c r="AL1926" s="17"/>
      <c r="AM1926" s="17"/>
      <c r="AN1926" s="17"/>
      <c r="AO1926" s="17"/>
      <c r="AP1926" s="17"/>
      <c r="AQ1926" s="17"/>
      <c r="AR1926" s="17"/>
      <c r="AS1926" s="17"/>
      <c r="AT1926" s="17"/>
      <c r="AU1926" s="17"/>
      <c r="AV1926" s="17"/>
      <c r="AW1926" s="17"/>
    </row>
    <row r="1927" spans="2:49" x14ac:dyDescent="0.3">
      <c r="B1927" s="6" t="s">
        <v>618</v>
      </c>
      <c r="C1927" s="17"/>
      <c r="D1927" s="17"/>
      <c r="E1927" s="17"/>
      <c r="F1927" s="17"/>
      <c r="G1927" s="17"/>
      <c r="H1927" s="17"/>
      <c r="I1927" s="17"/>
      <c r="J1927" s="17"/>
      <c r="K1927" s="17"/>
      <c r="L1927" s="17"/>
      <c r="M1927" s="17"/>
      <c r="N1927" s="17"/>
      <c r="O1927" s="17"/>
      <c r="P1927" s="17"/>
      <c r="Q1927" s="17"/>
      <c r="R1927" s="17"/>
      <c r="S1927" s="17"/>
      <c r="T1927" s="17"/>
      <c r="U1927" s="17"/>
      <c r="V1927" s="17"/>
      <c r="W1927" s="17"/>
      <c r="X1927" s="17"/>
      <c r="Y1927" s="17"/>
      <c r="Z1927" s="17"/>
      <c r="AA1927" s="17"/>
      <c r="AB1927" s="17"/>
      <c r="AC1927" s="17"/>
      <c r="AD1927" s="17"/>
      <c r="AE1927" s="17"/>
      <c r="AF1927" s="17"/>
      <c r="AG1927" s="17"/>
      <c r="AH1927" s="17"/>
      <c r="AI1927" s="17"/>
      <c r="AJ1927" s="17"/>
      <c r="AK1927" s="17"/>
      <c r="AL1927" s="17"/>
      <c r="AM1927" s="17"/>
      <c r="AN1927" s="17"/>
      <c r="AO1927" s="17"/>
      <c r="AP1927" s="17"/>
      <c r="AQ1927" s="17"/>
      <c r="AR1927" s="17"/>
      <c r="AS1927" s="17"/>
      <c r="AT1927" s="17"/>
      <c r="AU1927" s="17"/>
      <c r="AV1927" s="17"/>
      <c r="AW1927" s="17"/>
    </row>
    <row r="1928" spans="2:49" x14ac:dyDescent="0.3">
      <c r="B1928" s="23" t="s">
        <v>80</v>
      </c>
      <c r="C1928" s="17"/>
      <c r="D1928" s="17"/>
      <c r="E1928" s="17"/>
      <c r="F1928" s="17"/>
      <c r="G1928" s="17"/>
      <c r="H1928" s="17"/>
      <c r="I1928" s="17"/>
      <c r="J1928" s="17"/>
      <c r="K1928" s="17"/>
      <c r="L1928" s="17"/>
      <c r="M1928" s="17"/>
      <c r="N1928" s="17"/>
      <c r="O1928" s="17"/>
      <c r="P1928" s="17"/>
      <c r="Q1928" s="17"/>
      <c r="R1928" s="17"/>
      <c r="S1928" s="17"/>
      <c r="T1928" s="17"/>
      <c r="U1928" s="17"/>
      <c r="V1928" s="17"/>
      <c r="W1928" s="17"/>
      <c r="X1928" s="17"/>
      <c r="Y1928" s="17"/>
      <c r="Z1928" s="17"/>
      <c r="AA1928" s="17"/>
      <c r="AB1928" s="17"/>
      <c r="AC1928" s="17"/>
      <c r="AD1928" s="17"/>
      <c r="AE1928" s="17"/>
      <c r="AF1928" s="17"/>
      <c r="AG1928" s="17"/>
      <c r="AH1928" s="17"/>
      <c r="AI1928" s="17"/>
      <c r="AJ1928" s="17"/>
      <c r="AK1928" s="17"/>
      <c r="AL1928" s="17"/>
      <c r="AM1928" s="17"/>
      <c r="AN1928" s="17"/>
      <c r="AO1928" s="17"/>
      <c r="AP1928" s="17"/>
      <c r="AQ1928" s="17"/>
      <c r="AR1928" s="17"/>
      <c r="AS1928" s="17"/>
      <c r="AT1928" s="17"/>
      <c r="AU1928" s="17"/>
      <c r="AV1928" s="17"/>
      <c r="AW1928" s="17"/>
    </row>
    <row r="1929" spans="2:49" x14ac:dyDescent="0.3">
      <c r="B1929" t="s">
        <v>610</v>
      </c>
      <c r="C1929" s="17">
        <v>0.100570738286387</v>
      </c>
      <c r="D1929" s="17">
        <v>0.103750375373101</v>
      </c>
      <c r="E1929" s="17">
        <v>9.4463726434400097E-2</v>
      </c>
      <c r="F1929" s="17"/>
      <c r="G1929" s="17">
        <v>0.20132882415523701</v>
      </c>
      <c r="H1929" s="17">
        <v>0.17360816037514101</v>
      </c>
      <c r="I1929" s="17">
        <v>9.4223965663567902E-2</v>
      </c>
      <c r="J1929" s="17">
        <v>8.4061004608859805E-2</v>
      </c>
      <c r="K1929" s="17">
        <v>4.9433679635626102E-2</v>
      </c>
      <c r="L1929" s="17">
        <v>2.6740281588595202E-2</v>
      </c>
      <c r="M1929" s="17"/>
      <c r="N1929" s="17">
        <v>0.136521573056539</v>
      </c>
      <c r="O1929" s="17">
        <v>8.5651233011206807E-2</v>
      </c>
      <c r="P1929" s="17">
        <v>9.5482861545709702E-2</v>
      </c>
      <c r="Q1929" s="17">
        <v>8.0940714511704606E-2</v>
      </c>
      <c r="R1929" s="17"/>
      <c r="S1929" s="17">
        <v>0.130149446919994</v>
      </c>
      <c r="T1929" s="17">
        <v>7.6270542070328601E-2</v>
      </c>
      <c r="U1929" s="17">
        <v>6.92896540084047E-2</v>
      </c>
      <c r="V1929" s="17">
        <v>9.4562827796617205E-2</v>
      </c>
      <c r="W1929" s="17">
        <v>5.6876506544772297E-2</v>
      </c>
      <c r="X1929" s="17">
        <v>8.5041913861209795E-2</v>
      </c>
      <c r="Y1929" s="17">
        <v>0.112831818072266</v>
      </c>
      <c r="Z1929" s="17">
        <v>9.0238025909377906E-2</v>
      </c>
      <c r="AA1929" s="17">
        <v>0.14649892592340799</v>
      </c>
      <c r="AB1929" s="17">
        <v>0.125002879169238</v>
      </c>
      <c r="AC1929" s="17">
        <v>8.0178524720878996E-2</v>
      </c>
      <c r="AD1929" s="17">
        <v>9.1275279991463398E-2</v>
      </c>
      <c r="AE1929" s="17"/>
      <c r="AF1929" s="17">
        <v>6.1710432277436299E-2</v>
      </c>
      <c r="AG1929" s="17">
        <v>9.9872287267640497E-2</v>
      </c>
      <c r="AH1929" s="17">
        <v>0.124465065199051</v>
      </c>
      <c r="AI1929" s="17">
        <v>0.153933046864076</v>
      </c>
      <c r="AJ1929" s="17">
        <v>0.18314544256287399</v>
      </c>
      <c r="AK1929" s="17"/>
      <c r="AL1929" s="17">
        <v>0.170672407851855</v>
      </c>
      <c r="AM1929" s="17">
        <v>7.4790190047492405E-2</v>
      </c>
      <c r="AN1929" s="17">
        <v>8.7501775043970997E-2</v>
      </c>
      <c r="AO1929" s="17">
        <v>7.1928774661950107E-2</v>
      </c>
      <c r="AP1929" s="17">
        <v>5.1341909394129297E-2</v>
      </c>
      <c r="AQ1929" s="17">
        <v>0.108598528105131</v>
      </c>
      <c r="AR1929" s="17"/>
      <c r="AS1929" s="17">
        <v>9.4533390851386997E-2</v>
      </c>
      <c r="AT1929" s="17">
        <v>0.10776032756986401</v>
      </c>
      <c r="AU1929" s="17"/>
      <c r="AV1929" s="17">
        <v>9.8638441480996805E-2</v>
      </c>
      <c r="AW1929" s="17">
        <v>8.4973406900073906E-2</v>
      </c>
    </row>
    <row r="1930" spans="2:49" x14ac:dyDescent="0.3">
      <c r="B1930" t="s">
        <v>611</v>
      </c>
      <c r="C1930" s="17">
        <v>0.25452757004325499</v>
      </c>
      <c r="D1930" s="17">
        <v>0.27336325213201201</v>
      </c>
      <c r="E1930" s="17">
        <v>0.23798572034701401</v>
      </c>
      <c r="F1930" s="17"/>
      <c r="G1930" s="17">
        <v>0.33797865570601698</v>
      </c>
      <c r="H1930" s="17">
        <v>0.35930219442433398</v>
      </c>
      <c r="I1930" s="17">
        <v>0.29754956406456801</v>
      </c>
      <c r="J1930" s="17">
        <v>0.22833891420924099</v>
      </c>
      <c r="K1930" s="17">
        <v>0.16473848243620501</v>
      </c>
      <c r="L1930" s="17">
        <v>0.15995880501777801</v>
      </c>
      <c r="M1930" s="17"/>
      <c r="N1930" s="17">
        <v>0.28443026279171701</v>
      </c>
      <c r="O1930" s="17">
        <v>0.25305139477841299</v>
      </c>
      <c r="P1930" s="17">
        <v>0.258916470722032</v>
      </c>
      <c r="Q1930" s="17">
        <v>0.22078566048415599</v>
      </c>
      <c r="R1930" s="17"/>
      <c r="S1930" s="17">
        <v>0.30295299401002501</v>
      </c>
      <c r="T1930" s="17">
        <v>0.220265510387782</v>
      </c>
      <c r="U1930" s="17">
        <v>0.21883951456810399</v>
      </c>
      <c r="V1930" s="17">
        <v>0.247085040599821</v>
      </c>
      <c r="W1930" s="17">
        <v>0.26908753391860202</v>
      </c>
      <c r="X1930" s="17">
        <v>0.25309248193754202</v>
      </c>
      <c r="Y1930" s="17">
        <v>0.254957774495019</v>
      </c>
      <c r="Z1930" s="17">
        <v>0.277200087301883</v>
      </c>
      <c r="AA1930" s="17">
        <v>0.27913232290121898</v>
      </c>
      <c r="AB1930" s="17">
        <v>0.24891980028638</v>
      </c>
      <c r="AC1930" s="17">
        <v>0.225848399606561</v>
      </c>
      <c r="AD1930" s="17">
        <v>0.20785936554428899</v>
      </c>
      <c r="AE1930" s="17"/>
      <c r="AF1930" s="17">
        <v>0.210719417496396</v>
      </c>
      <c r="AG1930" s="17">
        <v>0.22024945204135399</v>
      </c>
      <c r="AH1930" s="17">
        <v>0.31314329745742098</v>
      </c>
      <c r="AI1930" s="17">
        <v>0.32921709395710802</v>
      </c>
      <c r="AJ1930" s="17">
        <v>0.41694069957134799</v>
      </c>
      <c r="AK1930" s="17"/>
      <c r="AL1930" s="17">
        <v>0.31595135752319797</v>
      </c>
      <c r="AM1930" s="17">
        <v>0.23678156145264201</v>
      </c>
      <c r="AN1930" s="17">
        <v>0.26697019689417401</v>
      </c>
      <c r="AO1930" s="17">
        <v>0.22693450536562099</v>
      </c>
      <c r="AP1930" s="17">
        <v>0.20362443456784601</v>
      </c>
      <c r="AQ1930" s="17">
        <v>0.20302706174256099</v>
      </c>
      <c r="AR1930" s="17"/>
      <c r="AS1930" s="17">
        <v>0.248642633789281</v>
      </c>
      <c r="AT1930" s="17">
        <v>0.26153566011609602</v>
      </c>
      <c r="AU1930" s="17"/>
      <c r="AV1930" s="17">
        <v>0.23309132652251499</v>
      </c>
      <c r="AW1930" s="17">
        <v>0.28485905626647601</v>
      </c>
    </row>
    <row r="1931" spans="2:49" x14ac:dyDescent="0.3">
      <c r="B1931" t="s">
        <v>612</v>
      </c>
      <c r="C1931" s="17">
        <v>0.527815784125228</v>
      </c>
      <c r="D1931" s="17">
        <v>0.51884060964054801</v>
      </c>
      <c r="E1931" s="17">
        <v>0.53690264765772899</v>
      </c>
      <c r="F1931" s="17"/>
      <c r="G1931" s="17">
        <v>0.34872306312534002</v>
      </c>
      <c r="H1931" s="17">
        <v>0.335874479184744</v>
      </c>
      <c r="I1931" s="17">
        <v>0.48303813836902798</v>
      </c>
      <c r="J1931" s="17">
        <v>0.56731902753758401</v>
      </c>
      <c r="K1931" s="17">
        <v>0.68194921931403396</v>
      </c>
      <c r="L1931" s="17">
        <v>0.70462048147760403</v>
      </c>
      <c r="M1931" s="17"/>
      <c r="N1931" s="17">
        <v>0.494741470651551</v>
      </c>
      <c r="O1931" s="17">
        <v>0.55837850376958598</v>
      </c>
      <c r="P1931" s="17">
        <v>0.52030861517639504</v>
      </c>
      <c r="Q1931" s="17">
        <v>0.53874438096696498</v>
      </c>
      <c r="R1931" s="17"/>
      <c r="S1931" s="17">
        <v>0.46447296452661402</v>
      </c>
      <c r="T1931" s="17">
        <v>0.58902663542047795</v>
      </c>
      <c r="U1931" s="17">
        <v>0.55920694121755499</v>
      </c>
      <c r="V1931" s="17">
        <v>0.54685899830898899</v>
      </c>
      <c r="W1931" s="17">
        <v>0.59117600141945603</v>
      </c>
      <c r="X1931" s="17">
        <v>0.51116965832671701</v>
      </c>
      <c r="Y1931" s="17">
        <v>0.53842766810042098</v>
      </c>
      <c r="Z1931" s="17">
        <v>0.49820820319694897</v>
      </c>
      <c r="AA1931" s="17">
        <v>0.47208934021983601</v>
      </c>
      <c r="AB1931" s="17">
        <v>0.497528607157327</v>
      </c>
      <c r="AC1931" s="17">
        <v>0.54716246860831297</v>
      </c>
      <c r="AD1931" s="17">
        <v>0.59328255679653397</v>
      </c>
      <c r="AE1931" s="17"/>
      <c r="AF1931" s="17">
        <v>0.57966802922991501</v>
      </c>
      <c r="AG1931" s="17">
        <v>0.57273315166323302</v>
      </c>
      <c r="AH1931" s="17">
        <v>0.46973988690479301</v>
      </c>
      <c r="AI1931" s="17">
        <v>0.403235019425981</v>
      </c>
      <c r="AJ1931" s="17">
        <v>0.28174690689090398</v>
      </c>
      <c r="AK1931" s="17"/>
      <c r="AL1931" s="17">
        <v>0.40022065658808698</v>
      </c>
      <c r="AM1931" s="17">
        <v>0.56879799878814497</v>
      </c>
      <c r="AN1931" s="17">
        <v>0.51614281185319599</v>
      </c>
      <c r="AO1931" s="17">
        <v>0.58331090920096096</v>
      </c>
      <c r="AP1931" s="17">
        <v>0.62708721696901204</v>
      </c>
      <c r="AQ1931" s="17">
        <v>0.60774216341612097</v>
      </c>
      <c r="AR1931" s="17"/>
      <c r="AS1931" s="17">
        <v>0.54512393766830902</v>
      </c>
      <c r="AT1931" s="17">
        <v>0.50720432908311597</v>
      </c>
      <c r="AU1931" s="17"/>
      <c r="AV1931" s="17">
        <v>0.55313153220127298</v>
      </c>
      <c r="AW1931" s="17">
        <v>0.52647557443702697</v>
      </c>
    </row>
    <row r="1932" spans="2:49" x14ac:dyDescent="0.3">
      <c r="B1932" t="s">
        <v>613</v>
      </c>
      <c r="C1932" s="17">
        <v>7.1548506324754901E-2</v>
      </c>
      <c r="D1932" s="17">
        <v>6.6622490526846906E-2</v>
      </c>
      <c r="E1932" s="17">
        <v>7.6868176588797896E-2</v>
      </c>
      <c r="F1932" s="17"/>
      <c r="G1932" s="17">
        <v>7.1459451676554694E-2</v>
      </c>
      <c r="H1932" s="17">
        <v>9.3641771237317706E-2</v>
      </c>
      <c r="I1932" s="17">
        <v>7.1765768288917897E-2</v>
      </c>
      <c r="J1932" s="17">
        <v>8.0539471984838407E-2</v>
      </c>
      <c r="K1932" s="17">
        <v>6.3863916332580303E-2</v>
      </c>
      <c r="L1932" s="17">
        <v>5.1336734932646101E-2</v>
      </c>
      <c r="M1932" s="17"/>
      <c r="N1932" s="17">
        <v>5.0906774467482097E-2</v>
      </c>
      <c r="O1932" s="17">
        <v>6.5555100891592194E-2</v>
      </c>
      <c r="P1932" s="17">
        <v>8.30088991496504E-2</v>
      </c>
      <c r="Q1932" s="17">
        <v>8.90197155579871E-2</v>
      </c>
      <c r="R1932" s="17"/>
      <c r="S1932" s="17">
        <v>5.7471883115081099E-2</v>
      </c>
      <c r="T1932" s="17">
        <v>6.7214768930659197E-2</v>
      </c>
      <c r="U1932" s="17">
        <v>0.105351341384677</v>
      </c>
      <c r="V1932" s="17">
        <v>6.0272968570814399E-2</v>
      </c>
      <c r="W1932" s="17">
        <v>5.84033642289319E-2</v>
      </c>
      <c r="X1932" s="17">
        <v>7.9644104801498403E-2</v>
      </c>
      <c r="Y1932" s="17">
        <v>7.0219001347599203E-2</v>
      </c>
      <c r="Z1932" s="17">
        <v>5.8345506342942097E-2</v>
      </c>
      <c r="AA1932" s="17">
        <v>6.4086610857752996E-2</v>
      </c>
      <c r="AB1932" s="17">
        <v>8.8960336679428695E-2</v>
      </c>
      <c r="AC1932" s="17">
        <v>0.104079963991493</v>
      </c>
      <c r="AD1932" s="17">
        <v>4.8318206353151899E-2</v>
      </c>
      <c r="AE1932" s="17"/>
      <c r="AF1932" s="17">
        <v>8.7308806901581798E-2</v>
      </c>
      <c r="AG1932" s="17">
        <v>6.18643154155262E-2</v>
      </c>
      <c r="AH1932" s="17">
        <v>5.68279206604307E-2</v>
      </c>
      <c r="AI1932" s="17">
        <v>7.9412914022001305E-2</v>
      </c>
      <c r="AJ1932" s="17">
        <v>5.61208345121431E-2</v>
      </c>
      <c r="AK1932" s="17"/>
      <c r="AL1932" s="17">
        <v>7.4361262585812896E-2</v>
      </c>
      <c r="AM1932" s="17">
        <v>6.1461235736849099E-2</v>
      </c>
      <c r="AN1932" s="17">
        <v>7.5920229685731394E-2</v>
      </c>
      <c r="AO1932" s="17">
        <v>8.6264204830286503E-2</v>
      </c>
      <c r="AP1932" s="17">
        <v>6.2491420664849397E-2</v>
      </c>
      <c r="AQ1932" s="17">
        <v>6.0571578059925003E-2</v>
      </c>
      <c r="AR1932" s="17"/>
      <c r="AS1932" s="17">
        <v>6.68556357092569E-2</v>
      </c>
      <c r="AT1932" s="17">
        <v>7.7137022249866904E-2</v>
      </c>
      <c r="AU1932" s="17"/>
      <c r="AV1932" s="17">
        <v>6.7399802419470897E-2</v>
      </c>
      <c r="AW1932" s="17">
        <v>6.5588361444973806E-2</v>
      </c>
    </row>
    <row r="1933" spans="2:49" x14ac:dyDescent="0.3">
      <c r="B1933" t="s">
        <v>142</v>
      </c>
      <c r="C1933" s="17">
        <v>4.55374012203753E-2</v>
      </c>
      <c r="D1933" s="17">
        <v>3.7423272327492103E-2</v>
      </c>
      <c r="E1933" s="17">
        <v>5.3779728972059397E-2</v>
      </c>
      <c r="F1933" s="17"/>
      <c r="G1933" s="17">
        <v>4.0510005336850903E-2</v>
      </c>
      <c r="H1933" s="17">
        <v>3.7573394778463998E-2</v>
      </c>
      <c r="I1933" s="17">
        <v>5.3422563613918297E-2</v>
      </c>
      <c r="J1933" s="17">
        <v>3.9741581659476402E-2</v>
      </c>
      <c r="K1933" s="17">
        <v>4.0014702281554397E-2</v>
      </c>
      <c r="L1933" s="17">
        <v>5.7343696983376803E-2</v>
      </c>
      <c r="M1933" s="17"/>
      <c r="N1933" s="17">
        <v>3.3399919032709897E-2</v>
      </c>
      <c r="O1933" s="17">
        <v>3.73637675492021E-2</v>
      </c>
      <c r="P1933" s="17">
        <v>4.2283153406212901E-2</v>
      </c>
      <c r="Q1933" s="17">
        <v>7.0509528479187802E-2</v>
      </c>
      <c r="R1933" s="17"/>
      <c r="S1933" s="17">
        <v>4.4952711428286302E-2</v>
      </c>
      <c r="T1933" s="17">
        <v>4.7222543190751899E-2</v>
      </c>
      <c r="U1933" s="17">
        <v>4.7312548821259903E-2</v>
      </c>
      <c r="V1933" s="17">
        <v>5.1220164723758899E-2</v>
      </c>
      <c r="W1933" s="17">
        <v>2.4456593888237298E-2</v>
      </c>
      <c r="X1933" s="17">
        <v>7.1051841073033001E-2</v>
      </c>
      <c r="Y1933" s="17">
        <v>2.35637379846938E-2</v>
      </c>
      <c r="Z1933" s="17">
        <v>7.6008177248847703E-2</v>
      </c>
      <c r="AA1933" s="17">
        <v>3.8192800097784002E-2</v>
      </c>
      <c r="AB1933" s="17">
        <v>3.9588376707626098E-2</v>
      </c>
      <c r="AC1933" s="17">
        <v>4.2730643072753899E-2</v>
      </c>
      <c r="AD1933" s="17">
        <v>5.9264591314561202E-2</v>
      </c>
      <c r="AE1933" s="17"/>
      <c r="AF1933" s="17">
        <v>6.0593314094671502E-2</v>
      </c>
      <c r="AG1933" s="17">
        <v>4.5280793612246198E-2</v>
      </c>
      <c r="AH1933" s="17">
        <v>3.5823829778303999E-2</v>
      </c>
      <c r="AI1933" s="17">
        <v>3.4201925730833901E-2</v>
      </c>
      <c r="AJ1933" s="17">
        <v>6.2046116462730699E-2</v>
      </c>
      <c r="AK1933" s="17"/>
      <c r="AL1933" s="17">
        <v>3.8794315451047598E-2</v>
      </c>
      <c r="AM1933" s="17">
        <v>5.8169013974871397E-2</v>
      </c>
      <c r="AN1933" s="17">
        <v>5.3464986522927603E-2</v>
      </c>
      <c r="AO1933" s="17">
        <v>3.1561605941182201E-2</v>
      </c>
      <c r="AP1933" s="17">
        <v>5.5455018404163302E-2</v>
      </c>
      <c r="AQ1933" s="17">
        <v>2.00606686762612E-2</v>
      </c>
      <c r="AR1933" s="17"/>
      <c r="AS1933" s="17">
        <v>4.48444019817665E-2</v>
      </c>
      <c r="AT1933" s="17">
        <v>4.6362660981056902E-2</v>
      </c>
      <c r="AU1933" s="17"/>
      <c r="AV1933" s="17">
        <v>4.7738897375744001E-2</v>
      </c>
      <c r="AW1933" s="17">
        <v>3.8103600951449899E-2</v>
      </c>
    </row>
    <row r="1934" spans="2:49" x14ac:dyDescent="0.3">
      <c r="C1934" s="17"/>
      <c r="D1934" s="17"/>
      <c r="E1934" s="17"/>
      <c r="F1934" s="17"/>
      <c r="G1934" s="17"/>
      <c r="H1934" s="17"/>
      <c r="I1934" s="17"/>
      <c r="J1934" s="17"/>
      <c r="K1934" s="17"/>
      <c r="L1934" s="17"/>
      <c r="M1934" s="17"/>
      <c r="N1934" s="17"/>
      <c r="O1934" s="17"/>
      <c r="P1934" s="17"/>
      <c r="Q1934" s="17"/>
      <c r="R1934" s="17"/>
      <c r="S1934" s="17"/>
      <c r="T1934" s="17"/>
      <c r="U1934" s="17"/>
      <c r="V1934" s="17"/>
      <c r="W1934" s="17"/>
      <c r="X1934" s="17"/>
      <c r="Y1934" s="17"/>
      <c r="Z1934" s="17"/>
      <c r="AA1934" s="17"/>
      <c r="AB1934" s="17"/>
      <c r="AC1934" s="17"/>
      <c r="AD1934" s="17"/>
      <c r="AE1934" s="17"/>
      <c r="AF1934" s="17"/>
      <c r="AG1934" s="17"/>
      <c r="AH1934" s="17"/>
      <c r="AI1934" s="17"/>
      <c r="AJ1934" s="17"/>
      <c r="AK1934" s="17"/>
      <c r="AL1934" s="17"/>
      <c r="AM1934" s="17"/>
      <c r="AN1934" s="17"/>
      <c r="AO1934" s="17"/>
      <c r="AP1934" s="17"/>
      <c r="AQ1934" s="17"/>
      <c r="AR1934" s="17"/>
      <c r="AS1934" s="17"/>
      <c r="AT1934" s="17"/>
      <c r="AU1934" s="17"/>
      <c r="AV1934" s="17"/>
      <c r="AW1934" s="17"/>
    </row>
    <row r="1935" spans="2:49" x14ac:dyDescent="0.3">
      <c r="B1935" s="6" t="s">
        <v>619</v>
      </c>
      <c r="C1935" s="17"/>
      <c r="D1935" s="17"/>
      <c r="E1935" s="17"/>
      <c r="F1935" s="17"/>
      <c r="G1935" s="17"/>
      <c r="H1935" s="17"/>
      <c r="I1935" s="17"/>
      <c r="J1935" s="17"/>
      <c r="K1935" s="17"/>
      <c r="L1935" s="17"/>
      <c r="M1935" s="17"/>
      <c r="N1935" s="17"/>
      <c r="O1935" s="17"/>
      <c r="P1935" s="17"/>
      <c r="Q1935" s="17"/>
      <c r="R1935" s="17"/>
      <c r="S1935" s="17"/>
      <c r="T1935" s="17"/>
      <c r="U1935" s="17"/>
      <c r="V1935" s="17"/>
      <c r="W1935" s="17"/>
      <c r="X1935" s="17"/>
      <c r="Y1935" s="17"/>
      <c r="Z1935" s="17"/>
      <c r="AA1935" s="17"/>
      <c r="AB1935" s="17"/>
      <c r="AC1935" s="17"/>
      <c r="AD1935" s="17"/>
      <c r="AE1935" s="17"/>
      <c r="AF1935" s="17"/>
      <c r="AG1935" s="17"/>
      <c r="AH1935" s="17"/>
      <c r="AI1935" s="17"/>
      <c r="AJ1935" s="17"/>
      <c r="AK1935" s="17"/>
      <c r="AL1935" s="17"/>
      <c r="AM1935" s="17"/>
      <c r="AN1935" s="17"/>
      <c r="AO1935" s="17"/>
      <c r="AP1935" s="17"/>
      <c r="AQ1935" s="17"/>
      <c r="AR1935" s="17"/>
      <c r="AS1935" s="17"/>
      <c r="AT1935" s="17"/>
      <c r="AU1935" s="17"/>
      <c r="AV1935" s="17"/>
      <c r="AW1935" s="17"/>
    </row>
    <row r="1936" spans="2:49" x14ac:dyDescent="0.3">
      <c r="B1936" s="23" t="s">
        <v>80</v>
      </c>
      <c r="C1936" s="17"/>
      <c r="D1936" s="17"/>
      <c r="E1936" s="17"/>
      <c r="F1936" s="17"/>
      <c r="G1936" s="17"/>
      <c r="H1936" s="17"/>
      <c r="I1936" s="17"/>
      <c r="J1936" s="17"/>
      <c r="K1936" s="17"/>
      <c r="L1936" s="17"/>
      <c r="M1936" s="17"/>
      <c r="N1936" s="17"/>
      <c r="O1936" s="17"/>
      <c r="P1936" s="17"/>
      <c r="Q1936" s="17"/>
      <c r="R1936" s="17"/>
      <c r="S1936" s="17"/>
      <c r="T1936" s="17"/>
      <c r="U1936" s="17"/>
      <c r="V1936" s="17"/>
      <c r="W1936" s="17"/>
      <c r="X1936" s="17"/>
      <c r="Y1936" s="17"/>
      <c r="Z1936" s="17"/>
      <c r="AA1936" s="17"/>
      <c r="AB1936" s="17"/>
      <c r="AC1936" s="17"/>
      <c r="AD1936" s="17"/>
      <c r="AE1936" s="17"/>
      <c r="AF1936" s="17"/>
      <c r="AG1936" s="17"/>
      <c r="AH1936" s="17"/>
      <c r="AI1936" s="17"/>
      <c r="AJ1936" s="17"/>
      <c r="AK1936" s="17"/>
      <c r="AL1936" s="17"/>
      <c r="AM1936" s="17"/>
      <c r="AN1936" s="17"/>
      <c r="AO1936" s="17"/>
      <c r="AP1936" s="17"/>
      <c r="AQ1936" s="17"/>
      <c r="AR1936" s="17"/>
      <c r="AS1936" s="17"/>
      <c r="AT1936" s="17"/>
      <c r="AU1936" s="17"/>
      <c r="AV1936" s="17"/>
      <c r="AW1936" s="17"/>
    </row>
    <row r="1937" spans="2:49" x14ac:dyDescent="0.3">
      <c r="B1937" t="s">
        <v>610</v>
      </c>
      <c r="C1937" s="17">
        <v>0.124238928912824</v>
      </c>
      <c r="D1937" s="17">
        <v>0.13790242957179899</v>
      </c>
      <c r="E1937" s="17">
        <v>0.107153504582956</v>
      </c>
      <c r="F1937" s="17"/>
      <c r="G1937" s="17">
        <v>0.27365760125988903</v>
      </c>
      <c r="H1937" s="17">
        <v>0.212032707976197</v>
      </c>
      <c r="I1937" s="17">
        <v>0.14521042664574699</v>
      </c>
      <c r="J1937" s="17">
        <v>6.6799231793628205E-2</v>
      </c>
      <c r="K1937" s="17">
        <v>5.9437502327245498E-2</v>
      </c>
      <c r="L1937" s="17">
        <v>2.59559833928334E-2</v>
      </c>
      <c r="M1937" s="17"/>
      <c r="N1937" s="17">
        <v>0.15952367725525701</v>
      </c>
      <c r="O1937" s="17">
        <v>0.12063003884111401</v>
      </c>
      <c r="P1937" s="17">
        <v>0.122094916945356</v>
      </c>
      <c r="Q1937" s="17">
        <v>8.9467651813968402E-2</v>
      </c>
      <c r="R1937" s="17"/>
      <c r="S1937" s="17">
        <v>0.20162808493881099</v>
      </c>
      <c r="T1937" s="17">
        <v>8.9533935017115707E-2</v>
      </c>
      <c r="U1937" s="17">
        <v>9.1957226102351797E-2</v>
      </c>
      <c r="V1937" s="17">
        <v>8.4370960350417898E-2</v>
      </c>
      <c r="W1937" s="17">
        <v>0.119770280384715</v>
      </c>
      <c r="X1937" s="17">
        <v>0.147314131956088</v>
      </c>
      <c r="Y1937" s="17">
        <v>0.107688661965778</v>
      </c>
      <c r="Z1937" s="17">
        <v>0.15095053391764701</v>
      </c>
      <c r="AA1937" s="17">
        <v>0.16893027875423999</v>
      </c>
      <c r="AB1937" s="17">
        <v>7.7248257181501995E-2</v>
      </c>
      <c r="AC1937" s="17">
        <v>8.0345648056563496E-2</v>
      </c>
      <c r="AD1937" s="17">
        <v>0.118873327777202</v>
      </c>
      <c r="AE1937" s="17"/>
      <c r="AF1937" s="17">
        <v>8.3423759571912295E-2</v>
      </c>
      <c r="AG1937" s="17">
        <v>0.11511104872886201</v>
      </c>
      <c r="AH1937" s="17">
        <v>0.13882999572135499</v>
      </c>
      <c r="AI1937" s="17">
        <v>0.20574395770489301</v>
      </c>
      <c r="AJ1937" s="17">
        <v>0.24423153253663801</v>
      </c>
      <c r="AK1937" s="17"/>
      <c r="AL1937" s="17">
        <v>0.222330877846911</v>
      </c>
      <c r="AM1937" s="17">
        <v>8.8238816140155399E-2</v>
      </c>
      <c r="AN1937" s="17">
        <v>0.10144678906398</v>
      </c>
      <c r="AO1937" s="17">
        <v>8.7402525176081894E-2</v>
      </c>
      <c r="AP1937" s="17">
        <v>6.5006347340086798E-2</v>
      </c>
      <c r="AQ1937" s="17">
        <v>0.112394732742196</v>
      </c>
      <c r="AR1937" s="17"/>
      <c r="AS1937" s="17">
        <v>0.112108723514773</v>
      </c>
      <c r="AT1937" s="17">
        <v>0.138684212321665</v>
      </c>
      <c r="AU1937" s="17"/>
      <c r="AV1937" s="17">
        <v>0.115380238865956</v>
      </c>
      <c r="AW1937" s="17">
        <v>0.10448990536227901</v>
      </c>
    </row>
    <row r="1938" spans="2:49" x14ac:dyDescent="0.3">
      <c r="B1938" t="s">
        <v>611</v>
      </c>
      <c r="C1938" s="17">
        <v>0.361925729434107</v>
      </c>
      <c r="D1938" s="17">
        <v>0.38331788741652201</v>
      </c>
      <c r="E1938" s="17">
        <v>0.343662812597677</v>
      </c>
      <c r="F1938" s="17"/>
      <c r="G1938" s="17">
        <v>0.47510765007535999</v>
      </c>
      <c r="H1938" s="17">
        <v>0.440060011742886</v>
      </c>
      <c r="I1938" s="17">
        <v>0.38644596774801798</v>
      </c>
      <c r="J1938" s="17">
        <v>0.35816762028554799</v>
      </c>
      <c r="K1938" s="17">
        <v>0.29506372700327099</v>
      </c>
      <c r="L1938" s="17">
        <v>0.25059438842002402</v>
      </c>
      <c r="M1938" s="17"/>
      <c r="N1938" s="17">
        <v>0.39118260394370002</v>
      </c>
      <c r="O1938" s="17">
        <v>0.38120656968364802</v>
      </c>
      <c r="P1938" s="17">
        <v>0.34771824407721802</v>
      </c>
      <c r="Q1938" s="17">
        <v>0.32672551711589998</v>
      </c>
      <c r="R1938" s="17"/>
      <c r="S1938" s="17">
        <v>0.37399465224322698</v>
      </c>
      <c r="T1938" s="17">
        <v>0.33629366810886202</v>
      </c>
      <c r="U1938" s="17">
        <v>0.30039335127317102</v>
      </c>
      <c r="V1938" s="17">
        <v>0.39322616906809299</v>
      </c>
      <c r="W1938" s="17">
        <v>0.31521737990071202</v>
      </c>
      <c r="X1938" s="17">
        <v>0.369783813368531</v>
      </c>
      <c r="Y1938" s="17">
        <v>0.33672277587308602</v>
      </c>
      <c r="Z1938" s="17">
        <v>0.37936979208128502</v>
      </c>
      <c r="AA1938" s="17">
        <v>0.33812742177412097</v>
      </c>
      <c r="AB1938" s="17">
        <v>0.40614628282695697</v>
      </c>
      <c r="AC1938" s="17">
        <v>0.44771562096911499</v>
      </c>
      <c r="AD1938" s="17">
        <v>0.42821082567829799</v>
      </c>
      <c r="AE1938" s="17"/>
      <c r="AF1938" s="17">
        <v>0.31606484894063802</v>
      </c>
      <c r="AG1938" s="17">
        <v>0.36676915510976199</v>
      </c>
      <c r="AH1938" s="17">
        <v>0.427109849295357</v>
      </c>
      <c r="AI1938" s="17">
        <v>0.37457139060844002</v>
      </c>
      <c r="AJ1938" s="17">
        <v>0.39708346487903601</v>
      </c>
      <c r="AK1938" s="17"/>
      <c r="AL1938" s="17">
        <v>0.38506024301895497</v>
      </c>
      <c r="AM1938" s="17">
        <v>0.37657026088712198</v>
      </c>
      <c r="AN1938" s="17">
        <v>0.36437414736309798</v>
      </c>
      <c r="AO1938" s="17">
        <v>0.33973317284606103</v>
      </c>
      <c r="AP1938" s="17">
        <v>0.30015507961127702</v>
      </c>
      <c r="AQ1938" s="17">
        <v>0.35663030324066902</v>
      </c>
      <c r="AR1938" s="17"/>
      <c r="AS1938" s="17">
        <v>0.35905029755997298</v>
      </c>
      <c r="AT1938" s="17">
        <v>0.365349944192361</v>
      </c>
      <c r="AU1938" s="17"/>
      <c r="AV1938" s="17">
        <v>0.35432017414322903</v>
      </c>
      <c r="AW1938" s="17">
        <v>0.37006597264705698</v>
      </c>
    </row>
    <row r="1939" spans="2:49" x14ac:dyDescent="0.3">
      <c r="B1939" t="s">
        <v>612</v>
      </c>
      <c r="C1939" s="17">
        <v>0.42443200864515901</v>
      </c>
      <c r="D1939" s="17">
        <v>0.40069179796724302</v>
      </c>
      <c r="E1939" s="17">
        <v>0.44809980872163002</v>
      </c>
      <c r="F1939" s="17"/>
      <c r="G1939" s="17">
        <v>0.20305495392513501</v>
      </c>
      <c r="H1939" s="17">
        <v>0.26324564406509798</v>
      </c>
      <c r="I1939" s="17">
        <v>0.37897687927874801</v>
      </c>
      <c r="J1939" s="17">
        <v>0.48639149088396599</v>
      </c>
      <c r="K1939" s="17">
        <v>0.53926094112976197</v>
      </c>
      <c r="L1939" s="17">
        <v>0.61325312096292905</v>
      </c>
      <c r="M1939" s="17"/>
      <c r="N1939" s="17">
        <v>0.38904062941203299</v>
      </c>
      <c r="O1939" s="17">
        <v>0.42308382737146499</v>
      </c>
      <c r="P1939" s="17">
        <v>0.44097259635827302</v>
      </c>
      <c r="Q1939" s="17">
        <v>0.44687578009120599</v>
      </c>
      <c r="R1939" s="17"/>
      <c r="S1939" s="17">
        <v>0.35242860692627298</v>
      </c>
      <c r="T1939" s="17">
        <v>0.46609743858314201</v>
      </c>
      <c r="U1939" s="17">
        <v>0.475369027514429</v>
      </c>
      <c r="V1939" s="17">
        <v>0.43747284504808198</v>
      </c>
      <c r="W1939" s="17">
        <v>0.48147769312559402</v>
      </c>
      <c r="X1939" s="17">
        <v>0.379032171853669</v>
      </c>
      <c r="Y1939" s="17">
        <v>0.46207182010687797</v>
      </c>
      <c r="Z1939" s="17">
        <v>0.34601315034881303</v>
      </c>
      <c r="AA1939" s="17">
        <v>0.42362941831062401</v>
      </c>
      <c r="AB1939" s="17">
        <v>0.44311155146246201</v>
      </c>
      <c r="AC1939" s="17">
        <v>0.39367481503778301</v>
      </c>
      <c r="AD1939" s="17">
        <v>0.41045241801417198</v>
      </c>
      <c r="AE1939" s="17"/>
      <c r="AF1939" s="17">
        <v>0.47642412460477601</v>
      </c>
      <c r="AG1939" s="17">
        <v>0.439948929176736</v>
      </c>
      <c r="AH1939" s="17">
        <v>0.37853826450512301</v>
      </c>
      <c r="AI1939" s="17">
        <v>0.33762837460754003</v>
      </c>
      <c r="AJ1939" s="17">
        <v>0.299959482767164</v>
      </c>
      <c r="AK1939" s="17"/>
      <c r="AL1939" s="17">
        <v>0.31392249387780302</v>
      </c>
      <c r="AM1939" s="17">
        <v>0.44179989565085598</v>
      </c>
      <c r="AN1939" s="17">
        <v>0.43776272053611498</v>
      </c>
      <c r="AO1939" s="17">
        <v>0.487716511485069</v>
      </c>
      <c r="AP1939" s="17">
        <v>0.52708182091410405</v>
      </c>
      <c r="AQ1939" s="17">
        <v>0.454626299478259</v>
      </c>
      <c r="AR1939" s="17"/>
      <c r="AS1939" s="17">
        <v>0.43476780544297</v>
      </c>
      <c r="AT1939" s="17">
        <v>0.41212360090586803</v>
      </c>
      <c r="AU1939" s="17"/>
      <c r="AV1939" s="17">
        <v>0.43136450562122203</v>
      </c>
      <c r="AW1939" s="17">
        <v>0.44269352783059202</v>
      </c>
    </row>
    <row r="1940" spans="2:49" x14ac:dyDescent="0.3">
      <c r="B1940" t="s">
        <v>613</v>
      </c>
      <c r="C1940" s="17">
        <v>4.8409369424703197E-2</v>
      </c>
      <c r="D1940" s="17">
        <v>4.7252385823200897E-2</v>
      </c>
      <c r="E1940" s="17">
        <v>4.9886165616248201E-2</v>
      </c>
      <c r="F1940" s="17"/>
      <c r="G1940" s="17">
        <v>2.2818874759622298E-2</v>
      </c>
      <c r="H1940" s="17">
        <v>5.2827652831271901E-2</v>
      </c>
      <c r="I1940" s="17">
        <v>4.8035814181091797E-2</v>
      </c>
      <c r="J1940" s="17">
        <v>5.2793512201057401E-2</v>
      </c>
      <c r="K1940" s="17">
        <v>5.6922343533406597E-2</v>
      </c>
      <c r="L1940" s="17">
        <v>5.2977400311443802E-2</v>
      </c>
      <c r="M1940" s="17"/>
      <c r="N1940" s="17">
        <v>3.28023665141687E-2</v>
      </c>
      <c r="O1940" s="17">
        <v>3.2441204751528098E-2</v>
      </c>
      <c r="P1940" s="17">
        <v>5.5846685979331998E-2</v>
      </c>
      <c r="Q1940" s="17">
        <v>7.58611127307003E-2</v>
      </c>
      <c r="R1940" s="17"/>
      <c r="S1940" s="17">
        <v>3.4548520072505598E-2</v>
      </c>
      <c r="T1940" s="17">
        <v>6.81186652832447E-2</v>
      </c>
      <c r="U1940" s="17">
        <v>8.5071538146416895E-2</v>
      </c>
      <c r="V1940" s="17">
        <v>3.9864479352955999E-2</v>
      </c>
      <c r="W1940" s="17">
        <v>3.4126852937030099E-2</v>
      </c>
      <c r="X1940" s="17">
        <v>5.8656755525182201E-2</v>
      </c>
      <c r="Y1940" s="17">
        <v>5.8717120225761699E-2</v>
      </c>
      <c r="Z1940" s="17">
        <v>4.6688271535796397E-2</v>
      </c>
      <c r="AA1940" s="17">
        <v>4.35552382832941E-2</v>
      </c>
      <c r="AB1940" s="17">
        <v>3.9420377750696199E-2</v>
      </c>
      <c r="AC1940" s="17">
        <v>2.66497491653645E-2</v>
      </c>
      <c r="AD1940" s="17">
        <v>1.37807318445053E-2</v>
      </c>
      <c r="AE1940" s="17"/>
      <c r="AF1940" s="17">
        <v>7.4694858232393802E-2</v>
      </c>
      <c r="AG1940" s="17">
        <v>3.88946062233861E-2</v>
      </c>
      <c r="AH1940" s="17">
        <v>2.4303532069471199E-2</v>
      </c>
      <c r="AI1940" s="17">
        <v>4.8756856269948197E-2</v>
      </c>
      <c r="AJ1940" s="17">
        <v>0</v>
      </c>
      <c r="AK1940" s="17"/>
      <c r="AL1940" s="17">
        <v>4.6045691400347602E-2</v>
      </c>
      <c r="AM1940" s="17">
        <v>3.5503313114607402E-2</v>
      </c>
      <c r="AN1940" s="17">
        <v>5.5586721200876002E-2</v>
      </c>
      <c r="AO1940" s="17">
        <v>5.84499443086672E-2</v>
      </c>
      <c r="AP1940" s="17">
        <v>5.2141082169602698E-2</v>
      </c>
      <c r="AQ1940" s="17">
        <v>6.7528424683659605E-2</v>
      </c>
      <c r="AR1940" s="17"/>
      <c r="AS1940" s="17">
        <v>5.50906810056076E-2</v>
      </c>
      <c r="AT1940" s="17">
        <v>4.0452913935133498E-2</v>
      </c>
      <c r="AU1940" s="17"/>
      <c r="AV1940" s="17">
        <v>5.9726265119537103E-2</v>
      </c>
      <c r="AW1940" s="17">
        <v>4.4295172318217502E-2</v>
      </c>
    </row>
    <row r="1941" spans="2:49" x14ac:dyDescent="0.3">
      <c r="B1941" t="s">
        <v>142</v>
      </c>
      <c r="C1941" s="17">
        <v>4.0993963583206498E-2</v>
      </c>
      <c r="D1941" s="17">
        <v>3.0835499221234301E-2</v>
      </c>
      <c r="E1941" s="17">
        <v>5.1197708481488399E-2</v>
      </c>
      <c r="F1941" s="17"/>
      <c r="G1941" s="17">
        <v>2.5360919979992898E-2</v>
      </c>
      <c r="H1941" s="17">
        <v>3.1833983384548098E-2</v>
      </c>
      <c r="I1941" s="17">
        <v>4.13309121463959E-2</v>
      </c>
      <c r="J1941" s="17">
        <v>3.5848144835800698E-2</v>
      </c>
      <c r="K1941" s="17">
        <v>4.9315486006314399E-2</v>
      </c>
      <c r="L1941" s="17">
        <v>5.7219106912770101E-2</v>
      </c>
      <c r="M1941" s="17"/>
      <c r="N1941" s="17">
        <v>2.7450722874840801E-2</v>
      </c>
      <c r="O1941" s="17">
        <v>4.2638359352244498E-2</v>
      </c>
      <c r="P1941" s="17">
        <v>3.3367556639820301E-2</v>
      </c>
      <c r="Q1941" s="17">
        <v>6.1069938248224598E-2</v>
      </c>
      <c r="R1941" s="17"/>
      <c r="S1941" s="17">
        <v>3.7400135819183403E-2</v>
      </c>
      <c r="T1941" s="17">
        <v>3.9956293007635701E-2</v>
      </c>
      <c r="U1941" s="17">
        <v>4.72088569636318E-2</v>
      </c>
      <c r="V1941" s="17">
        <v>4.5065546180451298E-2</v>
      </c>
      <c r="W1941" s="17">
        <v>4.9407793651949597E-2</v>
      </c>
      <c r="X1941" s="17">
        <v>4.5213127296529897E-2</v>
      </c>
      <c r="Y1941" s="17">
        <v>3.4799621828495497E-2</v>
      </c>
      <c r="Z1941" s="17">
        <v>7.6978252116459298E-2</v>
      </c>
      <c r="AA1941" s="17">
        <v>2.5757642877721702E-2</v>
      </c>
      <c r="AB1941" s="17">
        <v>3.40735307783838E-2</v>
      </c>
      <c r="AC1941" s="17">
        <v>5.1614166771174197E-2</v>
      </c>
      <c r="AD1941" s="17">
        <v>2.8682696685821601E-2</v>
      </c>
      <c r="AE1941" s="17"/>
      <c r="AF1941" s="17">
        <v>4.9392408650279801E-2</v>
      </c>
      <c r="AG1941" s="17">
        <v>3.9276260761253803E-2</v>
      </c>
      <c r="AH1941" s="17">
        <v>3.12183584086934E-2</v>
      </c>
      <c r="AI1941" s="17">
        <v>3.32994208091782E-2</v>
      </c>
      <c r="AJ1941" s="17">
        <v>5.8725519817162598E-2</v>
      </c>
      <c r="AK1941" s="17"/>
      <c r="AL1941" s="17">
        <v>3.26406938559827E-2</v>
      </c>
      <c r="AM1941" s="17">
        <v>5.7887714207259001E-2</v>
      </c>
      <c r="AN1941" s="17">
        <v>4.0829621835931001E-2</v>
      </c>
      <c r="AO1941" s="17">
        <v>2.6697846184120799E-2</v>
      </c>
      <c r="AP1941" s="17">
        <v>5.5615669964930399E-2</v>
      </c>
      <c r="AQ1941" s="17">
        <v>8.8202398552159403E-3</v>
      </c>
      <c r="AR1941" s="17"/>
      <c r="AS1941" s="17">
        <v>3.8982492476675602E-2</v>
      </c>
      <c r="AT1941" s="17">
        <v>4.3389328644972303E-2</v>
      </c>
      <c r="AU1941" s="17"/>
      <c r="AV1941" s="17">
        <v>3.9208816250056698E-2</v>
      </c>
      <c r="AW1941" s="17">
        <v>3.8455421841853597E-2</v>
      </c>
    </row>
    <row r="1942" spans="2:49" x14ac:dyDescent="0.3">
      <c r="C1942" s="17"/>
      <c r="D1942" s="17"/>
      <c r="E1942" s="17"/>
      <c r="F1942" s="17"/>
      <c r="G1942" s="17"/>
      <c r="H1942" s="17"/>
      <c r="I1942" s="17"/>
      <c r="J1942" s="17"/>
      <c r="K1942" s="17"/>
      <c r="L1942" s="17"/>
      <c r="M1942" s="17"/>
      <c r="N1942" s="17"/>
      <c r="O1942" s="17"/>
      <c r="P1942" s="17"/>
      <c r="Q1942" s="17"/>
      <c r="R1942" s="17"/>
      <c r="S1942" s="17"/>
      <c r="T1942" s="17"/>
      <c r="U1942" s="17"/>
      <c r="V1942" s="17"/>
      <c r="W1942" s="17"/>
      <c r="X1942" s="17"/>
      <c r="Y1942" s="17"/>
      <c r="Z1942" s="17"/>
      <c r="AA1942" s="17"/>
      <c r="AB1942" s="17"/>
      <c r="AC1942" s="17"/>
      <c r="AD1942" s="17"/>
      <c r="AE1942" s="17"/>
      <c r="AF1942" s="17"/>
      <c r="AG1942" s="17"/>
      <c r="AH1942" s="17"/>
      <c r="AI1942" s="17"/>
      <c r="AJ1942" s="17"/>
      <c r="AK1942" s="17"/>
      <c r="AL1942" s="17"/>
      <c r="AM1942" s="17"/>
      <c r="AN1942" s="17"/>
      <c r="AO1942" s="17"/>
      <c r="AP1942" s="17"/>
      <c r="AQ1942" s="17"/>
      <c r="AR1942" s="17"/>
      <c r="AS1942" s="17"/>
      <c r="AT1942" s="17"/>
      <c r="AU1942" s="17"/>
      <c r="AV1942" s="17"/>
      <c r="AW1942" s="17"/>
    </row>
    <row r="1943" spans="2:49" x14ac:dyDescent="0.3">
      <c r="B1943" s="6" t="s">
        <v>620</v>
      </c>
      <c r="C1943" s="17"/>
      <c r="D1943" s="17"/>
      <c r="E1943" s="17"/>
      <c r="F1943" s="17"/>
      <c r="G1943" s="17"/>
      <c r="H1943" s="17"/>
      <c r="I1943" s="17"/>
      <c r="J1943" s="17"/>
      <c r="K1943" s="17"/>
      <c r="L1943" s="17"/>
      <c r="M1943" s="17"/>
      <c r="N1943" s="17"/>
      <c r="O1943" s="17"/>
      <c r="P1943" s="17"/>
      <c r="Q1943" s="17"/>
      <c r="R1943" s="17"/>
      <c r="S1943" s="17"/>
      <c r="T1943" s="17"/>
      <c r="U1943" s="17"/>
      <c r="V1943" s="17"/>
      <c r="W1943" s="17"/>
      <c r="X1943" s="17"/>
      <c r="Y1943" s="17"/>
      <c r="Z1943" s="17"/>
      <c r="AA1943" s="17"/>
      <c r="AB1943" s="17"/>
      <c r="AC1943" s="17"/>
      <c r="AD1943" s="17"/>
      <c r="AE1943" s="17"/>
      <c r="AF1943" s="17"/>
      <c r="AG1943" s="17"/>
      <c r="AH1943" s="17"/>
      <c r="AI1943" s="17"/>
      <c r="AJ1943" s="17"/>
      <c r="AK1943" s="17"/>
      <c r="AL1943" s="17"/>
      <c r="AM1943" s="17"/>
      <c r="AN1943" s="17"/>
      <c r="AO1943" s="17"/>
      <c r="AP1943" s="17"/>
      <c r="AQ1943" s="17"/>
      <c r="AR1943" s="17"/>
      <c r="AS1943" s="17"/>
      <c r="AT1943" s="17"/>
      <c r="AU1943" s="17"/>
      <c r="AV1943" s="17"/>
      <c r="AW1943" s="17"/>
    </row>
    <row r="1944" spans="2:49" x14ac:dyDescent="0.3">
      <c r="B1944" s="23" t="s">
        <v>80</v>
      </c>
      <c r="C1944" s="17"/>
      <c r="D1944" s="17"/>
      <c r="E1944" s="17"/>
      <c r="F1944" s="17"/>
      <c r="G1944" s="17"/>
      <c r="H1944" s="17"/>
      <c r="I1944" s="17"/>
      <c r="J1944" s="17"/>
      <c r="K1944" s="17"/>
      <c r="L1944" s="17"/>
      <c r="M1944" s="17"/>
      <c r="N1944" s="17"/>
      <c r="O1944" s="17"/>
      <c r="P1944" s="17"/>
      <c r="Q1944" s="17"/>
      <c r="R1944" s="17"/>
      <c r="S1944" s="17"/>
      <c r="T1944" s="17"/>
      <c r="U1944" s="17"/>
      <c r="V1944" s="17"/>
      <c r="W1944" s="17"/>
      <c r="X1944" s="17"/>
      <c r="Y1944" s="17"/>
      <c r="Z1944" s="17"/>
      <c r="AA1944" s="17"/>
      <c r="AB1944" s="17"/>
      <c r="AC1944" s="17"/>
      <c r="AD1944" s="17"/>
      <c r="AE1944" s="17"/>
      <c r="AF1944" s="17"/>
      <c r="AG1944" s="17"/>
      <c r="AH1944" s="17"/>
      <c r="AI1944" s="17"/>
      <c r="AJ1944" s="17"/>
      <c r="AK1944" s="17"/>
      <c r="AL1944" s="17"/>
      <c r="AM1944" s="17"/>
      <c r="AN1944" s="17"/>
      <c r="AO1944" s="17"/>
      <c r="AP1944" s="17"/>
      <c r="AQ1944" s="17"/>
      <c r="AR1944" s="17"/>
      <c r="AS1944" s="17"/>
      <c r="AT1944" s="17"/>
      <c r="AU1944" s="17"/>
      <c r="AV1944" s="17"/>
      <c r="AW1944" s="17"/>
    </row>
    <row r="1945" spans="2:49" x14ac:dyDescent="0.3">
      <c r="B1945" t="s">
        <v>610</v>
      </c>
      <c r="C1945" s="17">
        <v>0.110639545136827</v>
      </c>
      <c r="D1945" s="17">
        <v>0.130818507473456</v>
      </c>
      <c r="E1945" s="17">
        <v>8.9842107005197999E-2</v>
      </c>
      <c r="F1945" s="17"/>
      <c r="G1945" s="17">
        <v>0.196269720403523</v>
      </c>
      <c r="H1945" s="17">
        <v>0.21459436709740501</v>
      </c>
      <c r="I1945" s="17">
        <v>0.13019754613606299</v>
      </c>
      <c r="J1945" s="17">
        <v>7.00878590313916E-2</v>
      </c>
      <c r="K1945" s="17">
        <v>5.9219763718160102E-2</v>
      </c>
      <c r="L1945" s="17">
        <v>2.03748707336413E-2</v>
      </c>
      <c r="M1945" s="17"/>
      <c r="N1945" s="17">
        <v>0.167984827467859</v>
      </c>
      <c r="O1945" s="17">
        <v>8.4553079303035295E-2</v>
      </c>
      <c r="P1945" s="17">
        <v>9.0634512286973598E-2</v>
      </c>
      <c r="Q1945" s="17">
        <v>9.0983160366649204E-2</v>
      </c>
      <c r="R1945" s="17"/>
      <c r="S1945" s="17">
        <v>0.19562549531594101</v>
      </c>
      <c r="T1945" s="17">
        <v>8.2005581274729802E-2</v>
      </c>
      <c r="U1945" s="17">
        <v>5.3821873909717502E-2</v>
      </c>
      <c r="V1945" s="17">
        <v>8.5920467529620903E-2</v>
      </c>
      <c r="W1945" s="17">
        <v>7.1981554263827796E-2</v>
      </c>
      <c r="X1945" s="17">
        <v>0.137251543050638</v>
      </c>
      <c r="Y1945" s="17">
        <v>0.10325967790830699</v>
      </c>
      <c r="Z1945" s="17">
        <v>0.12966160926677001</v>
      </c>
      <c r="AA1945" s="17">
        <v>0.15446809246969501</v>
      </c>
      <c r="AB1945" s="17">
        <v>6.1217466768965299E-2</v>
      </c>
      <c r="AC1945" s="17">
        <v>7.10961706406186E-2</v>
      </c>
      <c r="AD1945" s="17">
        <v>0.12154196757927301</v>
      </c>
      <c r="AE1945" s="17"/>
      <c r="AF1945" s="17">
        <v>6.2015164364749603E-2</v>
      </c>
      <c r="AG1945" s="17">
        <v>8.8104781246453698E-2</v>
      </c>
      <c r="AH1945" s="17">
        <v>0.146770934037523</v>
      </c>
      <c r="AI1945" s="17">
        <v>0.18581813216367399</v>
      </c>
      <c r="AJ1945" s="17">
        <v>0.29306923638888899</v>
      </c>
      <c r="AK1945" s="17"/>
      <c r="AL1945" s="17">
        <v>0.20520234761821901</v>
      </c>
      <c r="AM1945" s="17">
        <v>8.0327364391158798E-2</v>
      </c>
      <c r="AN1945" s="17">
        <v>8.4083216321251597E-2</v>
      </c>
      <c r="AO1945" s="17">
        <v>7.1490835327586794E-2</v>
      </c>
      <c r="AP1945" s="17">
        <v>6.08166223547211E-2</v>
      </c>
      <c r="AQ1945" s="17">
        <v>8.1345689288088593E-2</v>
      </c>
      <c r="AR1945" s="17"/>
      <c r="AS1945" s="17">
        <v>0.118780672242508</v>
      </c>
      <c r="AT1945" s="17">
        <v>0.100944664922526</v>
      </c>
      <c r="AU1945" s="17"/>
      <c r="AV1945" s="17">
        <v>0.128171845710222</v>
      </c>
      <c r="AW1945" s="17">
        <v>9.6910182512670306E-2</v>
      </c>
    </row>
    <row r="1946" spans="2:49" x14ac:dyDescent="0.3">
      <c r="B1946" t="s">
        <v>611</v>
      </c>
      <c r="C1946" s="17">
        <v>0.30095012600346899</v>
      </c>
      <c r="D1946" s="17">
        <v>0.31881462206177902</v>
      </c>
      <c r="E1946" s="17">
        <v>0.28474279359909599</v>
      </c>
      <c r="F1946" s="17"/>
      <c r="G1946" s="17">
        <v>0.44586671697152602</v>
      </c>
      <c r="H1946" s="17">
        <v>0.38729834004033498</v>
      </c>
      <c r="I1946" s="17">
        <v>0.32755347625214798</v>
      </c>
      <c r="J1946" s="17">
        <v>0.281545803607335</v>
      </c>
      <c r="K1946" s="17">
        <v>0.223235651771479</v>
      </c>
      <c r="L1946" s="17">
        <v>0.180004361766715</v>
      </c>
      <c r="M1946" s="17"/>
      <c r="N1946" s="17">
        <v>0.31496373043206599</v>
      </c>
      <c r="O1946" s="17">
        <v>0.31438004089717903</v>
      </c>
      <c r="P1946" s="17">
        <v>0.31662334292590899</v>
      </c>
      <c r="Q1946" s="17">
        <v>0.259549428022471</v>
      </c>
      <c r="R1946" s="17"/>
      <c r="S1946" s="17">
        <v>0.31020662966276702</v>
      </c>
      <c r="T1946" s="17">
        <v>0.29827829120496502</v>
      </c>
      <c r="U1946" s="17">
        <v>0.27296394408443603</v>
      </c>
      <c r="V1946" s="17">
        <v>0.30033516526589499</v>
      </c>
      <c r="W1946" s="17">
        <v>0.30728114106405502</v>
      </c>
      <c r="X1946" s="17">
        <v>0.32536398399502903</v>
      </c>
      <c r="Y1946" s="17">
        <v>0.239684479923052</v>
      </c>
      <c r="Z1946" s="17">
        <v>0.31370230165066598</v>
      </c>
      <c r="AA1946" s="17">
        <v>0.29231426784701298</v>
      </c>
      <c r="AB1946" s="17">
        <v>0.319897396274816</v>
      </c>
      <c r="AC1946" s="17">
        <v>0.35568415256785901</v>
      </c>
      <c r="AD1946" s="17">
        <v>0.28777367837942802</v>
      </c>
      <c r="AE1946" s="17"/>
      <c r="AF1946" s="17">
        <v>0.23063693766003199</v>
      </c>
      <c r="AG1946" s="17">
        <v>0.290778329257256</v>
      </c>
      <c r="AH1946" s="17">
        <v>0.37546339760411501</v>
      </c>
      <c r="AI1946" s="17">
        <v>0.35406499942571601</v>
      </c>
      <c r="AJ1946" s="17">
        <v>0.32212969001424802</v>
      </c>
      <c r="AK1946" s="17"/>
      <c r="AL1946" s="17">
        <v>0.35954340930626</v>
      </c>
      <c r="AM1946" s="17">
        <v>0.26890749402402397</v>
      </c>
      <c r="AN1946" s="17">
        <v>0.28820980151356201</v>
      </c>
      <c r="AO1946" s="17">
        <v>0.28825323829340799</v>
      </c>
      <c r="AP1946" s="17">
        <v>0.28640200811348898</v>
      </c>
      <c r="AQ1946" s="17">
        <v>0.27836415623993799</v>
      </c>
      <c r="AR1946" s="17"/>
      <c r="AS1946" s="17">
        <v>0.29743973274909502</v>
      </c>
      <c r="AT1946" s="17">
        <v>0.305130486003312</v>
      </c>
      <c r="AU1946" s="17"/>
      <c r="AV1946" s="17">
        <v>0.27754743074872301</v>
      </c>
      <c r="AW1946" s="17">
        <v>0.343765613971249</v>
      </c>
    </row>
    <row r="1947" spans="2:49" x14ac:dyDescent="0.3">
      <c r="B1947" t="s">
        <v>612</v>
      </c>
      <c r="C1947" s="17">
        <v>0.50693917630218999</v>
      </c>
      <c r="D1947" s="17">
        <v>0.48439829166700199</v>
      </c>
      <c r="E1947" s="17">
        <v>0.530030652375302</v>
      </c>
      <c r="F1947" s="17"/>
      <c r="G1947" s="17">
        <v>0.29999715115839098</v>
      </c>
      <c r="H1947" s="17">
        <v>0.318833518847352</v>
      </c>
      <c r="I1947" s="17">
        <v>0.45659487612128102</v>
      </c>
      <c r="J1947" s="17">
        <v>0.57036144705450398</v>
      </c>
      <c r="K1947" s="17">
        <v>0.65682176557677396</v>
      </c>
      <c r="L1947" s="17">
        <v>0.68723474064344103</v>
      </c>
      <c r="M1947" s="17"/>
      <c r="N1947" s="17">
        <v>0.454640429069607</v>
      </c>
      <c r="O1947" s="17">
        <v>0.53817196716971905</v>
      </c>
      <c r="P1947" s="17">
        <v>0.51033111217733196</v>
      </c>
      <c r="Q1947" s="17">
        <v>0.52802438184350897</v>
      </c>
      <c r="R1947" s="17"/>
      <c r="S1947" s="17">
        <v>0.41462255133737902</v>
      </c>
      <c r="T1947" s="17">
        <v>0.53940487384686697</v>
      </c>
      <c r="U1947" s="17">
        <v>0.56162033602049999</v>
      </c>
      <c r="V1947" s="17">
        <v>0.52048173217084204</v>
      </c>
      <c r="W1947" s="17">
        <v>0.54960021795669201</v>
      </c>
      <c r="X1947" s="17">
        <v>0.45327993446930498</v>
      </c>
      <c r="Y1947" s="17">
        <v>0.56903412743687798</v>
      </c>
      <c r="Z1947" s="17">
        <v>0.46447518025111501</v>
      </c>
      <c r="AA1947" s="17">
        <v>0.48474616637331702</v>
      </c>
      <c r="AB1947" s="17">
        <v>0.54553000106782101</v>
      </c>
      <c r="AC1947" s="17">
        <v>0.49656302645994099</v>
      </c>
      <c r="AD1947" s="17">
        <v>0.54639138043512003</v>
      </c>
      <c r="AE1947" s="17"/>
      <c r="AF1947" s="17">
        <v>0.61297151877814204</v>
      </c>
      <c r="AG1947" s="17">
        <v>0.53868834013843103</v>
      </c>
      <c r="AH1947" s="17">
        <v>0.42774453424834702</v>
      </c>
      <c r="AI1947" s="17">
        <v>0.38829691359401902</v>
      </c>
      <c r="AJ1947" s="17">
        <v>0.327142462321867</v>
      </c>
      <c r="AK1947" s="17"/>
      <c r="AL1947" s="17">
        <v>0.35998168598480701</v>
      </c>
      <c r="AM1947" s="17">
        <v>0.56664003000931396</v>
      </c>
      <c r="AN1947" s="17">
        <v>0.53416166748009197</v>
      </c>
      <c r="AO1947" s="17">
        <v>0.56925073650865199</v>
      </c>
      <c r="AP1947" s="17">
        <v>0.55293972456416496</v>
      </c>
      <c r="AQ1947" s="17">
        <v>0.57773270963710899</v>
      </c>
      <c r="AR1947" s="17"/>
      <c r="AS1947" s="17">
        <v>0.50333326646403997</v>
      </c>
      <c r="AT1947" s="17">
        <v>0.51123328244874999</v>
      </c>
      <c r="AU1947" s="17"/>
      <c r="AV1947" s="17">
        <v>0.512649926336879</v>
      </c>
      <c r="AW1947" s="17">
        <v>0.481636306572303</v>
      </c>
    </row>
    <row r="1948" spans="2:49" x14ac:dyDescent="0.3">
      <c r="B1948" t="s">
        <v>613</v>
      </c>
      <c r="C1948" s="17">
        <v>4.4469898627829602E-2</v>
      </c>
      <c r="D1948" s="17">
        <v>3.6233952461495002E-2</v>
      </c>
      <c r="E1948" s="17">
        <v>5.1028947984908299E-2</v>
      </c>
      <c r="F1948" s="17"/>
      <c r="G1948" s="17">
        <v>3.8541295145900697E-2</v>
      </c>
      <c r="H1948" s="17">
        <v>4.9599316960362197E-2</v>
      </c>
      <c r="I1948" s="17">
        <v>4.9074738180577698E-2</v>
      </c>
      <c r="J1948" s="17">
        <v>4.7827077107124097E-2</v>
      </c>
      <c r="K1948" s="17">
        <v>3.3086544401407E-2</v>
      </c>
      <c r="L1948" s="17">
        <v>4.5421580850080003E-2</v>
      </c>
      <c r="M1948" s="17"/>
      <c r="N1948" s="17">
        <v>2.8698619573934998E-2</v>
      </c>
      <c r="O1948" s="17">
        <v>3.4057514291512603E-2</v>
      </c>
      <c r="P1948" s="17">
        <v>5.7208340670493803E-2</v>
      </c>
      <c r="Q1948" s="17">
        <v>6.16137817246541E-2</v>
      </c>
      <c r="R1948" s="17"/>
      <c r="S1948" s="17">
        <v>4.7905801877033603E-2</v>
      </c>
      <c r="T1948" s="17">
        <v>3.6205409857354598E-2</v>
      </c>
      <c r="U1948" s="17">
        <v>6.4109016370292607E-2</v>
      </c>
      <c r="V1948" s="17">
        <v>4.9649815835333101E-2</v>
      </c>
      <c r="W1948" s="17">
        <v>4.0465000353928499E-2</v>
      </c>
      <c r="X1948" s="17">
        <v>4.8820638079660097E-2</v>
      </c>
      <c r="Y1948" s="17">
        <v>5.3554885294500497E-2</v>
      </c>
      <c r="Z1948" s="17">
        <v>3.6283903343593098E-2</v>
      </c>
      <c r="AA1948" s="17">
        <v>5.1287685122739103E-2</v>
      </c>
      <c r="AB1948" s="17">
        <v>3.8909475243111599E-2</v>
      </c>
      <c r="AC1948" s="17">
        <v>1.7735759673406699E-2</v>
      </c>
      <c r="AD1948" s="17">
        <v>1.5610276920357199E-2</v>
      </c>
      <c r="AE1948" s="17"/>
      <c r="AF1948" s="17">
        <v>5.8840595426293503E-2</v>
      </c>
      <c r="AG1948" s="17">
        <v>4.4905672439823401E-2</v>
      </c>
      <c r="AH1948" s="17">
        <v>2.58889282267767E-2</v>
      </c>
      <c r="AI1948" s="17">
        <v>3.8649223249811203E-2</v>
      </c>
      <c r="AJ1948" s="17">
        <v>2.7744334880317599E-2</v>
      </c>
      <c r="AK1948" s="17"/>
      <c r="AL1948" s="17">
        <v>4.9134865400155797E-2</v>
      </c>
      <c r="AM1948" s="17">
        <v>3.8914216991463302E-2</v>
      </c>
      <c r="AN1948" s="17">
        <v>5.6199395343345102E-2</v>
      </c>
      <c r="AO1948" s="17">
        <v>3.7127824847082297E-2</v>
      </c>
      <c r="AP1948" s="17">
        <v>3.50487978049282E-2</v>
      </c>
      <c r="AQ1948" s="17">
        <v>6.2557444834864098E-2</v>
      </c>
      <c r="AR1948" s="17"/>
      <c r="AS1948" s="17">
        <v>4.2597310590976399E-2</v>
      </c>
      <c r="AT1948" s="17">
        <v>4.6699874461931697E-2</v>
      </c>
      <c r="AU1948" s="17"/>
      <c r="AV1948" s="17">
        <v>4.4189259327041902E-2</v>
      </c>
      <c r="AW1948" s="17">
        <v>3.8889925288996402E-2</v>
      </c>
    </row>
    <row r="1949" spans="2:49" x14ac:dyDescent="0.3">
      <c r="B1949" t="s">
        <v>142</v>
      </c>
      <c r="C1949" s="17">
        <v>3.7001253929685299E-2</v>
      </c>
      <c r="D1949" s="17">
        <v>2.9734626336268302E-2</v>
      </c>
      <c r="E1949" s="17">
        <v>4.4355499035496397E-2</v>
      </c>
      <c r="F1949" s="17"/>
      <c r="G1949" s="17">
        <v>1.9325116320658999E-2</v>
      </c>
      <c r="H1949" s="17">
        <v>2.9674457054545501E-2</v>
      </c>
      <c r="I1949" s="17">
        <v>3.6579363309930599E-2</v>
      </c>
      <c r="J1949" s="17">
        <v>3.0177813199645701E-2</v>
      </c>
      <c r="K1949" s="17">
        <v>2.76362745321805E-2</v>
      </c>
      <c r="L1949" s="17">
        <v>6.6964446006122794E-2</v>
      </c>
      <c r="M1949" s="17"/>
      <c r="N1949" s="17">
        <v>3.3712393456532597E-2</v>
      </c>
      <c r="O1949" s="17">
        <v>2.8837398338553501E-2</v>
      </c>
      <c r="P1949" s="17">
        <v>2.5202691939290998E-2</v>
      </c>
      <c r="Q1949" s="17">
        <v>5.98292480427167E-2</v>
      </c>
      <c r="R1949" s="17"/>
      <c r="S1949" s="17">
        <v>3.1639521806879102E-2</v>
      </c>
      <c r="T1949" s="17">
        <v>4.4105843816083699E-2</v>
      </c>
      <c r="U1949" s="17">
        <v>4.7484829615054097E-2</v>
      </c>
      <c r="V1949" s="17">
        <v>4.3612819198308797E-2</v>
      </c>
      <c r="W1949" s="17">
        <v>3.0672086361496799E-2</v>
      </c>
      <c r="X1949" s="17">
        <v>3.5283900405367503E-2</v>
      </c>
      <c r="Y1949" s="17">
        <v>3.4466829437262897E-2</v>
      </c>
      <c r="Z1949" s="17">
        <v>5.5877005487856297E-2</v>
      </c>
      <c r="AA1949" s="17">
        <v>1.71837881872356E-2</v>
      </c>
      <c r="AB1949" s="17">
        <v>3.4445660645285203E-2</v>
      </c>
      <c r="AC1949" s="17">
        <v>5.8920890658174199E-2</v>
      </c>
      <c r="AD1949" s="17">
        <v>2.8682696685821601E-2</v>
      </c>
      <c r="AE1949" s="17"/>
      <c r="AF1949" s="17">
        <v>3.5535783770783202E-2</v>
      </c>
      <c r="AG1949" s="17">
        <v>3.7522876918035103E-2</v>
      </c>
      <c r="AH1949" s="17">
        <v>2.41322058832391E-2</v>
      </c>
      <c r="AI1949" s="17">
        <v>3.3170731566779799E-2</v>
      </c>
      <c r="AJ1949" s="17">
        <v>2.9914276394677801E-2</v>
      </c>
      <c r="AK1949" s="17"/>
      <c r="AL1949" s="17">
        <v>2.6137691690557598E-2</v>
      </c>
      <c r="AM1949" s="17">
        <v>4.5210894584039603E-2</v>
      </c>
      <c r="AN1949" s="17">
        <v>3.7345919341749897E-2</v>
      </c>
      <c r="AO1949" s="17">
        <v>3.3877365023270399E-2</v>
      </c>
      <c r="AP1949" s="17">
        <v>6.4792847162696607E-2</v>
      </c>
      <c r="AQ1949" s="17">
        <v>0</v>
      </c>
      <c r="AR1949" s="17"/>
      <c r="AS1949" s="17">
        <v>3.7849017953380602E-2</v>
      </c>
      <c r="AT1949" s="17">
        <v>3.5991692163479201E-2</v>
      </c>
      <c r="AU1949" s="17"/>
      <c r="AV1949" s="17">
        <v>3.7441537877133398E-2</v>
      </c>
      <c r="AW1949" s="17">
        <v>3.87979716547808E-2</v>
      </c>
    </row>
    <row r="1950" spans="2:49" x14ac:dyDescent="0.3">
      <c r="C1950" s="17"/>
      <c r="D1950" s="17"/>
      <c r="E1950" s="17"/>
      <c r="F1950" s="17"/>
      <c r="G1950" s="17"/>
      <c r="H1950" s="17"/>
      <c r="I1950" s="17"/>
      <c r="J1950" s="17"/>
      <c r="K1950" s="17"/>
      <c r="L1950" s="17"/>
      <c r="M1950" s="17"/>
      <c r="N1950" s="17"/>
      <c r="O1950" s="17"/>
      <c r="P1950" s="17"/>
      <c r="Q1950" s="17"/>
      <c r="R1950" s="17"/>
      <c r="S1950" s="17"/>
      <c r="T1950" s="17"/>
      <c r="U1950" s="17"/>
      <c r="V1950" s="17"/>
      <c r="W1950" s="17"/>
      <c r="X1950" s="17"/>
      <c r="Y1950" s="17"/>
      <c r="Z1950" s="17"/>
      <c r="AA1950" s="17"/>
      <c r="AB1950" s="17"/>
      <c r="AC1950" s="17"/>
      <c r="AD1950" s="17"/>
      <c r="AE1950" s="17"/>
      <c r="AF1950" s="17"/>
      <c r="AG1950" s="17"/>
      <c r="AH1950" s="17"/>
      <c r="AI1950" s="17"/>
      <c r="AJ1950" s="17"/>
      <c r="AK1950" s="17"/>
      <c r="AL1950" s="17"/>
      <c r="AM1950" s="17"/>
      <c r="AN1950" s="17"/>
      <c r="AO1950" s="17"/>
      <c r="AP1950" s="17"/>
      <c r="AQ1950" s="17"/>
      <c r="AR1950" s="17"/>
      <c r="AS1950" s="17"/>
      <c r="AT1950" s="17"/>
      <c r="AU1950" s="17"/>
      <c r="AV1950" s="17"/>
      <c r="AW1950" s="17"/>
    </row>
    <row r="1951" spans="2:49" x14ac:dyDescent="0.3">
      <c r="B1951" s="6" t="s">
        <v>621</v>
      </c>
      <c r="C1951" s="17"/>
      <c r="D1951" s="17"/>
      <c r="E1951" s="17"/>
      <c r="F1951" s="17"/>
      <c r="G1951" s="17"/>
      <c r="H1951" s="17"/>
      <c r="I1951" s="17"/>
      <c r="J1951" s="17"/>
      <c r="K1951" s="17"/>
      <c r="L1951" s="17"/>
      <c r="M1951" s="17"/>
      <c r="N1951" s="17"/>
      <c r="O1951" s="17"/>
      <c r="P1951" s="17"/>
      <c r="Q1951" s="17"/>
      <c r="R1951" s="17"/>
      <c r="S1951" s="17"/>
      <c r="T1951" s="17"/>
      <c r="U1951" s="17"/>
      <c r="V1951" s="17"/>
      <c r="W1951" s="17"/>
      <c r="X1951" s="17"/>
      <c r="Y1951" s="17"/>
      <c r="Z1951" s="17"/>
      <c r="AA1951" s="17"/>
      <c r="AB1951" s="17"/>
      <c r="AC1951" s="17"/>
      <c r="AD1951" s="17"/>
      <c r="AE1951" s="17"/>
      <c r="AF1951" s="17"/>
      <c r="AG1951" s="17"/>
      <c r="AH1951" s="17"/>
      <c r="AI1951" s="17"/>
      <c r="AJ1951" s="17"/>
      <c r="AK1951" s="17"/>
      <c r="AL1951" s="17"/>
      <c r="AM1951" s="17"/>
      <c r="AN1951" s="17"/>
      <c r="AO1951" s="17"/>
      <c r="AP1951" s="17"/>
      <c r="AQ1951" s="17"/>
      <c r="AR1951" s="17"/>
      <c r="AS1951" s="17"/>
      <c r="AT1951" s="17"/>
      <c r="AU1951" s="17"/>
      <c r="AV1951" s="17"/>
      <c r="AW1951" s="17"/>
    </row>
    <row r="1952" spans="2:49" x14ac:dyDescent="0.3">
      <c r="B1952" s="23" t="s">
        <v>80</v>
      </c>
      <c r="C1952" s="17"/>
      <c r="D1952" s="17"/>
      <c r="E1952" s="17"/>
      <c r="F1952" s="17"/>
      <c r="G1952" s="17"/>
      <c r="H1952" s="17"/>
      <c r="I1952" s="17"/>
      <c r="J1952" s="17"/>
      <c r="K1952" s="17"/>
      <c r="L1952" s="17"/>
      <c r="M1952" s="17"/>
      <c r="N1952" s="17"/>
      <c r="O1952" s="17"/>
      <c r="P1952" s="17"/>
      <c r="Q1952" s="17"/>
      <c r="R1952" s="17"/>
      <c r="S1952" s="17"/>
      <c r="T1952" s="17"/>
      <c r="U1952" s="17"/>
      <c r="V1952" s="17"/>
      <c r="W1952" s="17"/>
      <c r="X1952" s="17"/>
      <c r="Y1952" s="17"/>
      <c r="Z1952" s="17"/>
      <c r="AA1952" s="17"/>
      <c r="AB1952" s="17"/>
      <c r="AC1952" s="17"/>
      <c r="AD1952" s="17"/>
      <c r="AE1952" s="17"/>
      <c r="AF1952" s="17"/>
      <c r="AG1952" s="17"/>
      <c r="AH1952" s="17"/>
      <c r="AI1952" s="17"/>
      <c r="AJ1952" s="17"/>
      <c r="AK1952" s="17"/>
      <c r="AL1952" s="17"/>
      <c r="AM1952" s="17"/>
      <c r="AN1952" s="17"/>
      <c r="AO1952" s="17"/>
      <c r="AP1952" s="17"/>
      <c r="AQ1952" s="17"/>
      <c r="AR1952" s="17"/>
      <c r="AS1952" s="17"/>
      <c r="AT1952" s="17"/>
      <c r="AU1952" s="17"/>
      <c r="AV1952" s="17"/>
      <c r="AW1952" s="17"/>
    </row>
    <row r="1953" spans="2:49" x14ac:dyDescent="0.3">
      <c r="B1953" t="s">
        <v>610</v>
      </c>
      <c r="C1953" s="17">
        <v>0.195425849040676</v>
      </c>
      <c r="D1953" s="17">
        <v>0.18822160206798</v>
      </c>
      <c r="E1953" s="17">
        <v>0.201057319937546</v>
      </c>
      <c r="F1953" s="17"/>
      <c r="G1953" s="17">
        <v>0.34922480328434602</v>
      </c>
      <c r="H1953" s="17">
        <v>0.230401971820518</v>
      </c>
      <c r="I1953" s="17">
        <v>0.22659911924894799</v>
      </c>
      <c r="J1953" s="17">
        <v>0.200358116887288</v>
      </c>
      <c r="K1953" s="17">
        <v>0.15337809277114101</v>
      </c>
      <c r="L1953" s="17">
        <v>6.2795360912259193E-2</v>
      </c>
      <c r="M1953" s="17"/>
      <c r="N1953" s="17">
        <v>0.224804364439492</v>
      </c>
      <c r="O1953" s="17">
        <v>0.18984430426513399</v>
      </c>
      <c r="P1953" s="17">
        <v>0.19959883513815199</v>
      </c>
      <c r="Q1953" s="17">
        <v>0.16417343881584001</v>
      </c>
      <c r="R1953" s="17"/>
      <c r="S1953" s="17">
        <v>0.20826760214078399</v>
      </c>
      <c r="T1953" s="17">
        <v>0.15951190488738601</v>
      </c>
      <c r="U1953" s="17">
        <v>0.18613522438302099</v>
      </c>
      <c r="V1953" s="17">
        <v>0.17717240248340399</v>
      </c>
      <c r="W1953" s="17">
        <v>0.163699924631106</v>
      </c>
      <c r="X1953" s="17">
        <v>0.23647373678789699</v>
      </c>
      <c r="Y1953" s="17">
        <v>0.19513922868212899</v>
      </c>
      <c r="Z1953" s="17">
        <v>0.17548432930958299</v>
      </c>
      <c r="AA1953" s="17">
        <v>0.22440565609560201</v>
      </c>
      <c r="AB1953" s="17">
        <v>0.16580737362973699</v>
      </c>
      <c r="AC1953" s="17">
        <v>0.24498998887496301</v>
      </c>
      <c r="AD1953" s="17">
        <v>0.249353877839423</v>
      </c>
      <c r="AE1953" s="17"/>
      <c r="AF1953" s="17">
        <v>0.15638187115855201</v>
      </c>
      <c r="AG1953" s="17">
        <v>0.202089118127812</v>
      </c>
      <c r="AH1953" s="17">
        <v>0.225599429214319</v>
      </c>
      <c r="AI1953" s="17">
        <v>0.21574275714244001</v>
      </c>
      <c r="AJ1953" s="17">
        <v>0.24584213018505899</v>
      </c>
      <c r="AK1953" s="17"/>
      <c r="AL1953" s="17">
        <v>0.26467434236054999</v>
      </c>
      <c r="AM1953" s="17">
        <v>0.16790572669670201</v>
      </c>
      <c r="AN1953" s="17">
        <v>0.199016557004252</v>
      </c>
      <c r="AO1953" s="17">
        <v>0.167374383432463</v>
      </c>
      <c r="AP1953" s="17">
        <v>0.15695328779540099</v>
      </c>
      <c r="AQ1953" s="17">
        <v>0.154919352366924</v>
      </c>
      <c r="AR1953" s="17"/>
      <c r="AS1953" s="17">
        <v>0.18032934570769599</v>
      </c>
      <c r="AT1953" s="17">
        <v>0.21340355526834201</v>
      </c>
      <c r="AU1953" s="17"/>
      <c r="AV1953" s="17">
        <v>0.19387231489583201</v>
      </c>
      <c r="AW1953" s="17">
        <v>0.14879001044156601</v>
      </c>
    </row>
    <row r="1954" spans="2:49" x14ac:dyDescent="0.3">
      <c r="B1954" t="s">
        <v>611</v>
      </c>
      <c r="C1954" s="17">
        <v>0.32935056279284503</v>
      </c>
      <c r="D1954" s="17">
        <v>0.33825140292775302</v>
      </c>
      <c r="E1954" s="17">
        <v>0.320318542652205</v>
      </c>
      <c r="F1954" s="17"/>
      <c r="G1954" s="17">
        <v>0.36365151250160999</v>
      </c>
      <c r="H1954" s="17">
        <v>0.44469782876699698</v>
      </c>
      <c r="I1954" s="17">
        <v>0.33519535922712801</v>
      </c>
      <c r="J1954" s="17">
        <v>0.31254445443022</v>
      </c>
      <c r="K1954" s="17">
        <v>0.31425038759934698</v>
      </c>
      <c r="L1954" s="17">
        <v>0.23171811990396399</v>
      </c>
      <c r="M1954" s="17"/>
      <c r="N1954" s="17">
        <v>0.33557267029986698</v>
      </c>
      <c r="O1954" s="17">
        <v>0.33491448925550399</v>
      </c>
      <c r="P1954" s="17">
        <v>0.35185482436456</v>
      </c>
      <c r="Q1954" s="17">
        <v>0.29888576196879801</v>
      </c>
      <c r="R1954" s="17"/>
      <c r="S1954" s="17">
        <v>0.37191505769566502</v>
      </c>
      <c r="T1954" s="17">
        <v>0.336135920278545</v>
      </c>
      <c r="U1954" s="17">
        <v>0.25001927946396302</v>
      </c>
      <c r="V1954" s="17">
        <v>0.33946550880059401</v>
      </c>
      <c r="W1954" s="17">
        <v>0.37258868480267998</v>
      </c>
      <c r="X1954" s="17">
        <v>0.30471075778642498</v>
      </c>
      <c r="Y1954" s="17">
        <v>0.321007720067986</v>
      </c>
      <c r="Z1954" s="17">
        <v>0.37058321716515802</v>
      </c>
      <c r="AA1954" s="17">
        <v>0.31507063960258003</v>
      </c>
      <c r="AB1954" s="17">
        <v>0.33613149802923098</v>
      </c>
      <c r="AC1954" s="17">
        <v>0.32741981029237599</v>
      </c>
      <c r="AD1954" s="17">
        <v>0.257509877243424</v>
      </c>
      <c r="AE1954" s="17"/>
      <c r="AF1954" s="17">
        <v>0.30249920758311999</v>
      </c>
      <c r="AG1954" s="17">
        <v>0.316089700081432</v>
      </c>
      <c r="AH1954" s="17">
        <v>0.36131557061777297</v>
      </c>
      <c r="AI1954" s="17">
        <v>0.38575707054592201</v>
      </c>
      <c r="AJ1954" s="17">
        <v>0.27446675479890598</v>
      </c>
      <c r="AK1954" s="17"/>
      <c r="AL1954" s="17">
        <v>0.37149079137112301</v>
      </c>
      <c r="AM1954" s="17">
        <v>0.306019382443391</v>
      </c>
      <c r="AN1954" s="17">
        <v>0.29846323759646398</v>
      </c>
      <c r="AO1954" s="17">
        <v>0.32830795837909599</v>
      </c>
      <c r="AP1954" s="17">
        <v>0.29879563210676802</v>
      </c>
      <c r="AQ1954" s="17">
        <v>0.38000977786054202</v>
      </c>
      <c r="AR1954" s="17"/>
      <c r="AS1954" s="17">
        <v>0.34315622158560399</v>
      </c>
      <c r="AT1954" s="17">
        <v>0.31291006179859099</v>
      </c>
      <c r="AU1954" s="17"/>
      <c r="AV1954" s="17">
        <v>0.322261963823324</v>
      </c>
      <c r="AW1954" s="17">
        <v>0.39181549205627902</v>
      </c>
    </row>
    <row r="1955" spans="2:49" x14ac:dyDescent="0.3">
      <c r="B1955" t="s">
        <v>612</v>
      </c>
      <c r="C1955" s="17">
        <v>0.40073227633550601</v>
      </c>
      <c r="D1955" s="17">
        <v>0.40794912910608999</v>
      </c>
      <c r="E1955" s="17">
        <v>0.39490253619350701</v>
      </c>
      <c r="F1955" s="17"/>
      <c r="G1955" s="17">
        <v>0.210102317284354</v>
      </c>
      <c r="H1955" s="17">
        <v>0.25701496679149599</v>
      </c>
      <c r="I1955" s="17">
        <v>0.36970698004220898</v>
      </c>
      <c r="J1955" s="17">
        <v>0.42850864012567402</v>
      </c>
      <c r="K1955" s="17">
        <v>0.475055206903716</v>
      </c>
      <c r="L1955" s="17">
        <v>0.59796535080566005</v>
      </c>
      <c r="M1955" s="17"/>
      <c r="N1955" s="17">
        <v>0.37777544237120703</v>
      </c>
      <c r="O1955" s="17">
        <v>0.40885034178368801</v>
      </c>
      <c r="P1955" s="17">
        <v>0.38103402507783701</v>
      </c>
      <c r="Q1955" s="17">
        <v>0.43341319358777702</v>
      </c>
      <c r="R1955" s="17"/>
      <c r="S1955" s="17">
        <v>0.35704371282134301</v>
      </c>
      <c r="T1955" s="17">
        <v>0.42357478734773002</v>
      </c>
      <c r="U1955" s="17">
        <v>0.45899236436951302</v>
      </c>
      <c r="V1955" s="17">
        <v>0.390360210877782</v>
      </c>
      <c r="W1955" s="17">
        <v>0.39492911730463798</v>
      </c>
      <c r="X1955" s="17">
        <v>0.37070868725653999</v>
      </c>
      <c r="Y1955" s="17">
        <v>0.41267368704132001</v>
      </c>
      <c r="Z1955" s="17">
        <v>0.339290489678717</v>
      </c>
      <c r="AA1955" s="17">
        <v>0.40437411862359601</v>
      </c>
      <c r="AB1955" s="17">
        <v>0.44761318427075403</v>
      </c>
      <c r="AC1955" s="17">
        <v>0.36922351501388101</v>
      </c>
      <c r="AD1955" s="17">
        <v>0.43367477672486099</v>
      </c>
      <c r="AE1955" s="17"/>
      <c r="AF1955" s="17">
        <v>0.450719120515091</v>
      </c>
      <c r="AG1955" s="17">
        <v>0.41517161394176799</v>
      </c>
      <c r="AH1955" s="17">
        <v>0.355479854463358</v>
      </c>
      <c r="AI1955" s="17">
        <v>0.33494354650727198</v>
      </c>
      <c r="AJ1955" s="17">
        <v>0.44977683862135698</v>
      </c>
      <c r="AK1955" s="17"/>
      <c r="AL1955" s="17">
        <v>0.30432922724814598</v>
      </c>
      <c r="AM1955" s="17">
        <v>0.44733065873885602</v>
      </c>
      <c r="AN1955" s="17">
        <v>0.41463975984047702</v>
      </c>
      <c r="AO1955" s="17">
        <v>0.42523231891139801</v>
      </c>
      <c r="AP1955" s="17">
        <v>0.45652282583481102</v>
      </c>
      <c r="AQ1955" s="17">
        <v>0.41920436100491898</v>
      </c>
      <c r="AR1955" s="17"/>
      <c r="AS1955" s="17">
        <v>0.40894340632458498</v>
      </c>
      <c r="AT1955" s="17">
        <v>0.39095403302413201</v>
      </c>
      <c r="AU1955" s="17"/>
      <c r="AV1955" s="17">
        <v>0.41011932902585801</v>
      </c>
      <c r="AW1955" s="17">
        <v>0.40620487684797602</v>
      </c>
    </row>
    <row r="1956" spans="2:49" x14ac:dyDescent="0.3">
      <c r="B1956" t="s">
        <v>613</v>
      </c>
      <c r="C1956" s="17">
        <v>3.7191597805470197E-2</v>
      </c>
      <c r="D1956" s="17">
        <v>3.1371133274463101E-2</v>
      </c>
      <c r="E1956" s="17">
        <v>4.3136584801721597E-2</v>
      </c>
      <c r="F1956" s="17"/>
      <c r="G1956" s="17">
        <v>4.8142085504224802E-2</v>
      </c>
      <c r="H1956" s="17">
        <v>3.5802636079677298E-2</v>
      </c>
      <c r="I1956" s="17">
        <v>3.6851920423831598E-2</v>
      </c>
      <c r="J1956" s="17">
        <v>3.3651581170290303E-2</v>
      </c>
      <c r="K1956" s="17">
        <v>3.0117090004232398E-2</v>
      </c>
      <c r="L1956" s="17">
        <v>3.8894513745386203E-2</v>
      </c>
      <c r="M1956" s="17"/>
      <c r="N1956" s="17">
        <v>2.5362872945117701E-2</v>
      </c>
      <c r="O1956" s="17">
        <v>3.1635229439402397E-2</v>
      </c>
      <c r="P1956" s="17">
        <v>4.4485335375369799E-2</v>
      </c>
      <c r="Q1956" s="17">
        <v>4.9736943014550401E-2</v>
      </c>
      <c r="R1956" s="17"/>
      <c r="S1956" s="17">
        <v>2.6816401104831199E-2</v>
      </c>
      <c r="T1956" s="17">
        <v>4.5806782222168399E-2</v>
      </c>
      <c r="U1956" s="17">
        <v>6.9134639708176196E-2</v>
      </c>
      <c r="V1956" s="17">
        <v>3.9283644509160401E-2</v>
      </c>
      <c r="W1956" s="17">
        <v>4.5454504222627701E-2</v>
      </c>
      <c r="X1956" s="17">
        <v>5.3004107574464103E-2</v>
      </c>
      <c r="Y1956" s="17">
        <v>4.23919666146041E-2</v>
      </c>
      <c r="Z1956" s="17">
        <v>4.8908861790602297E-2</v>
      </c>
      <c r="AA1956" s="17">
        <v>3.0595833679906599E-2</v>
      </c>
      <c r="AB1956" s="17">
        <v>1.4837329311646099E-2</v>
      </c>
      <c r="AC1956" s="17">
        <v>0</v>
      </c>
      <c r="AD1956" s="17">
        <v>1.37807318445053E-2</v>
      </c>
      <c r="AE1956" s="17"/>
      <c r="AF1956" s="17">
        <v>5.6980023927385201E-2</v>
      </c>
      <c r="AG1956" s="17">
        <v>3.6985997735651401E-2</v>
      </c>
      <c r="AH1956" s="17">
        <v>2.10568642597843E-2</v>
      </c>
      <c r="AI1956" s="17">
        <v>3.04616331457431E-2</v>
      </c>
      <c r="AJ1956" s="17">
        <v>0</v>
      </c>
      <c r="AK1956" s="17"/>
      <c r="AL1956" s="17">
        <v>3.3257965678297703E-2</v>
      </c>
      <c r="AM1956" s="17">
        <v>3.85714495752498E-2</v>
      </c>
      <c r="AN1956" s="17">
        <v>4.1203410997204898E-2</v>
      </c>
      <c r="AO1956" s="17">
        <v>4.3720701030987699E-2</v>
      </c>
      <c r="AP1956" s="17">
        <v>1.8890208577444501E-2</v>
      </c>
      <c r="AQ1956" s="17">
        <v>4.5866508767614098E-2</v>
      </c>
      <c r="AR1956" s="17"/>
      <c r="AS1956" s="17">
        <v>3.4884000223328999E-2</v>
      </c>
      <c r="AT1956" s="17">
        <v>3.9939605771843099E-2</v>
      </c>
      <c r="AU1956" s="17"/>
      <c r="AV1956" s="17">
        <v>3.9638668803354898E-2</v>
      </c>
      <c r="AW1956" s="17">
        <v>2.38111635106719E-2</v>
      </c>
    </row>
    <row r="1957" spans="2:49" x14ac:dyDescent="0.3">
      <c r="B1957" t="s">
        <v>142</v>
      </c>
      <c r="C1957" s="17">
        <v>3.7299714025502903E-2</v>
      </c>
      <c r="D1957" s="17">
        <v>3.4206732623713598E-2</v>
      </c>
      <c r="E1957" s="17">
        <v>4.0585016415019597E-2</v>
      </c>
      <c r="F1957" s="17"/>
      <c r="G1957" s="17">
        <v>2.8879281425465201E-2</v>
      </c>
      <c r="H1957" s="17">
        <v>3.2082596541311501E-2</v>
      </c>
      <c r="I1957" s="17">
        <v>3.1646621057883101E-2</v>
      </c>
      <c r="J1957" s="17">
        <v>2.4937207386527702E-2</v>
      </c>
      <c r="K1957" s="17">
        <v>2.7199222721564002E-2</v>
      </c>
      <c r="L1957" s="17">
        <v>6.8626654632730794E-2</v>
      </c>
      <c r="M1957" s="17"/>
      <c r="N1957" s="17">
        <v>3.64846499443163E-2</v>
      </c>
      <c r="O1957" s="17">
        <v>3.4755635256271102E-2</v>
      </c>
      <c r="P1957" s="17">
        <v>2.3026980044079999E-2</v>
      </c>
      <c r="Q1957" s="17">
        <v>5.3790662613035202E-2</v>
      </c>
      <c r="R1957" s="17"/>
      <c r="S1957" s="17">
        <v>3.5957226237376599E-2</v>
      </c>
      <c r="T1957" s="17">
        <v>3.497060526417E-2</v>
      </c>
      <c r="U1957" s="17">
        <v>3.5718492075326798E-2</v>
      </c>
      <c r="V1957" s="17">
        <v>5.3718233329058798E-2</v>
      </c>
      <c r="W1957" s="17">
        <v>2.3327769038947899E-2</v>
      </c>
      <c r="X1957" s="17">
        <v>3.5102710594674798E-2</v>
      </c>
      <c r="Y1957" s="17">
        <v>2.87873975939608E-2</v>
      </c>
      <c r="Z1957" s="17">
        <v>6.5733102055939699E-2</v>
      </c>
      <c r="AA1957" s="17">
        <v>2.5553751998315999E-2</v>
      </c>
      <c r="AB1957" s="17">
        <v>3.5610614758631497E-2</v>
      </c>
      <c r="AC1957" s="17">
        <v>5.83666858187799E-2</v>
      </c>
      <c r="AD1957" s="17">
        <v>4.5680736347786702E-2</v>
      </c>
      <c r="AE1957" s="17"/>
      <c r="AF1957" s="17">
        <v>3.3419776815851801E-2</v>
      </c>
      <c r="AG1957" s="17">
        <v>2.9663570113336701E-2</v>
      </c>
      <c r="AH1957" s="17">
        <v>3.6548281444765997E-2</v>
      </c>
      <c r="AI1957" s="17">
        <v>3.30949926586235E-2</v>
      </c>
      <c r="AJ1957" s="17">
        <v>2.9914276394677801E-2</v>
      </c>
      <c r="AK1957" s="17"/>
      <c r="AL1957" s="17">
        <v>2.6247673341882199E-2</v>
      </c>
      <c r="AM1957" s="17">
        <v>4.0172782545801297E-2</v>
      </c>
      <c r="AN1957" s="17">
        <v>4.66770345616025E-2</v>
      </c>
      <c r="AO1957" s="17">
        <v>3.5364638246056103E-2</v>
      </c>
      <c r="AP1957" s="17">
        <v>6.8838045685575E-2</v>
      </c>
      <c r="AQ1957" s="17">
        <v>0</v>
      </c>
      <c r="AR1957" s="17"/>
      <c r="AS1957" s="17">
        <v>3.2687026158785402E-2</v>
      </c>
      <c r="AT1957" s="17">
        <v>4.2792744137091797E-2</v>
      </c>
      <c r="AU1957" s="17"/>
      <c r="AV1957" s="17">
        <v>3.4107723451630698E-2</v>
      </c>
      <c r="AW1957" s="17">
        <v>2.93784571435073E-2</v>
      </c>
    </row>
    <row r="1958" spans="2:49" x14ac:dyDescent="0.3">
      <c r="C1958" s="17"/>
      <c r="D1958" s="17"/>
      <c r="E1958" s="17"/>
      <c r="F1958" s="17"/>
      <c r="G1958" s="17"/>
      <c r="H1958" s="17"/>
      <c r="I1958" s="17"/>
      <c r="J1958" s="17"/>
      <c r="K1958" s="17"/>
      <c r="L1958" s="17"/>
      <c r="M1958" s="17"/>
      <c r="N1958" s="17"/>
      <c r="O1958" s="17"/>
      <c r="P1958" s="17"/>
      <c r="Q1958" s="17"/>
      <c r="R1958" s="17"/>
      <c r="S1958" s="17"/>
      <c r="T1958" s="17"/>
      <c r="U1958" s="17"/>
      <c r="V1958" s="17"/>
      <c r="W1958" s="17"/>
      <c r="X1958" s="17"/>
      <c r="Y1958" s="17"/>
      <c r="Z1958" s="17"/>
      <c r="AA1958" s="17"/>
      <c r="AB1958" s="17"/>
      <c r="AC1958" s="17"/>
      <c r="AD1958" s="17"/>
      <c r="AE1958" s="17"/>
      <c r="AF1958" s="17"/>
      <c r="AG1958" s="17"/>
      <c r="AH1958" s="17"/>
      <c r="AI1958" s="17"/>
      <c r="AJ1958" s="17"/>
      <c r="AK1958" s="17"/>
      <c r="AL1958" s="17"/>
      <c r="AM1958" s="17"/>
      <c r="AN1958" s="17"/>
      <c r="AO1958" s="17"/>
      <c r="AP1958" s="17"/>
      <c r="AQ1958" s="17"/>
      <c r="AR1958" s="17"/>
      <c r="AS1958" s="17"/>
      <c r="AT1958" s="17"/>
      <c r="AU1958" s="17"/>
      <c r="AV1958" s="17"/>
      <c r="AW1958" s="17"/>
    </row>
    <row r="1959" spans="2:49" x14ac:dyDescent="0.3">
      <c r="B1959" s="6" t="s">
        <v>622</v>
      </c>
      <c r="C1959" s="17"/>
      <c r="D1959" s="17"/>
      <c r="E1959" s="17"/>
      <c r="F1959" s="17"/>
      <c r="G1959" s="17"/>
      <c r="H1959" s="17"/>
      <c r="I1959" s="17"/>
      <c r="J1959" s="17"/>
      <c r="K1959" s="17"/>
      <c r="L1959" s="17"/>
      <c r="M1959" s="17"/>
      <c r="N1959" s="17"/>
      <c r="O1959" s="17"/>
      <c r="P1959" s="17"/>
      <c r="Q1959" s="17"/>
      <c r="R1959" s="17"/>
      <c r="S1959" s="17"/>
      <c r="T1959" s="17"/>
      <c r="U1959" s="17"/>
      <c r="V1959" s="17"/>
      <c r="W1959" s="17"/>
      <c r="X1959" s="17"/>
      <c r="Y1959" s="17"/>
      <c r="Z1959" s="17"/>
      <c r="AA1959" s="17"/>
      <c r="AB1959" s="17"/>
      <c r="AC1959" s="17"/>
      <c r="AD1959" s="17"/>
      <c r="AE1959" s="17"/>
      <c r="AF1959" s="17"/>
      <c r="AG1959" s="17"/>
      <c r="AH1959" s="17"/>
      <c r="AI1959" s="17"/>
      <c r="AJ1959" s="17"/>
      <c r="AK1959" s="17"/>
      <c r="AL1959" s="17"/>
      <c r="AM1959" s="17"/>
      <c r="AN1959" s="17"/>
      <c r="AO1959" s="17"/>
      <c r="AP1959" s="17"/>
      <c r="AQ1959" s="17"/>
      <c r="AR1959" s="17"/>
      <c r="AS1959" s="17"/>
      <c r="AT1959" s="17"/>
      <c r="AU1959" s="17"/>
      <c r="AV1959" s="17"/>
      <c r="AW1959" s="17"/>
    </row>
    <row r="1960" spans="2:49" x14ac:dyDescent="0.3">
      <c r="B1960" s="23" t="s">
        <v>80</v>
      </c>
      <c r="C1960" s="17"/>
      <c r="D1960" s="17"/>
      <c r="E1960" s="17"/>
      <c r="F1960" s="17"/>
      <c r="G1960" s="17"/>
      <c r="H1960" s="17"/>
      <c r="I1960" s="17"/>
      <c r="J1960" s="17"/>
      <c r="K1960" s="17"/>
      <c r="L1960" s="17"/>
      <c r="M1960" s="17"/>
      <c r="N1960" s="17"/>
      <c r="O1960" s="17"/>
      <c r="P1960" s="17"/>
      <c r="Q1960" s="17"/>
      <c r="R1960" s="17"/>
      <c r="S1960" s="17"/>
      <c r="T1960" s="17"/>
      <c r="U1960" s="17"/>
      <c r="V1960" s="17"/>
      <c r="W1960" s="17"/>
      <c r="X1960" s="17"/>
      <c r="Y1960" s="17"/>
      <c r="Z1960" s="17"/>
      <c r="AA1960" s="17"/>
      <c r="AB1960" s="17"/>
      <c r="AC1960" s="17"/>
      <c r="AD1960" s="17"/>
      <c r="AE1960" s="17"/>
      <c r="AF1960" s="17"/>
      <c r="AG1960" s="17"/>
      <c r="AH1960" s="17"/>
      <c r="AI1960" s="17"/>
      <c r="AJ1960" s="17"/>
      <c r="AK1960" s="17"/>
      <c r="AL1960" s="17"/>
      <c r="AM1960" s="17"/>
      <c r="AN1960" s="17"/>
      <c r="AO1960" s="17"/>
      <c r="AP1960" s="17"/>
      <c r="AQ1960" s="17"/>
      <c r="AR1960" s="17"/>
      <c r="AS1960" s="17"/>
      <c r="AT1960" s="17"/>
      <c r="AU1960" s="17"/>
      <c r="AV1960" s="17"/>
      <c r="AW1960" s="17"/>
    </row>
    <row r="1961" spans="2:49" x14ac:dyDescent="0.3">
      <c r="B1961" t="s">
        <v>610</v>
      </c>
      <c r="C1961" s="17">
        <v>0.17976456787928699</v>
      </c>
      <c r="D1961" s="17">
        <v>0.18681332107471099</v>
      </c>
      <c r="E1961" s="17">
        <v>0.17040278437723799</v>
      </c>
      <c r="F1961" s="17"/>
      <c r="G1961" s="17">
        <v>0.29940359429905999</v>
      </c>
      <c r="H1961" s="17">
        <v>0.26610983076706601</v>
      </c>
      <c r="I1961" s="17">
        <v>0.207477739648151</v>
      </c>
      <c r="J1961" s="17">
        <v>0.149492440194572</v>
      </c>
      <c r="K1961" s="17">
        <v>0.11836387896469699</v>
      </c>
      <c r="L1961" s="17">
        <v>7.2715191872710999E-2</v>
      </c>
      <c r="M1961" s="17"/>
      <c r="N1961" s="17">
        <v>0.22049720003658899</v>
      </c>
      <c r="O1961" s="17">
        <v>0.16603855228367001</v>
      </c>
      <c r="P1961" s="17">
        <v>0.16311128756643201</v>
      </c>
      <c r="Q1961" s="17">
        <v>0.16300315237707</v>
      </c>
      <c r="R1961" s="17"/>
      <c r="S1961" s="17">
        <v>0.22713161574435001</v>
      </c>
      <c r="T1961" s="17">
        <v>0.184959932388815</v>
      </c>
      <c r="U1961" s="17">
        <v>0.15340973357883</v>
      </c>
      <c r="V1961" s="17">
        <v>0.167138869008575</v>
      </c>
      <c r="W1961" s="17">
        <v>0.154803609328617</v>
      </c>
      <c r="X1961" s="17">
        <v>0.19201233279375801</v>
      </c>
      <c r="Y1961" s="17">
        <v>0.14549166739889499</v>
      </c>
      <c r="Z1961" s="17">
        <v>0.12994047160834099</v>
      </c>
      <c r="AA1961" s="17">
        <v>0.19758801618984201</v>
      </c>
      <c r="AB1961" s="17">
        <v>0.17112584147705101</v>
      </c>
      <c r="AC1961" s="17">
        <v>0.15378766444106601</v>
      </c>
      <c r="AD1961" s="17">
        <v>0.22705272175749999</v>
      </c>
      <c r="AE1961" s="17"/>
      <c r="AF1961" s="17">
        <v>0.12746920123067701</v>
      </c>
      <c r="AG1961" s="17">
        <v>0.16130920978941499</v>
      </c>
      <c r="AH1961" s="17">
        <v>0.233025905883228</v>
      </c>
      <c r="AI1961" s="17">
        <v>0.21216497966078801</v>
      </c>
      <c r="AJ1961" s="17">
        <v>0.38072065830479801</v>
      </c>
      <c r="AK1961" s="17"/>
      <c r="AL1961" s="17">
        <v>0.27758891108551398</v>
      </c>
      <c r="AM1961" s="17">
        <v>0.142579873508062</v>
      </c>
      <c r="AN1961" s="17">
        <v>0.16450086341120199</v>
      </c>
      <c r="AO1961" s="17">
        <v>0.135626608120334</v>
      </c>
      <c r="AP1961" s="17">
        <v>0.117921731340442</v>
      </c>
      <c r="AQ1961" s="17">
        <v>0.19291464679199299</v>
      </c>
      <c r="AR1961" s="17"/>
      <c r="AS1961" s="17">
        <v>0.190522129073498</v>
      </c>
      <c r="AT1961" s="17">
        <v>0.166953901024191</v>
      </c>
      <c r="AU1961" s="17"/>
      <c r="AV1961" s="17">
        <v>0.19408778178651201</v>
      </c>
      <c r="AW1961" s="17">
        <v>0.18221831365487701</v>
      </c>
    </row>
    <row r="1962" spans="2:49" x14ac:dyDescent="0.3">
      <c r="B1962" t="s">
        <v>611</v>
      </c>
      <c r="C1962" s="17">
        <v>0.33203381939413601</v>
      </c>
      <c r="D1962" s="17">
        <v>0.340367198519471</v>
      </c>
      <c r="E1962" s="17">
        <v>0.32455244083445101</v>
      </c>
      <c r="F1962" s="17"/>
      <c r="G1962" s="17">
        <v>0.38067700649821301</v>
      </c>
      <c r="H1962" s="17">
        <v>0.41904653175350298</v>
      </c>
      <c r="I1962" s="17">
        <v>0.35720932320774901</v>
      </c>
      <c r="J1962" s="17">
        <v>0.32749401534261602</v>
      </c>
      <c r="K1962" s="17">
        <v>0.312201772138196</v>
      </c>
      <c r="L1962" s="17">
        <v>0.22521671339003199</v>
      </c>
      <c r="M1962" s="17"/>
      <c r="N1962" s="17">
        <v>0.35764244778222098</v>
      </c>
      <c r="O1962" s="17">
        <v>0.33508618848203497</v>
      </c>
      <c r="P1962" s="17">
        <v>0.32545647181763199</v>
      </c>
      <c r="Q1962" s="17">
        <v>0.30692694622057798</v>
      </c>
      <c r="R1962" s="17"/>
      <c r="S1962" s="17">
        <v>0.31462221143376401</v>
      </c>
      <c r="T1962" s="17">
        <v>0.32199691313998402</v>
      </c>
      <c r="U1962" s="17">
        <v>0.31588491887807202</v>
      </c>
      <c r="V1962" s="17">
        <v>0.29181727870122698</v>
      </c>
      <c r="W1962" s="17">
        <v>0.37201656418533802</v>
      </c>
      <c r="X1962" s="17">
        <v>0.35242165154396299</v>
      </c>
      <c r="Y1962" s="17">
        <v>0.32935958519341202</v>
      </c>
      <c r="Z1962" s="17">
        <v>0.36859777197301502</v>
      </c>
      <c r="AA1962" s="17">
        <v>0.32226053517171999</v>
      </c>
      <c r="AB1962" s="17">
        <v>0.36351930207147498</v>
      </c>
      <c r="AC1962" s="17">
        <v>0.387088511073653</v>
      </c>
      <c r="AD1962" s="17">
        <v>0.27434480196484201</v>
      </c>
      <c r="AE1962" s="17"/>
      <c r="AF1962" s="17">
        <v>0.29136660039338902</v>
      </c>
      <c r="AG1962" s="17">
        <v>0.32372811729494599</v>
      </c>
      <c r="AH1962" s="17">
        <v>0.35793381625020798</v>
      </c>
      <c r="AI1962" s="17">
        <v>0.41478277916325501</v>
      </c>
      <c r="AJ1962" s="17">
        <v>0.344098973984796</v>
      </c>
      <c r="AK1962" s="17"/>
      <c r="AL1962" s="17">
        <v>0.356201317486664</v>
      </c>
      <c r="AM1962" s="17">
        <v>0.31851340759855601</v>
      </c>
      <c r="AN1962" s="17">
        <v>0.32291067880840102</v>
      </c>
      <c r="AO1962" s="17">
        <v>0.33807192098524103</v>
      </c>
      <c r="AP1962" s="17">
        <v>0.30440731452676301</v>
      </c>
      <c r="AQ1962" s="17">
        <v>0.33936268007439202</v>
      </c>
      <c r="AR1962" s="17"/>
      <c r="AS1962" s="17">
        <v>0.32116903371518302</v>
      </c>
      <c r="AT1962" s="17">
        <v>0.34497217477713799</v>
      </c>
      <c r="AU1962" s="17"/>
      <c r="AV1962" s="17">
        <v>0.31774160088721898</v>
      </c>
      <c r="AW1962" s="17">
        <v>0.32915095788274401</v>
      </c>
    </row>
    <row r="1963" spans="2:49" x14ac:dyDescent="0.3">
      <c r="B1963" t="s">
        <v>612</v>
      </c>
      <c r="C1963" s="17">
        <v>0.41407148107882302</v>
      </c>
      <c r="D1963" s="17">
        <v>0.40691905660848898</v>
      </c>
      <c r="E1963" s="17">
        <v>0.42235388898297099</v>
      </c>
      <c r="F1963" s="17"/>
      <c r="G1963" s="17">
        <v>0.26487187693162301</v>
      </c>
      <c r="H1963" s="17">
        <v>0.24609320554889599</v>
      </c>
      <c r="I1963" s="17">
        <v>0.36762633083023899</v>
      </c>
      <c r="J1963" s="17">
        <v>0.44550996965760797</v>
      </c>
      <c r="K1963" s="17">
        <v>0.517605257922652</v>
      </c>
      <c r="L1963" s="17">
        <v>0.59329400517186204</v>
      </c>
      <c r="M1963" s="17"/>
      <c r="N1963" s="17">
        <v>0.36194269277739699</v>
      </c>
      <c r="O1963" s="17">
        <v>0.43453009040183199</v>
      </c>
      <c r="P1963" s="17">
        <v>0.43279703233516298</v>
      </c>
      <c r="Q1963" s="17">
        <v>0.43356447178677099</v>
      </c>
      <c r="R1963" s="17"/>
      <c r="S1963" s="17">
        <v>0.39300002110383803</v>
      </c>
      <c r="T1963" s="17">
        <v>0.41900270276324603</v>
      </c>
      <c r="U1963" s="17">
        <v>0.44317988254636997</v>
      </c>
      <c r="V1963" s="17">
        <v>0.44709376109154197</v>
      </c>
      <c r="W1963" s="17">
        <v>0.42276980427155503</v>
      </c>
      <c r="X1963" s="17">
        <v>0.34555460219635498</v>
      </c>
      <c r="Y1963" s="17">
        <v>0.45574031189631797</v>
      </c>
      <c r="Z1963" s="17">
        <v>0.40961595502145298</v>
      </c>
      <c r="AA1963" s="17">
        <v>0.43247227498409901</v>
      </c>
      <c r="AB1963" s="17">
        <v>0.41112130775389999</v>
      </c>
      <c r="AC1963" s="17">
        <v>0.35331260608354398</v>
      </c>
      <c r="AD1963" s="17">
        <v>0.437164344901325</v>
      </c>
      <c r="AE1963" s="17"/>
      <c r="AF1963" s="17">
        <v>0.49282060903809799</v>
      </c>
      <c r="AG1963" s="17">
        <v>0.448276352495868</v>
      </c>
      <c r="AH1963" s="17">
        <v>0.35596605194988601</v>
      </c>
      <c r="AI1963" s="17">
        <v>0.322132509072246</v>
      </c>
      <c r="AJ1963" s="17">
        <v>0.20476048740806199</v>
      </c>
      <c r="AK1963" s="17"/>
      <c r="AL1963" s="17">
        <v>0.29902471111623802</v>
      </c>
      <c r="AM1963" s="17">
        <v>0.45575160062300601</v>
      </c>
      <c r="AN1963" s="17">
        <v>0.44531186372325898</v>
      </c>
      <c r="AO1963" s="17">
        <v>0.46778044669193702</v>
      </c>
      <c r="AP1963" s="17">
        <v>0.46757608970871201</v>
      </c>
      <c r="AQ1963" s="17">
        <v>0.42057897410112699</v>
      </c>
      <c r="AR1963" s="17"/>
      <c r="AS1963" s="17">
        <v>0.41901104603345501</v>
      </c>
      <c r="AT1963" s="17">
        <v>0.40818918862419601</v>
      </c>
      <c r="AU1963" s="17"/>
      <c r="AV1963" s="17">
        <v>0.41419031415855001</v>
      </c>
      <c r="AW1963" s="17">
        <v>0.43023773323318298</v>
      </c>
    </row>
    <row r="1964" spans="2:49" x14ac:dyDescent="0.3">
      <c r="B1964" t="s">
        <v>613</v>
      </c>
      <c r="C1964" s="17">
        <v>3.9777558352571803E-2</v>
      </c>
      <c r="D1964" s="17">
        <v>3.54010237249969E-2</v>
      </c>
      <c r="E1964" s="17">
        <v>4.4332698869683801E-2</v>
      </c>
      <c r="F1964" s="17"/>
      <c r="G1964" s="17">
        <v>3.2836741014610898E-2</v>
      </c>
      <c r="H1964" s="17">
        <v>4.4978058801116903E-2</v>
      </c>
      <c r="I1964" s="17">
        <v>3.9697032416611003E-2</v>
      </c>
      <c r="J1964" s="17">
        <v>4.3920836571068399E-2</v>
      </c>
      <c r="K1964" s="17">
        <v>2.1012536598526699E-2</v>
      </c>
      <c r="L1964" s="17">
        <v>4.9497283512249697E-2</v>
      </c>
      <c r="M1964" s="17"/>
      <c r="N1964" s="17">
        <v>2.5703144868391599E-2</v>
      </c>
      <c r="O1964" s="17">
        <v>4.2148123497735897E-2</v>
      </c>
      <c r="P1964" s="17">
        <v>4.6341811320519899E-2</v>
      </c>
      <c r="Q1964" s="17">
        <v>4.7174034973385501E-2</v>
      </c>
      <c r="R1964" s="17"/>
      <c r="S1964" s="17">
        <v>3.9921361214970801E-2</v>
      </c>
      <c r="T1964" s="17">
        <v>3.4821596121519603E-2</v>
      </c>
      <c r="U1964" s="17">
        <v>5.76199983086313E-2</v>
      </c>
      <c r="V1964" s="17">
        <v>4.3841363403790898E-2</v>
      </c>
      <c r="W1964" s="17">
        <v>3.2538731111441899E-2</v>
      </c>
      <c r="X1964" s="17">
        <v>5.4158662188727599E-2</v>
      </c>
      <c r="Y1964" s="17">
        <v>5.2557998910159498E-2</v>
      </c>
      <c r="Z1964" s="17">
        <v>3.6956710237936501E-2</v>
      </c>
      <c r="AA1964" s="17">
        <v>2.6339277429777298E-2</v>
      </c>
      <c r="AB1964" s="17">
        <v>3.0307205444135499E-2</v>
      </c>
      <c r="AC1964" s="17">
        <v>4.3496842834813899E-2</v>
      </c>
      <c r="AD1964" s="17">
        <v>1.5757395028547099E-2</v>
      </c>
      <c r="AE1964" s="17"/>
      <c r="AF1964" s="17">
        <v>5.4392018274871799E-2</v>
      </c>
      <c r="AG1964" s="17">
        <v>3.2434079204570497E-2</v>
      </c>
      <c r="AH1964" s="17">
        <v>2.63132673305582E-2</v>
      </c>
      <c r="AI1964" s="17">
        <v>2.8209703518009902E-2</v>
      </c>
      <c r="AJ1964" s="17">
        <v>4.0505603907667102E-2</v>
      </c>
      <c r="AK1964" s="17"/>
      <c r="AL1964" s="17">
        <v>4.4791332415409203E-2</v>
      </c>
      <c r="AM1964" s="17">
        <v>4.2375176577681702E-2</v>
      </c>
      <c r="AN1964" s="17">
        <v>3.2850147506207301E-2</v>
      </c>
      <c r="AO1964" s="17">
        <v>3.2216905375256899E-2</v>
      </c>
      <c r="AP1964" s="17">
        <v>3.6674963181890403E-2</v>
      </c>
      <c r="AQ1964" s="17">
        <v>3.7461701632620602E-2</v>
      </c>
      <c r="AR1964" s="17"/>
      <c r="AS1964" s="17">
        <v>3.7770181628515101E-2</v>
      </c>
      <c r="AT1964" s="17">
        <v>4.2168047609412201E-2</v>
      </c>
      <c r="AU1964" s="17"/>
      <c r="AV1964" s="17">
        <v>3.82915444424567E-2</v>
      </c>
      <c r="AW1964" s="17">
        <v>3.6556013866943099E-2</v>
      </c>
    </row>
    <row r="1965" spans="2:49" x14ac:dyDescent="0.3">
      <c r="B1965" t="s">
        <v>142</v>
      </c>
      <c r="C1965" s="17">
        <v>3.43525732951813E-2</v>
      </c>
      <c r="D1965" s="17">
        <v>3.0499400072332299E-2</v>
      </c>
      <c r="E1965" s="17">
        <v>3.8358186935656298E-2</v>
      </c>
      <c r="F1965" s="17"/>
      <c r="G1965" s="17">
        <v>2.22107812564925E-2</v>
      </c>
      <c r="H1965" s="17">
        <v>2.37723731294192E-2</v>
      </c>
      <c r="I1965" s="17">
        <v>2.7989573897250399E-2</v>
      </c>
      <c r="J1965" s="17">
        <v>3.3582738234135302E-2</v>
      </c>
      <c r="K1965" s="17">
        <v>3.0816554375928298E-2</v>
      </c>
      <c r="L1965" s="17">
        <v>5.9276806053145198E-2</v>
      </c>
      <c r="M1965" s="17"/>
      <c r="N1965" s="17">
        <v>3.4214514535401599E-2</v>
      </c>
      <c r="O1965" s="17">
        <v>2.2197045334727401E-2</v>
      </c>
      <c r="P1965" s="17">
        <v>3.2293396960252199E-2</v>
      </c>
      <c r="Q1965" s="17">
        <v>4.9331394642194597E-2</v>
      </c>
      <c r="R1965" s="17"/>
      <c r="S1965" s="17">
        <v>2.5324790503076601E-2</v>
      </c>
      <c r="T1965" s="17">
        <v>3.9218855586434703E-2</v>
      </c>
      <c r="U1965" s="17">
        <v>2.99054666880973E-2</v>
      </c>
      <c r="V1965" s="17">
        <v>5.0108727794864603E-2</v>
      </c>
      <c r="W1965" s="17">
        <v>1.7871291103048002E-2</v>
      </c>
      <c r="X1965" s="17">
        <v>5.5852751277197299E-2</v>
      </c>
      <c r="Y1965" s="17">
        <v>1.6850436601216101E-2</v>
      </c>
      <c r="Z1965" s="17">
        <v>5.4889091159255603E-2</v>
      </c>
      <c r="AA1965" s="17">
        <v>2.1339896224561901E-2</v>
      </c>
      <c r="AB1965" s="17">
        <v>2.39263432534381E-2</v>
      </c>
      <c r="AC1965" s="17">
        <v>6.2314375566922799E-2</v>
      </c>
      <c r="AD1965" s="17">
        <v>4.5680736347786702E-2</v>
      </c>
      <c r="AE1965" s="17"/>
      <c r="AF1965" s="17">
        <v>3.3951571062965098E-2</v>
      </c>
      <c r="AG1965" s="17">
        <v>3.4252241215200499E-2</v>
      </c>
      <c r="AH1965" s="17">
        <v>2.6760958586120299E-2</v>
      </c>
      <c r="AI1965" s="17">
        <v>2.2710028585701598E-2</v>
      </c>
      <c r="AJ1965" s="17">
        <v>2.9914276394677801E-2</v>
      </c>
      <c r="AK1965" s="17"/>
      <c r="AL1965" s="17">
        <v>2.2393727896175199E-2</v>
      </c>
      <c r="AM1965" s="17">
        <v>4.0779941692693999E-2</v>
      </c>
      <c r="AN1965" s="17">
        <v>3.44264465509308E-2</v>
      </c>
      <c r="AO1965" s="17">
        <v>2.6304118827231299E-2</v>
      </c>
      <c r="AP1965" s="17">
        <v>7.3419901242193095E-2</v>
      </c>
      <c r="AQ1965" s="17">
        <v>9.6819973998670296E-3</v>
      </c>
      <c r="AR1965" s="17"/>
      <c r="AS1965" s="17">
        <v>3.1527609549348801E-2</v>
      </c>
      <c r="AT1965" s="17">
        <v>3.7716687965062001E-2</v>
      </c>
      <c r="AU1965" s="17"/>
      <c r="AV1965" s="17">
        <v>3.5688758725262199E-2</v>
      </c>
      <c r="AW1965" s="17">
        <v>2.18369813622529E-2</v>
      </c>
    </row>
    <row r="1966" spans="2:49" x14ac:dyDescent="0.3">
      <c r="C1966" s="17"/>
      <c r="D1966" s="17"/>
      <c r="E1966" s="17"/>
      <c r="F1966" s="17"/>
      <c r="G1966" s="17"/>
      <c r="H1966" s="17"/>
      <c r="I1966" s="17"/>
      <c r="J1966" s="17"/>
      <c r="K1966" s="17"/>
      <c r="L1966" s="17"/>
      <c r="M1966" s="17"/>
      <c r="N1966" s="17"/>
      <c r="O1966" s="17"/>
      <c r="P1966" s="17"/>
      <c r="Q1966" s="17"/>
      <c r="R1966" s="17"/>
      <c r="S1966" s="17"/>
      <c r="T1966" s="17"/>
      <c r="U1966" s="17"/>
      <c r="V1966" s="17"/>
      <c r="W1966" s="17"/>
      <c r="X1966" s="17"/>
      <c r="Y1966" s="17"/>
      <c r="Z1966" s="17"/>
      <c r="AA1966" s="17"/>
      <c r="AB1966" s="17"/>
      <c r="AC1966" s="17"/>
      <c r="AD1966" s="17"/>
      <c r="AE1966" s="17"/>
      <c r="AF1966" s="17"/>
      <c r="AG1966" s="17"/>
      <c r="AH1966" s="17"/>
      <c r="AI1966" s="17"/>
      <c r="AJ1966" s="17"/>
      <c r="AK1966" s="17"/>
      <c r="AL1966" s="17"/>
      <c r="AM1966" s="17"/>
      <c r="AN1966" s="17"/>
      <c r="AO1966" s="17"/>
      <c r="AP1966" s="17"/>
      <c r="AQ1966" s="17"/>
      <c r="AR1966" s="17"/>
      <c r="AS1966" s="17"/>
      <c r="AT1966" s="17"/>
      <c r="AU1966" s="17"/>
      <c r="AV1966" s="17"/>
      <c r="AW1966" s="17"/>
    </row>
    <row r="1967" spans="2:49" x14ac:dyDescent="0.3">
      <c r="B1967" s="6" t="s">
        <v>623</v>
      </c>
      <c r="C1967" s="17"/>
      <c r="D1967" s="17"/>
      <c r="E1967" s="17"/>
      <c r="F1967" s="17"/>
      <c r="G1967" s="17"/>
      <c r="H1967" s="17"/>
      <c r="I1967" s="17"/>
      <c r="J1967" s="17"/>
      <c r="K1967" s="17"/>
      <c r="L1967" s="17"/>
      <c r="M1967" s="17"/>
      <c r="N1967" s="17"/>
      <c r="O1967" s="17"/>
      <c r="P1967" s="17"/>
      <c r="Q1967" s="17"/>
      <c r="R1967" s="17"/>
      <c r="S1967" s="17"/>
      <c r="T1967" s="17"/>
      <c r="U1967" s="17"/>
      <c r="V1967" s="17"/>
      <c r="W1967" s="17"/>
      <c r="X1967" s="17"/>
      <c r="Y1967" s="17"/>
      <c r="Z1967" s="17"/>
      <c r="AA1967" s="17"/>
      <c r="AB1967" s="17"/>
      <c r="AC1967" s="17"/>
      <c r="AD1967" s="17"/>
      <c r="AE1967" s="17"/>
      <c r="AF1967" s="17"/>
      <c r="AG1967" s="17"/>
      <c r="AH1967" s="17"/>
      <c r="AI1967" s="17"/>
      <c r="AJ1967" s="17"/>
      <c r="AK1967" s="17"/>
      <c r="AL1967" s="17"/>
      <c r="AM1967" s="17"/>
      <c r="AN1967" s="17"/>
      <c r="AO1967" s="17"/>
      <c r="AP1967" s="17"/>
      <c r="AQ1967" s="17"/>
      <c r="AR1967" s="17"/>
      <c r="AS1967" s="17"/>
      <c r="AT1967" s="17"/>
      <c r="AU1967" s="17"/>
      <c r="AV1967" s="17"/>
      <c r="AW1967" s="17"/>
    </row>
    <row r="1968" spans="2:49" x14ac:dyDescent="0.3">
      <c r="B1968" s="23" t="s">
        <v>80</v>
      </c>
      <c r="C1968" s="17"/>
      <c r="D1968" s="17"/>
      <c r="E1968" s="17"/>
      <c r="F1968" s="17"/>
      <c r="G1968" s="17"/>
      <c r="H1968" s="17"/>
      <c r="I1968" s="17"/>
      <c r="J1968" s="17"/>
      <c r="K1968" s="17"/>
      <c r="L1968" s="17"/>
      <c r="M1968" s="17"/>
      <c r="N1968" s="17"/>
      <c r="O1968" s="17"/>
      <c r="P1968" s="17"/>
      <c r="Q1968" s="17"/>
      <c r="R1968" s="17"/>
      <c r="S1968" s="17"/>
      <c r="T1968" s="17"/>
      <c r="U1968" s="17"/>
      <c r="V1968" s="17"/>
      <c r="W1968" s="17"/>
      <c r="X1968" s="17"/>
      <c r="Y1968" s="17"/>
      <c r="Z1968" s="17"/>
      <c r="AA1968" s="17"/>
      <c r="AB1968" s="17"/>
      <c r="AC1968" s="17"/>
      <c r="AD1968" s="17"/>
      <c r="AE1968" s="17"/>
      <c r="AF1968" s="17"/>
      <c r="AG1968" s="17"/>
      <c r="AH1968" s="17"/>
      <c r="AI1968" s="17"/>
      <c r="AJ1968" s="17"/>
      <c r="AK1968" s="17"/>
      <c r="AL1968" s="17"/>
      <c r="AM1968" s="17"/>
      <c r="AN1968" s="17"/>
      <c r="AO1968" s="17"/>
      <c r="AP1968" s="17"/>
      <c r="AQ1968" s="17"/>
      <c r="AR1968" s="17"/>
      <c r="AS1968" s="17"/>
      <c r="AT1968" s="17"/>
      <c r="AU1968" s="17"/>
      <c r="AV1968" s="17"/>
      <c r="AW1968" s="17"/>
    </row>
    <row r="1969" spans="2:49" x14ac:dyDescent="0.3">
      <c r="B1969" t="s">
        <v>610</v>
      </c>
      <c r="C1969" s="17">
        <v>8.0917776856401405E-2</v>
      </c>
      <c r="D1969" s="17">
        <v>6.8204943656773306E-2</v>
      </c>
      <c r="E1969" s="17">
        <v>9.2922501654542605E-2</v>
      </c>
      <c r="F1969" s="17"/>
      <c r="G1969" s="17">
        <v>0.13436175747756701</v>
      </c>
      <c r="H1969" s="17">
        <v>0.17419576266888501</v>
      </c>
      <c r="I1969" s="17">
        <v>0.112041517038462</v>
      </c>
      <c r="J1969" s="17">
        <v>4.7379311381229999E-2</v>
      </c>
      <c r="K1969" s="17">
        <v>2.60194431639382E-2</v>
      </c>
      <c r="L1969" s="17">
        <v>8.0501805485896603E-3</v>
      </c>
      <c r="M1969" s="17"/>
      <c r="N1969" s="17">
        <v>0.10789431968221901</v>
      </c>
      <c r="O1969" s="17">
        <v>6.4439548474598096E-2</v>
      </c>
      <c r="P1969" s="17">
        <v>9.0019990920795503E-2</v>
      </c>
      <c r="Q1969" s="17">
        <v>6.1794126179417701E-2</v>
      </c>
      <c r="R1969" s="17"/>
      <c r="S1969" s="17">
        <v>0.12827131561153801</v>
      </c>
      <c r="T1969" s="17">
        <v>5.7426609078855897E-2</v>
      </c>
      <c r="U1969" s="17">
        <v>2.8321105080514199E-2</v>
      </c>
      <c r="V1969" s="17">
        <v>7.2515932087684296E-2</v>
      </c>
      <c r="W1969" s="17">
        <v>7.4660515085894094E-2</v>
      </c>
      <c r="X1969" s="17">
        <v>7.3368503276578304E-2</v>
      </c>
      <c r="Y1969" s="17">
        <v>3.7486281342981501E-2</v>
      </c>
      <c r="Z1969" s="17">
        <v>0.14295352868003999</v>
      </c>
      <c r="AA1969" s="17">
        <v>0.119406457007991</v>
      </c>
      <c r="AB1969" s="17">
        <v>6.7143684358400596E-2</v>
      </c>
      <c r="AC1969" s="17">
        <v>7.6548849183041001E-2</v>
      </c>
      <c r="AD1969" s="17">
        <v>0.104959327993498</v>
      </c>
      <c r="AE1969" s="17"/>
      <c r="AF1969" s="17">
        <v>4.5001002225453203E-2</v>
      </c>
      <c r="AG1969" s="17">
        <v>5.8072082844027297E-2</v>
      </c>
      <c r="AH1969" s="17">
        <v>0.107411943943527</v>
      </c>
      <c r="AI1969" s="17">
        <v>0.151810853629881</v>
      </c>
      <c r="AJ1969" s="17">
        <v>0.216339853027154</v>
      </c>
      <c r="AK1969" s="17"/>
      <c r="AL1969" s="17">
        <v>0.14707402308922801</v>
      </c>
      <c r="AM1969" s="17">
        <v>5.4225812881139097E-2</v>
      </c>
      <c r="AN1969" s="17">
        <v>6.9833222998412298E-2</v>
      </c>
      <c r="AO1969" s="17">
        <v>4.5954547100336099E-2</v>
      </c>
      <c r="AP1969" s="17">
        <v>4.88218734455294E-2</v>
      </c>
      <c r="AQ1969" s="17">
        <v>9.9301037117891205E-2</v>
      </c>
      <c r="AR1969" s="17"/>
      <c r="AS1969" s="17">
        <v>9.7106313291651897E-2</v>
      </c>
      <c r="AT1969" s="17">
        <v>6.16396204602115E-2</v>
      </c>
      <c r="AU1969" s="17"/>
      <c r="AV1969" s="17">
        <v>0.10025257602473001</v>
      </c>
      <c r="AW1969" s="17">
        <v>8.97791877702558E-2</v>
      </c>
    </row>
    <row r="1970" spans="2:49" x14ac:dyDescent="0.3">
      <c r="B1970" t="s">
        <v>611</v>
      </c>
      <c r="C1970" s="17">
        <v>0.17780900440913799</v>
      </c>
      <c r="D1970" s="17">
        <v>0.15674709849624399</v>
      </c>
      <c r="E1970" s="17">
        <v>0.19963247352482699</v>
      </c>
      <c r="F1970" s="17"/>
      <c r="G1970" s="17">
        <v>0.30087601327605001</v>
      </c>
      <c r="H1970" s="17">
        <v>0.27131309319455599</v>
      </c>
      <c r="I1970" s="17">
        <v>0.218486716706845</v>
      </c>
      <c r="J1970" s="17">
        <v>0.146576061315003</v>
      </c>
      <c r="K1970" s="17">
        <v>9.1747645979289194E-2</v>
      </c>
      <c r="L1970" s="17">
        <v>6.9388979962597602E-2</v>
      </c>
      <c r="M1970" s="17"/>
      <c r="N1970" s="17">
        <v>0.194593081850407</v>
      </c>
      <c r="O1970" s="17">
        <v>0.18380759886578099</v>
      </c>
      <c r="P1970" s="17">
        <v>0.164916734654143</v>
      </c>
      <c r="Q1970" s="17">
        <v>0.16483581774157499</v>
      </c>
      <c r="R1970" s="17"/>
      <c r="S1970" s="17">
        <v>0.23130241424181899</v>
      </c>
      <c r="T1970" s="17">
        <v>0.17014902139575899</v>
      </c>
      <c r="U1970" s="17">
        <v>0.17971707342408599</v>
      </c>
      <c r="V1970" s="17">
        <v>0.16857038961318799</v>
      </c>
      <c r="W1970" s="17">
        <v>0.13703312581331301</v>
      </c>
      <c r="X1970" s="17">
        <v>0.17760899485016499</v>
      </c>
      <c r="Y1970" s="17">
        <v>0.16047323716567699</v>
      </c>
      <c r="Z1970" s="17">
        <v>0.19083565519686299</v>
      </c>
      <c r="AA1970" s="17">
        <v>0.20905390666062901</v>
      </c>
      <c r="AB1970" s="17">
        <v>0.14839972876372501</v>
      </c>
      <c r="AC1970" s="17">
        <v>0.16460499244274199</v>
      </c>
      <c r="AD1970" s="17">
        <v>0.103796326460041</v>
      </c>
      <c r="AE1970" s="17"/>
      <c r="AF1970" s="17">
        <v>0.149281100836508</v>
      </c>
      <c r="AG1970" s="17">
        <v>0.164062771834666</v>
      </c>
      <c r="AH1970" s="17">
        <v>0.21012717141564499</v>
      </c>
      <c r="AI1970" s="17">
        <v>0.23942133553144401</v>
      </c>
      <c r="AJ1970" s="17">
        <v>0.36744132559927001</v>
      </c>
      <c r="AK1970" s="17"/>
      <c r="AL1970" s="17">
        <v>0.25809666828209399</v>
      </c>
      <c r="AM1970" s="17">
        <v>0.142847990901908</v>
      </c>
      <c r="AN1970" s="17">
        <v>0.196473081473305</v>
      </c>
      <c r="AO1970" s="17">
        <v>0.15935464847142</v>
      </c>
      <c r="AP1970" s="17">
        <v>9.3245449606755598E-2</v>
      </c>
      <c r="AQ1970" s="17">
        <v>0.14673865156563501</v>
      </c>
      <c r="AR1970" s="17"/>
      <c r="AS1970" s="17">
        <v>0.17364135178344101</v>
      </c>
      <c r="AT1970" s="17">
        <v>0.18277206326529499</v>
      </c>
      <c r="AU1970" s="17"/>
      <c r="AV1970" s="17">
        <v>0.16848353841793201</v>
      </c>
      <c r="AW1970" s="17">
        <v>0.185653046022353</v>
      </c>
    </row>
    <row r="1971" spans="2:49" x14ac:dyDescent="0.3">
      <c r="B1971" t="s">
        <v>612</v>
      </c>
      <c r="C1971" s="17">
        <v>0.60144834475951603</v>
      </c>
      <c r="D1971" s="17">
        <v>0.61328681290117204</v>
      </c>
      <c r="E1971" s="17">
        <v>0.58801153723986899</v>
      </c>
      <c r="F1971" s="17"/>
      <c r="G1971" s="17">
        <v>0.417635398940575</v>
      </c>
      <c r="H1971" s="17">
        <v>0.43184446507468499</v>
      </c>
      <c r="I1971" s="17">
        <v>0.53331013703898</v>
      </c>
      <c r="J1971" s="17">
        <v>0.68239802997965804</v>
      </c>
      <c r="K1971" s="17">
        <v>0.75597579531639003</v>
      </c>
      <c r="L1971" s="17">
        <v>0.74841584274336703</v>
      </c>
      <c r="M1971" s="17"/>
      <c r="N1971" s="17">
        <v>0.57828732784652004</v>
      </c>
      <c r="O1971" s="17">
        <v>0.63010029518538402</v>
      </c>
      <c r="P1971" s="17">
        <v>0.60104370733587198</v>
      </c>
      <c r="Q1971" s="17">
        <v>0.596314105505936</v>
      </c>
      <c r="R1971" s="17"/>
      <c r="S1971" s="17">
        <v>0.50559138035948303</v>
      </c>
      <c r="T1971" s="17">
        <v>0.65670904296785004</v>
      </c>
      <c r="U1971" s="17">
        <v>0.62990934995473802</v>
      </c>
      <c r="V1971" s="17">
        <v>0.631369493723274</v>
      </c>
      <c r="W1971" s="17">
        <v>0.65038697388363098</v>
      </c>
      <c r="X1971" s="17">
        <v>0.60437775578239905</v>
      </c>
      <c r="Y1971" s="17">
        <v>0.63867416726182202</v>
      </c>
      <c r="Z1971" s="17">
        <v>0.45427511043495999</v>
      </c>
      <c r="AA1971" s="17">
        <v>0.55672232912477704</v>
      </c>
      <c r="AB1971" s="17">
        <v>0.63441019014529099</v>
      </c>
      <c r="AC1971" s="17">
        <v>0.63207014037785203</v>
      </c>
      <c r="AD1971" s="17">
        <v>0.63190273843428602</v>
      </c>
      <c r="AE1971" s="17"/>
      <c r="AF1971" s="17">
        <v>0.65819461618189901</v>
      </c>
      <c r="AG1971" s="17">
        <v>0.63266942056421704</v>
      </c>
      <c r="AH1971" s="17">
        <v>0.57097903252089</v>
      </c>
      <c r="AI1971" s="17">
        <v>0.480308347545221</v>
      </c>
      <c r="AJ1971" s="17">
        <v>0.38630454497889799</v>
      </c>
      <c r="AK1971" s="17"/>
      <c r="AL1971" s="17">
        <v>0.46278138183113099</v>
      </c>
      <c r="AM1971" s="17">
        <v>0.651218309934814</v>
      </c>
      <c r="AN1971" s="17">
        <v>0.61993969621188605</v>
      </c>
      <c r="AO1971" s="17">
        <v>0.64686284887659296</v>
      </c>
      <c r="AP1971" s="17">
        <v>0.70090296648958295</v>
      </c>
      <c r="AQ1971" s="17">
        <v>0.65747044548083899</v>
      </c>
      <c r="AR1971" s="17"/>
      <c r="AS1971" s="17">
        <v>0.60066892700427998</v>
      </c>
      <c r="AT1971" s="17">
        <v>0.60237651621241295</v>
      </c>
      <c r="AU1971" s="17"/>
      <c r="AV1971" s="17">
        <v>0.610290575579304</v>
      </c>
      <c r="AW1971" s="17">
        <v>0.57826169886952195</v>
      </c>
    </row>
    <row r="1972" spans="2:49" x14ac:dyDescent="0.3">
      <c r="B1972" t="s">
        <v>613</v>
      </c>
      <c r="C1972" s="17">
        <v>8.8468736668316103E-2</v>
      </c>
      <c r="D1972" s="17">
        <v>0.103377926857064</v>
      </c>
      <c r="E1972" s="17">
        <v>7.4562318319665102E-2</v>
      </c>
      <c r="F1972" s="17"/>
      <c r="G1972" s="17">
        <v>0.11205459812381099</v>
      </c>
      <c r="H1972" s="17">
        <v>8.5397333621803795E-2</v>
      </c>
      <c r="I1972" s="17">
        <v>9.4595639257116004E-2</v>
      </c>
      <c r="J1972" s="17">
        <v>8.2524917991252597E-2</v>
      </c>
      <c r="K1972" s="17">
        <v>8.6133006723276603E-2</v>
      </c>
      <c r="L1972" s="17">
        <v>7.6564732369910807E-2</v>
      </c>
      <c r="M1972" s="17"/>
      <c r="N1972" s="17">
        <v>7.4284325519007904E-2</v>
      </c>
      <c r="O1972" s="17">
        <v>7.7417662848984506E-2</v>
      </c>
      <c r="P1972" s="17">
        <v>8.9213080372132894E-2</v>
      </c>
      <c r="Q1972" s="17">
        <v>0.115595901282969</v>
      </c>
      <c r="R1972" s="17"/>
      <c r="S1972" s="17">
        <v>8.6670751313654204E-2</v>
      </c>
      <c r="T1972" s="17">
        <v>6.6800236187533696E-2</v>
      </c>
      <c r="U1972" s="17">
        <v>0.10950174538382799</v>
      </c>
      <c r="V1972" s="17">
        <v>6.51173866652036E-2</v>
      </c>
      <c r="W1972" s="17">
        <v>0.10009520714895601</v>
      </c>
      <c r="X1972" s="17">
        <v>9.3714669389072205E-2</v>
      </c>
      <c r="Y1972" s="17">
        <v>9.7452934969024393E-2</v>
      </c>
      <c r="Z1972" s="17">
        <v>0.115579255644763</v>
      </c>
      <c r="AA1972" s="17">
        <v>8.9173022900991203E-2</v>
      </c>
      <c r="AB1972" s="17">
        <v>9.32389896760763E-2</v>
      </c>
      <c r="AC1972" s="17">
        <v>8.0821097345380497E-2</v>
      </c>
      <c r="AD1972" s="17">
        <v>9.7903475735841294E-2</v>
      </c>
      <c r="AE1972" s="17"/>
      <c r="AF1972" s="17">
        <v>9.0814844792393198E-2</v>
      </c>
      <c r="AG1972" s="17">
        <v>9.8443031488901794E-2</v>
      </c>
      <c r="AH1972" s="17">
        <v>7.1112773602323501E-2</v>
      </c>
      <c r="AI1972" s="17">
        <v>9.1944053915680807E-2</v>
      </c>
      <c r="AJ1972" s="17">
        <v>0</v>
      </c>
      <c r="AK1972" s="17"/>
      <c r="AL1972" s="17">
        <v>0.104028957420762</v>
      </c>
      <c r="AM1972" s="17">
        <v>9.0064791364275407E-2</v>
      </c>
      <c r="AN1972" s="17">
        <v>6.3067972007843004E-2</v>
      </c>
      <c r="AO1972" s="17">
        <v>8.4295046105190896E-2</v>
      </c>
      <c r="AP1972" s="17">
        <v>8.8681911730468702E-2</v>
      </c>
      <c r="AQ1972" s="17">
        <v>5.68312137794331E-2</v>
      </c>
      <c r="AR1972" s="17"/>
      <c r="AS1972" s="17">
        <v>8.1397283898160602E-2</v>
      </c>
      <c r="AT1972" s="17">
        <v>9.6889792703652403E-2</v>
      </c>
      <c r="AU1972" s="17"/>
      <c r="AV1972" s="17">
        <v>7.1952904375373605E-2</v>
      </c>
      <c r="AW1972" s="17">
        <v>0.103391681730115</v>
      </c>
    </row>
    <row r="1973" spans="2:49" x14ac:dyDescent="0.3">
      <c r="B1973" t="s">
        <v>142</v>
      </c>
      <c r="C1973" s="17">
        <v>5.1356137306628899E-2</v>
      </c>
      <c r="D1973" s="17">
        <v>5.8383218088746101E-2</v>
      </c>
      <c r="E1973" s="17">
        <v>4.48711692610958E-2</v>
      </c>
      <c r="F1973" s="17"/>
      <c r="G1973" s="17">
        <v>3.5072232181997003E-2</v>
      </c>
      <c r="H1973" s="17">
        <v>3.7249345440070102E-2</v>
      </c>
      <c r="I1973" s="17">
        <v>4.1565989958597303E-2</v>
      </c>
      <c r="J1973" s="17">
        <v>4.1121679332856299E-2</v>
      </c>
      <c r="K1973" s="17">
        <v>4.0124108817106201E-2</v>
      </c>
      <c r="L1973" s="17">
        <v>9.7580264375535006E-2</v>
      </c>
      <c r="M1973" s="17"/>
      <c r="N1973" s="17">
        <v>4.4940945101846298E-2</v>
      </c>
      <c r="O1973" s="17">
        <v>4.4234894625253103E-2</v>
      </c>
      <c r="P1973" s="17">
        <v>5.4806486717055701E-2</v>
      </c>
      <c r="Q1973" s="17">
        <v>6.1460049290102299E-2</v>
      </c>
      <c r="R1973" s="17"/>
      <c r="S1973" s="17">
        <v>4.8164138473505202E-2</v>
      </c>
      <c r="T1973" s="17">
        <v>4.8915090370001003E-2</v>
      </c>
      <c r="U1973" s="17">
        <v>5.2550726156833899E-2</v>
      </c>
      <c r="V1973" s="17">
        <v>6.2426797910649999E-2</v>
      </c>
      <c r="W1973" s="17">
        <v>3.7824178068206801E-2</v>
      </c>
      <c r="X1973" s="17">
        <v>5.0930076701784899E-2</v>
      </c>
      <c r="Y1973" s="17">
        <v>6.5913379260494898E-2</v>
      </c>
      <c r="Z1973" s="17">
        <v>9.6356450043373107E-2</v>
      </c>
      <c r="AA1973" s="17">
        <v>2.5644284305611699E-2</v>
      </c>
      <c r="AB1973" s="17">
        <v>5.6807407056506602E-2</v>
      </c>
      <c r="AC1973" s="17">
        <v>4.5954920650984499E-2</v>
      </c>
      <c r="AD1973" s="17">
        <v>6.1438131376333797E-2</v>
      </c>
      <c r="AE1973" s="17"/>
      <c r="AF1973" s="17">
        <v>5.67084359637463E-2</v>
      </c>
      <c r="AG1973" s="17">
        <v>4.6752693268187803E-2</v>
      </c>
      <c r="AH1973" s="17">
        <v>4.0369078517613399E-2</v>
      </c>
      <c r="AI1973" s="17">
        <v>3.6515409377772402E-2</v>
      </c>
      <c r="AJ1973" s="17">
        <v>2.9914276394677801E-2</v>
      </c>
      <c r="AK1973" s="17"/>
      <c r="AL1973" s="17">
        <v>2.8018969376784698E-2</v>
      </c>
      <c r="AM1973" s="17">
        <v>6.16430949178636E-2</v>
      </c>
      <c r="AN1973" s="17">
        <v>5.0686027308553101E-2</v>
      </c>
      <c r="AO1973" s="17">
        <v>6.3532909446460298E-2</v>
      </c>
      <c r="AP1973" s="17">
        <v>6.8347798727663001E-2</v>
      </c>
      <c r="AQ1973" s="17">
        <v>3.9658652056202601E-2</v>
      </c>
      <c r="AR1973" s="17"/>
      <c r="AS1973" s="17">
        <v>4.7186124022466601E-2</v>
      </c>
      <c r="AT1973" s="17">
        <v>5.6322007358428003E-2</v>
      </c>
      <c r="AU1973" s="17"/>
      <c r="AV1973" s="17">
        <v>4.9020405602660598E-2</v>
      </c>
      <c r="AW1973" s="17">
        <v>4.2914385607753999E-2</v>
      </c>
    </row>
    <row r="1974" spans="2:49" x14ac:dyDescent="0.3">
      <c r="C1974" s="17"/>
      <c r="D1974" s="17"/>
      <c r="E1974" s="17"/>
      <c r="F1974" s="17"/>
      <c r="G1974" s="17"/>
      <c r="H1974" s="17"/>
      <c r="I1974" s="17"/>
      <c r="J1974" s="17"/>
      <c r="K1974" s="17"/>
      <c r="L1974" s="17"/>
      <c r="M1974" s="17"/>
      <c r="N1974" s="17"/>
      <c r="O1974" s="17"/>
      <c r="P1974" s="17"/>
      <c r="Q1974" s="17"/>
      <c r="R1974" s="17"/>
      <c r="S1974" s="17"/>
      <c r="T1974" s="17"/>
      <c r="U1974" s="17"/>
      <c r="V1974" s="17"/>
      <c r="W1974" s="17"/>
      <c r="X1974" s="17"/>
      <c r="Y1974" s="17"/>
      <c r="Z1974" s="17"/>
      <c r="AA1974" s="17"/>
      <c r="AB1974" s="17"/>
      <c r="AC1974" s="17"/>
      <c r="AD1974" s="17"/>
      <c r="AE1974" s="17"/>
      <c r="AF1974" s="17"/>
      <c r="AG1974" s="17"/>
      <c r="AH1974" s="17"/>
      <c r="AI1974" s="17"/>
      <c r="AJ1974" s="17"/>
      <c r="AK1974" s="17"/>
      <c r="AL1974" s="17"/>
      <c r="AM1974" s="17"/>
      <c r="AN1974" s="17"/>
      <c r="AO1974" s="17"/>
      <c r="AP1974" s="17"/>
      <c r="AQ1974" s="17"/>
      <c r="AR1974" s="17"/>
      <c r="AS1974" s="17"/>
      <c r="AT1974" s="17"/>
      <c r="AU1974" s="17"/>
      <c r="AV1974" s="17"/>
      <c r="AW1974" s="17"/>
    </row>
    <row r="1975" spans="2:49" x14ac:dyDescent="0.3">
      <c r="B1975" s="6" t="s">
        <v>624</v>
      </c>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7"/>
      <c r="Y1975" s="17"/>
      <c r="Z1975" s="17"/>
      <c r="AA1975" s="17"/>
      <c r="AB1975" s="17"/>
      <c r="AC1975" s="17"/>
      <c r="AD1975" s="17"/>
      <c r="AE1975" s="17"/>
      <c r="AF1975" s="17"/>
      <c r="AG1975" s="17"/>
      <c r="AH1975" s="17"/>
      <c r="AI1975" s="17"/>
      <c r="AJ1975" s="17"/>
      <c r="AK1975" s="17"/>
      <c r="AL1975" s="17"/>
      <c r="AM1975" s="17"/>
      <c r="AN1975" s="17"/>
      <c r="AO1975" s="17"/>
      <c r="AP1975" s="17"/>
      <c r="AQ1975" s="17"/>
      <c r="AR1975" s="17"/>
      <c r="AS1975" s="17"/>
      <c r="AT1975" s="17"/>
      <c r="AU1975" s="17"/>
      <c r="AV1975" s="17"/>
      <c r="AW1975" s="17"/>
    </row>
    <row r="1976" spans="2:49" x14ac:dyDescent="0.3">
      <c r="B1976" s="23" t="s">
        <v>80</v>
      </c>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7"/>
      <c r="Y1976" s="17"/>
      <c r="Z1976" s="17"/>
      <c r="AA1976" s="17"/>
      <c r="AB1976" s="17"/>
      <c r="AC1976" s="17"/>
      <c r="AD1976" s="17"/>
      <c r="AE1976" s="17"/>
      <c r="AF1976" s="17"/>
      <c r="AG1976" s="17"/>
      <c r="AH1976" s="17"/>
      <c r="AI1976" s="17"/>
      <c r="AJ1976" s="17"/>
      <c r="AK1976" s="17"/>
      <c r="AL1976" s="17"/>
      <c r="AM1976" s="17"/>
      <c r="AN1976" s="17"/>
      <c r="AO1976" s="17"/>
      <c r="AP1976" s="17"/>
      <c r="AQ1976" s="17"/>
      <c r="AR1976" s="17"/>
      <c r="AS1976" s="17"/>
      <c r="AT1976" s="17"/>
      <c r="AU1976" s="17"/>
      <c r="AV1976" s="17"/>
      <c r="AW1976" s="17"/>
    </row>
    <row r="1977" spans="2:49" x14ac:dyDescent="0.3">
      <c r="B1977" t="s">
        <v>610</v>
      </c>
      <c r="C1977" s="17">
        <v>0.103886635383972</v>
      </c>
      <c r="D1977" s="17">
        <v>0.12008976110243499</v>
      </c>
      <c r="E1977" s="17">
        <v>8.8828988312342705E-2</v>
      </c>
      <c r="F1977" s="17"/>
      <c r="G1977" s="17">
        <v>0.18475630764283099</v>
      </c>
      <c r="H1977" s="17">
        <v>0.24383757494782801</v>
      </c>
      <c r="I1977" s="17">
        <v>0.118762596858052</v>
      </c>
      <c r="J1977" s="17">
        <v>6.0002494740927503E-2</v>
      </c>
      <c r="K1977" s="17">
        <v>3.1541553991606401E-2</v>
      </c>
      <c r="L1977" s="17">
        <v>8.1575983096904402E-3</v>
      </c>
      <c r="M1977" s="17"/>
      <c r="N1977" s="17">
        <v>0.15014061967619499</v>
      </c>
      <c r="O1977" s="17">
        <v>8.4591876569693095E-2</v>
      </c>
      <c r="P1977" s="17">
        <v>9.7316886597369603E-2</v>
      </c>
      <c r="Q1977" s="17">
        <v>7.9151105594755106E-2</v>
      </c>
      <c r="R1977" s="17"/>
      <c r="S1977" s="17">
        <v>0.19429338060626999</v>
      </c>
      <c r="T1977" s="17">
        <v>8.3600850600758697E-2</v>
      </c>
      <c r="U1977" s="17">
        <v>6.3502139046183695E-2</v>
      </c>
      <c r="V1977" s="17">
        <v>0.106519000837943</v>
      </c>
      <c r="W1977" s="17">
        <v>9.1466741608528607E-2</v>
      </c>
      <c r="X1977" s="17">
        <v>8.1684295357431103E-2</v>
      </c>
      <c r="Y1977" s="17">
        <v>6.5262180926058705E-2</v>
      </c>
      <c r="Z1977" s="17">
        <v>0.109474040155535</v>
      </c>
      <c r="AA1977" s="17">
        <v>0.14963524312227999</v>
      </c>
      <c r="AB1977" s="17">
        <v>6.2032342355462899E-2</v>
      </c>
      <c r="AC1977" s="17">
        <v>6.2555408254386699E-2</v>
      </c>
      <c r="AD1977" s="17">
        <v>8.6917564688643895E-2</v>
      </c>
      <c r="AE1977" s="17"/>
      <c r="AF1977" s="17">
        <v>5.18588846247598E-2</v>
      </c>
      <c r="AG1977" s="17">
        <v>7.3863807167286896E-2</v>
      </c>
      <c r="AH1977" s="17">
        <v>0.122974310920043</v>
      </c>
      <c r="AI1977" s="17">
        <v>0.218242643309775</v>
      </c>
      <c r="AJ1977" s="17">
        <v>0.29503757815537501</v>
      </c>
      <c r="AK1977" s="17"/>
      <c r="AL1977" s="17">
        <v>0.20343658516301999</v>
      </c>
      <c r="AM1977" s="17">
        <v>6.3228748140517405E-2</v>
      </c>
      <c r="AN1977" s="17">
        <v>7.76290070125156E-2</v>
      </c>
      <c r="AO1977" s="17">
        <v>5.9416436601380997E-2</v>
      </c>
      <c r="AP1977" s="17">
        <v>4.59116198797693E-2</v>
      </c>
      <c r="AQ1977" s="17">
        <v>0.14685342729101</v>
      </c>
      <c r="AR1977" s="17"/>
      <c r="AS1977" s="17">
        <v>0.11644558457625601</v>
      </c>
      <c r="AT1977" s="17">
        <v>8.8930781427128902E-2</v>
      </c>
      <c r="AU1977" s="17"/>
      <c r="AV1977" s="17">
        <v>0.12504131027385401</v>
      </c>
      <c r="AW1977" s="17">
        <v>9.6427561137956405E-2</v>
      </c>
    </row>
    <row r="1978" spans="2:49" x14ac:dyDescent="0.3">
      <c r="B1978" t="s">
        <v>611</v>
      </c>
      <c r="C1978" s="17">
        <v>0.18554307125098499</v>
      </c>
      <c r="D1978" s="17">
        <v>0.21612492272390901</v>
      </c>
      <c r="E1978" s="17">
        <v>0.15606960794480701</v>
      </c>
      <c r="F1978" s="17"/>
      <c r="G1978" s="17">
        <v>0.30073137367892899</v>
      </c>
      <c r="H1978" s="17">
        <v>0.30555236623234699</v>
      </c>
      <c r="I1978" s="17">
        <v>0.210626054650356</v>
      </c>
      <c r="J1978" s="17">
        <v>0.17684992970097699</v>
      </c>
      <c r="K1978" s="17">
        <v>9.8462549088527002E-2</v>
      </c>
      <c r="L1978" s="17">
        <v>5.5982147155858399E-2</v>
      </c>
      <c r="M1978" s="17"/>
      <c r="N1978" s="17">
        <v>0.18914150872902599</v>
      </c>
      <c r="O1978" s="17">
        <v>0.17890711463244199</v>
      </c>
      <c r="P1978" s="17">
        <v>0.20409901715092599</v>
      </c>
      <c r="Q1978" s="17">
        <v>0.17426072947055399</v>
      </c>
      <c r="R1978" s="17"/>
      <c r="S1978" s="17">
        <v>0.211462460531468</v>
      </c>
      <c r="T1978" s="17">
        <v>0.152996000026762</v>
      </c>
      <c r="U1978" s="17">
        <v>0.18881266867594301</v>
      </c>
      <c r="V1978" s="17">
        <v>0.181553530734124</v>
      </c>
      <c r="W1978" s="17">
        <v>0.139344656362311</v>
      </c>
      <c r="X1978" s="17">
        <v>0.22536641305003199</v>
      </c>
      <c r="Y1978" s="17">
        <v>0.182893357078241</v>
      </c>
      <c r="Z1978" s="17">
        <v>0.27096323978672499</v>
      </c>
      <c r="AA1978" s="17">
        <v>0.15747965462067201</v>
      </c>
      <c r="AB1978" s="17">
        <v>0.175273124461928</v>
      </c>
      <c r="AC1978" s="17">
        <v>0.201137024718197</v>
      </c>
      <c r="AD1978" s="17">
        <v>0.19828925444941101</v>
      </c>
      <c r="AE1978" s="17"/>
      <c r="AF1978" s="17">
        <v>0.15843424807432199</v>
      </c>
      <c r="AG1978" s="17">
        <v>0.173890129465018</v>
      </c>
      <c r="AH1978" s="17">
        <v>0.2233375470989</v>
      </c>
      <c r="AI1978" s="17">
        <v>0.24984979268399099</v>
      </c>
      <c r="AJ1978" s="17">
        <v>0.25127984758060001</v>
      </c>
      <c r="AK1978" s="17"/>
      <c r="AL1978" s="17">
        <v>0.23784195345070799</v>
      </c>
      <c r="AM1978" s="17">
        <v>0.161270252888569</v>
      </c>
      <c r="AN1978" s="17">
        <v>0.190906725796885</v>
      </c>
      <c r="AO1978" s="17">
        <v>0.17808657512641299</v>
      </c>
      <c r="AP1978" s="17">
        <v>0.13182033297335999</v>
      </c>
      <c r="AQ1978" s="17">
        <v>0.17100005092297399</v>
      </c>
      <c r="AR1978" s="17"/>
      <c r="AS1978" s="17">
        <v>0.17992325555657801</v>
      </c>
      <c r="AT1978" s="17">
        <v>0.192235441886703</v>
      </c>
      <c r="AU1978" s="17"/>
      <c r="AV1978" s="17">
        <v>0.16775956785659599</v>
      </c>
      <c r="AW1978" s="17">
        <v>0.208250472366489</v>
      </c>
    </row>
    <row r="1979" spans="2:49" x14ac:dyDescent="0.3">
      <c r="B1979" t="s">
        <v>612</v>
      </c>
      <c r="C1979" s="17">
        <v>0.533836246096281</v>
      </c>
      <c r="D1979" s="17">
        <v>0.51114410573020597</v>
      </c>
      <c r="E1979" s="17">
        <v>0.55454192084697196</v>
      </c>
      <c r="F1979" s="17"/>
      <c r="G1979" s="17">
        <v>0.392224069558192</v>
      </c>
      <c r="H1979" s="17">
        <v>0.324062251971027</v>
      </c>
      <c r="I1979" s="17">
        <v>0.50639038886241305</v>
      </c>
      <c r="J1979" s="17">
        <v>0.57631431923307097</v>
      </c>
      <c r="K1979" s="17">
        <v>0.68338800144272305</v>
      </c>
      <c r="L1979" s="17">
        <v>0.68652274475748898</v>
      </c>
      <c r="M1979" s="17"/>
      <c r="N1979" s="17">
        <v>0.49170553891997099</v>
      </c>
      <c r="O1979" s="17">
        <v>0.56478585209472199</v>
      </c>
      <c r="P1979" s="17">
        <v>0.53067157031289802</v>
      </c>
      <c r="Q1979" s="17">
        <v>0.546600998625558</v>
      </c>
      <c r="R1979" s="17"/>
      <c r="S1979" s="17">
        <v>0.486032352176265</v>
      </c>
      <c r="T1979" s="17">
        <v>0.54890523819617199</v>
      </c>
      <c r="U1979" s="17">
        <v>0.54007545728379802</v>
      </c>
      <c r="V1979" s="17">
        <v>0.54320171718224597</v>
      </c>
      <c r="W1979" s="17">
        <v>0.63399624862781001</v>
      </c>
      <c r="X1979" s="17">
        <v>0.54153764563627305</v>
      </c>
      <c r="Y1979" s="17">
        <v>0.53455821302823003</v>
      </c>
      <c r="Z1979" s="17">
        <v>0.38873237139326799</v>
      </c>
      <c r="AA1979" s="17">
        <v>0.51942651018861297</v>
      </c>
      <c r="AB1979" s="17">
        <v>0.53487572321614596</v>
      </c>
      <c r="AC1979" s="17">
        <v>0.57539119886761003</v>
      </c>
      <c r="AD1979" s="17">
        <v>0.56237943540600699</v>
      </c>
      <c r="AE1979" s="17"/>
      <c r="AF1979" s="17">
        <v>0.56846492706014295</v>
      </c>
      <c r="AG1979" s="17">
        <v>0.60497978327513602</v>
      </c>
      <c r="AH1979" s="17">
        <v>0.49611083974061398</v>
      </c>
      <c r="AI1979" s="17">
        <v>0.40288416651328302</v>
      </c>
      <c r="AJ1979" s="17">
        <v>0.263275531894334</v>
      </c>
      <c r="AK1979" s="17"/>
      <c r="AL1979" s="17">
        <v>0.42345636145246701</v>
      </c>
      <c r="AM1979" s="17">
        <v>0.59481456805755095</v>
      </c>
      <c r="AN1979" s="17">
        <v>0.53538185758643897</v>
      </c>
      <c r="AO1979" s="17">
        <v>0.56862159359340103</v>
      </c>
      <c r="AP1979" s="17">
        <v>0.59540605608358199</v>
      </c>
      <c r="AQ1979" s="17">
        <v>0.52243872369659305</v>
      </c>
      <c r="AR1979" s="17"/>
      <c r="AS1979" s="17">
        <v>0.52443466974348396</v>
      </c>
      <c r="AT1979" s="17">
        <v>0.54503213523826</v>
      </c>
      <c r="AU1979" s="17"/>
      <c r="AV1979" s="17">
        <v>0.51127904232642796</v>
      </c>
      <c r="AW1979" s="17">
        <v>0.555071950090125</v>
      </c>
    </row>
    <row r="1980" spans="2:49" x14ac:dyDescent="0.3">
      <c r="B1980" t="s">
        <v>613</v>
      </c>
      <c r="C1980" s="17">
        <v>0.12245813563642299</v>
      </c>
      <c r="D1980" s="17">
        <v>0.107116623273024</v>
      </c>
      <c r="E1980" s="17">
        <v>0.137356843143532</v>
      </c>
      <c r="F1980" s="17"/>
      <c r="G1980" s="17">
        <v>8.4254836122128904E-2</v>
      </c>
      <c r="H1980" s="17">
        <v>8.8903064263609402E-2</v>
      </c>
      <c r="I1980" s="17">
        <v>0.111604239284304</v>
      </c>
      <c r="J1980" s="17">
        <v>0.14476353804369199</v>
      </c>
      <c r="K1980" s="17">
        <v>0.138335496299368</v>
      </c>
      <c r="L1980" s="17">
        <v>0.155370709150841</v>
      </c>
      <c r="M1980" s="17"/>
      <c r="N1980" s="17">
        <v>0.11874462195428</v>
      </c>
      <c r="O1980" s="17">
        <v>0.11705329307774</v>
      </c>
      <c r="P1980" s="17">
        <v>0.119184611767124</v>
      </c>
      <c r="Q1980" s="17">
        <v>0.13630902736175801</v>
      </c>
      <c r="R1980" s="17"/>
      <c r="S1980" s="17">
        <v>6.2927434852035197E-2</v>
      </c>
      <c r="T1980" s="17">
        <v>0.15172898319655301</v>
      </c>
      <c r="U1980" s="17">
        <v>0.15467039087923401</v>
      </c>
      <c r="V1980" s="17">
        <v>0.13044524789874701</v>
      </c>
      <c r="W1980" s="17">
        <v>0.105106371904249</v>
      </c>
      <c r="X1980" s="17">
        <v>9.9473684573738994E-2</v>
      </c>
      <c r="Y1980" s="17">
        <v>0.15105910407072001</v>
      </c>
      <c r="Z1980" s="17">
        <v>0.15542231441695101</v>
      </c>
      <c r="AA1980" s="17">
        <v>0.122083845188467</v>
      </c>
      <c r="AB1980" s="17">
        <v>0.15223803827606699</v>
      </c>
      <c r="AC1980" s="17">
        <v>0.10710546019648801</v>
      </c>
      <c r="AD1980" s="17">
        <v>9.0553468561858697E-2</v>
      </c>
      <c r="AE1980" s="17"/>
      <c r="AF1980" s="17">
        <v>0.17136541014176901</v>
      </c>
      <c r="AG1980" s="17">
        <v>0.105863231800727</v>
      </c>
      <c r="AH1980" s="17">
        <v>9.9948488243559203E-2</v>
      </c>
      <c r="AI1980" s="17">
        <v>8.7649574289043797E-2</v>
      </c>
      <c r="AJ1980" s="17">
        <v>0.160492765975013</v>
      </c>
      <c r="AK1980" s="17"/>
      <c r="AL1980" s="17">
        <v>0.10598633019291</v>
      </c>
      <c r="AM1980" s="17">
        <v>0.106400598481331</v>
      </c>
      <c r="AN1980" s="17">
        <v>0.13317142308663099</v>
      </c>
      <c r="AO1980" s="17">
        <v>0.151997974293055</v>
      </c>
      <c r="AP1980" s="17">
        <v>0.12979364143727401</v>
      </c>
      <c r="AQ1980" s="17">
        <v>0.15096395223966999</v>
      </c>
      <c r="AR1980" s="17"/>
      <c r="AS1980" s="17">
        <v>0.133350272335332</v>
      </c>
      <c r="AT1980" s="17">
        <v>0.109487209227472</v>
      </c>
      <c r="AU1980" s="17"/>
      <c r="AV1980" s="17">
        <v>0.14663099231667101</v>
      </c>
      <c r="AW1980" s="17">
        <v>0.102421672096472</v>
      </c>
    </row>
    <row r="1981" spans="2:49" x14ac:dyDescent="0.3">
      <c r="B1981" t="s">
        <v>142</v>
      </c>
      <c r="C1981" s="17">
        <v>5.4275911632338601E-2</v>
      </c>
      <c r="D1981" s="17">
        <v>4.5524587170425998E-2</v>
      </c>
      <c r="E1981" s="17">
        <v>6.3202639752345496E-2</v>
      </c>
      <c r="F1981" s="17"/>
      <c r="G1981" s="17">
        <v>3.8033412997918403E-2</v>
      </c>
      <c r="H1981" s="17">
        <v>3.7644742585188497E-2</v>
      </c>
      <c r="I1981" s="17">
        <v>5.2616720344875099E-2</v>
      </c>
      <c r="J1981" s="17">
        <v>4.2069718281331901E-2</v>
      </c>
      <c r="K1981" s="17">
        <v>4.8272399177776003E-2</v>
      </c>
      <c r="L1981" s="17">
        <v>9.3966800626121297E-2</v>
      </c>
      <c r="M1981" s="17"/>
      <c r="N1981" s="17">
        <v>5.0267710720528998E-2</v>
      </c>
      <c r="O1981" s="17">
        <v>5.4661863625402297E-2</v>
      </c>
      <c r="P1981" s="17">
        <v>4.8727914171682499E-2</v>
      </c>
      <c r="Q1981" s="17">
        <v>6.3678138947374494E-2</v>
      </c>
      <c r="R1981" s="17"/>
      <c r="S1981" s="17">
        <v>4.5284371833961702E-2</v>
      </c>
      <c r="T1981" s="17">
        <v>6.2768927979754002E-2</v>
      </c>
      <c r="U1981" s="17">
        <v>5.29393441148414E-2</v>
      </c>
      <c r="V1981" s="17">
        <v>3.82805033469409E-2</v>
      </c>
      <c r="W1981" s="17">
        <v>3.0085981497100699E-2</v>
      </c>
      <c r="X1981" s="17">
        <v>5.1937961382525599E-2</v>
      </c>
      <c r="Y1981" s="17">
        <v>6.6227144896750106E-2</v>
      </c>
      <c r="Z1981" s="17">
        <v>7.5408034247520295E-2</v>
      </c>
      <c r="AA1981" s="17">
        <v>5.1374746879967799E-2</v>
      </c>
      <c r="AB1981" s="17">
        <v>7.5580771690395898E-2</v>
      </c>
      <c r="AC1981" s="17">
        <v>5.3810907963317903E-2</v>
      </c>
      <c r="AD1981" s="17">
        <v>6.18602768940784E-2</v>
      </c>
      <c r="AE1981" s="17"/>
      <c r="AF1981" s="17">
        <v>4.9876530099006201E-2</v>
      </c>
      <c r="AG1981" s="17">
        <v>4.1403048291833E-2</v>
      </c>
      <c r="AH1981" s="17">
        <v>5.7628813996884E-2</v>
      </c>
      <c r="AI1981" s="17">
        <v>4.1373823203906902E-2</v>
      </c>
      <c r="AJ1981" s="17">
        <v>2.9914276394677801E-2</v>
      </c>
      <c r="AK1981" s="17"/>
      <c r="AL1981" s="17">
        <v>2.9278769740894599E-2</v>
      </c>
      <c r="AM1981" s="17">
        <v>7.4285832432031296E-2</v>
      </c>
      <c r="AN1981" s="17">
        <v>6.2910986517530298E-2</v>
      </c>
      <c r="AO1981" s="17">
        <v>4.1877420385750298E-2</v>
      </c>
      <c r="AP1981" s="17">
        <v>9.7068349626016001E-2</v>
      </c>
      <c r="AQ1981" s="17">
        <v>8.7438458497524907E-3</v>
      </c>
      <c r="AR1981" s="17"/>
      <c r="AS1981" s="17">
        <v>4.5846217788349498E-2</v>
      </c>
      <c r="AT1981" s="17">
        <v>6.4314432220435605E-2</v>
      </c>
      <c r="AU1981" s="17"/>
      <c r="AV1981" s="17">
        <v>4.92890872264505E-2</v>
      </c>
      <c r="AW1981" s="17">
        <v>3.7828344308956999E-2</v>
      </c>
    </row>
    <row r="1982" spans="2:49" x14ac:dyDescent="0.3">
      <c r="C1982" s="17"/>
      <c r="D1982" s="17"/>
      <c r="E1982" s="17"/>
      <c r="F1982" s="17"/>
      <c r="G1982" s="17"/>
      <c r="H1982" s="17"/>
      <c r="I1982" s="17"/>
      <c r="J1982" s="17"/>
      <c r="K1982" s="17"/>
      <c r="L1982" s="17"/>
      <c r="M1982" s="17"/>
      <c r="N1982" s="17"/>
      <c r="O1982" s="17"/>
      <c r="P1982" s="17"/>
      <c r="Q1982" s="17"/>
      <c r="R1982" s="17"/>
      <c r="S1982" s="17"/>
      <c r="T1982" s="17"/>
      <c r="U1982" s="17"/>
      <c r="V1982" s="17"/>
      <c r="W1982" s="17"/>
      <c r="X1982" s="17"/>
      <c r="Y1982" s="17"/>
      <c r="Z1982" s="17"/>
      <c r="AA1982" s="17"/>
      <c r="AB1982" s="17"/>
      <c r="AC1982" s="17"/>
      <c r="AD1982" s="17"/>
      <c r="AE1982" s="17"/>
      <c r="AF1982" s="17"/>
      <c r="AG1982" s="17"/>
      <c r="AH1982" s="17"/>
      <c r="AI1982" s="17"/>
      <c r="AJ1982" s="17"/>
      <c r="AK1982" s="17"/>
      <c r="AL1982" s="17"/>
      <c r="AM1982" s="17"/>
      <c r="AN1982" s="17"/>
      <c r="AO1982" s="17"/>
      <c r="AP1982" s="17"/>
      <c r="AQ1982" s="17"/>
      <c r="AR1982" s="17"/>
      <c r="AS1982" s="17"/>
      <c r="AT1982" s="17"/>
      <c r="AU1982" s="17"/>
      <c r="AV1982" s="17"/>
      <c r="AW1982" s="17"/>
    </row>
    <row r="1983" spans="2:49" x14ac:dyDescent="0.3">
      <c r="B1983" s="6" t="s">
        <v>625</v>
      </c>
      <c r="C1983" s="17"/>
      <c r="D1983" s="17"/>
      <c r="E1983" s="17"/>
      <c r="F1983" s="17"/>
      <c r="G1983" s="17"/>
      <c r="H1983" s="17"/>
      <c r="I1983" s="17"/>
      <c r="J1983" s="17"/>
      <c r="K1983" s="17"/>
      <c r="L1983" s="17"/>
      <c r="M1983" s="17"/>
      <c r="N1983" s="17"/>
      <c r="O1983" s="17"/>
      <c r="P1983" s="17"/>
      <c r="Q1983" s="17"/>
      <c r="R1983" s="17"/>
      <c r="S1983" s="17"/>
      <c r="T1983" s="17"/>
      <c r="U1983" s="17"/>
      <c r="V1983" s="17"/>
      <c r="W1983" s="17"/>
      <c r="X1983" s="17"/>
      <c r="Y1983" s="17"/>
      <c r="Z1983" s="17"/>
      <c r="AA1983" s="17"/>
      <c r="AB1983" s="17"/>
      <c r="AC1983" s="17"/>
      <c r="AD1983" s="17"/>
      <c r="AE1983" s="17"/>
      <c r="AF1983" s="17"/>
      <c r="AG1983" s="17"/>
      <c r="AH1983" s="17"/>
      <c r="AI1983" s="17"/>
      <c r="AJ1983" s="17"/>
      <c r="AK1983" s="17"/>
      <c r="AL1983" s="17"/>
      <c r="AM1983" s="17"/>
      <c r="AN1983" s="17"/>
      <c r="AO1983" s="17"/>
      <c r="AP1983" s="17"/>
      <c r="AQ1983" s="17"/>
      <c r="AR1983" s="17"/>
      <c r="AS1983" s="17"/>
      <c r="AT1983" s="17"/>
      <c r="AU1983" s="17"/>
      <c r="AV1983" s="17"/>
      <c r="AW1983" s="17"/>
    </row>
    <row r="1984" spans="2:49" x14ac:dyDescent="0.3">
      <c r="B1984" s="23" t="s">
        <v>80</v>
      </c>
      <c r="C1984" s="17"/>
      <c r="D1984" s="17"/>
      <c r="E1984" s="17"/>
      <c r="F1984" s="17"/>
      <c r="G1984" s="17"/>
      <c r="H1984" s="17"/>
      <c r="I1984" s="17"/>
      <c r="J1984" s="17"/>
      <c r="K1984" s="17"/>
      <c r="L1984" s="17"/>
      <c r="M1984" s="17"/>
      <c r="N1984" s="17"/>
      <c r="O1984" s="17"/>
      <c r="P1984" s="17"/>
      <c r="Q1984" s="17"/>
      <c r="R1984" s="17"/>
      <c r="S1984" s="17"/>
      <c r="T1984" s="17"/>
      <c r="U1984" s="17"/>
      <c r="V1984" s="17"/>
      <c r="W1984" s="17"/>
      <c r="X1984" s="17"/>
      <c r="Y1984" s="17"/>
      <c r="Z1984" s="17"/>
      <c r="AA1984" s="17"/>
      <c r="AB1984" s="17"/>
      <c r="AC1984" s="17"/>
      <c r="AD1984" s="17"/>
      <c r="AE1984" s="17"/>
      <c r="AF1984" s="17"/>
      <c r="AG1984" s="17"/>
      <c r="AH1984" s="17"/>
      <c r="AI1984" s="17"/>
      <c r="AJ1984" s="17"/>
      <c r="AK1984" s="17"/>
      <c r="AL1984" s="17"/>
      <c r="AM1984" s="17"/>
      <c r="AN1984" s="17"/>
      <c r="AO1984" s="17"/>
      <c r="AP1984" s="17"/>
      <c r="AQ1984" s="17"/>
      <c r="AR1984" s="17"/>
      <c r="AS1984" s="17"/>
      <c r="AT1984" s="17"/>
      <c r="AU1984" s="17"/>
      <c r="AV1984" s="17"/>
      <c r="AW1984" s="17"/>
    </row>
    <row r="1985" spans="2:49" x14ac:dyDescent="0.3">
      <c r="B1985" t="s">
        <v>610</v>
      </c>
      <c r="C1985" s="17">
        <v>0.114575296525149</v>
      </c>
      <c r="D1985" s="17">
        <v>0.124932943825486</v>
      </c>
      <c r="E1985" s="17">
        <v>0.101570075546198</v>
      </c>
      <c r="F1985" s="17"/>
      <c r="G1985" s="17">
        <v>0.19806950666786299</v>
      </c>
      <c r="H1985" s="17">
        <v>0.21669635894986899</v>
      </c>
      <c r="I1985" s="17">
        <v>0.15882537729275301</v>
      </c>
      <c r="J1985" s="17">
        <v>6.3054655520410494E-2</v>
      </c>
      <c r="K1985" s="17">
        <v>4.76154196121618E-2</v>
      </c>
      <c r="L1985" s="17">
        <v>2.6391230576152499E-2</v>
      </c>
      <c r="M1985" s="17"/>
      <c r="N1985" s="17">
        <v>0.15868162317221499</v>
      </c>
      <c r="O1985" s="17">
        <v>9.9318139043997306E-2</v>
      </c>
      <c r="P1985" s="17">
        <v>0.10656251584240101</v>
      </c>
      <c r="Q1985" s="17">
        <v>9.1104276614302301E-2</v>
      </c>
      <c r="R1985" s="17"/>
      <c r="S1985" s="17">
        <v>0.17422963243093301</v>
      </c>
      <c r="T1985" s="17">
        <v>7.2642365104322704E-2</v>
      </c>
      <c r="U1985" s="17">
        <v>0.103724412482429</v>
      </c>
      <c r="V1985" s="17">
        <v>8.5952495681690597E-2</v>
      </c>
      <c r="W1985" s="17">
        <v>0.11050945311195</v>
      </c>
      <c r="X1985" s="17">
        <v>0.10504270545361299</v>
      </c>
      <c r="Y1985" s="17">
        <v>0.10193060960845</v>
      </c>
      <c r="Z1985" s="17">
        <v>0.130736612258403</v>
      </c>
      <c r="AA1985" s="17">
        <v>0.174199844857158</v>
      </c>
      <c r="AB1985" s="17">
        <v>9.2335884643171995E-2</v>
      </c>
      <c r="AC1985" s="17">
        <v>8.0490359158985794E-2</v>
      </c>
      <c r="AD1985" s="17">
        <v>8.7852445801457402E-2</v>
      </c>
      <c r="AE1985" s="17"/>
      <c r="AF1985" s="17">
        <v>7.8963287276508504E-2</v>
      </c>
      <c r="AG1985" s="17">
        <v>8.56013809136877E-2</v>
      </c>
      <c r="AH1985" s="17">
        <v>0.14605673166424499</v>
      </c>
      <c r="AI1985" s="17">
        <v>0.197355414663028</v>
      </c>
      <c r="AJ1985" s="17">
        <v>0.26394839321048102</v>
      </c>
      <c r="AK1985" s="17"/>
      <c r="AL1985" s="17">
        <v>0.20887457449850599</v>
      </c>
      <c r="AM1985" s="17">
        <v>7.51226447435938E-2</v>
      </c>
      <c r="AN1985" s="17">
        <v>8.3272443113988598E-2</v>
      </c>
      <c r="AO1985" s="17">
        <v>9.3430580555851198E-2</v>
      </c>
      <c r="AP1985" s="17">
        <v>5.5148876680811601E-2</v>
      </c>
      <c r="AQ1985" s="17">
        <v>0.105963943339349</v>
      </c>
      <c r="AR1985" s="17"/>
      <c r="AS1985" s="17">
        <v>0.13150952266324001</v>
      </c>
      <c r="AT1985" s="17">
        <v>9.4409133805973294E-2</v>
      </c>
      <c r="AU1985" s="17"/>
      <c r="AV1985" s="17">
        <v>0.141805703107481</v>
      </c>
      <c r="AW1985" s="17">
        <v>0.107531421370948</v>
      </c>
    </row>
    <row r="1986" spans="2:49" x14ac:dyDescent="0.3">
      <c r="B1986" t="s">
        <v>611</v>
      </c>
      <c r="C1986" s="17">
        <v>0.250885482620955</v>
      </c>
      <c r="D1986" s="17">
        <v>0.25431412130933201</v>
      </c>
      <c r="E1986" s="17">
        <v>0.249345888434059</v>
      </c>
      <c r="F1986" s="17"/>
      <c r="G1986" s="17">
        <v>0.39132180602805</v>
      </c>
      <c r="H1986" s="17">
        <v>0.38729574889915602</v>
      </c>
      <c r="I1986" s="17">
        <v>0.27499471970439698</v>
      </c>
      <c r="J1986" s="17">
        <v>0.22901197740267701</v>
      </c>
      <c r="K1986" s="17">
        <v>0.154040688958379</v>
      </c>
      <c r="L1986" s="17">
        <v>0.109166873835258</v>
      </c>
      <c r="M1986" s="17"/>
      <c r="N1986" s="17">
        <v>0.27614002577820801</v>
      </c>
      <c r="O1986" s="17">
        <v>0.27767244495764798</v>
      </c>
      <c r="P1986" s="17">
        <v>0.24379391102390299</v>
      </c>
      <c r="Q1986" s="17">
        <v>0.202836845006031</v>
      </c>
      <c r="R1986" s="17"/>
      <c r="S1986" s="17">
        <v>0.27703409576062299</v>
      </c>
      <c r="T1986" s="17">
        <v>0.240221405837444</v>
      </c>
      <c r="U1986" s="17">
        <v>0.223174478013349</v>
      </c>
      <c r="V1986" s="17">
        <v>0.22512709053826899</v>
      </c>
      <c r="W1986" s="17">
        <v>0.264661311668276</v>
      </c>
      <c r="X1986" s="17">
        <v>0.24624367091141799</v>
      </c>
      <c r="Y1986" s="17">
        <v>0.22898081082619001</v>
      </c>
      <c r="Z1986" s="17">
        <v>0.26940439754166601</v>
      </c>
      <c r="AA1986" s="17">
        <v>0.27322106826570602</v>
      </c>
      <c r="AB1986" s="17">
        <v>0.24214438973136801</v>
      </c>
      <c r="AC1986" s="17">
        <v>0.242942195149078</v>
      </c>
      <c r="AD1986" s="17">
        <v>0.299242538329484</v>
      </c>
      <c r="AE1986" s="17"/>
      <c r="AF1986" s="17">
        <v>0.193193332096597</v>
      </c>
      <c r="AG1986" s="17">
        <v>0.23937916435083001</v>
      </c>
      <c r="AH1986" s="17">
        <v>0.30185480115352598</v>
      </c>
      <c r="AI1986" s="17">
        <v>0.32549623148343099</v>
      </c>
      <c r="AJ1986" s="17">
        <v>0.31225978995099402</v>
      </c>
      <c r="AK1986" s="17"/>
      <c r="AL1986" s="17">
        <v>0.30759423250144602</v>
      </c>
      <c r="AM1986" s="17">
        <v>0.22060748243844899</v>
      </c>
      <c r="AN1986" s="17">
        <v>0.25369922648459298</v>
      </c>
      <c r="AO1986" s="17">
        <v>0.22283058003155201</v>
      </c>
      <c r="AP1986" s="17">
        <v>0.217122328892217</v>
      </c>
      <c r="AQ1986" s="17">
        <v>0.290729477000776</v>
      </c>
      <c r="AR1986" s="17"/>
      <c r="AS1986" s="17">
        <v>0.23695739948227201</v>
      </c>
      <c r="AT1986" s="17">
        <v>0.26747177293327801</v>
      </c>
      <c r="AU1986" s="17"/>
      <c r="AV1986" s="17">
        <v>0.23293340878903601</v>
      </c>
      <c r="AW1986" s="17">
        <v>0.24632860824887901</v>
      </c>
    </row>
    <row r="1987" spans="2:49" x14ac:dyDescent="0.3">
      <c r="B1987" t="s">
        <v>612</v>
      </c>
      <c r="C1987" s="17">
        <v>0.52680145966668601</v>
      </c>
      <c r="D1987" s="17">
        <v>0.52510316047903405</v>
      </c>
      <c r="E1987" s="17">
        <v>0.52878028566781599</v>
      </c>
      <c r="F1987" s="17"/>
      <c r="G1987" s="17">
        <v>0.32330606764408398</v>
      </c>
      <c r="H1987" s="17">
        <v>0.31488697258124299</v>
      </c>
      <c r="I1987" s="17">
        <v>0.48418620841626497</v>
      </c>
      <c r="J1987" s="17">
        <v>0.59973422630219897</v>
      </c>
      <c r="K1987" s="17">
        <v>0.69380644141774095</v>
      </c>
      <c r="L1987" s="17">
        <v>0.69858216602491197</v>
      </c>
      <c r="M1987" s="17"/>
      <c r="N1987" s="17">
        <v>0.48182250516889003</v>
      </c>
      <c r="O1987" s="17">
        <v>0.54441749804359196</v>
      </c>
      <c r="P1987" s="17">
        <v>0.52027706344997604</v>
      </c>
      <c r="Q1987" s="17">
        <v>0.55952240443142898</v>
      </c>
      <c r="R1987" s="17"/>
      <c r="S1987" s="17">
        <v>0.46576566538194297</v>
      </c>
      <c r="T1987" s="17">
        <v>0.57995740307615595</v>
      </c>
      <c r="U1987" s="17">
        <v>0.55197670785384401</v>
      </c>
      <c r="V1987" s="17">
        <v>0.54647130829494395</v>
      </c>
      <c r="W1987" s="17">
        <v>0.54496957255610101</v>
      </c>
      <c r="X1987" s="17">
        <v>0.54273896539347599</v>
      </c>
      <c r="Y1987" s="17">
        <v>0.54084270348262597</v>
      </c>
      <c r="Z1987" s="17">
        <v>0.40200903198478799</v>
      </c>
      <c r="AA1987" s="17">
        <v>0.46201009748604299</v>
      </c>
      <c r="AB1987" s="17">
        <v>0.59027804634872305</v>
      </c>
      <c r="AC1987" s="17">
        <v>0.54129528947535799</v>
      </c>
      <c r="AD1987" s="17">
        <v>0.51670675035862401</v>
      </c>
      <c r="AE1987" s="17"/>
      <c r="AF1987" s="17">
        <v>0.59570247816981303</v>
      </c>
      <c r="AG1987" s="17">
        <v>0.574561708982396</v>
      </c>
      <c r="AH1987" s="17">
        <v>0.48535167523923101</v>
      </c>
      <c r="AI1987" s="17">
        <v>0.40085945970574599</v>
      </c>
      <c r="AJ1987" s="17">
        <v>0.32300330715908998</v>
      </c>
      <c r="AK1987" s="17"/>
      <c r="AL1987" s="17">
        <v>0.39679115502581502</v>
      </c>
      <c r="AM1987" s="17">
        <v>0.58459786063264096</v>
      </c>
      <c r="AN1987" s="17">
        <v>0.53775231337437301</v>
      </c>
      <c r="AO1987" s="17">
        <v>0.584690891309254</v>
      </c>
      <c r="AP1987" s="17">
        <v>0.58898613202344097</v>
      </c>
      <c r="AQ1987" s="17">
        <v>0.53414057246879498</v>
      </c>
      <c r="AR1987" s="17"/>
      <c r="AS1987" s="17">
        <v>0.52542693868760504</v>
      </c>
      <c r="AT1987" s="17">
        <v>0.52843831118260598</v>
      </c>
      <c r="AU1987" s="17"/>
      <c r="AV1987" s="17">
        <v>0.50969551093268695</v>
      </c>
      <c r="AW1987" s="17">
        <v>0.56206283199022899</v>
      </c>
    </row>
    <row r="1988" spans="2:49" x14ac:dyDescent="0.3">
      <c r="B1988" t="s">
        <v>613</v>
      </c>
      <c r="C1988" s="17">
        <v>6.4065062215724694E-2</v>
      </c>
      <c r="D1988" s="17">
        <v>5.7950662300869801E-2</v>
      </c>
      <c r="E1988" s="17">
        <v>7.0490081518924899E-2</v>
      </c>
      <c r="F1988" s="17"/>
      <c r="G1988" s="17">
        <v>5.8730488482050501E-2</v>
      </c>
      <c r="H1988" s="17">
        <v>5.7499046917067198E-2</v>
      </c>
      <c r="I1988" s="17">
        <v>3.7916159128252101E-2</v>
      </c>
      <c r="J1988" s="17">
        <v>6.9116722021126203E-2</v>
      </c>
      <c r="K1988" s="17">
        <v>7.0317014001753206E-2</v>
      </c>
      <c r="L1988" s="17">
        <v>8.6045380069183594E-2</v>
      </c>
      <c r="M1988" s="17"/>
      <c r="N1988" s="17">
        <v>4.1138592990670103E-2</v>
      </c>
      <c r="O1988" s="17">
        <v>4.6498578140601099E-2</v>
      </c>
      <c r="P1988" s="17">
        <v>8.8940233451814399E-2</v>
      </c>
      <c r="Q1988" s="17">
        <v>8.59148642623839E-2</v>
      </c>
      <c r="R1988" s="17"/>
      <c r="S1988" s="17">
        <v>5.21810972396873E-2</v>
      </c>
      <c r="T1988" s="17">
        <v>6.2585178855620496E-2</v>
      </c>
      <c r="U1988" s="17">
        <v>8.5405909575050398E-2</v>
      </c>
      <c r="V1988" s="17">
        <v>0.10364900617322401</v>
      </c>
      <c r="W1988" s="17">
        <v>4.9048767742650497E-2</v>
      </c>
      <c r="X1988" s="17">
        <v>6.0390570333478298E-2</v>
      </c>
      <c r="Y1988" s="17">
        <v>7.0316963112429701E-2</v>
      </c>
      <c r="Z1988" s="17">
        <v>0.13234529520171701</v>
      </c>
      <c r="AA1988" s="17">
        <v>5.5703504482907298E-2</v>
      </c>
      <c r="AB1988" s="17">
        <v>2.05028642232584E-2</v>
      </c>
      <c r="AC1988" s="17">
        <v>7.2754601923235407E-2</v>
      </c>
      <c r="AD1988" s="17">
        <v>3.5598760307411603E-2</v>
      </c>
      <c r="AE1988" s="17"/>
      <c r="AF1988" s="17">
        <v>8.3537759929663696E-2</v>
      </c>
      <c r="AG1988" s="17">
        <v>6.6117774523330203E-2</v>
      </c>
      <c r="AH1988" s="17">
        <v>3.7902554622424797E-2</v>
      </c>
      <c r="AI1988" s="17">
        <v>3.2073211917246998E-2</v>
      </c>
      <c r="AJ1988" s="17">
        <v>3.0368629377089298E-2</v>
      </c>
      <c r="AK1988" s="17"/>
      <c r="AL1988" s="17">
        <v>6.5095006381781201E-2</v>
      </c>
      <c r="AM1988" s="17">
        <v>6.4352817755298594E-2</v>
      </c>
      <c r="AN1988" s="17">
        <v>6.4260124314734199E-2</v>
      </c>
      <c r="AO1988" s="17">
        <v>5.9050699988952397E-2</v>
      </c>
      <c r="AP1988" s="17">
        <v>6.2318923974319498E-2</v>
      </c>
      <c r="AQ1988" s="17">
        <v>6.9166007191079806E-2</v>
      </c>
      <c r="AR1988" s="17"/>
      <c r="AS1988" s="17">
        <v>6.7110127731945704E-2</v>
      </c>
      <c r="AT1988" s="17">
        <v>6.0438838838883298E-2</v>
      </c>
      <c r="AU1988" s="17"/>
      <c r="AV1988" s="17">
        <v>7.7012848817044594E-2</v>
      </c>
      <c r="AW1988" s="17">
        <v>4.40483282099082E-2</v>
      </c>
    </row>
    <row r="1989" spans="2:49" x14ac:dyDescent="0.3">
      <c r="B1989" t="s">
        <v>142</v>
      </c>
      <c r="C1989" s="17">
        <v>4.3672698971485402E-2</v>
      </c>
      <c r="D1989" s="17">
        <v>3.7699112085278298E-2</v>
      </c>
      <c r="E1989" s="17">
        <v>4.9813668833001701E-2</v>
      </c>
      <c r="F1989" s="17"/>
      <c r="G1989" s="17">
        <v>2.8572131177952501E-2</v>
      </c>
      <c r="H1989" s="17">
        <v>2.3621872652664098E-2</v>
      </c>
      <c r="I1989" s="17">
        <v>4.4077535458332803E-2</v>
      </c>
      <c r="J1989" s="17">
        <v>3.9082418753587402E-2</v>
      </c>
      <c r="K1989" s="17">
        <v>3.4220436009965403E-2</v>
      </c>
      <c r="L1989" s="17">
        <v>7.9814349494494105E-2</v>
      </c>
      <c r="M1989" s="17"/>
      <c r="N1989" s="17">
        <v>4.22172528900173E-2</v>
      </c>
      <c r="O1989" s="17">
        <v>3.2093339814162403E-2</v>
      </c>
      <c r="P1989" s="17">
        <v>4.0426276231905901E-2</v>
      </c>
      <c r="Q1989" s="17">
        <v>6.0621609685852999E-2</v>
      </c>
      <c r="R1989" s="17"/>
      <c r="S1989" s="17">
        <v>3.07895091868138E-2</v>
      </c>
      <c r="T1989" s="17">
        <v>4.4593647126456901E-2</v>
      </c>
      <c r="U1989" s="17">
        <v>3.5718492075326798E-2</v>
      </c>
      <c r="V1989" s="17">
        <v>3.8800099311872102E-2</v>
      </c>
      <c r="W1989" s="17">
        <v>3.0810894921023398E-2</v>
      </c>
      <c r="X1989" s="17">
        <v>4.55840879080152E-2</v>
      </c>
      <c r="Y1989" s="17">
        <v>5.7928912970304301E-2</v>
      </c>
      <c r="Z1989" s="17">
        <v>6.5504663013426001E-2</v>
      </c>
      <c r="AA1989" s="17">
        <v>3.4865484908186202E-2</v>
      </c>
      <c r="AB1989" s="17">
        <v>5.4738815053479301E-2</v>
      </c>
      <c r="AC1989" s="17">
        <v>6.2517554293342797E-2</v>
      </c>
      <c r="AD1989" s="17">
        <v>6.05995052030232E-2</v>
      </c>
      <c r="AE1989" s="17"/>
      <c r="AF1989" s="17">
        <v>4.8603142527417403E-2</v>
      </c>
      <c r="AG1989" s="17">
        <v>3.4339971229755697E-2</v>
      </c>
      <c r="AH1989" s="17">
        <v>2.8834237320573001E-2</v>
      </c>
      <c r="AI1989" s="17">
        <v>4.4215682230546997E-2</v>
      </c>
      <c r="AJ1989" s="17">
        <v>7.0419880302344903E-2</v>
      </c>
      <c r="AK1989" s="17"/>
      <c r="AL1989" s="17">
        <v>2.1645031592452499E-2</v>
      </c>
      <c r="AM1989" s="17">
        <v>5.5319194430017198E-2</v>
      </c>
      <c r="AN1989" s="17">
        <v>6.1015892712310803E-2</v>
      </c>
      <c r="AO1989" s="17">
        <v>3.9997248114390198E-2</v>
      </c>
      <c r="AP1989" s="17">
        <v>7.6423738429210394E-2</v>
      </c>
      <c r="AQ1989" s="17">
        <v>0</v>
      </c>
      <c r="AR1989" s="17"/>
      <c r="AS1989" s="17">
        <v>3.8996011434937999E-2</v>
      </c>
      <c r="AT1989" s="17">
        <v>4.9241943239259602E-2</v>
      </c>
      <c r="AU1989" s="17"/>
      <c r="AV1989" s="17">
        <v>3.8552528353751399E-2</v>
      </c>
      <c r="AW1989" s="17">
        <v>4.0028810180035602E-2</v>
      </c>
    </row>
    <row r="1990" spans="2:49" x14ac:dyDescent="0.3">
      <c r="C1990" s="17"/>
      <c r="D1990" s="17"/>
      <c r="E1990" s="17"/>
      <c r="F1990" s="17"/>
      <c r="G1990" s="17"/>
      <c r="H1990" s="17"/>
      <c r="I1990" s="17"/>
      <c r="J1990" s="17"/>
      <c r="K1990" s="17"/>
      <c r="L1990" s="17"/>
      <c r="M1990" s="17"/>
      <c r="N1990" s="17"/>
      <c r="O1990" s="17"/>
      <c r="P1990" s="17"/>
      <c r="Q1990" s="17"/>
      <c r="R1990" s="17"/>
      <c r="S1990" s="17"/>
      <c r="T1990" s="17"/>
      <c r="U1990" s="17"/>
      <c r="V1990" s="17"/>
      <c r="W1990" s="17"/>
      <c r="X1990" s="17"/>
      <c r="Y1990" s="17"/>
      <c r="Z1990" s="17"/>
      <c r="AA1990" s="17"/>
      <c r="AB1990" s="17"/>
      <c r="AC1990" s="17"/>
      <c r="AD1990" s="17"/>
      <c r="AE1990" s="17"/>
      <c r="AF1990" s="17"/>
      <c r="AG1990" s="17"/>
      <c r="AH1990" s="17"/>
      <c r="AI1990" s="17"/>
      <c r="AJ1990" s="17"/>
      <c r="AK1990" s="17"/>
      <c r="AL1990" s="17"/>
      <c r="AM1990" s="17"/>
      <c r="AN1990" s="17"/>
      <c r="AO1990" s="17"/>
      <c r="AP1990" s="17"/>
      <c r="AQ1990" s="17"/>
      <c r="AR1990" s="17"/>
      <c r="AS1990" s="17"/>
      <c r="AT1990" s="17"/>
      <c r="AU1990" s="17"/>
      <c r="AV1990" s="17"/>
      <c r="AW1990" s="17"/>
    </row>
    <row r="1991" spans="2:49" x14ac:dyDescent="0.3">
      <c r="B1991" s="6" t="s">
        <v>626</v>
      </c>
      <c r="C1991" s="17"/>
      <c r="D1991" s="17"/>
      <c r="E1991" s="17"/>
      <c r="F1991" s="17"/>
      <c r="G1991" s="17"/>
      <c r="H1991" s="17"/>
      <c r="I1991" s="17"/>
      <c r="J1991" s="17"/>
      <c r="K1991" s="17"/>
      <c r="L1991" s="17"/>
      <c r="M1991" s="17"/>
      <c r="N1991" s="17"/>
      <c r="O1991" s="17"/>
      <c r="P1991" s="17"/>
      <c r="Q1991" s="17"/>
      <c r="R1991" s="17"/>
      <c r="S1991" s="17"/>
      <c r="T1991" s="17"/>
      <c r="U1991" s="17"/>
      <c r="V1991" s="17"/>
      <c r="W1991" s="17"/>
      <c r="X1991" s="17"/>
      <c r="Y1991" s="17"/>
      <c r="Z1991" s="17"/>
      <c r="AA1991" s="17"/>
      <c r="AB1991" s="17"/>
      <c r="AC1991" s="17"/>
      <c r="AD1991" s="17"/>
      <c r="AE1991" s="17"/>
      <c r="AF1991" s="17"/>
      <c r="AG1991" s="17"/>
      <c r="AH1991" s="17"/>
      <c r="AI1991" s="17"/>
      <c r="AJ1991" s="17"/>
      <c r="AK1991" s="17"/>
      <c r="AL1991" s="17"/>
      <c r="AM1991" s="17"/>
      <c r="AN1991" s="17"/>
      <c r="AO1991" s="17"/>
      <c r="AP1991" s="17"/>
      <c r="AQ1991" s="17"/>
      <c r="AR1991" s="17"/>
      <c r="AS1991" s="17"/>
      <c r="AT1991" s="17"/>
      <c r="AU1991" s="17"/>
      <c r="AV1991" s="17"/>
      <c r="AW1991" s="17"/>
    </row>
    <row r="1992" spans="2:49" x14ac:dyDescent="0.3">
      <c r="B1992" s="23" t="s">
        <v>80</v>
      </c>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row>
    <row r="1993" spans="2:49" x14ac:dyDescent="0.3">
      <c r="B1993" t="s">
        <v>610</v>
      </c>
      <c r="C1993" s="17">
        <v>8.9809529024492393E-2</v>
      </c>
      <c r="D1993" s="17">
        <v>9.1619309435023402E-2</v>
      </c>
      <c r="E1993" s="17">
        <v>8.5857629046513395E-2</v>
      </c>
      <c r="F1993" s="17"/>
      <c r="G1993" s="17">
        <v>0.13251385774668001</v>
      </c>
      <c r="H1993" s="17">
        <v>0.20940995992379499</v>
      </c>
      <c r="I1993" s="17">
        <v>0.110547043885955</v>
      </c>
      <c r="J1993" s="17">
        <v>5.0464980890818301E-2</v>
      </c>
      <c r="K1993" s="17">
        <v>2.8825276685922999E-2</v>
      </c>
      <c r="L1993" s="17">
        <v>2.0048453211592501E-2</v>
      </c>
      <c r="M1993" s="17"/>
      <c r="N1993" s="17">
        <v>0.13917074974214999</v>
      </c>
      <c r="O1993" s="17">
        <v>7.05090103245717E-2</v>
      </c>
      <c r="P1993" s="17">
        <v>8.5215168322910997E-2</v>
      </c>
      <c r="Q1993" s="17">
        <v>6.1589721529217899E-2</v>
      </c>
      <c r="R1993" s="17"/>
      <c r="S1993" s="17">
        <v>0.15640918170314599</v>
      </c>
      <c r="T1993" s="17">
        <v>6.2326122012825301E-2</v>
      </c>
      <c r="U1993" s="17">
        <v>6.5060657971132405E-2</v>
      </c>
      <c r="V1993" s="17">
        <v>8.3720145012259897E-2</v>
      </c>
      <c r="W1993" s="17">
        <v>4.1770122243428597E-2</v>
      </c>
      <c r="X1993" s="17">
        <v>0.12072644850390001</v>
      </c>
      <c r="Y1993" s="17">
        <v>6.5292904861509807E-2</v>
      </c>
      <c r="Z1993" s="17">
        <v>8.7751426326793697E-2</v>
      </c>
      <c r="AA1993" s="17">
        <v>0.13871298293633</v>
      </c>
      <c r="AB1993" s="17">
        <v>4.8132975572130698E-2</v>
      </c>
      <c r="AC1993" s="17">
        <v>5.3789850835254699E-2</v>
      </c>
      <c r="AD1993" s="17">
        <v>7.5354036684663103E-2</v>
      </c>
      <c r="AE1993" s="17"/>
      <c r="AF1993" s="17">
        <v>5.9580307047458501E-2</v>
      </c>
      <c r="AG1993" s="17">
        <v>5.7953792581709303E-2</v>
      </c>
      <c r="AH1993" s="17">
        <v>0.12577184191583199</v>
      </c>
      <c r="AI1993" s="17">
        <v>0.16241883751095901</v>
      </c>
      <c r="AJ1993" s="17">
        <v>0.205537413263499</v>
      </c>
      <c r="AK1993" s="17"/>
      <c r="AL1993" s="17">
        <v>0.185455294361457</v>
      </c>
      <c r="AM1993" s="17">
        <v>5.6879818529417203E-2</v>
      </c>
      <c r="AN1993" s="17">
        <v>7.2547062122380407E-2</v>
      </c>
      <c r="AO1993" s="17">
        <v>5.3254873424746697E-2</v>
      </c>
      <c r="AP1993" s="17">
        <v>3.5426444750258197E-2</v>
      </c>
      <c r="AQ1993" s="17">
        <v>4.7989525319644399E-2</v>
      </c>
      <c r="AR1993" s="17"/>
      <c r="AS1993" s="17">
        <v>0.10635463357250199</v>
      </c>
      <c r="AT1993" s="17">
        <v>7.0106752659032295E-2</v>
      </c>
      <c r="AU1993" s="17"/>
      <c r="AV1993" s="17">
        <v>0.117248404047181</v>
      </c>
      <c r="AW1993" s="17">
        <v>8.0984843939209503E-2</v>
      </c>
    </row>
    <row r="1994" spans="2:49" x14ac:dyDescent="0.3">
      <c r="B1994" t="s">
        <v>611</v>
      </c>
      <c r="C1994" s="17">
        <v>0.21296664232350301</v>
      </c>
      <c r="D1994" s="17">
        <v>0.217285604049932</v>
      </c>
      <c r="E1994" s="17">
        <v>0.20846974837674101</v>
      </c>
      <c r="F1994" s="17"/>
      <c r="G1994" s="17">
        <v>0.35991383419277001</v>
      </c>
      <c r="H1994" s="17">
        <v>0.34928539308690099</v>
      </c>
      <c r="I1994" s="17">
        <v>0.24895592657107499</v>
      </c>
      <c r="J1994" s="17">
        <v>0.17855009582726</v>
      </c>
      <c r="K1994" s="17">
        <v>0.11123047141701201</v>
      </c>
      <c r="L1994" s="17">
        <v>7.0730073853926198E-2</v>
      </c>
      <c r="M1994" s="17"/>
      <c r="N1994" s="17">
        <v>0.21171186700851399</v>
      </c>
      <c r="O1994" s="17">
        <v>0.226466049575135</v>
      </c>
      <c r="P1994" s="17">
        <v>0.216443383556959</v>
      </c>
      <c r="Q1994" s="17">
        <v>0.19586379765048501</v>
      </c>
      <c r="R1994" s="17"/>
      <c r="S1994" s="17">
        <v>0.26687559158261798</v>
      </c>
      <c r="T1994" s="17">
        <v>0.17928788718625299</v>
      </c>
      <c r="U1994" s="17">
        <v>0.186797616859703</v>
      </c>
      <c r="V1994" s="17">
        <v>0.208173638638186</v>
      </c>
      <c r="W1994" s="17">
        <v>0.18826412079626201</v>
      </c>
      <c r="X1994" s="17">
        <v>0.22249514271523199</v>
      </c>
      <c r="Y1994" s="17">
        <v>0.19201448087564499</v>
      </c>
      <c r="Z1994" s="17">
        <v>0.246579927952256</v>
      </c>
      <c r="AA1994" s="17">
        <v>0.21850941398329601</v>
      </c>
      <c r="AB1994" s="17">
        <v>0.209264275479427</v>
      </c>
      <c r="AC1994" s="17">
        <v>0.218863581488941</v>
      </c>
      <c r="AD1994" s="17">
        <v>0.212514713139282</v>
      </c>
      <c r="AE1994" s="17"/>
      <c r="AF1994" s="17">
        <v>0.135449908315774</v>
      </c>
      <c r="AG1994" s="17">
        <v>0.20075880493193901</v>
      </c>
      <c r="AH1994" s="17">
        <v>0.27587972291762303</v>
      </c>
      <c r="AI1994" s="17">
        <v>0.28032210438552801</v>
      </c>
      <c r="AJ1994" s="17">
        <v>0.292790797422599</v>
      </c>
      <c r="AK1994" s="17"/>
      <c r="AL1994" s="17">
        <v>0.28258298297561502</v>
      </c>
      <c r="AM1994" s="17">
        <v>0.186015665156258</v>
      </c>
      <c r="AN1994" s="17">
        <v>0.22470052370839</v>
      </c>
      <c r="AO1994" s="17">
        <v>0.181563221875153</v>
      </c>
      <c r="AP1994" s="17">
        <v>0.14816044024627101</v>
      </c>
      <c r="AQ1994" s="17">
        <v>0.217177125407233</v>
      </c>
      <c r="AR1994" s="17"/>
      <c r="AS1994" s="17">
        <v>0.204196625125392</v>
      </c>
      <c r="AT1994" s="17">
        <v>0.22341043777213301</v>
      </c>
      <c r="AU1994" s="17"/>
      <c r="AV1994" s="17">
        <v>0.19981808522903599</v>
      </c>
      <c r="AW1994" s="17">
        <v>0.214393520344521</v>
      </c>
    </row>
    <row r="1995" spans="2:49" x14ac:dyDescent="0.3">
      <c r="B1995" t="s">
        <v>612</v>
      </c>
      <c r="C1995" s="17">
        <v>0.57258226892194797</v>
      </c>
      <c r="D1995" s="17">
        <v>0.56867182009327</v>
      </c>
      <c r="E1995" s="17">
        <v>0.57797064442104296</v>
      </c>
      <c r="F1995" s="17"/>
      <c r="G1995" s="17">
        <v>0.37627025815728898</v>
      </c>
      <c r="H1995" s="17">
        <v>0.35712929990161801</v>
      </c>
      <c r="I1995" s="17">
        <v>0.52826273997453599</v>
      </c>
      <c r="J1995" s="17">
        <v>0.66032121618763195</v>
      </c>
      <c r="K1995" s="17">
        <v>0.720995431921027</v>
      </c>
      <c r="L1995" s="17">
        <v>0.74427011214498195</v>
      </c>
      <c r="M1995" s="17"/>
      <c r="N1995" s="17">
        <v>0.55385951149387602</v>
      </c>
      <c r="O1995" s="17">
        <v>0.60011772404946595</v>
      </c>
      <c r="P1995" s="17">
        <v>0.57618860055039001</v>
      </c>
      <c r="Q1995" s="17">
        <v>0.56176698736817998</v>
      </c>
      <c r="R1995" s="17"/>
      <c r="S1995" s="17">
        <v>0.48944337000125099</v>
      </c>
      <c r="T1995" s="17">
        <v>0.63985816328382095</v>
      </c>
      <c r="U1995" s="17">
        <v>0.59898226177909997</v>
      </c>
      <c r="V1995" s="17">
        <v>0.58653924908010702</v>
      </c>
      <c r="W1995" s="17">
        <v>0.63413092080850797</v>
      </c>
      <c r="X1995" s="17">
        <v>0.52527406648973696</v>
      </c>
      <c r="Y1995" s="17">
        <v>0.617123234156428</v>
      </c>
      <c r="Z1995" s="17">
        <v>0.48824637661374698</v>
      </c>
      <c r="AA1995" s="17">
        <v>0.48769496912781701</v>
      </c>
      <c r="AB1995" s="17">
        <v>0.62978278088206396</v>
      </c>
      <c r="AC1995" s="17">
        <v>0.61936143260444898</v>
      </c>
      <c r="AD1995" s="17">
        <v>0.61023468919717905</v>
      </c>
      <c r="AE1995" s="17"/>
      <c r="AF1995" s="17">
        <v>0.63943038383577999</v>
      </c>
      <c r="AG1995" s="17">
        <v>0.62543728170294399</v>
      </c>
      <c r="AH1995" s="17">
        <v>0.50981635814247594</v>
      </c>
      <c r="AI1995" s="17">
        <v>0.472136341025163</v>
      </c>
      <c r="AJ1995" s="17">
        <v>0.47175751291922402</v>
      </c>
      <c r="AK1995" s="17"/>
      <c r="AL1995" s="17">
        <v>0.435225955237799</v>
      </c>
      <c r="AM1995" s="17">
        <v>0.62725189945510595</v>
      </c>
      <c r="AN1995" s="17">
        <v>0.55785971470470397</v>
      </c>
      <c r="AO1995" s="17">
        <v>0.63715246720848695</v>
      </c>
      <c r="AP1995" s="17">
        <v>0.64761416858847798</v>
      </c>
      <c r="AQ1995" s="17">
        <v>0.64911837230422198</v>
      </c>
      <c r="AR1995" s="17"/>
      <c r="AS1995" s="17">
        <v>0.56141026713624198</v>
      </c>
      <c r="AT1995" s="17">
        <v>0.58588647332268395</v>
      </c>
      <c r="AU1995" s="17"/>
      <c r="AV1995" s="17">
        <v>0.547996051605526</v>
      </c>
      <c r="AW1995" s="17">
        <v>0.59264975642977502</v>
      </c>
    </row>
    <row r="1996" spans="2:49" x14ac:dyDescent="0.3">
      <c r="B1996" t="s">
        <v>613</v>
      </c>
      <c r="C1996" s="17">
        <v>7.5028098759089501E-2</v>
      </c>
      <c r="D1996" s="17">
        <v>7.8123509460979304E-2</v>
      </c>
      <c r="E1996" s="17">
        <v>7.25484792485976E-2</v>
      </c>
      <c r="F1996" s="17"/>
      <c r="G1996" s="17">
        <v>9.7782871537855004E-2</v>
      </c>
      <c r="H1996" s="17">
        <v>5.1941752639305498E-2</v>
      </c>
      <c r="I1996" s="17">
        <v>5.31745512158932E-2</v>
      </c>
      <c r="J1996" s="17">
        <v>7.4512812009699406E-2</v>
      </c>
      <c r="K1996" s="17">
        <v>8.8772895669351606E-2</v>
      </c>
      <c r="L1996" s="17">
        <v>8.7605556140869095E-2</v>
      </c>
      <c r="M1996" s="17"/>
      <c r="N1996" s="17">
        <v>5.4471499843565002E-2</v>
      </c>
      <c r="O1996" s="17">
        <v>6.0107537337678998E-2</v>
      </c>
      <c r="P1996" s="17">
        <v>7.3722039094865105E-2</v>
      </c>
      <c r="Q1996" s="17">
        <v>0.112961960709414</v>
      </c>
      <c r="R1996" s="17"/>
      <c r="S1996" s="17">
        <v>5.1965747176775899E-2</v>
      </c>
      <c r="T1996" s="17">
        <v>7.3242279147492498E-2</v>
      </c>
      <c r="U1996" s="17">
        <v>8.9154005405175707E-2</v>
      </c>
      <c r="V1996" s="17">
        <v>7.1976275531230302E-2</v>
      </c>
      <c r="W1996" s="17">
        <v>8.7714644625040902E-2</v>
      </c>
      <c r="X1996" s="17">
        <v>7.5062992597286202E-2</v>
      </c>
      <c r="Y1996" s="17">
        <v>6.9302209158164804E-2</v>
      </c>
      <c r="Z1996" s="17">
        <v>6.7506835820534697E-2</v>
      </c>
      <c r="AA1996" s="17">
        <v>0.115150472320193</v>
      </c>
      <c r="AB1996" s="17">
        <v>6.6882946099742102E-2</v>
      </c>
      <c r="AC1996" s="17">
        <v>7.0701917085575702E-2</v>
      </c>
      <c r="AD1996" s="17">
        <v>4.2274769704920598E-2</v>
      </c>
      <c r="AE1996" s="17"/>
      <c r="AF1996" s="17">
        <v>0.104151630199993</v>
      </c>
      <c r="AG1996" s="17">
        <v>7.2837744818472397E-2</v>
      </c>
      <c r="AH1996" s="17">
        <v>5.1455976671120597E-2</v>
      </c>
      <c r="AI1996" s="17">
        <v>4.6348915595424998E-2</v>
      </c>
      <c r="AJ1996" s="17">
        <v>0</v>
      </c>
      <c r="AK1996" s="17"/>
      <c r="AL1996" s="17">
        <v>6.10845019664671E-2</v>
      </c>
      <c r="AM1996" s="17">
        <v>7.45107341209547E-2</v>
      </c>
      <c r="AN1996" s="17">
        <v>6.8559993978723699E-2</v>
      </c>
      <c r="AO1996" s="17">
        <v>9.1105061760800202E-2</v>
      </c>
      <c r="AP1996" s="17">
        <v>8.6398003812313995E-2</v>
      </c>
      <c r="AQ1996" s="17">
        <v>7.7083666749921703E-2</v>
      </c>
      <c r="AR1996" s="17"/>
      <c r="AS1996" s="17">
        <v>7.9569861181764304E-2</v>
      </c>
      <c r="AT1996" s="17">
        <v>6.9619530378070907E-2</v>
      </c>
      <c r="AU1996" s="17"/>
      <c r="AV1996" s="17">
        <v>8.8775632374607297E-2</v>
      </c>
      <c r="AW1996" s="17">
        <v>5.8131142685031799E-2</v>
      </c>
    </row>
    <row r="1997" spans="2:49" x14ac:dyDescent="0.3">
      <c r="B1997" t="s">
        <v>142</v>
      </c>
      <c r="C1997" s="17">
        <v>4.9613460970967499E-2</v>
      </c>
      <c r="D1997" s="17">
        <v>4.4299756960795099E-2</v>
      </c>
      <c r="E1997" s="17">
        <v>5.5153498907104602E-2</v>
      </c>
      <c r="F1997" s="17"/>
      <c r="G1997" s="17">
        <v>3.35191783654053E-2</v>
      </c>
      <c r="H1997" s="17">
        <v>3.22335944483811E-2</v>
      </c>
      <c r="I1997" s="17">
        <v>5.9059738352541302E-2</v>
      </c>
      <c r="J1997" s="17">
        <v>3.6150895084590802E-2</v>
      </c>
      <c r="K1997" s="17">
        <v>5.0175924306686798E-2</v>
      </c>
      <c r="L1997" s="17">
        <v>7.7345804648630501E-2</v>
      </c>
      <c r="M1997" s="17"/>
      <c r="N1997" s="17">
        <v>4.0786371911895297E-2</v>
      </c>
      <c r="O1997" s="17">
        <v>4.2799678713148201E-2</v>
      </c>
      <c r="P1997" s="17">
        <v>4.8430808474875298E-2</v>
      </c>
      <c r="Q1997" s="17">
        <v>6.7817532742703301E-2</v>
      </c>
      <c r="R1997" s="17"/>
      <c r="S1997" s="17">
        <v>3.5306109536208899E-2</v>
      </c>
      <c r="T1997" s="17">
        <v>4.5285548369608297E-2</v>
      </c>
      <c r="U1997" s="17">
        <v>6.0005457984889203E-2</v>
      </c>
      <c r="V1997" s="17">
        <v>4.9590691738217403E-2</v>
      </c>
      <c r="W1997" s="17">
        <v>4.8120191526760198E-2</v>
      </c>
      <c r="X1997" s="17">
        <v>5.64413496938449E-2</v>
      </c>
      <c r="Y1997" s="17">
        <v>5.6267170948252301E-2</v>
      </c>
      <c r="Z1997" s="17">
        <v>0.109915433286669</v>
      </c>
      <c r="AA1997" s="17">
        <v>3.9932161632363801E-2</v>
      </c>
      <c r="AB1997" s="17">
        <v>4.5937021966636203E-2</v>
      </c>
      <c r="AC1997" s="17">
        <v>3.7283217985780499E-2</v>
      </c>
      <c r="AD1997" s="17">
        <v>5.9621791273955498E-2</v>
      </c>
      <c r="AE1997" s="17"/>
      <c r="AF1997" s="17">
        <v>6.13877706009942E-2</v>
      </c>
      <c r="AG1997" s="17">
        <v>4.3012375964935297E-2</v>
      </c>
      <c r="AH1997" s="17">
        <v>3.7076100352948997E-2</v>
      </c>
      <c r="AI1997" s="17">
        <v>3.8773801482924697E-2</v>
      </c>
      <c r="AJ1997" s="17">
        <v>2.9914276394677801E-2</v>
      </c>
      <c r="AK1997" s="17"/>
      <c r="AL1997" s="17">
        <v>3.56512654586622E-2</v>
      </c>
      <c r="AM1997" s="17">
        <v>5.5341882738263702E-2</v>
      </c>
      <c r="AN1997" s="17">
        <v>7.6332705485801594E-2</v>
      </c>
      <c r="AO1997" s="17">
        <v>3.6924375730813801E-2</v>
      </c>
      <c r="AP1997" s="17">
        <v>8.2400942602678898E-2</v>
      </c>
      <c r="AQ1997" s="17">
        <v>8.6313102189789302E-3</v>
      </c>
      <c r="AR1997" s="17"/>
      <c r="AS1997" s="17">
        <v>4.8468612984099102E-2</v>
      </c>
      <c r="AT1997" s="17">
        <v>5.0976805868079601E-2</v>
      </c>
      <c r="AU1997" s="17"/>
      <c r="AV1997" s="17">
        <v>4.61618267436502E-2</v>
      </c>
      <c r="AW1997" s="17">
        <v>5.3840736601462803E-2</v>
      </c>
    </row>
    <row r="1998" spans="2:49" x14ac:dyDescent="0.3">
      <c r="C1998" s="17"/>
      <c r="D1998" s="17"/>
      <c r="E1998" s="17"/>
      <c r="F1998" s="17"/>
      <c r="G1998" s="17"/>
      <c r="H1998" s="17"/>
      <c r="I1998" s="17"/>
      <c r="J1998" s="17"/>
      <c r="K1998" s="17"/>
      <c r="L1998" s="17"/>
      <c r="M1998" s="17"/>
      <c r="N1998" s="17"/>
      <c r="O1998" s="17"/>
      <c r="P1998" s="17"/>
      <c r="Q1998" s="17"/>
      <c r="R1998" s="17"/>
      <c r="S1998" s="17"/>
      <c r="T1998" s="17"/>
      <c r="U1998" s="17"/>
      <c r="V1998" s="17"/>
      <c r="W1998" s="17"/>
      <c r="X1998" s="17"/>
      <c r="Y1998" s="17"/>
      <c r="Z1998" s="17"/>
      <c r="AA1998" s="17"/>
      <c r="AB1998" s="17"/>
      <c r="AC1998" s="17"/>
      <c r="AD1998" s="17"/>
      <c r="AE1998" s="17"/>
      <c r="AF1998" s="17"/>
      <c r="AG1998" s="17"/>
      <c r="AH1998" s="17"/>
      <c r="AI1998" s="17"/>
      <c r="AJ1998" s="17"/>
      <c r="AK1998" s="17"/>
      <c r="AL1998" s="17"/>
      <c r="AM1998" s="17"/>
      <c r="AN1998" s="17"/>
      <c r="AO1998" s="17"/>
      <c r="AP1998" s="17"/>
      <c r="AQ1998" s="17"/>
      <c r="AR1998" s="17"/>
      <c r="AS1998" s="17"/>
      <c r="AT1998" s="17"/>
      <c r="AU1998" s="17"/>
      <c r="AV1998" s="17"/>
      <c r="AW1998" s="17"/>
    </row>
    <row r="1999" spans="2:49" x14ac:dyDescent="0.3">
      <c r="B1999" s="6" t="s">
        <v>627</v>
      </c>
      <c r="C1999" s="17"/>
      <c r="D1999" s="17"/>
      <c r="E1999" s="17"/>
      <c r="F1999" s="17"/>
      <c r="G1999" s="17"/>
      <c r="H1999" s="17"/>
      <c r="I1999" s="17"/>
      <c r="J1999" s="17"/>
      <c r="K1999" s="17"/>
      <c r="L1999" s="17"/>
      <c r="M1999" s="17"/>
      <c r="N1999" s="17"/>
      <c r="O1999" s="17"/>
      <c r="P1999" s="17"/>
      <c r="Q1999" s="17"/>
      <c r="R1999" s="17"/>
      <c r="S1999" s="17"/>
      <c r="T1999" s="17"/>
      <c r="U1999" s="17"/>
      <c r="V1999" s="17"/>
      <c r="W1999" s="17"/>
      <c r="X1999" s="17"/>
      <c r="Y1999" s="17"/>
      <c r="Z1999" s="17"/>
      <c r="AA1999" s="17"/>
      <c r="AB1999" s="17"/>
      <c r="AC1999" s="17"/>
      <c r="AD1999" s="17"/>
      <c r="AE1999" s="17"/>
      <c r="AF1999" s="17"/>
      <c r="AG1999" s="17"/>
      <c r="AH1999" s="17"/>
      <c r="AI1999" s="17"/>
      <c r="AJ1999" s="17"/>
      <c r="AK1999" s="17"/>
      <c r="AL1999" s="17"/>
      <c r="AM1999" s="17"/>
      <c r="AN1999" s="17"/>
      <c r="AO1999" s="17"/>
      <c r="AP1999" s="17"/>
      <c r="AQ1999" s="17"/>
      <c r="AR1999" s="17"/>
      <c r="AS1999" s="17"/>
      <c r="AT1999" s="17"/>
      <c r="AU1999" s="17"/>
      <c r="AV1999" s="17"/>
      <c r="AW1999" s="17"/>
    </row>
    <row r="2000" spans="2:49" x14ac:dyDescent="0.3">
      <c r="B2000" s="23" t="s">
        <v>80</v>
      </c>
      <c r="C2000" s="17"/>
      <c r="D2000" s="17"/>
      <c r="E2000" s="17"/>
      <c r="F2000" s="17"/>
      <c r="G2000" s="17"/>
      <c r="H2000" s="17"/>
      <c r="I2000" s="17"/>
      <c r="J2000" s="17"/>
      <c r="K2000" s="17"/>
      <c r="L2000" s="17"/>
      <c r="M2000" s="17"/>
      <c r="N2000" s="17"/>
      <c r="O2000" s="17"/>
      <c r="P2000" s="17"/>
      <c r="Q2000" s="17"/>
      <c r="R2000" s="17"/>
      <c r="S2000" s="17"/>
      <c r="T2000" s="17"/>
      <c r="U2000" s="17"/>
      <c r="V2000" s="17"/>
      <c r="W2000" s="17"/>
      <c r="X2000" s="17"/>
      <c r="Y2000" s="17"/>
      <c r="Z2000" s="17"/>
      <c r="AA2000" s="17"/>
      <c r="AB2000" s="17"/>
      <c r="AC2000" s="17"/>
      <c r="AD2000" s="17"/>
      <c r="AE2000" s="17"/>
      <c r="AF2000" s="17"/>
      <c r="AG2000" s="17"/>
      <c r="AH2000" s="17"/>
      <c r="AI2000" s="17"/>
      <c r="AJ2000" s="17"/>
      <c r="AK2000" s="17"/>
      <c r="AL2000" s="17"/>
      <c r="AM2000" s="17"/>
      <c r="AN2000" s="17"/>
      <c r="AO2000" s="17"/>
      <c r="AP2000" s="17"/>
      <c r="AQ2000" s="17"/>
      <c r="AR2000" s="17"/>
      <c r="AS2000" s="17"/>
      <c r="AT2000" s="17"/>
      <c r="AU2000" s="17"/>
      <c r="AV2000" s="17"/>
      <c r="AW2000" s="17"/>
    </row>
    <row r="2001" spans="2:49" x14ac:dyDescent="0.3">
      <c r="B2001" t="s">
        <v>610</v>
      </c>
      <c r="C2001" s="17">
        <v>9.3430020269910694E-2</v>
      </c>
      <c r="D2001" s="17">
        <v>0.10420333661485499</v>
      </c>
      <c r="E2001" s="17">
        <v>8.1693291273912505E-2</v>
      </c>
      <c r="F2001" s="17"/>
      <c r="G2001" s="17">
        <v>0.150058065182227</v>
      </c>
      <c r="H2001" s="17">
        <v>0.19718558031963099</v>
      </c>
      <c r="I2001" s="17">
        <v>0.105114348864891</v>
      </c>
      <c r="J2001" s="17">
        <v>6.6018527774958993E-2</v>
      </c>
      <c r="K2001" s="17">
        <v>3.4239637729042302E-2</v>
      </c>
      <c r="L2001" s="17">
        <v>2.37162107530383E-2</v>
      </c>
      <c r="M2001" s="17"/>
      <c r="N2001" s="17">
        <v>0.127233727764657</v>
      </c>
      <c r="O2001" s="17">
        <v>7.8647084389318306E-2</v>
      </c>
      <c r="P2001" s="17">
        <v>7.7904223107500906E-2</v>
      </c>
      <c r="Q2001" s="17">
        <v>8.6972821717081802E-2</v>
      </c>
      <c r="R2001" s="17"/>
      <c r="S2001" s="17">
        <v>0.145587776205472</v>
      </c>
      <c r="T2001" s="17">
        <v>7.3568536957197894E-2</v>
      </c>
      <c r="U2001" s="17">
        <v>8.4217376118574799E-2</v>
      </c>
      <c r="V2001" s="17">
        <v>9.5793160867286495E-2</v>
      </c>
      <c r="W2001" s="17">
        <v>4.6825635185679303E-2</v>
      </c>
      <c r="X2001" s="17">
        <v>8.2971439943801906E-2</v>
      </c>
      <c r="Y2001" s="17">
        <v>7.4750628157552998E-2</v>
      </c>
      <c r="Z2001" s="17">
        <v>0.14090132987158699</v>
      </c>
      <c r="AA2001" s="17">
        <v>0.13985702265536501</v>
      </c>
      <c r="AB2001" s="17">
        <v>6.6012741459115704E-2</v>
      </c>
      <c r="AC2001" s="17">
        <v>5.3553506541992597E-2</v>
      </c>
      <c r="AD2001" s="17">
        <v>5.8446661744934798E-2</v>
      </c>
      <c r="AE2001" s="17"/>
      <c r="AF2001" s="17">
        <v>6.0786808326966597E-2</v>
      </c>
      <c r="AG2001" s="17">
        <v>6.4114324866738598E-2</v>
      </c>
      <c r="AH2001" s="17">
        <v>0.12470175900167001</v>
      </c>
      <c r="AI2001" s="17">
        <v>0.167381123750454</v>
      </c>
      <c r="AJ2001" s="17">
        <v>0.18425674202559</v>
      </c>
      <c r="AK2001" s="17"/>
      <c r="AL2001" s="17">
        <v>0.17834680651722201</v>
      </c>
      <c r="AM2001" s="17">
        <v>5.7680469458300097E-2</v>
      </c>
      <c r="AN2001" s="17">
        <v>0.10464378362031</v>
      </c>
      <c r="AO2001" s="17">
        <v>5.0096029951116797E-2</v>
      </c>
      <c r="AP2001" s="17">
        <v>4.86932281522056E-2</v>
      </c>
      <c r="AQ2001" s="17">
        <v>6.7235696042100598E-2</v>
      </c>
      <c r="AR2001" s="17"/>
      <c r="AS2001" s="17">
        <v>9.8902136691409001E-2</v>
      </c>
      <c r="AT2001" s="17">
        <v>8.6913537658048698E-2</v>
      </c>
      <c r="AU2001" s="17"/>
      <c r="AV2001" s="17">
        <v>0.108257403759298</v>
      </c>
      <c r="AW2001" s="17">
        <v>7.7115267027935794E-2</v>
      </c>
    </row>
    <row r="2002" spans="2:49" x14ac:dyDescent="0.3">
      <c r="B2002" t="s">
        <v>611</v>
      </c>
      <c r="C2002" s="17">
        <v>0.19226783467807201</v>
      </c>
      <c r="D2002" s="17">
        <v>0.206637041320203</v>
      </c>
      <c r="E2002" s="17">
        <v>0.17963483066981001</v>
      </c>
      <c r="F2002" s="17"/>
      <c r="G2002" s="17">
        <v>0.28304736583448198</v>
      </c>
      <c r="H2002" s="17">
        <v>0.33121484969911402</v>
      </c>
      <c r="I2002" s="17">
        <v>0.23757935451859499</v>
      </c>
      <c r="J2002" s="17">
        <v>0.16864267461690799</v>
      </c>
      <c r="K2002" s="17">
        <v>8.9714567234756501E-2</v>
      </c>
      <c r="L2002" s="17">
        <v>6.9651286127113299E-2</v>
      </c>
      <c r="M2002" s="17"/>
      <c r="N2002" s="17">
        <v>0.20621954137749399</v>
      </c>
      <c r="O2002" s="17">
        <v>0.18907174201006799</v>
      </c>
      <c r="P2002" s="17">
        <v>0.18567269100622</v>
      </c>
      <c r="Q2002" s="17">
        <v>0.186629759812249</v>
      </c>
      <c r="R2002" s="17"/>
      <c r="S2002" s="17">
        <v>0.21257851537161301</v>
      </c>
      <c r="T2002" s="17">
        <v>0.16044801615048199</v>
      </c>
      <c r="U2002" s="17">
        <v>0.136111721940818</v>
      </c>
      <c r="V2002" s="17">
        <v>0.16446405844342801</v>
      </c>
      <c r="W2002" s="17">
        <v>0.20071636835359</v>
      </c>
      <c r="X2002" s="17">
        <v>0.24090275594681501</v>
      </c>
      <c r="Y2002" s="17">
        <v>0.149239395816639</v>
      </c>
      <c r="Z2002" s="17">
        <v>0.212598991915985</v>
      </c>
      <c r="AA2002" s="17">
        <v>0.20079316414583401</v>
      </c>
      <c r="AB2002" s="17">
        <v>0.223867475228721</v>
      </c>
      <c r="AC2002" s="17">
        <v>0.23329373055802499</v>
      </c>
      <c r="AD2002" s="17">
        <v>0.19646851269912499</v>
      </c>
      <c r="AE2002" s="17"/>
      <c r="AF2002" s="17">
        <v>0.159300488084822</v>
      </c>
      <c r="AG2002" s="17">
        <v>0.170305426980253</v>
      </c>
      <c r="AH2002" s="17">
        <v>0.238390217690538</v>
      </c>
      <c r="AI2002" s="17">
        <v>0.24867806474685999</v>
      </c>
      <c r="AJ2002" s="17">
        <v>0.339830110190877</v>
      </c>
      <c r="AK2002" s="17"/>
      <c r="AL2002" s="17">
        <v>0.27453826112423302</v>
      </c>
      <c r="AM2002" s="17">
        <v>0.148089066346934</v>
      </c>
      <c r="AN2002" s="17">
        <v>0.17719618021904099</v>
      </c>
      <c r="AO2002" s="17">
        <v>0.183642827311637</v>
      </c>
      <c r="AP2002" s="17">
        <v>0.13589334586680399</v>
      </c>
      <c r="AQ2002" s="17">
        <v>0.18862453988209699</v>
      </c>
      <c r="AR2002" s="17"/>
      <c r="AS2002" s="17">
        <v>0.180867159703643</v>
      </c>
      <c r="AT2002" s="17">
        <v>0.20584435507929799</v>
      </c>
      <c r="AU2002" s="17"/>
      <c r="AV2002" s="17">
        <v>0.17203781460919801</v>
      </c>
      <c r="AW2002" s="17">
        <v>0.201429244077137</v>
      </c>
    </row>
    <row r="2003" spans="2:49" x14ac:dyDescent="0.3">
      <c r="B2003" t="s">
        <v>612</v>
      </c>
      <c r="C2003" s="17">
        <v>0.58802598042595</v>
      </c>
      <c r="D2003" s="17">
        <v>0.56683299366014395</v>
      </c>
      <c r="E2003" s="17">
        <v>0.60763483400408402</v>
      </c>
      <c r="F2003" s="17"/>
      <c r="G2003" s="17">
        <v>0.41213596494913701</v>
      </c>
      <c r="H2003" s="17">
        <v>0.369348419695116</v>
      </c>
      <c r="I2003" s="17">
        <v>0.54257049753331799</v>
      </c>
      <c r="J2003" s="17">
        <v>0.66017135967277596</v>
      </c>
      <c r="K2003" s="17">
        <v>0.75242521584839295</v>
      </c>
      <c r="L2003" s="17">
        <v>0.75153221278071702</v>
      </c>
      <c r="M2003" s="17"/>
      <c r="N2003" s="17">
        <v>0.55814558893624699</v>
      </c>
      <c r="O2003" s="17">
        <v>0.63821665592379395</v>
      </c>
      <c r="P2003" s="17">
        <v>0.60236906318978301</v>
      </c>
      <c r="Q2003" s="17">
        <v>0.55453167008625903</v>
      </c>
      <c r="R2003" s="17"/>
      <c r="S2003" s="17">
        <v>0.52222995060965005</v>
      </c>
      <c r="T2003" s="17">
        <v>0.64373481961683399</v>
      </c>
      <c r="U2003" s="17">
        <v>0.64141702401451295</v>
      </c>
      <c r="V2003" s="17">
        <v>0.61178742859995705</v>
      </c>
      <c r="W2003" s="17">
        <v>0.63887606264034302</v>
      </c>
      <c r="X2003" s="17">
        <v>0.51213735016991202</v>
      </c>
      <c r="Y2003" s="17">
        <v>0.62483770429472996</v>
      </c>
      <c r="Z2003" s="17">
        <v>0.49085066443083503</v>
      </c>
      <c r="AA2003" s="17">
        <v>0.53928696088342298</v>
      </c>
      <c r="AB2003" s="17">
        <v>0.60895479371283501</v>
      </c>
      <c r="AC2003" s="17">
        <v>0.63419994505153499</v>
      </c>
      <c r="AD2003" s="17">
        <v>0.619163461066502</v>
      </c>
      <c r="AE2003" s="17"/>
      <c r="AF2003" s="17">
        <v>0.62137148299044298</v>
      </c>
      <c r="AG2003" s="17">
        <v>0.65781164088634803</v>
      </c>
      <c r="AH2003" s="17">
        <v>0.53915310682419904</v>
      </c>
      <c r="AI2003" s="17">
        <v>0.473211658512253</v>
      </c>
      <c r="AJ2003" s="17">
        <v>0.40549326748118703</v>
      </c>
      <c r="AK2003" s="17"/>
      <c r="AL2003" s="17">
        <v>0.43596881015846201</v>
      </c>
      <c r="AM2003" s="17">
        <v>0.66705845012517695</v>
      </c>
      <c r="AN2003" s="17">
        <v>0.54810151984575295</v>
      </c>
      <c r="AO2003" s="17">
        <v>0.65323464603532</v>
      </c>
      <c r="AP2003" s="17">
        <v>0.66689292184860405</v>
      </c>
      <c r="AQ2003" s="17">
        <v>0.64797781488764805</v>
      </c>
      <c r="AR2003" s="17"/>
      <c r="AS2003" s="17">
        <v>0.59065443741811896</v>
      </c>
      <c r="AT2003" s="17">
        <v>0.584895876282294</v>
      </c>
      <c r="AU2003" s="17"/>
      <c r="AV2003" s="17">
        <v>0.59255093982810303</v>
      </c>
      <c r="AW2003" s="17">
        <v>0.58623779698199396</v>
      </c>
    </row>
    <row r="2004" spans="2:49" x14ac:dyDescent="0.3">
      <c r="B2004" t="s">
        <v>613</v>
      </c>
      <c r="C2004" s="17">
        <v>7.2844487573661895E-2</v>
      </c>
      <c r="D2004" s="17">
        <v>7.46290346732051E-2</v>
      </c>
      <c r="E2004" s="17">
        <v>7.1627812377912797E-2</v>
      </c>
      <c r="F2004" s="17"/>
      <c r="G2004" s="17">
        <v>9.1685930525042397E-2</v>
      </c>
      <c r="H2004" s="17">
        <v>6.7749611594440401E-2</v>
      </c>
      <c r="I2004" s="17">
        <v>5.1847641970098599E-2</v>
      </c>
      <c r="J2004" s="17">
        <v>6.1092708477979402E-2</v>
      </c>
      <c r="K2004" s="17">
        <v>8.5754588271034701E-2</v>
      </c>
      <c r="L2004" s="17">
        <v>8.2421340329536893E-2</v>
      </c>
      <c r="M2004" s="17"/>
      <c r="N2004" s="17">
        <v>6.0960982097944198E-2</v>
      </c>
      <c r="O2004" s="17">
        <v>4.75149388595697E-2</v>
      </c>
      <c r="P2004" s="17">
        <v>9.4038695168042002E-2</v>
      </c>
      <c r="Q2004" s="17">
        <v>9.4174825861828806E-2</v>
      </c>
      <c r="R2004" s="17"/>
      <c r="S2004" s="17">
        <v>6.4708093292890997E-2</v>
      </c>
      <c r="T2004" s="17">
        <v>7.02473849425789E-2</v>
      </c>
      <c r="U2004" s="17">
        <v>9.0742710449467703E-2</v>
      </c>
      <c r="V2004" s="17">
        <v>7.3679662677445398E-2</v>
      </c>
      <c r="W2004" s="17">
        <v>5.8227577201102401E-2</v>
      </c>
      <c r="X2004" s="17">
        <v>8.8118762039022802E-2</v>
      </c>
      <c r="Y2004" s="17">
        <v>9.4774486749397202E-2</v>
      </c>
      <c r="Z2004" s="17">
        <v>6.8764986257818406E-2</v>
      </c>
      <c r="AA2004" s="17">
        <v>8.3404691098457204E-2</v>
      </c>
      <c r="AB2004" s="17">
        <v>6.0457828589989403E-2</v>
      </c>
      <c r="AC2004" s="17">
        <v>3.7598685356078798E-2</v>
      </c>
      <c r="AD2004" s="17">
        <v>6.43669747331716E-2</v>
      </c>
      <c r="AE2004" s="17"/>
      <c r="AF2004" s="17">
        <v>9.8570133582741998E-2</v>
      </c>
      <c r="AG2004" s="17">
        <v>6.3896698587406403E-2</v>
      </c>
      <c r="AH2004" s="17">
        <v>5.2671879714663597E-2</v>
      </c>
      <c r="AI2004" s="17">
        <v>5.46940518875106E-2</v>
      </c>
      <c r="AJ2004" s="17">
        <v>4.0505603907667102E-2</v>
      </c>
      <c r="AK2004" s="17"/>
      <c r="AL2004" s="17">
        <v>6.6002995461116695E-2</v>
      </c>
      <c r="AM2004" s="17">
        <v>7.1564066644830698E-2</v>
      </c>
      <c r="AN2004" s="17">
        <v>9.9466820981492496E-2</v>
      </c>
      <c r="AO2004" s="17">
        <v>6.7777756838642594E-2</v>
      </c>
      <c r="AP2004" s="17">
        <v>7.1264265284253905E-2</v>
      </c>
      <c r="AQ2004" s="17">
        <v>6.9285402203873706E-2</v>
      </c>
      <c r="AR2004" s="17"/>
      <c r="AS2004" s="17">
        <v>8.0784722345131399E-2</v>
      </c>
      <c r="AT2004" s="17">
        <v>6.3388840464418797E-2</v>
      </c>
      <c r="AU2004" s="17"/>
      <c r="AV2004" s="17">
        <v>8.0138900359542103E-2</v>
      </c>
      <c r="AW2004" s="17">
        <v>8.2288734932236901E-2</v>
      </c>
    </row>
    <row r="2005" spans="2:49" x14ac:dyDescent="0.3">
      <c r="B2005" t="s">
        <v>142</v>
      </c>
      <c r="C2005" s="17">
        <v>5.3431677052406201E-2</v>
      </c>
      <c r="D2005" s="17">
        <v>4.7697593731591999E-2</v>
      </c>
      <c r="E2005" s="17">
        <v>5.9409231674280902E-2</v>
      </c>
      <c r="F2005" s="17"/>
      <c r="G2005" s="17">
        <v>6.3072673509110805E-2</v>
      </c>
      <c r="H2005" s="17">
        <v>3.4501538691699002E-2</v>
      </c>
      <c r="I2005" s="17">
        <v>6.2888157113097198E-2</v>
      </c>
      <c r="J2005" s="17">
        <v>4.4074729457378399E-2</v>
      </c>
      <c r="K2005" s="17">
        <v>3.7865990916773402E-2</v>
      </c>
      <c r="L2005" s="17">
        <v>7.2678950009594095E-2</v>
      </c>
      <c r="M2005" s="17"/>
      <c r="N2005" s="17">
        <v>4.7440159823657999E-2</v>
      </c>
      <c r="O2005" s="17">
        <v>4.6549578817250699E-2</v>
      </c>
      <c r="P2005" s="17">
        <v>4.0015327528454298E-2</v>
      </c>
      <c r="Q2005" s="17">
        <v>7.7690922522581904E-2</v>
      </c>
      <c r="R2005" s="17"/>
      <c r="S2005" s="17">
        <v>5.48956645203739E-2</v>
      </c>
      <c r="T2005" s="17">
        <v>5.2001242332907399E-2</v>
      </c>
      <c r="U2005" s="17">
        <v>4.7511167476626197E-2</v>
      </c>
      <c r="V2005" s="17">
        <v>5.4275689411882898E-2</v>
      </c>
      <c r="W2005" s="17">
        <v>5.53543566192857E-2</v>
      </c>
      <c r="X2005" s="17">
        <v>7.5869691900447497E-2</v>
      </c>
      <c r="Y2005" s="17">
        <v>5.6397784981681402E-2</v>
      </c>
      <c r="Z2005" s="17">
        <v>8.6884027523774707E-2</v>
      </c>
      <c r="AA2005" s="17">
        <v>3.6658161216920997E-2</v>
      </c>
      <c r="AB2005" s="17">
        <v>4.0707161009339202E-2</v>
      </c>
      <c r="AC2005" s="17">
        <v>4.1354132492368599E-2</v>
      </c>
      <c r="AD2005" s="17">
        <v>6.1554389756266703E-2</v>
      </c>
      <c r="AE2005" s="17"/>
      <c r="AF2005" s="17">
        <v>5.9971087015026001E-2</v>
      </c>
      <c r="AG2005" s="17">
        <v>4.3871908679254799E-2</v>
      </c>
      <c r="AH2005" s="17">
        <v>4.5083036768928803E-2</v>
      </c>
      <c r="AI2005" s="17">
        <v>5.6035101102922001E-2</v>
      </c>
      <c r="AJ2005" s="17">
        <v>2.9914276394677801E-2</v>
      </c>
      <c r="AK2005" s="17"/>
      <c r="AL2005" s="17">
        <v>4.5143126738966297E-2</v>
      </c>
      <c r="AM2005" s="17">
        <v>5.5607947424757803E-2</v>
      </c>
      <c r="AN2005" s="17">
        <v>7.0591695333403995E-2</v>
      </c>
      <c r="AO2005" s="17">
        <v>4.52487398632836E-2</v>
      </c>
      <c r="AP2005" s="17">
        <v>7.7256238848131695E-2</v>
      </c>
      <c r="AQ2005" s="17">
        <v>2.6876546984281099E-2</v>
      </c>
      <c r="AR2005" s="17"/>
      <c r="AS2005" s="17">
        <v>4.87915438416981E-2</v>
      </c>
      <c r="AT2005" s="17">
        <v>5.89573905159409E-2</v>
      </c>
      <c r="AU2005" s="17"/>
      <c r="AV2005" s="17">
        <v>4.7014941443859502E-2</v>
      </c>
      <c r="AW2005" s="17">
        <v>5.2928956980696697E-2</v>
      </c>
    </row>
    <row r="2006" spans="2:49" x14ac:dyDescent="0.3">
      <c r="C2006" s="17"/>
      <c r="D2006" s="17"/>
      <c r="E2006" s="17"/>
      <c r="F2006" s="17"/>
      <c r="G2006" s="17"/>
      <c r="H2006" s="17"/>
      <c r="I2006" s="17"/>
      <c r="J2006" s="17"/>
      <c r="K2006" s="17"/>
      <c r="L2006" s="17"/>
      <c r="M2006" s="17"/>
      <c r="N2006" s="17"/>
      <c r="O2006" s="17"/>
      <c r="P2006" s="17"/>
      <c r="Q2006" s="17"/>
      <c r="R2006" s="17"/>
      <c r="S2006" s="17"/>
      <c r="T2006" s="17"/>
      <c r="U2006" s="17"/>
      <c r="V2006" s="17"/>
      <c r="W2006" s="17"/>
      <c r="X2006" s="17"/>
      <c r="Y2006" s="17"/>
      <c r="Z2006" s="17"/>
      <c r="AA2006" s="17"/>
      <c r="AB2006" s="17"/>
      <c r="AC2006" s="17"/>
      <c r="AD2006" s="17"/>
      <c r="AE2006" s="17"/>
      <c r="AF2006" s="17"/>
      <c r="AG2006" s="17"/>
      <c r="AH2006" s="17"/>
      <c r="AI2006" s="17"/>
      <c r="AJ2006" s="17"/>
      <c r="AK2006" s="17"/>
      <c r="AL2006" s="17"/>
      <c r="AM2006" s="17"/>
      <c r="AN2006" s="17"/>
      <c r="AO2006" s="17"/>
      <c r="AP2006" s="17"/>
      <c r="AQ2006" s="17"/>
      <c r="AR2006" s="17"/>
      <c r="AS2006" s="17"/>
      <c r="AT2006" s="17"/>
      <c r="AU2006" s="17"/>
      <c r="AV2006" s="17"/>
      <c r="AW2006" s="17"/>
    </row>
    <row r="2007" spans="2:49" x14ac:dyDescent="0.3">
      <c r="B2007" s="6" t="s">
        <v>637</v>
      </c>
      <c r="C2007" s="17"/>
      <c r="D2007" s="17"/>
      <c r="E2007" s="17"/>
      <c r="F2007" s="17"/>
      <c r="G2007" s="17"/>
      <c r="H2007" s="17"/>
      <c r="I2007" s="17"/>
      <c r="J2007" s="17"/>
      <c r="K2007" s="17"/>
      <c r="L2007" s="17"/>
      <c r="M2007" s="17"/>
      <c r="N2007" s="17"/>
      <c r="O2007" s="17"/>
      <c r="P2007" s="17"/>
      <c r="Q2007" s="17"/>
      <c r="R2007" s="17"/>
      <c r="S2007" s="17"/>
      <c r="T2007" s="17"/>
      <c r="U2007" s="17"/>
      <c r="V2007" s="17"/>
      <c r="W2007" s="17"/>
      <c r="X2007" s="17"/>
      <c r="Y2007" s="17"/>
      <c r="Z2007" s="17"/>
      <c r="AA2007" s="17"/>
      <c r="AB2007" s="17"/>
      <c r="AC2007" s="17"/>
      <c r="AD2007" s="17"/>
      <c r="AE2007" s="17"/>
      <c r="AF2007" s="17"/>
      <c r="AG2007" s="17"/>
      <c r="AH2007" s="17"/>
      <c r="AI2007" s="17"/>
      <c r="AJ2007" s="17"/>
      <c r="AK2007" s="17"/>
      <c r="AL2007" s="17"/>
      <c r="AM2007" s="17"/>
      <c r="AN2007" s="17"/>
      <c r="AO2007" s="17"/>
      <c r="AP2007" s="17"/>
      <c r="AQ2007" s="17"/>
      <c r="AR2007" s="17"/>
      <c r="AS2007" s="17"/>
      <c r="AT2007" s="17"/>
      <c r="AU2007" s="17"/>
      <c r="AV2007" s="17"/>
      <c r="AW2007" s="17"/>
    </row>
    <row r="2008" spans="2:49" x14ac:dyDescent="0.3">
      <c r="B2008" s="23" t="s">
        <v>638</v>
      </c>
      <c r="C2008" s="17"/>
      <c r="D2008" s="17"/>
      <c r="E2008" s="17"/>
      <c r="F2008" s="17"/>
      <c r="G2008" s="17"/>
      <c r="H2008" s="17"/>
      <c r="I2008" s="17"/>
      <c r="J2008" s="17"/>
      <c r="K2008" s="17"/>
      <c r="L2008" s="17"/>
      <c r="M2008" s="17"/>
      <c r="N2008" s="17"/>
      <c r="O2008" s="17"/>
      <c r="P2008" s="17"/>
      <c r="Q2008" s="17"/>
      <c r="R2008" s="17"/>
      <c r="S2008" s="17"/>
      <c r="T2008" s="17"/>
      <c r="U2008" s="17"/>
      <c r="V2008" s="17"/>
      <c r="W2008" s="17"/>
      <c r="X2008" s="17"/>
      <c r="Y2008" s="17"/>
      <c r="Z2008" s="17"/>
      <c r="AA2008" s="17"/>
      <c r="AB2008" s="17"/>
      <c r="AC2008" s="17"/>
      <c r="AD2008" s="17"/>
      <c r="AE2008" s="17"/>
      <c r="AF2008" s="17"/>
      <c r="AG2008" s="17"/>
      <c r="AH2008" s="17"/>
      <c r="AI2008" s="17"/>
      <c r="AJ2008" s="17"/>
      <c r="AK2008" s="17"/>
      <c r="AL2008" s="17"/>
      <c r="AM2008" s="17"/>
      <c r="AN2008" s="17"/>
      <c r="AO2008" s="17"/>
      <c r="AP2008" s="17"/>
      <c r="AQ2008" s="17"/>
      <c r="AR2008" s="17"/>
      <c r="AS2008" s="17"/>
      <c r="AT2008" s="17"/>
      <c r="AU2008" s="17"/>
      <c r="AV2008" s="17"/>
      <c r="AW2008" s="17"/>
    </row>
    <row r="2009" spans="2:49" x14ac:dyDescent="0.3">
      <c r="B2009" t="s">
        <v>628</v>
      </c>
      <c r="C2009" s="17">
        <v>0.385758638769641</v>
      </c>
      <c r="D2009" s="17">
        <v>0.38480571793187601</v>
      </c>
      <c r="E2009" s="17">
        <v>0.38684005549845302</v>
      </c>
      <c r="F2009" s="17"/>
      <c r="G2009" s="17">
        <v>0.25232797276091501</v>
      </c>
      <c r="H2009" s="17">
        <v>0.59098558088758901</v>
      </c>
      <c r="I2009" s="17">
        <v>0.34857819357666803</v>
      </c>
      <c r="J2009" s="17">
        <v>0.33717060454725301</v>
      </c>
      <c r="K2009" s="17">
        <v>0.39784612804485903</v>
      </c>
      <c r="L2009" s="17">
        <v>0.20930893294900799</v>
      </c>
      <c r="M2009" s="17"/>
      <c r="N2009" s="17">
        <v>0.41328823797942299</v>
      </c>
      <c r="O2009" s="17">
        <v>0.35392849166835799</v>
      </c>
      <c r="P2009" s="17">
        <v>0.37609875435824303</v>
      </c>
      <c r="Q2009" s="17">
        <v>0.38775769526870701</v>
      </c>
      <c r="R2009" s="17"/>
      <c r="S2009" s="17">
        <v>0.45309985289420601</v>
      </c>
      <c r="T2009" s="17">
        <v>0.31670741739987601</v>
      </c>
      <c r="U2009" s="17">
        <v>0.51839101712594704</v>
      </c>
      <c r="V2009" s="17">
        <v>0.33276216507961398</v>
      </c>
      <c r="W2009" s="17">
        <v>0.38688102826047799</v>
      </c>
      <c r="X2009" s="17">
        <v>0.47730483436478299</v>
      </c>
      <c r="Y2009" s="17">
        <v>0.36053834427631898</v>
      </c>
      <c r="Z2009" s="17">
        <v>0.68636739958994897</v>
      </c>
      <c r="AA2009" s="17">
        <v>0.36080535038390799</v>
      </c>
      <c r="AB2009" s="17">
        <v>0.21353970049281201</v>
      </c>
      <c r="AC2009" s="17">
        <v>0.25575248531535899</v>
      </c>
      <c r="AD2009" s="17">
        <v>0.56253782385895301</v>
      </c>
      <c r="AE2009" s="17"/>
      <c r="AF2009" s="17">
        <v>0.31223898326924399</v>
      </c>
      <c r="AG2009" s="17">
        <v>0.353697695715465</v>
      </c>
      <c r="AH2009" s="17">
        <v>0.39275501402593699</v>
      </c>
      <c r="AI2009" s="17">
        <v>0.42147647569232</v>
      </c>
      <c r="AJ2009" s="17">
        <v>0.63113952550378005</v>
      </c>
      <c r="AK2009" s="17"/>
      <c r="AL2009" s="17">
        <v>0.48819686929325101</v>
      </c>
      <c r="AM2009" s="17">
        <v>0.23679106014849899</v>
      </c>
      <c r="AN2009" s="17">
        <v>0.49543135177771802</v>
      </c>
      <c r="AO2009" s="17">
        <v>0.33253402316227099</v>
      </c>
      <c r="AP2009" s="17">
        <v>0.31278585586737701</v>
      </c>
      <c r="AQ2009" s="17">
        <v>0.51210317507345005</v>
      </c>
      <c r="AR2009" s="17"/>
      <c r="AS2009" s="17">
        <v>0.385758638769641</v>
      </c>
      <c r="AT2009" s="17" t="s">
        <v>280</v>
      </c>
      <c r="AU2009" s="17"/>
      <c r="AV2009" s="17">
        <v>0.40633049653634501</v>
      </c>
      <c r="AW2009" s="17">
        <v>0.32094884096982401</v>
      </c>
    </row>
    <row r="2010" spans="2:49" x14ac:dyDescent="0.3">
      <c r="B2010" t="s">
        <v>629</v>
      </c>
      <c r="C2010" s="17">
        <v>0.35784530775360501</v>
      </c>
      <c r="D2010" s="17">
        <v>0.38296517164604599</v>
      </c>
      <c r="E2010" s="17">
        <v>0.32933817477657401</v>
      </c>
      <c r="F2010" s="17"/>
      <c r="G2010" s="17">
        <v>0</v>
      </c>
      <c r="H2010" s="17">
        <v>0.43020670932527399</v>
      </c>
      <c r="I2010" s="17">
        <v>0.37456450283119302</v>
      </c>
      <c r="J2010" s="17">
        <v>0.33687217723672702</v>
      </c>
      <c r="K2010" s="17">
        <v>0.366141942412608</v>
      </c>
      <c r="L2010" s="17">
        <v>0</v>
      </c>
      <c r="M2010" s="17"/>
      <c r="N2010" s="17">
        <v>0.47519528014135598</v>
      </c>
      <c r="O2010" s="17">
        <v>0.30225677109202598</v>
      </c>
      <c r="P2010" s="17">
        <v>0.36283155701672198</v>
      </c>
      <c r="Q2010" s="17">
        <v>0.21490360587835799</v>
      </c>
      <c r="R2010" s="17"/>
      <c r="S2010" s="17">
        <v>0.32787222192693399</v>
      </c>
      <c r="T2010" s="17">
        <v>0.38042819272697298</v>
      </c>
      <c r="U2010" s="17">
        <v>0.52983445633515502</v>
      </c>
      <c r="V2010" s="17">
        <v>0.40068568294631801</v>
      </c>
      <c r="W2010" s="17">
        <v>0.27627508796417699</v>
      </c>
      <c r="X2010" s="17">
        <v>0.357800658570811</v>
      </c>
      <c r="Y2010" s="17">
        <v>0.25525565716135201</v>
      </c>
      <c r="Z2010" s="17">
        <v>0.45383418309143397</v>
      </c>
      <c r="AA2010" s="17">
        <v>0.33423295040437201</v>
      </c>
      <c r="AB2010" s="17">
        <v>0.30389633377484798</v>
      </c>
      <c r="AC2010" s="17">
        <v>0.60711181908607403</v>
      </c>
      <c r="AD2010" s="17">
        <v>0.37484088746749999</v>
      </c>
      <c r="AE2010" s="17"/>
      <c r="AF2010" s="17">
        <v>0.30762500130097098</v>
      </c>
      <c r="AG2010" s="17">
        <v>0.32989139098421899</v>
      </c>
      <c r="AH2010" s="17">
        <v>0.33860896263641499</v>
      </c>
      <c r="AI2010" s="17">
        <v>0.45367618971392998</v>
      </c>
      <c r="AJ2010" s="17">
        <v>0.52497891113671202</v>
      </c>
      <c r="AK2010" s="17"/>
      <c r="AL2010" s="17">
        <v>0.36197408231869299</v>
      </c>
      <c r="AM2010" s="17">
        <v>0.37987740278877902</v>
      </c>
      <c r="AN2010" s="17">
        <v>0.44448362410039999</v>
      </c>
      <c r="AO2010" s="17">
        <v>0.36243592784234901</v>
      </c>
      <c r="AP2010" s="17">
        <v>0.28886533595869102</v>
      </c>
      <c r="AQ2010" s="17">
        <v>0.23065099484818899</v>
      </c>
      <c r="AR2010" s="17"/>
      <c r="AS2010" s="17">
        <v>0.35784530775360501</v>
      </c>
      <c r="AT2010" s="17" t="s">
        <v>280</v>
      </c>
      <c r="AU2010" s="17"/>
      <c r="AV2010" s="17">
        <v>0.387670605145499</v>
      </c>
      <c r="AW2010" s="17">
        <v>0.263883376108489</v>
      </c>
    </row>
    <row r="2011" spans="2:49" x14ac:dyDescent="0.3">
      <c r="B2011" t="s">
        <v>630</v>
      </c>
      <c r="C2011" s="17">
        <v>0.33039443948543201</v>
      </c>
      <c r="D2011" s="17">
        <v>0.38550062026514897</v>
      </c>
      <c r="E2011" s="17">
        <v>0.267857507355936</v>
      </c>
      <c r="F2011" s="17"/>
      <c r="G2011" s="17">
        <v>0</v>
      </c>
      <c r="H2011" s="17">
        <v>0.45165354254037698</v>
      </c>
      <c r="I2011" s="17">
        <v>0.32757816522489602</v>
      </c>
      <c r="J2011" s="17">
        <v>0.28747985332484899</v>
      </c>
      <c r="K2011" s="17">
        <v>0.31910879987164398</v>
      </c>
      <c r="L2011" s="17">
        <v>0.39953875046147702</v>
      </c>
      <c r="M2011" s="17"/>
      <c r="N2011" s="17">
        <v>0.465479878027933</v>
      </c>
      <c r="O2011" s="17">
        <v>0.138723708680066</v>
      </c>
      <c r="P2011" s="17">
        <v>0.39925223348134498</v>
      </c>
      <c r="Q2011" s="17">
        <v>0.24560207757188099</v>
      </c>
      <c r="R2011" s="17"/>
      <c r="S2011" s="17">
        <v>0.53984596367194304</v>
      </c>
      <c r="T2011" s="17">
        <v>0.28358237901183198</v>
      </c>
      <c r="U2011" s="17">
        <v>0.263574408346054</v>
      </c>
      <c r="V2011" s="17">
        <v>0.374865490824555</v>
      </c>
      <c r="W2011" s="17">
        <v>0.38264011116919999</v>
      </c>
      <c r="X2011" s="17">
        <v>0.24218305784114399</v>
      </c>
      <c r="Y2011" s="17">
        <v>0.40576336206375602</v>
      </c>
      <c r="Z2011" s="17">
        <v>0.41597110683230798</v>
      </c>
      <c r="AA2011" s="17">
        <v>0.244031974302897</v>
      </c>
      <c r="AB2011" s="17">
        <v>0.39104726123225297</v>
      </c>
      <c r="AC2011" s="17">
        <v>0</v>
      </c>
      <c r="AD2011" s="17">
        <v>7.3787340830478401E-2</v>
      </c>
      <c r="AE2011" s="17"/>
      <c r="AF2011" s="17">
        <v>0.25144222731750898</v>
      </c>
      <c r="AG2011" s="17">
        <v>0.339973218922756</v>
      </c>
      <c r="AH2011" s="17">
        <v>0.32443241429869202</v>
      </c>
      <c r="AI2011" s="17">
        <v>0.38405611921645499</v>
      </c>
      <c r="AJ2011" s="17">
        <v>0.63097775745944595</v>
      </c>
      <c r="AK2011" s="17"/>
      <c r="AL2011" s="17">
        <v>0.38144641693395198</v>
      </c>
      <c r="AM2011" s="17">
        <v>0.40482558221584902</v>
      </c>
      <c r="AN2011" s="17">
        <v>0.39625443071383099</v>
      </c>
      <c r="AO2011" s="17">
        <v>0.15008553600010099</v>
      </c>
      <c r="AP2011" s="17">
        <v>0.23984498245116401</v>
      </c>
      <c r="AQ2011" s="17">
        <v>0.373228865867199</v>
      </c>
      <c r="AR2011" s="17"/>
      <c r="AS2011" s="17">
        <v>0.33039443948543201</v>
      </c>
      <c r="AT2011" s="17" t="s">
        <v>280</v>
      </c>
      <c r="AU2011" s="17"/>
      <c r="AV2011" s="17">
        <v>0.36304487488741499</v>
      </c>
      <c r="AW2011" s="17">
        <v>0.22753216324009001</v>
      </c>
    </row>
    <row r="2012" spans="2:49" x14ac:dyDescent="0.3">
      <c r="B2012" t="s">
        <v>631</v>
      </c>
      <c r="C2012" s="17">
        <v>0.30923097517882803</v>
      </c>
      <c r="D2012" s="17">
        <v>0.34487494516625</v>
      </c>
      <c r="E2012" s="17">
        <v>0.26878062096466598</v>
      </c>
      <c r="F2012" s="17"/>
      <c r="G2012" s="17">
        <v>0</v>
      </c>
      <c r="H2012" s="17">
        <v>0.37796258186015202</v>
      </c>
      <c r="I2012" s="17">
        <v>0.31778638085840899</v>
      </c>
      <c r="J2012" s="17">
        <v>0.245458031296309</v>
      </c>
      <c r="K2012" s="17">
        <v>0.427916547141932</v>
      </c>
      <c r="L2012" s="17">
        <v>0.20930893294900799</v>
      </c>
      <c r="M2012" s="17"/>
      <c r="N2012" s="17">
        <v>0.42573993671828703</v>
      </c>
      <c r="O2012" s="17">
        <v>0.23538684133798299</v>
      </c>
      <c r="P2012" s="17">
        <v>0.27658797081443898</v>
      </c>
      <c r="Q2012" s="17">
        <v>0.23433912954432401</v>
      </c>
      <c r="R2012" s="17"/>
      <c r="S2012" s="17">
        <v>0.547862090118863</v>
      </c>
      <c r="T2012" s="17">
        <v>0.40841240419414498</v>
      </c>
      <c r="U2012" s="17">
        <v>0.302048147751799</v>
      </c>
      <c r="V2012" s="17">
        <v>0.25092158268776699</v>
      </c>
      <c r="W2012" s="17">
        <v>0.21429815034437999</v>
      </c>
      <c r="X2012" s="17">
        <v>0.49197938764163401</v>
      </c>
      <c r="Y2012" s="17">
        <v>0.21021806269092</v>
      </c>
      <c r="Z2012" s="17">
        <v>0.37177112174569699</v>
      </c>
      <c r="AA2012" s="17">
        <v>0.217108168435489</v>
      </c>
      <c r="AB2012" s="17">
        <v>0.11115331280379501</v>
      </c>
      <c r="AC2012" s="17">
        <v>0.17822976321801301</v>
      </c>
      <c r="AD2012" s="17">
        <v>0.221277449751902</v>
      </c>
      <c r="AE2012" s="17"/>
      <c r="AF2012" s="17">
        <v>0.18925823923136401</v>
      </c>
      <c r="AG2012" s="17">
        <v>0.18951794866545099</v>
      </c>
      <c r="AH2012" s="17">
        <v>0.36844865876042798</v>
      </c>
      <c r="AI2012" s="17">
        <v>0.47017145717966002</v>
      </c>
      <c r="AJ2012" s="17">
        <v>0.49547662057624597</v>
      </c>
      <c r="AK2012" s="17"/>
      <c r="AL2012" s="17">
        <v>0.39831896244931497</v>
      </c>
      <c r="AM2012" s="17">
        <v>0.31512734337831899</v>
      </c>
      <c r="AN2012" s="17">
        <v>0.22808925728026699</v>
      </c>
      <c r="AO2012" s="17">
        <v>0.19525434484753099</v>
      </c>
      <c r="AP2012" s="17">
        <v>0.29884792747079802</v>
      </c>
      <c r="AQ2012" s="17">
        <v>0.33135485339536402</v>
      </c>
      <c r="AR2012" s="17"/>
      <c r="AS2012" s="17">
        <v>0.30923097517882803</v>
      </c>
      <c r="AT2012" s="17" t="s">
        <v>280</v>
      </c>
      <c r="AU2012" s="17"/>
      <c r="AV2012" s="17">
        <v>0.35215425079476098</v>
      </c>
      <c r="AW2012" s="17">
        <v>0.17400503471578399</v>
      </c>
    </row>
    <row r="2013" spans="2:49" x14ac:dyDescent="0.3">
      <c r="B2013" t="s">
        <v>632</v>
      </c>
      <c r="C2013" s="17">
        <v>0.30564567569616402</v>
      </c>
      <c r="D2013" s="17">
        <v>0.333826835468366</v>
      </c>
      <c r="E2013" s="17">
        <v>0.27366444870731499</v>
      </c>
      <c r="F2013" s="17"/>
      <c r="G2013" s="17">
        <v>0</v>
      </c>
      <c r="H2013" s="17">
        <v>0.37842050893875201</v>
      </c>
      <c r="I2013" s="17">
        <v>0.287505608778995</v>
      </c>
      <c r="J2013" s="17">
        <v>0.27177784708870401</v>
      </c>
      <c r="K2013" s="17">
        <v>0.459871448981439</v>
      </c>
      <c r="L2013" s="17">
        <v>0</v>
      </c>
      <c r="M2013" s="17"/>
      <c r="N2013" s="17">
        <v>0.40283695706259298</v>
      </c>
      <c r="O2013" s="17">
        <v>0.29219190971009901</v>
      </c>
      <c r="P2013" s="17">
        <v>0.24344227656995099</v>
      </c>
      <c r="Q2013" s="17">
        <v>0.22631192541137801</v>
      </c>
      <c r="R2013" s="17"/>
      <c r="S2013" s="17">
        <v>0.29588562053909201</v>
      </c>
      <c r="T2013" s="17">
        <v>0.28853941169474601</v>
      </c>
      <c r="U2013" s="17">
        <v>0.29945498251211999</v>
      </c>
      <c r="V2013" s="17">
        <v>0.16954226703122299</v>
      </c>
      <c r="W2013" s="17">
        <v>0.37590538024796899</v>
      </c>
      <c r="X2013" s="17">
        <v>0.50777648020161503</v>
      </c>
      <c r="Y2013" s="17">
        <v>0.34991969648104099</v>
      </c>
      <c r="Z2013" s="17">
        <v>0.501584363231936</v>
      </c>
      <c r="AA2013" s="17">
        <v>0.29641291857902302</v>
      </c>
      <c r="AB2013" s="17">
        <v>0.233707536612203</v>
      </c>
      <c r="AC2013" s="17">
        <v>0.26342873428076502</v>
      </c>
      <c r="AD2013" s="17">
        <v>0.17504568974245499</v>
      </c>
      <c r="AE2013" s="17"/>
      <c r="AF2013" s="17">
        <v>0.19033276349188</v>
      </c>
      <c r="AG2013" s="17">
        <v>0.24799816634932401</v>
      </c>
      <c r="AH2013" s="17">
        <v>0.354459971635528</v>
      </c>
      <c r="AI2013" s="17">
        <v>0.39366577839669897</v>
      </c>
      <c r="AJ2013" s="17">
        <v>0.38668158241336298</v>
      </c>
      <c r="AK2013" s="17"/>
      <c r="AL2013" s="17">
        <v>0.40729076468289999</v>
      </c>
      <c r="AM2013" s="17">
        <v>0.27282493922506301</v>
      </c>
      <c r="AN2013" s="17">
        <v>0.316369344127582</v>
      </c>
      <c r="AO2013" s="17">
        <v>0.26362435886792002</v>
      </c>
      <c r="AP2013" s="17">
        <v>0.122268293483501</v>
      </c>
      <c r="AQ2013" s="17">
        <v>0.33262803685956599</v>
      </c>
      <c r="AR2013" s="17"/>
      <c r="AS2013" s="17">
        <v>0.30564567569616402</v>
      </c>
      <c r="AT2013" s="17" t="s">
        <v>280</v>
      </c>
      <c r="AU2013" s="17"/>
      <c r="AV2013" s="17">
        <v>0.353837068257354</v>
      </c>
      <c r="AW2013" s="17">
        <v>0.15382300401516799</v>
      </c>
    </row>
    <row r="2014" spans="2:49" x14ac:dyDescent="0.3">
      <c r="B2014" t="s">
        <v>633</v>
      </c>
      <c r="C2014" s="17">
        <v>0.299792651788299</v>
      </c>
      <c r="D2014" s="17">
        <v>0.34108807751101899</v>
      </c>
      <c r="E2014" s="17">
        <v>0.25292877555627202</v>
      </c>
      <c r="F2014" s="17"/>
      <c r="G2014" s="17">
        <v>0.49244691774709398</v>
      </c>
      <c r="H2014" s="17">
        <v>0.34677180411839098</v>
      </c>
      <c r="I2014" s="17">
        <v>0.26279973982376298</v>
      </c>
      <c r="J2014" s="17">
        <v>0.29695786136906799</v>
      </c>
      <c r="K2014" s="17">
        <v>0.354746675721552</v>
      </c>
      <c r="L2014" s="17">
        <v>0.20930893294900799</v>
      </c>
      <c r="M2014" s="17"/>
      <c r="N2014" s="17">
        <v>0.49169909910863402</v>
      </c>
      <c r="O2014" s="17">
        <v>0.24934385129668299</v>
      </c>
      <c r="P2014" s="17">
        <v>0.23901391353263199</v>
      </c>
      <c r="Q2014" s="17">
        <v>9.8644106858679095E-2</v>
      </c>
      <c r="R2014" s="17"/>
      <c r="S2014" s="17">
        <v>0.40580859164274802</v>
      </c>
      <c r="T2014" s="17">
        <v>0.33787415925694197</v>
      </c>
      <c r="U2014" s="17">
        <v>0.19627888748139699</v>
      </c>
      <c r="V2014" s="17">
        <v>0.17891936207897899</v>
      </c>
      <c r="W2014" s="17">
        <v>0.212245317343011</v>
      </c>
      <c r="X2014" s="17">
        <v>0.37411511945748899</v>
      </c>
      <c r="Y2014" s="17">
        <v>0.14973585417112301</v>
      </c>
      <c r="Z2014" s="17">
        <v>0.53793677856622202</v>
      </c>
      <c r="AA2014" s="17">
        <v>0.37647082323189301</v>
      </c>
      <c r="AB2014" s="17">
        <v>0.26863246532541302</v>
      </c>
      <c r="AC2014" s="17">
        <v>0.26342873428076502</v>
      </c>
      <c r="AD2014" s="17">
        <v>0.22381401903961701</v>
      </c>
      <c r="AE2014" s="17"/>
      <c r="AF2014" s="17">
        <v>0.22806269490499501</v>
      </c>
      <c r="AG2014" s="17">
        <v>0.164484347601181</v>
      </c>
      <c r="AH2014" s="17">
        <v>0.32537495880932998</v>
      </c>
      <c r="AI2014" s="17">
        <v>0.42684425493528599</v>
      </c>
      <c r="AJ2014" s="17">
        <v>0.63393571734392995</v>
      </c>
      <c r="AK2014" s="17"/>
      <c r="AL2014" s="17">
        <v>0.340300178166978</v>
      </c>
      <c r="AM2014" s="17">
        <v>0.26614757299703501</v>
      </c>
      <c r="AN2014" s="17">
        <v>0.35842673550478299</v>
      </c>
      <c r="AO2014" s="17">
        <v>0.28342542260569797</v>
      </c>
      <c r="AP2014" s="17">
        <v>0.23787837728907399</v>
      </c>
      <c r="AQ2014" s="17">
        <v>0.28105575659939303</v>
      </c>
      <c r="AR2014" s="17"/>
      <c r="AS2014" s="17">
        <v>0.299792651788299</v>
      </c>
      <c r="AT2014" s="17" t="s">
        <v>280</v>
      </c>
      <c r="AU2014" s="17"/>
      <c r="AV2014" s="17">
        <v>0.33159375064166902</v>
      </c>
      <c r="AW2014" s="17">
        <v>0.19960613436862601</v>
      </c>
    </row>
    <row r="2015" spans="2:49" x14ac:dyDescent="0.3">
      <c r="B2015" t="s">
        <v>634</v>
      </c>
      <c r="C2015" s="17">
        <v>0.29203397364300798</v>
      </c>
      <c r="D2015" s="17">
        <v>0.29687450558679002</v>
      </c>
      <c r="E2015" s="17">
        <v>0.28654072382319001</v>
      </c>
      <c r="F2015" s="17"/>
      <c r="G2015" s="17">
        <v>0.24436743807596101</v>
      </c>
      <c r="H2015" s="17">
        <v>0.32338890399410603</v>
      </c>
      <c r="I2015" s="17">
        <v>0.36657310094409201</v>
      </c>
      <c r="J2015" s="17">
        <v>0.20858739885650501</v>
      </c>
      <c r="K2015" s="17">
        <v>0.25161961034959601</v>
      </c>
      <c r="L2015" s="17">
        <v>0.19022981751247001</v>
      </c>
      <c r="M2015" s="17"/>
      <c r="N2015" s="17">
        <v>0.38050061945750702</v>
      </c>
      <c r="O2015" s="17">
        <v>0.23742156646510601</v>
      </c>
      <c r="P2015" s="17">
        <v>0.26968626450590599</v>
      </c>
      <c r="Q2015" s="17">
        <v>0.230519762131599</v>
      </c>
      <c r="R2015" s="17"/>
      <c r="S2015" s="17">
        <v>0.50757882026573997</v>
      </c>
      <c r="T2015" s="17">
        <v>0.239181275578634</v>
      </c>
      <c r="U2015" s="17">
        <v>0.40927760197434299</v>
      </c>
      <c r="V2015" s="17">
        <v>0.30329966538400099</v>
      </c>
      <c r="W2015" s="17">
        <v>0.27255825475258899</v>
      </c>
      <c r="X2015" s="17">
        <v>0.17375309305505801</v>
      </c>
      <c r="Y2015" s="17">
        <v>0.19824438583137299</v>
      </c>
      <c r="Z2015" s="17">
        <v>0.62493658938431096</v>
      </c>
      <c r="AA2015" s="17">
        <v>0.36835335900331301</v>
      </c>
      <c r="AB2015" s="17">
        <v>0.11302785045482799</v>
      </c>
      <c r="AC2015" s="17">
        <v>0</v>
      </c>
      <c r="AD2015" s="17">
        <v>0.33185479794782802</v>
      </c>
      <c r="AE2015" s="17"/>
      <c r="AF2015" s="17">
        <v>0.17364676821637401</v>
      </c>
      <c r="AG2015" s="17">
        <v>0.19171210261018701</v>
      </c>
      <c r="AH2015" s="17">
        <v>0.36353427462392102</v>
      </c>
      <c r="AI2015" s="17">
        <v>0.41922173825504899</v>
      </c>
      <c r="AJ2015" s="17">
        <v>0.38947777425351299</v>
      </c>
      <c r="AK2015" s="17"/>
      <c r="AL2015" s="17">
        <v>0.39548683290278303</v>
      </c>
      <c r="AM2015" s="17">
        <v>0.27123039245881397</v>
      </c>
      <c r="AN2015" s="17">
        <v>0.24735473098928801</v>
      </c>
      <c r="AO2015" s="17">
        <v>0.27029524184692799</v>
      </c>
      <c r="AP2015" s="17">
        <v>0.156559317652122</v>
      </c>
      <c r="AQ2015" s="17">
        <v>0.228103124242413</v>
      </c>
      <c r="AR2015" s="17"/>
      <c r="AS2015" s="17">
        <v>0.29203397364300798</v>
      </c>
      <c r="AT2015" s="17" t="s">
        <v>280</v>
      </c>
      <c r="AU2015" s="17"/>
      <c r="AV2015" s="17">
        <v>0.34432249415328697</v>
      </c>
      <c r="AW2015" s="17">
        <v>0.127303666834852</v>
      </c>
    </row>
    <row r="2016" spans="2:49" x14ac:dyDescent="0.3">
      <c r="B2016" t="s">
        <v>635</v>
      </c>
      <c r="C2016" s="17">
        <v>0.25467778932087198</v>
      </c>
      <c r="D2016" s="17">
        <v>0.237273125190338</v>
      </c>
      <c r="E2016" s="17">
        <v>0.27442937224799901</v>
      </c>
      <c r="F2016" s="17"/>
      <c r="G2016" s="17">
        <v>0</v>
      </c>
      <c r="H2016" s="17">
        <v>0.31689839942217302</v>
      </c>
      <c r="I2016" s="17">
        <v>0.22425457535247201</v>
      </c>
      <c r="J2016" s="17">
        <v>0.26331372871706799</v>
      </c>
      <c r="K2016" s="17">
        <v>0.32505019319244199</v>
      </c>
      <c r="L2016" s="17">
        <v>0</v>
      </c>
      <c r="M2016" s="17"/>
      <c r="N2016" s="17">
        <v>0.32163298361064802</v>
      </c>
      <c r="O2016" s="17">
        <v>0.18471154784069099</v>
      </c>
      <c r="P2016" s="17">
        <v>0.26305142491321698</v>
      </c>
      <c r="Q2016" s="17">
        <v>0.212838417264056</v>
      </c>
      <c r="R2016" s="17"/>
      <c r="S2016" s="17">
        <v>0.36798262312492103</v>
      </c>
      <c r="T2016" s="17">
        <v>0.316339173984439</v>
      </c>
      <c r="U2016" s="17">
        <v>0.19421210687877999</v>
      </c>
      <c r="V2016" s="17">
        <v>0.14017430183476701</v>
      </c>
      <c r="W2016" s="17">
        <v>0.32530056393899398</v>
      </c>
      <c r="X2016" s="17">
        <v>0.24405757271191</v>
      </c>
      <c r="Y2016" s="17">
        <v>9.9420383686538993E-2</v>
      </c>
      <c r="Z2016" s="17">
        <v>0.240975559932462</v>
      </c>
      <c r="AA2016" s="17">
        <v>0.35469395882652799</v>
      </c>
      <c r="AB2016" s="17">
        <v>0.15696169536277699</v>
      </c>
      <c r="AC2016" s="17">
        <v>0.17822976321801301</v>
      </c>
      <c r="AD2016" s="17">
        <v>0.29472649473489898</v>
      </c>
      <c r="AE2016" s="17"/>
      <c r="AF2016" s="17">
        <v>0.16692894688186899</v>
      </c>
      <c r="AG2016" s="17">
        <v>0.173800674982898</v>
      </c>
      <c r="AH2016" s="17">
        <v>0.29272658534169899</v>
      </c>
      <c r="AI2016" s="17">
        <v>0.38455414233371399</v>
      </c>
      <c r="AJ2016" s="17">
        <v>0.52514067918104701</v>
      </c>
      <c r="AK2016" s="17"/>
      <c r="AL2016" s="17">
        <v>0.340348415538269</v>
      </c>
      <c r="AM2016" s="17">
        <v>0.271542036824379</v>
      </c>
      <c r="AN2016" s="17">
        <v>0.205031355447019</v>
      </c>
      <c r="AO2016" s="17">
        <v>0.10782256602691501</v>
      </c>
      <c r="AP2016" s="17">
        <v>0.28987593492995301</v>
      </c>
      <c r="AQ2016" s="17">
        <v>0.22859767651377</v>
      </c>
      <c r="AR2016" s="17"/>
      <c r="AS2016" s="17">
        <v>0.25467778932087198</v>
      </c>
      <c r="AT2016" s="17" t="s">
        <v>280</v>
      </c>
      <c r="AU2016" s="17"/>
      <c r="AV2016" s="17">
        <v>0.29637090469590799</v>
      </c>
      <c r="AW2016" s="17">
        <v>0.123327358662439</v>
      </c>
    </row>
    <row r="2017" spans="2:49" x14ac:dyDescent="0.3">
      <c r="B2017" t="s">
        <v>636</v>
      </c>
      <c r="C2017" s="17">
        <v>0.238809497616844</v>
      </c>
      <c r="D2017" s="17">
        <v>0.22152737616291501</v>
      </c>
      <c r="E2017" s="17">
        <v>0.25842201369264101</v>
      </c>
      <c r="F2017" s="17"/>
      <c r="G2017" s="17">
        <v>0.25232797276091501</v>
      </c>
      <c r="H2017" s="17">
        <v>0.27070755017494302</v>
      </c>
      <c r="I2017" s="17">
        <v>0.206555381541945</v>
      </c>
      <c r="J2017" s="17">
        <v>0.294989597710896</v>
      </c>
      <c r="K2017" s="17">
        <v>0.17654556141842301</v>
      </c>
      <c r="L2017" s="17">
        <v>0</v>
      </c>
      <c r="M2017" s="17"/>
      <c r="N2017" s="17">
        <v>0.30549738035716001</v>
      </c>
      <c r="O2017" s="17">
        <v>0.25497615607132801</v>
      </c>
      <c r="P2017" s="17">
        <v>0.14727701063617901</v>
      </c>
      <c r="Q2017" s="17">
        <v>0.21144242632743801</v>
      </c>
      <c r="R2017" s="17"/>
      <c r="S2017" s="17">
        <v>0.244589490624565</v>
      </c>
      <c r="T2017" s="17">
        <v>0.29841246670639099</v>
      </c>
      <c r="U2017" s="17">
        <v>0.107229454222543</v>
      </c>
      <c r="V2017" s="17">
        <v>0.28807880971533001</v>
      </c>
      <c r="W2017" s="17">
        <v>0.21247062382734599</v>
      </c>
      <c r="X2017" s="17">
        <v>0.15958459242509901</v>
      </c>
      <c r="Y2017" s="17">
        <v>0.29719241867892798</v>
      </c>
      <c r="Z2017" s="17">
        <v>0.418271335748578</v>
      </c>
      <c r="AA2017" s="17">
        <v>0.18871994424008301</v>
      </c>
      <c r="AB2017" s="17">
        <v>0.243757918779823</v>
      </c>
      <c r="AC2017" s="17">
        <v>0.125779131478541</v>
      </c>
      <c r="AD2017" s="17">
        <v>0.15136516427536501</v>
      </c>
      <c r="AE2017" s="17"/>
      <c r="AF2017" s="17">
        <v>0.24515084615546301</v>
      </c>
      <c r="AG2017" s="17">
        <v>0.19045392154084101</v>
      </c>
      <c r="AH2017" s="17">
        <v>0.202029194065482</v>
      </c>
      <c r="AI2017" s="17">
        <v>0.349967500543787</v>
      </c>
      <c r="AJ2017" s="17">
        <v>0.13190370447425301</v>
      </c>
      <c r="AK2017" s="17"/>
      <c r="AL2017" s="17">
        <v>0.191115468543677</v>
      </c>
      <c r="AM2017" s="17">
        <v>0.28672437498571501</v>
      </c>
      <c r="AN2017" s="17">
        <v>0.35473380606551902</v>
      </c>
      <c r="AO2017" s="17">
        <v>0.19806778978209799</v>
      </c>
      <c r="AP2017" s="17">
        <v>0.23516381890232399</v>
      </c>
      <c r="AQ2017" s="17">
        <v>0.23445758313705201</v>
      </c>
      <c r="AR2017" s="17"/>
      <c r="AS2017" s="17">
        <v>0.238809497616844</v>
      </c>
      <c r="AT2017" s="17" t="s">
        <v>280</v>
      </c>
      <c r="AU2017" s="17"/>
      <c r="AV2017" s="17">
        <v>0.26562311471224798</v>
      </c>
      <c r="AW2017" s="17">
        <v>0.154335595359578</v>
      </c>
    </row>
    <row r="2018" spans="2:49" x14ac:dyDescent="0.3">
      <c r="B2018" t="s">
        <v>142</v>
      </c>
      <c r="C2018" s="17">
        <v>6.20747174716242E-2</v>
      </c>
      <c r="D2018" s="17">
        <v>4.6816385720037601E-2</v>
      </c>
      <c r="E2018" s="17">
        <v>7.9390547450346197E-2</v>
      </c>
      <c r="F2018" s="17"/>
      <c r="G2018" s="17">
        <v>0</v>
      </c>
      <c r="H2018" s="17">
        <v>5.0000027951173698E-2</v>
      </c>
      <c r="I2018" s="17">
        <v>5.7837898259318503E-2</v>
      </c>
      <c r="J2018" s="17">
        <v>5.24345463995671E-2</v>
      </c>
      <c r="K2018" s="17">
        <v>0.107820863967894</v>
      </c>
      <c r="L2018" s="17">
        <v>0.21246125006448099</v>
      </c>
      <c r="M2018" s="17"/>
      <c r="N2018" s="17">
        <v>0</v>
      </c>
      <c r="O2018" s="17">
        <v>5.08415589182954E-2</v>
      </c>
      <c r="P2018" s="17">
        <v>7.2295544761251704E-2</v>
      </c>
      <c r="Q2018" s="17">
        <v>0.17162257866172201</v>
      </c>
      <c r="R2018" s="17"/>
      <c r="S2018" s="17">
        <v>0</v>
      </c>
      <c r="T2018" s="17">
        <v>6.0251512142117901E-2</v>
      </c>
      <c r="U2018" s="17">
        <v>0</v>
      </c>
      <c r="V2018" s="17">
        <v>8.4184689641500998E-2</v>
      </c>
      <c r="W2018" s="17">
        <v>0</v>
      </c>
      <c r="X2018" s="17">
        <v>9.3062591250404503E-2</v>
      </c>
      <c r="Y2018" s="17">
        <v>9.8780544977201803E-2</v>
      </c>
      <c r="Z2018" s="17">
        <v>0</v>
      </c>
      <c r="AA2018" s="17">
        <v>8.3594996469334604E-2</v>
      </c>
      <c r="AB2018" s="17">
        <v>7.05303049669989E-2</v>
      </c>
      <c r="AC2018" s="17">
        <v>0.13294147324028999</v>
      </c>
      <c r="AD2018" s="17">
        <v>0.139945389010486</v>
      </c>
      <c r="AE2018" s="17"/>
      <c r="AF2018" s="17">
        <v>0.105821449935738</v>
      </c>
      <c r="AG2018" s="17">
        <v>5.4168605582777002E-2</v>
      </c>
      <c r="AH2018" s="17">
        <v>4.7505478328049001E-2</v>
      </c>
      <c r="AI2018" s="17">
        <v>2.5198490925440301E-2</v>
      </c>
      <c r="AJ2018" s="17">
        <v>0</v>
      </c>
      <c r="AK2018" s="17"/>
      <c r="AL2018" s="17">
        <v>5.5073767107924602E-2</v>
      </c>
      <c r="AM2018" s="17">
        <v>1.71238564541615E-2</v>
      </c>
      <c r="AN2018" s="17">
        <v>4.1378106767509401E-2</v>
      </c>
      <c r="AO2018" s="17">
        <v>0.15916954062923899</v>
      </c>
      <c r="AP2018" s="17">
        <v>7.2486196365159794E-2</v>
      </c>
      <c r="AQ2018" s="17">
        <v>0</v>
      </c>
      <c r="AR2018" s="17"/>
      <c r="AS2018" s="17">
        <v>6.20747174716242E-2</v>
      </c>
      <c r="AT2018" s="17" t="s">
        <v>280</v>
      </c>
      <c r="AU2018" s="17"/>
      <c r="AV2018" s="17">
        <v>5.8891500071510901E-2</v>
      </c>
      <c r="AW2018" s="17">
        <v>7.2103159160936306E-2</v>
      </c>
    </row>
    <row r="2019" spans="2:49" x14ac:dyDescent="0.3">
      <c r="B2019" t="s">
        <v>78</v>
      </c>
      <c r="C2019" s="17">
        <v>0.11915790843975201</v>
      </c>
      <c r="D2019" s="17">
        <v>0.100024454045527</v>
      </c>
      <c r="E2019" s="17">
        <v>0.14087139904868301</v>
      </c>
      <c r="F2019" s="17"/>
      <c r="G2019" s="17">
        <v>0.25522510949199101</v>
      </c>
      <c r="H2019" s="17">
        <v>7.2430958521282299E-2</v>
      </c>
      <c r="I2019" s="17">
        <v>8.32281527697942E-2</v>
      </c>
      <c r="J2019" s="17">
        <v>0.16815224991450001</v>
      </c>
      <c r="K2019" s="17">
        <v>0.105363232345368</v>
      </c>
      <c r="L2019" s="17">
        <v>0.38799999947404201</v>
      </c>
      <c r="M2019" s="17"/>
      <c r="N2019" s="17">
        <v>9.5257026511453693E-2</v>
      </c>
      <c r="O2019" s="17">
        <v>0.16799961379432099</v>
      </c>
      <c r="P2019" s="17">
        <v>0.116354485008164</v>
      </c>
      <c r="Q2019" s="17">
        <v>0.105011480623659</v>
      </c>
      <c r="R2019" s="17"/>
      <c r="S2019" s="17">
        <v>3.1450468474854602E-2</v>
      </c>
      <c r="T2019" s="17">
        <v>0.115233946686643</v>
      </c>
      <c r="U2019" s="17">
        <v>0</v>
      </c>
      <c r="V2019" s="17">
        <v>0.114409633821571</v>
      </c>
      <c r="W2019" s="17">
        <v>0.11918788362255001</v>
      </c>
      <c r="X2019" s="17">
        <v>0</v>
      </c>
      <c r="Y2019" s="17">
        <v>0.19778491584675401</v>
      </c>
      <c r="Z2019" s="17">
        <v>9.9732247746035493E-2</v>
      </c>
      <c r="AA2019" s="17">
        <v>0.20212661852247699</v>
      </c>
      <c r="AB2019" s="17">
        <v>0.28083958031186101</v>
      </c>
      <c r="AC2019" s="17">
        <v>0.12997335383681799</v>
      </c>
      <c r="AD2019" s="17">
        <v>0</v>
      </c>
      <c r="AE2019" s="17"/>
      <c r="AF2019" s="17">
        <v>0.19405351362640699</v>
      </c>
      <c r="AG2019" s="17">
        <v>0.18304022850002499</v>
      </c>
      <c r="AH2019" s="17">
        <v>4.9654963595016699E-2</v>
      </c>
      <c r="AI2019" s="17">
        <v>5.22469506820872E-2</v>
      </c>
      <c r="AJ2019" s="17">
        <v>0.128161731859084</v>
      </c>
      <c r="AK2019" s="17"/>
      <c r="AL2019" s="17">
        <v>5.0323718723141397E-2</v>
      </c>
      <c r="AM2019" s="17">
        <v>0.14123532933945299</v>
      </c>
      <c r="AN2019" s="17">
        <v>0.17941451067264699</v>
      </c>
      <c r="AO2019" s="17">
        <v>0.19848257579192699</v>
      </c>
      <c r="AP2019" s="17">
        <v>8.3447391827818407E-2</v>
      </c>
      <c r="AQ2019" s="17">
        <v>0.105946278265813</v>
      </c>
      <c r="AR2019" s="17"/>
      <c r="AS2019" s="17">
        <v>0.11915790843975201</v>
      </c>
      <c r="AT2019" s="17" t="s">
        <v>280</v>
      </c>
      <c r="AU2019" s="17"/>
      <c r="AV2019" s="17">
        <v>7.5703719984185402E-2</v>
      </c>
      <c r="AW2019" s="17">
        <v>0.25605644231541602</v>
      </c>
    </row>
    <row r="2020" spans="2:49" x14ac:dyDescent="0.3">
      <c r="C2020" s="17"/>
      <c r="D2020" s="17"/>
      <c r="E2020" s="17"/>
      <c r="F2020" s="17"/>
      <c r="G2020" s="17"/>
      <c r="H2020" s="17"/>
      <c r="I2020" s="17"/>
      <c r="J2020" s="17"/>
      <c r="K2020" s="17"/>
      <c r="L2020" s="17"/>
      <c r="M2020" s="17"/>
      <c r="N2020" s="17"/>
      <c r="O2020" s="17"/>
      <c r="P2020" s="17"/>
      <c r="Q2020" s="17"/>
      <c r="R2020" s="17"/>
      <c r="S2020" s="17"/>
      <c r="T2020" s="17"/>
      <c r="U2020" s="17"/>
      <c r="V2020" s="17"/>
      <c r="W2020" s="17"/>
      <c r="X2020" s="17"/>
      <c r="Y2020" s="17"/>
      <c r="Z2020" s="17"/>
      <c r="AA2020" s="17"/>
      <c r="AB2020" s="17"/>
      <c r="AC2020" s="17"/>
      <c r="AD2020" s="17"/>
      <c r="AE2020" s="17"/>
      <c r="AF2020" s="17"/>
      <c r="AG2020" s="17"/>
      <c r="AH2020" s="17"/>
      <c r="AI2020" s="17"/>
      <c r="AJ2020" s="17"/>
      <c r="AK2020" s="17"/>
      <c r="AL2020" s="17"/>
      <c r="AM2020" s="17"/>
      <c r="AN2020" s="17"/>
      <c r="AO2020" s="17"/>
      <c r="AP2020" s="17"/>
      <c r="AQ2020" s="17"/>
      <c r="AR2020" s="17"/>
      <c r="AS2020" s="17"/>
      <c r="AT2020" s="17"/>
      <c r="AU2020" s="17"/>
      <c r="AV2020" s="17"/>
      <c r="AW2020" s="17"/>
    </row>
    <row r="2021" spans="2:49" x14ac:dyDescent="0.3">
      <c r="B2021" s="6" t="s">
        <v>641</v>
      </c>
      <c r="C2021" s="17"/>
      <c r="D2021" s="17"/>
      <c r="E2021" s="17"/>
      <c r="F2021" s="17"/>
      <c r="G2021" s="17"/>
      <c r="H2021" s="17"/>
      <c r="I2021" s="17"/>
      <c r="J2021" s="17"/>
      <c r="K2021" s="17"/>
      <c r="L2021" s="17"/>
      <c r="M2021" s="17"/>
      <c r="N2021" s="17"/>
      <c r="O2021" s="17"/>
      <c r="P2021" s="17"/>
      <c r="Q2021" s="17"/>
      <c r="R2021" s="17"/>
      <c r="S2021" s="17"/>
      <c r="T2021" s="17"/>
      <c r="U2021" s="17"/>
      <c r="V2021" s="17"/>
      <c r="W2021" s="17"/>
      <c r="X2021" s="17"/>
      <c r="Y2021" s="17"/>
      <c r="Z2021" s="17"/>
      <c r="AA2021" s="17"/>
      <c r="AB2021" s="17"/>
      <c r="AC2021" s="17"/>
      <c r="AD2021" s="17"/>
      <c r="AE2021" s="17"/>
      <c r="AF2021" s="17"/>
      <c r="AG2021" s="17"/>
      <c r="AH2021" s="17"/>
      <c r="AI2021" s="17"/>
      <c r="AJ2021" s="17"/>
      <c r="AK2021" s="17"/>
      <c r="AL2021" s="17"/>
      <c r="AM2021" s="17"/>
      <c r="AN2021" s="17"/>
      <c r="AO2021" s="17"/>
      <c r="AP2021" s="17"/>
      <c r="AQ2021" s="17"/>
      <c r="AR2021" s="17"/>
      <c r="AS2021" s="17"/>
      <c r="AT2021" s="17"/>
      <c r="AU2021" s="17"/>
      <c r="AV2021" s="17"/>
      <c r="AW2021" s="17"/>
    </row>
    <row r="2022" spans="2:49" x14ac:dyDescent="0.3">
      <c r="B2022" s="23" t="s">
        <v>276</v>
      </c>
      <c r="C2022" s="17"/>
      <c r="D2022" s="17"/>
      <c r="E2022" s="17"/>
      <c r="F2022" s="17"/>
      <c r="G2022" s="17"/>
      <c r="H2022" s="17"/>
      <c r="I2022" s="17"/>
      <c r="J2022" s="17"/>
      <c r="K2022" s="17"/>
      <c r="L2022" s="17"/>
      <c r="M2022" s="17"/>
      <c r="N2022" s="17"/>
      <c r="O2022" s="17"/>
      <c r="P2022" s="17"/>
      <c r="Q2022" s="17"/>
      <c r="R2022" s="17"/>
      <c r="S2022" s="17"/>
      <c r="T2022" s="17"/>
      <c r="U2022" s="17"/>
      <c r="V2022" s="17"/>
      <c r="W2022" s="17"/>
      <c r="X2022" s="17"/>
      <c r="Y2022" s="17"/>
      <c r="Z2022" s="17"/>
      <c r="AA2022" s="17"/>
      <c r="AB2022" s="17"/>
      <c r="AC2022" s="17"/>
      <c r="AD2022" s="17"/>
      <c r="AE2022" s="17"/>
      <c r="AF2022" s="17"/>
      <c r="AG2022" s="17"/>
      <c r="AH2022" s="17"/>
      <c r="AI2022" s="17"/>
      <c r="AJ2022" s="17"/>
      <c r="AK2022" s="17"/>
      <c r="AL2022" s="17"/>
      <c r="AM2022" s="17"/>
      <c r="AN2022" s="17"/>
      <c r="AO2022" s="17"/>
      <c r="AP2022" s="17"/>
      <c r="AQ2022" s="17"/>
      <c r="AR2022" s="17"/>
      <c r="AS2022" s="17"/>
      <c r="AT2022" s="17"/>
      <c r="AU2022" s="17"/>
      <c r="AV2022" s="17"/>
      <c r="AW2022" s="17"/>
    </row>
    <row r="2023" spans="2:49" x14ac:dyDescent="0.3">
      <c r="B2023" t="s">
        <v>639</v>
      </c>
      <c r="C2023" s="17">
        <v>0.43460888334696401</v>
      </c>
      <c r="D2023" s="17">
        <v>0.460003258500289</v>
      </c>
      <c r="E2023" s="17">
        <v>0.410807857388371</v>
      </c>
      <c r="F2023" s="17"/>
      <c r="G2023" s="17">
        <v>0.61361641512267895</v>
      </c>
      <c r="H2023" s="17">
        <v>0.70165869648271295</v>
      </c>
      <c r="I2023" s="17">
        <v>0.48413178792809702</v>
      </c>
      <c r="J2023" s="17">
        <v>0.373676685664248</v>
      </c>
      <c r="K2023" s="17">
        <v>0.29380075606192102</v>
      </c>
      <c r="L2023" s="17">
        <v>0.17276970578988499</v>
      </c>
      <c r="M2023" s="17"/>
      <c r="N2023" s="17">
        <v>0.51660194747383503</v>
      </c>
      <c r="O2023" s="17">
        <v>0.40160425533854899</v>
      </c>
      <c r="P2023" s="17">
        <v>0.41314382701761998</v>
      </c>
      <c r="Q2023" s="17">
        <v>0.40568836569038103</v>
      </c>
      <c r="R2023" s="17"/>
      <c r="S2023" s="17">
        <v>0.53824804992585296</v>
      </c>
      <c r="T2023" s="17">
        <v>0.43686199364966399</v>
      </c>
      <c r="U2023" s="17">
        <v>0.38546642408769399</v>
      </c>
      <c r="V2023" s="17">
        <v>0.41801930316602498</v>
      </c>
      <c r="W2023" s="17">
        <v>0.41064334793185903</v>
      </c>
      <c r="X2023" s="17">
        <v>0.46653921536971998</v>
      </c>
      <c r="Y2023" s="17">
        <v>0.43709624798750502</v>
      </c>
      <c r="Z2023" s="17">
        <v>0.41590240276996698</v>
      </c>
      <c r="AA2023" s="17">
        <v>0.39156278443120701</v>
      </c>
      <c r="AB2023" s="17">
        <v>0.40541087628225497</v>
      </c>
      <c r="AC2023" s="17">
        <v>0.38750440188105401</v>
      </c>
      <c r="AD2023" s="17">
        <v>0.45062799266265202</v>
      </c>
      <c r="AE2023" s="17"/>
      <c r="AF2023" s="17">
        <v>0.370363400799263</v>
      </c>
      <c r="AG2023" s="17">
        <v>0.38895130534292999</v>
      </c>
      <c r="AH2023" s="17">
        <v>0.47387545788706598</v>
      </c>
      <c r="AI2023" s="17">
        <v>0.64918673240592295</v>
      </c>
      <c r="AJ2023" s="17">
        <v>0.63756252508334399</v>
      </c>
      <c r="AK2023" s="17"/>
      <c r="AL2023" s="17">
        <v>0.57478424399079298</v>
      </c>
      <c r="AM2023" s="17">
        <v>0.37743290536290602</v>
      </c>
      <c r="AN2023" s="17">
        <v>0.45063084121104902</v>
      </c>
      <c r="AO2023" s="17">
        <v>0.393515576742273</v>
      </c>
      <c r="AP2023" s="17">
        <v>0.268373853454626</v>
      </c>
      <c r="AQ2023" s="17">
        <v>0.415149666115744</v>
      </c>
      <c r="AR2023" s="17"/>
      <c r="AS2023" s="17">
        <v>0.43988316728864801</v>
      </c>
      <c r="AT2023" s="17">
        <v>0.42862310811260601</v>
      </c>
      <c r="AU2023" s="17"/>
      <c r="AV2023" s="17">
        <v>0.44601254193162299</v>
      </c>
      <c r="AW2023" s="17">
        <v>0.42597277221829</v>
      </c>
    </row>
    <row r="2024" spans="2:49" x14ac:dyDescent="0.3">
      <c r="B2024" t="s">
        <v>640</v>
      </c>
      <c r="C2024" s="17">
        <v>0.48590587542652502</v>
      </c>
      <c r="D2024" s="17">
        <v>0.458121164377298</v>
      </c>
      <c r="E2024" s="17">
        <v>0.51157859161130104</v>
      </c>
      <c r="F2024" s="17"/>
      <c r="G2024" s="17">
        <v>0.303040404154794</v>
      </c>
      <c r="H2024" s="17">
        <v>0.211769936323534</v>
      </c>
      <c r="I2024" s="17">
        <v>0.44500816833271001</v>
      </c>
      <c r="J2024" s="17">
        <v>0.54926829977710201</v>
      </c>
      <c r="K2024" s="17">
        <v>0.63087415681433001</v>
      </c>
      <c r="L2024" s="17">
        <v>0.744402726891216</v>
      </c>
      <c r="M2024" s="17"/>
      <c r="N2024" s="17">
        <v>0.42876901100890702</v>
      </c>
      <c r="O2024" s="17">
        <v>0.53819586593651303</v>
      </c>
      <c r="P2024" s="17">
        <v>0.47764579372393101</v>
      </c>
      <c r="Q2024" s="17">
        <v>0.49684554267320302</v>
      </c>
      <c r="R2024" s="17"/>
      <c r="S2024" s="17">
        <v>0.39989933800826899</v>
      </c>
      <c r="T2024" s="17">
        <v>0.514034676487929</v>
      </c>
      <c r="U2024" s="17">
        <v>0.54052925863951595</v>
      </c>
      <c r="V2024" s="17">
        <v>0.49891103260953701</v>
      </c>
      <c r="W2024" s="17">
        <v>0.47027149612275398</v>
      </c>
      <c r="X2024" s="17">
        <v>0.481143117718835</v>
      </c>
      <c r="Y2024" s="17">
        <v>0.47369316254106703</v>
      </c>
      <c r="Z2024" s="17">
        <v>0.44701840566239898</v>
      </c>
      <c r="AA2024" s="17">
        <v>0.51322886376763299</v>
      </c>
      <c r="AB2024" s="17">
        <v>0.51088228490258802</v>
      </c>
      <c r="AC2024" s="17">
        <v>0.54073730085046601</v>
      </c>
      <c r="AD2024" s="17">
        <v>0.44461073979090998</v>
      </c>
      <c r="AE2024" s="17"/>
      <c r="AF2024" s="17">
        <v>0.53369324378867999</v>
      </c>
      <c r="AG2024" s="17">
        <v>0.52770239549722797</v>
      </c>
      <c r="AH2024" s="17">
        <v>0.45325904907269399</v>
      </c>
      <c r="AI2024" s="17">
        <v>0.29396509591339598</v>
      </c>
      <c r="AJ2024" s="17">
        <v>0.36243747491665601</v>
      </c>
      <c r="AK2024" s="17"/>
      <c r="AL2024" s="17">
        <v>0.35432902746001799</v>
      </c>
      <c r="AM2024" s="17">
        <v>0.52177957560396704</v>
      </c>
      <c r="AN2024" s="17">
        <v>0.47021503544562399</v>
      </c>
      <c r="AO2024" s="17">
        <v>0.54632007054538501</v>
      </c>
      <c r="AP2024" s="17">
        <v>0.65530843572133701</v>
      </c>
      <c r="AQ2024" s="17">
        <v>0.49069380968624898</v>
      </c>
      <c r="AR2024" s="17"/>
      <c r="AS2024" s="17">
        <v>0.48260790132030201</v>
      </c>
      <c r="AT2024" s="17">
        <v>0.48964874022994698</v>
      </c>
      <c r="AU2024" s="17"/>
      <c r="AV2024" s="17">
        <v>0.47665827722897502</v>
      </c>
      <c r="AW2024" s="17">
        <v>0.49611035898542799</v>
      </c>
    </row>
    <row r="2025" spans="2:49" x14ac:dyDescent="0.3">
      <c r="B2025" t="s">
        <v>142</v>
      </c>
      <c r="C2025" s="17">
        <v>7.9485241226511197E-2</v>
      </c>
      <c r="D2025" s="17">
        <v>8.1875577122413098E-2</v>
      </c>
      <c r="E2025" s="17">
        <v>7.7613551000327199E-2</v>
      </c>
      <c r="F2025" s="17"/>
      <c r="G2025" s="17">
        <v>8.3343180722526403E-2</v>
      </c>
      <c r="H2025" s="17">
        <v>8.6571367193752996E-2</v>
      </c>
      <c r="I2025" s="17">
        <v>7.0860043739193301E-2</v>
      </c>
      <c r="J2025" s="17">
        <v>7.7055014558649701E-2</v>
      </c>
      <c r="K2025" s="17">
        <v>7.5325087123749093E-2</v>
      </c>
      <c r="L2025" s="17">
        <v>8.28275673188998E-2</v>
      </c>
      <c r="M2025" s="17"/>
      <c r="N2025" s="17">
        <v>5.4629041517258399E-2</v>
      </c>
      <c r="O2025" s="17">
        <v>6.0199878724937199E-2</v>
      </c>
      <c r="P2025" s="17">
        <v>0.10921037925844899</v>
      </c>
      <c r="Q2025" s="17">
        <v>9.7466091636415994E-2</v>
      </c>
      <c r="R2025" s="17"/>
      <c r="S2025" s="17">
        <v>6.18526120658777E-2</v>
      </c>
      <c r="T2025" s="17">
        <v>4.9103329862406897E-2</v>
      </c>
      <c r="U2025" s="17">
        <v>7.4004317272790596E-2</v>
      </c>
      <c r="V2025" s="17">
        <v>8.30696642244379E-2</v>
      </c>
      <c r="W2025" s="17">
        <v>0.119085155945388</v>
      </c>
      <c r="X2025" s="17">
        <v>5.2317666911445598E-2</v>
      </c>
      <c r="Y2025" s="17">
        <v>8.92105894714285E-2</v>
      </c>
      <c r="Z2025" s="17">
        <v>0.13707919156763401</v>
      </c>
      <c r="AA2025" s="17">
        <v>9.5208351801160496E-2</v>
      </c>
      <c r="AB2025" s="17">
        <v>8.3706838815156101E-2</v>
      </c>
      <c r="AC2025" s="17">
        <v>7.1758297268480806E-2</v>
      </c>
      <c r="AD2025" s="17">
        <v>0.104761267546438</v>
      </c>
      <c r="AE2025" s="17"/>
      <c r="AF2025" s="17">
        <v>9.5943355412056994E-2</v>
      </c>
      <c r="AG2025" s="17">
        <v>8.3346299159841597E-2</v>
      </c>
      <c r="AH2025" s="17">
        <v>7.2865493040240203E-2</v>
      </c>
      <c r="AI2025" s="17">
        <v>5.6848171680680397E-2</v>
      </c>
      <c r="AJ2025" s="17">
        <v>0</v>
      </c>
      <c r="AK2025" s="17"/>
      <c r="AL2025" s="17">
        <v>7.0886728549188802E-2</v>
      </c>
      <c r="AM2025" s="17">
        <v>0.10078751903312599</v>
      </c>
      <c r="AN2025" s="17">
        <v>7.9154123343327401E-2</v>
      </c>
      <c r="AO2025" s="17">
        <v>6.0164352712342099E-2</v>
      </c>
      <c r="AP2025" s="17">
        <v>7.63177108240366E-2</v>
      </c>
      <c r="AQ2025" s="17">
        <v>9.4156524198006797E-2</v>
      </c>
      <c r="AR2025" s="17"/>
      <c r="AS2025" s="17">
        <v>7.7508931391050695E-2</v>
      </c>
      <c r="AT2025" s="17">
        <v>8.1728151657446194E-2</v>
      </c>
      <c r="AU2025" s="17"/>
      <c r="AV2025" s="17">
        <v>7.7329180839402295E-2</v>
      </c>
      <c r="AW2025" s="17">
        <v>7.7916868796281805E-2</v>
      </c>
    </row>
    <row r="2026" spans="2:49" x14ac:dyDescent="0.3">
      <c r="C2026" s="17"/>
      <c r="D2026" s="17"/>
      <c r="E2026" s="17"/>
      <c r="F2026" s="17"/>
      <c r="G2026" s="17"/>
      <c r="H2026" s="17"/>
      <c r="I2026" s="17"/>
      <c r="J2026" s="17"/>
      <c r="K2026" s="17"/>
      <c r="L2026" s="17"/>
      <c r="M2026" s="17"/>
      <c r="N2026" s="17"/>
      <c r="O2026" s="17"/>
      <c r="P2026" s="17"/>
      <c r="Q2026" s="17"/>
      <c r="R2026" s="17"/>
      <c r="S2026" s="17"/>
      <c r="T2026" s="17"/>
      <c r="U2026" s="17"/>
      <c r="V2026" s="17"/>
      <c r="W2026" s="17"/>
      <c r="X2026" s="17"/>
      <c r="Y2026" s="17"/>
      <c r="Z2026" s="17"/>
      <c r="AA2026" s="17"/>
      <c r="AB2026" s="17"/>
      <c r="AC2026" s="17"/>
      <c r="AD2026" s="17"/>
      <c r="AE2026" s="17"/>
      <c r="AF2026" s="17"/>
      <c r="AG2026" s="17"/>
      <c r="AH2026" s="17"/>
      <c r="AI2026" s="17"/>
      <c r="AJ2026" s="17"/>
      <c r="AK2026" s="17"/>
      <c r="AL2026" s="17"/>
      <c r="AM2026" s="17"/>
      <c r="AN2026" s="17"/>
      <c r="AO2026" s="17"/>
      <c r="AP2026" s="17"/>
      <c r="AQ2026" s="17"/>
      <c r="AR2026" s="17"/>
      <c r="AS2026" s="17"/>
      <c r="AT2026" s="17"/>
      <c r="AU2026" s="17"/>
      <c r="AV2026" s="17"/>
      <c r="AW2026" s="17"/>
    </row>
    <row r="2027" spans="2:49" x14ac:dyDescent="0.3">
      <c r="B2027" s="6" t="s">
        <v>642</v>
      </c>
      <c r="C2027" s="17"/>
      <c r="D2027" s="17"/>
      <c r="E2027" s="17"/>
      <c r="F2027" s="17"/>
      <c r="G2027" s="17"/>
      <c r="H2027" s="17"/>
      <c r="I2027" s="17"/>
      <c r="J2027" s="17"/>
      <c r="K2027" s="17"/>
      <c r="L2027" s="17"/>
      <c r="M2027" s="17"/>
      <c r="N2027" s="17"/>
      <c r="O2027" s="17"/>
      <c r="P2027" s="17"/>
      <c r="Q2027" s="17"/>
      <c r="R2027" s="17"/>
      <c r="S2027" s="17"/>
      <c r="T2027" s="17"/>
      <c r="U2027" s="17"/>
      <c r="V2027" s="17"/>
      <c r="W2027" s="17"/>
      <c r="X2027" s="17"/>
      <c r="Y2027" s="17"/>
      <c r="Z2027" s="17"/>
      <c r="AA2027" s="17"/>
      <c r="AB2027" s="17"/>
      <c r="AC2027" s="17"/>
      <c r="AD2027" s="17"/>
      <c r="AE2027" s="17"/>
      <c r="AF2027" s="17"/>
      <c r="AG2027" s="17"/>
      <c r="AH2027" s="17"/>
      <c r="AI2027" s="17"/>
      <c r="AJ2027" s="17"/>
      <c r="AK2027" s="17"/>
      <c r="AL2027" s="17"/>
      <c r="AM2027" s="17"/>
      <c r="AN2027" s="17"/>
      <c r="AO2027" s="17"/>
      <c r="AP2027" s="17"/>
      <c r="AQ2027" s="17"/>
      <c r="AR2027" s="17"/>
      <c r="AS2027" s="17"/>
      <c r="AT2027" s="17"/>
      <c r="AU2027" s="17"/>
      <c r="AV2027" s="17"/>
      <c r="AW2027" s="17"/>
    </row>
    <row r="2028" spans="2:49" x14ac:dyDescent="0.3">
      <c r="B2028" s="23" t="s">
        <v>276</v>
      </c>
      <c r="C2028" s="17"/>
      <c r="D2028" s="17"/>
      <c r="E2028" s="17"/>
      <c r="F2028" s="17"/>
      <c r="G2028" s="17"/>
      <c r="H2028" s="17"/>
      <c r="I2028" s="17"/>
      <c r="J2028" s="17"/>
      <c r="K2028" s="17"/>
      <c r="L2028" s="17"/>
      <c r="M2028" s="17"/>
      <c r="N2028" s="17"/>
      <c r="O2028" s="17"/>
      <c r="P2028" s="17"/>
      <c r="Q2028" s="17"/>
      <c r="R2028" s="17"/>
      <c r="S2028" s="17"/>
      <c r="T2028" s="17"/>
      <c r="U2028" s="17"/>
      <c r="V2028" s="17"/>
      <c r="W2028" s="17"/>
      <c r="X2028" s="17"/>
      <c r="Y2028" s="17"/>
      <c r="Z2028" s="17"/>
      <c r="AA2028" s="17"/>
      <c r="AB2028" s="17"/>
      <c r="AC2028" s="17"/>
      <c r="AD2028" s="17"/>
      <c r="AE2028" s="17"/>
      <c r="AF2028" s="17"/>
      <c r="AG2028" s="17"/>
      <c r="AH2028" s="17"/>
      <c r="AI2028" s="17"/>
      <c r="AJ2028" s="17"/>
      <c r="AK2028" s="17"/>
      <c r="AL2028" s="17"/>
      <c r="AM2028" s="17"/>
      <c r="AN2028" s="17"/>
      <c r="AO2028" s="17"/>
      <c r="AP2028" s="17"/>
      <c r="AQ2028" s="17"/>
      <c r="AR2028" s="17"/>
      <c r="AS2028" s="17"/>
      <c r="AT2028" s="17"/>
      <c r="AU2028" s="17"/>
      <c r="AV2028" s="17"/>
      <c r="AW2028" s="17"/>
    </row>
    <row r="2029" spans="2:49" x14ac:dyDescent="0.3">
      <c r="B2029" t="s">
        <v>639</v>
      </c>
      <c r="C2029" s="17">
        <v>0.371250391177189</v>
      </c>
      <c r="D2029" s="17">
        <v>0.37642956330139299</v>
      </c>
      <c r="E2029" s="17">
        <v>0.365081780127822</v>
      </c>
      <c r="F2029" s="17"/>
      <c r="G2029" s="17">
        <v>0.60864700771340996</v>
      </c>
      <c r="H2029" s="17">
        <v>0.580371774617778</v>
      </c>
      <c r="I2029" s="17">
        <v>0.43331803699809002</v>
      </c>
      <c r="J2029" s="17">
        <v>0.34352864730847099</v>
      </c>
      <c r="K2029" s="17">
        <v>0.215638806213309</v>
      </c>
      <c r="L2029" s="17">
        <v>0.12689265443955</v>
      </c>
      <c r="M2029" s="17"/>
      <c r="N2029" s="17">
        <v>0.480560068158704</v>
      </c>
      <c r="O2029" s="17">
        <v>0.34084808259566401</v>
      </c>
      <c r="P2029" s="17">
        <v>0.33998226413676502</v>
      </c>
      <c r="Q2029" s="17">
        <v>0.31077141562683802</v>
      </c>
      <c r="R2029" s="17"/>
      <c r="S2029" s="17">
        <v>0.479474391587007</v>
      </c>
      <c r="T2029" s="17">
        <v>0.41368549953936601</v>
      </c>
      <c r="U2029" s="17">
        <v>0.29052526430650399</v>
      </c>
      <c r="V2029" s="17">
        <v>0.37330401075558001</v>
      </c>
      <c r="W2029" s="17">
        <v>0.359975577052771</v>
      </c>
      <c r="X2029" s="17">
        <v>0.37824000334816299</v>
      </c>
      <c r="Y2029" s="17">
        <v>0.334194628624499</v>
      </c>
      <c r="Z2029" s="17">
        <v>0.41428716466287102</v>
      </c>
      <c r="AA2029" s="17">
        <v>0.386034129685424</v>
      </c>
      <c r="AB2029" s="17">
        <v>0.31637487779749202</v>
      </c>
      <c r="AC2029" s="17">
        <v>0.17422242595507501</v>
      </c>
      <c r="AD2029" s="17">
        <v>0.31998529066682901</v>
      </c>
      <c r="AE2029" s="17"/>
      <c r="AF2029" s="17">
        <v>0.26032345090554998</v>
      </c>
      <c r="AG2029" s="17">
        <v>0.36250473545089301</v>
      </c>
      <c r="AH2029" s="17">
        <v>0.43824368484499898</v>
      </c>
      <c r="AI2029" s="17">
        <v>0.51495889045908805</v>
      </c>
      <c r="AJ2029" s="17">
        <v>0.61163787729994701</v>
      </c>
      <c r="AK2029" s="17"/>
      <c r="AL2029" s="17">
        <v>0.54587864421950605</v>
      </c>
      <c r="AM2029" s="17">
        <v>0.32241289114753302</v>
      </c>
      <c r="AN2029" s="17">
        <v>0.33122416405556299</v>
      </c>
      <c r="AO2029" s="17">
        <v>0.30159598973752599</v>
      </c>
      <c r="AP2029" s="17">
        <v>0.25640300771628199</v>
      </c>
      <c r="AQ2029" s="17">
        <v>0.314182521739031</v>
      </c>
      <c r="AR2029" s="17"/>
      <c r="AS2029" s="17">
        <v>0.38932254966784402</v>
      </c>
      <c r="AT2029" s="17">
        <v>0.34956379423428302</v>
      </c>
      <c r="AU2029" s="17"/>
      <c r="AV2029" s="17">
        <v>0.39095515811517101</v>
      </c>
      <c r="AW2029" s="17">
        <v>0.38536688432181299</v>
      </c>
    </row>
    <row r="2030" spans="2:49" x14ac:dyDescent="0.3">
      <c r="B2030" t="s">
        <v>640</v>
      </c>
      <c r="C2030" s="17">
        <v>0.53245579601068305</v>
      </c>
      <c r="D2030" s="17">
        <v>0.52307312576833298</v>
      </c>
      <c r="E2030" s="17">
        <v>0.54400063862382197</v>
      </c>
      <c r="F2030" s="17"/>
      <c r="G2030" s="17">
        <v>0.28255179530931601</v>
      </c>
      <c r="H2030" s="17">
        <v>0.34359686365026698</v>
      </c>
      <c r="I2030" s="17">
        <v>0.47670755988850499</v>
      </c>
      <c r="J2030" s="17">
        <v>0.56430928992171803</v>
      </c>
      <c r="K2030" s="17">
        <v>0.65558711150263604</v>
      </c>
      <c r="L2030" s="17">
        <v>0.78042027766225197</v>
      </c>
      <c r="M2030" s="17"/>
      <c r="N2030" s="17">
        <v>0.45594958203732</v>
      </c>
      <c r="O2030" s="17">
        <v>0.57324874954156901</v>
      </c>
      <c r="P2030" s="17">
        <v>0.55022809212488299</v>
      </c>
      <c r="Q2030" s="17">
        <v>0.55882272429834901</v>
      </c>
      <c r="R2030" s="17"/>
      <c r="S2030" s="17">
        <v>0.432902652087435</v>
      </c>
      <c r="T2030" s="17">
        <v>0.51956633743150304</v>
      </c>
      <c r="U2030" s="17">
        <v>0.58419264036730001</v>
      </c>
      <c r="V2030" s="17">
        <v>0.53390586957533703</v>
      </c>
      <c r="W2030" s="17">
        <v>0.53573391120646996</v>
      </c>
      <c r="X2030" s="17">
        <v>0.52543710691767398</v>
      </c>
      <c r="Y2030" s="17">
        <v>0.55229301323481905</v>
      </c>
      <c r="Z2030" s="17">
        <v>0.47077872867750797</v>
      </c>
      <c r="AA2030" s="17">
        <v>0.50926508153084604</v>
      </c>
      <c r="AB2030" s="17">
        <v>0.58292250442632898</v>
      </c>
      <c r="AC2030" s="17">
        <v>0.74434102674804203</v>
      </c>
      <c r="AD2030" s="17">
        <v>0.59222147890625298</v>
      </c>
      <c r="AE2030" s="17"/>
      <c r="AF2030" s="17">
        <v>0.61089224474863602</v>
      </c>
      <c r="AG2030" s="17">
        <v>0.54128031985168001</v>
      </c>
      <c r="AH2030" s="17">
        <v>0.48144655308491102</v>
      </c>
      <c r="AI2030" s="17">
        <v>0.44009675083105199</v>
      </c>
      <c r="AJ2030" s="17">
        <v>0.33885532498649701</v>
      </c>
      <c r="AK2030" s="17"/>
      <c r="AL2030" s="17">
        <v>0.36336515618188697</v>
      </c>
      <c r="AM2030" s="17">
        <v>0.59607512601214296</v>
      </c>
      <c r="AN2030" s="17">
        <v>0.50365701843801303</v>
      </c>
      <c r="AO2030" s="17">
        <v>0.61132451352001904</v>
      </c>
      <c r="AP2030" s="17">
        <v>0.66227801153435495</v>
      </c>
      <c r="AQ2030" s="17">
        <v>0.56281792599348102</v>
      </c>
      <c r="AR2030" s="17"/>
      <c r="AS2030" s="17">
        <v>0.51688961462931104</v>
      </c>
      <c r="AT2030" s="17">
        <v>0.55113521948588995</v>
      </c>
      <c r="AU2030" s="17"/>
      <c r="AV2030" s="17">
        <v>0.50873139747651797</v>
      </c>
      <c r="AW2030" s="17">
        <v>0.53665625060963296</v>
      </c>
    </row>
    <row r="2031" spans="2:49" x14ac:dyDescent="0.3">
      <c r="B2031" t="s">
        <v>142</v>
      </c>
      <c r="C2031" s="17">
        <v>9.62938128121274E-2</v>
      </c>
      <c r="D2031" s="17">
        <v>0.100497310930273</v>
      </c>
      <c r="E2031" s="17">
        <v>9.0917581248355903E-2</v>
      </c>
      <c r="F2031" s="17"/>
      <c r="G2031" s="17">
        <v>0.108801196977274</v>
      </c>
      <c r="H2031" s="17">
        <v>7.6031361731955405E-2</v>
      </c>
      <c r="I2031" s="17">
        <v>8.9974403113405002E-2</v>
      </c>
      <c r="J2031" s="17">
        <v>9.2162062769810899E-2</v>
      </c>
      <c r="K2031" s="17">
        <v>0.12877408228405501</v>
      </c>
      <c r="L2031" s="17">
        <v>9.2687067898197306E-2</v>
      </c>
      <c r="M2031" s="17"/>
      <c r="N2031" s="17">
        <v>6.3490349803976207E-2</v>
      </c>
      <c r="O2031" s="17">
        <v>8.5903167862766402E-2</v>
      </c>
      <c r="P2031" s="17">
        <v>0.109789643738352</v>
      </c>
      <c r="Q2031" s="17">
        <v>0.130405860074813</v>
      </c>
      <c r="R2031" s="17"/>
      <c r="S2031" s="17">
        <v>8.7622956325558096E-2</v>
      </c>
      <c r="T2031" s="17">
        <v>6.6748163029131197E-2</v>
      </c>
      <c r="U2031" s="17">
        <v>0.125282095326196</v>
      </c>
      <c r="V2031" s="17">
        <v>9.2790119669083002E-2</v>
      </c>
      <c r="W2031" s="17">
        <v>0.104290511740759</v>
      </c>
      <c r="X2031" s="17">
        <v>9.6322889734162198E-2</v>
      </c>
      <c r="Y2031" s="17">
        <v>0.113512358140682</v>
      </c>
      <c r="Z2031" s="17">
        <v>0.114934106659621</v>
      </c>
      <c r="AA2031" s="17">
        <v>0.10470078878373</v>
      </c>
      <c r="AB2031" s="17">
        <v>0.100702617776179</v>
      </c>
      <c r="AC2031" s="17">
        <v>8.1436547296882406E-2</v>
      </c>
      <c r="AD2031" s="17">
        <v>8.7793230426917904E-2</v>
      </c>
      <c r="AE2031" s="17"/>
      <c r="AF2031" s="17">
        <v>0.128784304345814</v>
      </c>
      <c r="AG2031" s="17">
        <v>9.6214944697427598E-2</v>
      </c>
      <c r="AH2031" s="17">
        <v>8.0309762070089302E-2</v>
      </c>
      <c r="AI2031" s="17">
        <v>4.4944358709860299E-2</v>
      </c>
      <c r="AJ2031" s="17">
        <v>4.9506797713556101E-2</v>
      </c>
      <c r="AK2031" s="17"/>
      <c r="AL2031" s="17">
        <v>9.0756199598607395E-2</v>
      </c>
      <c r="AM2031" s="17">
        <v>8.1511982840324196E-2</v>
      </c>
      <c r="AN2031" s="17">
        <v>0.16511881750642299</v>
      </c>
      <c r="AO2031" s="17">
        <v>8.7079496742454798E-2</v>
      </c>
      <c r="AP2031" s="17">
        <v>8.1318980749363098E-2</v>
      </c>
      <c r="AQ2031" s="17">
        <v>0.122999552267488</v>
      </c>
      <c r="AR2031" s="17"/>
      <c r="AS2031" s="17">
        <v>9.3787835702844796E-2</v>
      </c>
      <c r="AT2031" s="17">
        <v>9.93009862798271E-2</v>
      </c>
      <c r="AU2031" s="17"/>
      <c r="AV2031" s="17">
        <v>0.100313444408312</v>
      </c>
      <c r="AW2031" s="17">
        <v>7.7976865068553905E-2</v>
      </c>
    </row>
    <row r="2032" spans="2:49" x14ac:dyDescent="0.3">
      <c r="C2032" s="17"/>
      <c r="D2032" s="17"/>
      <c r="E2032" s="17"/>
      <c r="F2032" s="17"/>
      <c r="G2032" s="17"/>
      <c r="H2032" s="17"/>
      <c r="I2032" s="17"/>
      <c r="J2032" s="17"/>
      <c r="K2032" s="17"/>
      <c r="L2032" s="17"/>
      <c r="M2032" s="17"/>
      <c r="N2032" s="17"/>
      <c r="O2032" s="17"/>
      <c r="P2032" s="17"/>
      <c r="Q2032" s="17"/>
      <c r="R2032" s="17"/>
      <c r="S2032" s="17"/>
      <c r="T2032" s="17"/>
      <c r="U2032" s="17"/>
      <c r="V2032" s="17"/>
      <c r="W2032" s="17"/>
      <c r="X2032" s="17"/>
      <c r="Y2032" s="17"/>
      <c r="Z2032" s="17"/>
      <c r="AA2032" s="17"/>
      <c r="AB2032" s="17"/>
      <c r="AC2032" s="17"/>
      <c r="AD2032" s="17"/>
      <c r="AE2032" s="17"/>
      <c r="AF2032" s="17"/>
      <c r="AG2032" s="17"/>
      <c r="AH2032" s="17"/>
      <c r="AI2032" s="17"/>
      <c r="AJ2032" s="17"/>
      <c r="AK2032" s="17"/>
      <c r="AL2032" s="17"/>
      <c r="AM2032" s="17"/>
      <c r="AN2032" s="17"/>
      <c r="AO2032" s="17"/>
      <c r="AP2032" s="17"/>
      <c r="AQ2032" s="17"/>
      <c r="AR2032" s="17"/>
      <c r="AS2032" s="17"/>
      <c r="AT2032" s="17"/>
      <c r="AU2032" s="17"/>
      <c r="AV2032" s="17"/>
      <c r="AW2032" s="17"/>
    </row>
    <row r="2033" spans="2:49" x14ac:dyDescent="0.3">
      <c r="B2033" s="6" t="s">
        <v>643</v>
      </c>
      <c r="C2033" s="17"/>
      <c r="D2033" s="17"/>
      <c r="E2033" s="17"/>
      <c r="F2033" s="17"/>
      <c r="G2033" s="17"/>
      <c r="H2033" s="17"/>
      <c r="I2033" s="17"/>
      <c r="J2033" s="17"/>
      <c r="K2033" s="17"/>
      <c r="L2033" s="17"/>
      <c r="M2033" s="17"/>
      <c r="N2033" s="17"/>
      <c r="O2033" s="17"/>
      <c r="P2033" s="17"/>
      <c r="Q2033" s="17"/>
      <c r="R2033" s="17"/>
      <c r="S2033" s="17"/>
      <c r="T2033" s="17"/>
      <c r="U2033" s="17"/>
      <c r="V2033" s="17"/>
      <c r="W2033" s="17"/>
      <c r="X2033" s="17"/>
      <c r="Y2033" s="17"/>
      <c r="Z2033" s="17"/>
      <c r="AA2033" s="17"/>
      <c r="AB2033" s="17"/>
      <c r="AC2033" s="17"/>
      <c r="AD2033" s="17"/>
      <c r="AE2033" s="17"/>
      <c r="AF2033" s="17"/>
      <c r="AG2033" s="17"/>
      <c r="AH2033" s="17"/>
      <c r="AI2033" s="17"/>
      <c r="AJ2033" s="17"/>
      <c r="AK2033" s="17"/>
      <c r="AL2033" s="17"/>
      <c r="AM2033" s="17"/>
      <c r="AN2033" s="17"/>
      <c r="AO2033" s="17"/>
      <c r="AP2033" s="17"/>
      <c r="AQ2033" s="17"/>
      <c r="AR2033" s="17"/>
      <c r="AS2033" s="17"/>
      <c r="AT2033" s="17"/>
      <c r="AU2033" s="17"/>
      <c r="AV2033" s="17"/>
      <c r="AW2033" s="17"/>
    </row>
    <row r="2034" spans="2:49" x14ac:dyDescent="0.3">
      <c r="B2034" s="23" t="s">
        <v>276</v>
      </c>
      <c r="C2034" s="17"/>
      <c r="D2034" s="17"/>
      <c r="E2034" s="17"/>
      <c r="F2034" s="17"/>
      <c r="G2034" s="17"/>
      <c r="H2034" s="17"/>
      <c r="I2034" s="17"/>
      <c r="J2034" s="17"/>
      <c r="K2034" s="17"/>
      <c r="L2034" s="17"/>
      <c r="M2034" s="17"/>
      <c r="N2034" s="17"/>
      <c r="O2034" s="17"/>
      <c r="P2034" s="17"/>
      <c r="Q2034" s="17"/>
      <c r="R2034" s="17"/>
      <c r="S2034" s="17"/>
      <c r="T2034" s="17"/>
      <c r="U2034" s="17"/>
      <c r="V2034" s="17"/>
      <c r="W2034" s="17"/>
      <c r="X2034" s="17"/>
      <c r="Y2034" s="17"/>
      <c r="Z2034" s="17"/>
      <c r="AA2034" s="17"/>
      <c r="AB2034" s="17"/>
      <c r="AC2034" s="17"/>
      <c r="AD2034" s="17"/>
      <c r="AE2034" s="17"/>
      <c r="AF2034" s="17"/>
      <c r="AG2034" s="17"/>
      <c r="AH2034" s="17"/>
      <c r="AI2034" s="17"/>
      <c r="AJ2034" s="17"/>
      <c r="AK2034" s="17"/>
      <c r="AL2034" s="17"/>
      <c r="AM2034" s="17"/>
      <c r="AN2034" s="17"/>
      <c r="AO2034" s="17"/>
      <c r="AP2034" s="17"/>
      <c r="AQ2034" s="17"/>
      <c r="AR2034" s="17"/>
      <c r="AS2034" s="17"/>
      <c r="AT2034" s="17"/>
      <c r="AU2034" s="17"/>
      <c r="AV2034" s="17"/>
      <c r="AW2034" s="17"/>
    </row>
    <row r="2035" spans="2:49" x14ac:dyDescent="0.3">
      <c r="B2035" t="s">
        <v>639</v>
      </c>
      <c r="C2035" s="17">
        <v>0.274746805708733</v>
      </c>
      <c r="D2035" s="17">
        <v>0.27985145712460702</v>
      </c>
      <c r="E2035" s="17">
        <v>0.27007964582552701</v>
      </c>
      <c r="F2035" s="17"/>
      <c r="G2035" s="17">
        <v>0.39467018900391898</v>
      </c>
      <c r="H2035" s="17">
        <v>0.53717009907105295</v>
      </c>
      <c r="I2035" s="17">
        <v>0.35814560658065198</v>
      </c>
      <c r="J2035" s="17">
        <v>0.18676815047841899</v>
      </c>
      <c r="K2035" s="17">
        <v>0.14520312302403801</v>
      </c>
      <c r="L2035" s="17">
        <v>8.3414437740562605E-2</v>
      </c>
      <c r="M2035" s="17"/>
      <c r="N2035" s="17">
        <v>0.34323511477970098</v>
      </c>
      <c r="O2035" s="17">
        <v>0.26087025183560197</v>
      </c>
      <c r="P2035" s="17">
        <v>0.27991165354908298</v>
      </c>
      <c r="Q2035" s="17">
        <v>0.210596641186964</v>
      </c>
      <c r="R2035" s="17"/>
      <c r="S2035" s="17">
        <v>0.39111559956299202</v>
      </c>
      <c r="T2035" s="17">
        <v>0.30050246576225498</v>
      </c>
      <c r="U2035" s="17">
        <v>0.17592815745099399</v>
      </c>
      <c r="V2035" s="17">
        <v>0.24936633046613901</v>
      </c>
      <c r="W2035" s="17">
        <v>0.21164846070323001</v>
      </c>
      <c r="X2035" s="17">
        <v>0.28502840754699899</v>
      </c>
      <c r="Y2035" s="17">
        <v>0.22084506644663701</v>
      </c>
      <c r="Z2035" s="17">
        <v>0.393979973741028</v>
      </c>
      <c r="AA2035" s="17">
        <v>0.30083840753477697</v>
      </c>
      <c r="AB2035" s="17">
        <v>0.217354034461884</v>
      </c>
      <c r="AC2035" s="17">
        <v>0.18768575392494399</v>
      </c>
      <c r="AD2035" s="17">
        <v>0.30778900398838399</v>
      </c>
      <c r="AE2035" s="17"/>
      <c r="AF2035" s="17">
        <v>0.19072699359624901</v>
      </c>
      <c r="AG2035" s="17">
        <v>0.21759822665841999</v>
      </c>
      <c r="AH2035" s="17">
        <v>0.35805849403737999</v>
      </c>
      <c r="AI2035" s="17">
        <v>0.39217927715563999</v>
      </c>
      <c r="AJ2035" s="17">
        <v>0.59270512630198202</v>
      </c>
      <c r="AK2035" s="17"/>
      <c r="AL2035" s="17">
        <v>0.41742178071841102</v>
      </c>
      <c r="AM2035" s="17">
        <v>0.19469554489673199</v>
      </c>
      <c r="AN2035" s="17">
        <v>0.24326734438256201</v>
      </c>
      <c r="AO2035" s="17">
        <v>0.24218945544325199</v>
      </c>
      <c r="AP2035" s="17">
        <v>0.17280421990629</v>
      </c>
      <c r="AQ2035" s="17">
        <v>0.38212891379664998</v>
      </c>
      <c r="AR2035" s="17"/>
      <c r="AS2035" s="17">
        <v>0.29382575670764</v>
      </c>
      <c r="AT2035" s="17">
        <v>0.25139851159415799</v>
      </c>
      <c r="AU2035" s="17"/>
      <c r="AV2035" s="17">
        <v>0.30316570035232498</v>
      </c>
      <c r="AW2035" s="17">
        <v>0.27063744546396601</v>
      </c>
    </row>
    <row r="2036" spans="2:49" x14ac:dyDescent="0.3">
      <c r="B2036" t="s">
        <v>640</v>
      </c>
      <c r="C2036" s="17">
        <v>0.65433127105522704</v>
      </c>
      <c r="D2036" s="17">
        <v>0.63932959534701495</v>
      </c>
      <c r="E2036" s="17">
        <v>0.66767142561639803</v>
      </c>
      <c r="F2036" s="17"/>
      <c r="G2036" s="17">
        <v>0.53769269005462805</v>
      </c>
      <c r="H2036" s="17">
        <v>0.423549799656676</v>
      </c>
      <c r="I2036" s="17">
        <v>0.52720454130376804</v>
      </c>
      <c r="J2036" s="17">
        <v>0.73761998949728802</v>
      </c>
      <c r="K2036" s="17">
        <v>0.80775115788667495</v>
      </c>
      <c r="L2036" s="17">
        <v>0.84534951626505195</v>
      </c>
      <c r="M2036" s="17"/>
      <c r="N2036" s="17">
        <v>0.60621732039819298</v>
      </c>
      <c r="O2036" s="17">
        <v>0.67763652804781105</v>
      </c>
      <c r="P2036" s="17">
        <v>0.64656066421734404</v>
      </c>
      <c r="Q2036" s="17">
        <v>0.68760160005833304</v>
      </c>
      <c r="R2036" s="17"/>
      <c r="S2036" s="17">
        <v>0.53699291871975996</v>
      </c>
      <c r="T2036" s="17">
        <v>0.65293910998560001</v>
      </c>
      <c r="U2036" s="17">
        <v>0.73645977071732205</v>
      </c>
      <c r="V2036" s="17">
        <v>0.67210315121737196</v>
      </c>
      <c r="W2036" s="17">
        <v>0.66667635988194696</v>
      </c>
      <c r="X2036" s="17">
        <v>0.65238586095000894</v>
      </c>
      <c r="Y2036" s="17">
        <v>0.68202131858156301</v>
      </c>
      <c r="Z2036" s="17">
        <v>0.58501337642468998</v>
      </c>
      <c r="AA2036" s="17">
        <v>0.65537382288190105</v>
      </c>
      <c r="AB2036" s="17">
        <v>0.73280537145104296</v>
      </c>
      <c r="AC2036" s="17">
        <v>0.71953129803862603</v>
      </c>
      <c r="AD2036" s="17">
        <v>0.57174979762175504</v>
      </c>
      <c r="AE2036" s="17"/>
      <c r="AF2036" s="17">
        <v>0.73874471760356097</v>
      </c>
      <c r="AG2036" s="17">
        <v>0.702451230717278</v>
      </c>
      <c r="AH2036" s="17">
        <v>0.58908288043516699</v>
      </c>
      <c r="AI2036" s="17">
        <v>0.56196132701175605</v>
      </c>
      <c r="AJ2036" s="17">
        <v>0.40729487369801798</v>
      </c>
      <c r="AK2036" s="17"/>
      <c r="AL2036" s="17">
        <v>0.516794272147446</v>
      </c>
      <c r="AM2036" s="17">
        <v>0.74636515919184399</v>
      </c>
      <c r="AN2036" s="17">
        <v>0.65323808949817497</v>
      </c>
      <c r="AO2036" s="17">
        <v>0.67200969028854196</v>
      </c>
      <c r="AP2036" s="17">
        <v>0.78088736712790996</v>
      </c>
      <c r="AQ2036" s="17">
        <v>0.52274726777506297</v>
      </c>
      <c r="AR2036" s="17"/>
      <c r="AS2036" s="17">
        <v>0.63722371391955901</v>
      </c>
      <c r="AT2036" s="17">
        <v>0.67526702772279001</v>
      </c>
      <c r="AU2036" s="17"/>
      <c r="AV2036" s="17">
        <v>0.61808911093103003</v>
      </c>
      <c r="AW2036" s="17">
        <v>0.68472926068745799</v>
      </c>
    </row>
    <row r="2037" spans="2:49" x14ac:dyDescent="0.3">
      <c r="B2037" t="s">
        <v>142</v>
      </c>
      <c r="C2037" s="17">
        <v>7.0921923236040199E-2</v>
      </c>
      <c r="D2037" s="17">
        <v>8.0818947528378496E-2</v>
      </c>
      <c r="E2037" s="17">
        <v>6.2248928558075102E-2</v>
      </c>
      <c r="F2037" s="17"/>
      <c r="G2037" s="17">
        <v>6.7637120941452994E-2</v>
      </c>
      <c r="H2037" s="17">
        <v>3.9280101272271301E-2</v>
      </c>
      <c r="I2037" s="17">
        <v>0.11464985211558</v>
      </c>
      <c r="J2037" s="17">
        <v>7.5611860024292904E-2</v>
      </c>
      <c r="K2037" s="17">
        <v>4.7045719089286703E-2</v>
      </c>
      <c r="L2037" s="17">
        <v>7.1236045994386002E-2</v>
      </c>
      <c r="M2037" s="17"/>
      <c r="N2037" s="17">
        <v>5.0547564822106802E-2</v>
      </c>
      <c r="O2037" s="17">
        <v>6.1493220116587401E-2</v>
      </c>
      <c r="P2037" s="17">
        <v>7.3527682233573102E-2</v>
      </c>
      <c r="Q2037" s="17">
        <v>0.101801758754704</v>
      </c>
      <c r="R2037" s="17"/>
      <c r="S2037" s="17">
        <v>7.1891481717248296E-2</v>
      </c>
      <c r="T2037" s="17">
        <v>4.6558424252144501E-2</v>
      </c>
      <c r="U2037" s="17">
        <v>8.7612071831683999E-2</v>
      </c>
      <c r="V2037" s="17">
        <v>7.8530518316488898E-2</v>
      </c>
      <c r="W2037" s="17">
        <v>0.121675179414824</v>
      </c>
      <c r="X2037" s="17">
        <v>6.2585731502991696E-2</v>
      </c>
      <c r="Y2037" s="17">
        <v>9.71336149718003E-2</v>
      </c>
      <c r="Z2037" s="17">
        <v>2.10066498342815E-2</v>
      </c>
      <c r="AA2037" s="17">
        <v>4.3787769583321499E-2</v>
      </c>
      <c r="AB2037" s="17">
        <v>4.9840594087072899E-2</v>
      </c>
      <c r="AC2037" s="17">
        <v>9.2782948036429405E-2</v>
      </c>
      <c r="AD2037" s="17">
        <v>0.12046119838986</v>
      </c>
      <c r="AE2037" s="17"/>
      <c r="AF2037" s="17">
        <v>7.0528288800189895E-2</v>
      </c>
      <c r="AG2037" s="17">
        <v>7.9950542624301901E-2</v>
      </c>
      <c r="AH2037" s="17">
        <v>5.2858625527453601E-2</v>
      </c>
      <c r="AI2037" s="17">
        <v>4.5859395832603997E-2</v>
      </c>
      <c r="AJ2037" s="17">
        <v>0</v>
      </c>
      <c r="AK2037" s="17"/>
      <c r="AL2037" s="17">
        <v>6.5783947134143206E-2</v>
      </c>
      <c r="AM2037" s="17">
        <v>5.8939295911424001E-2</v>
      </c>
      <c r="AN2037" s="17">
        <v>0.103494566119263</v>
      </c>
      <c r="AO2037" s="17">
        <v>8.5800854268206495E-2</v>
      </c>
      <c r="AP2037" s="17">
        <v>4.6308412965799899E-2</v>
      </c>
      <c r="AQ2037" s="17">
        <v>9.5123818428287404E-2</v>
      </c>
      <c r="AR2037" s="17"/>
      <c r="AS2037" s="17">
        <v>6.8950529372801397E-2</v>
      </c>
      <c r="AT2037" s="17">
        <v>7.3334460683052202E-2</v>
      </c>
      <c r="AU2037" s="17"/>
      <c r="AV2037" s="17">
        <v>7.8745188716644501E-2</v>
      </c>
      <c r="AW2037" s="17">
        <v>4.46332938485762E-2</v>
      </c>
    </row>
    <row r="2038" spans="2:49" x14ac:dyDescent="0.3">
      <c r="C2038" s="17"/>
      <c r="D2038" s="17"/>
      <c r="E2038" s="17"/>
      <c r="F2038" s="17"/>
      <c r="G2038" s="17"/>
      <c r="H2038" s="17"/>
      <c r="I2038" s="17"/>
      <c r="J2038" s="17"/>
      <c r="K2038" s="17"/>
      <c r="L2038" s="17"/>
      <c r="M2038" s="17"/>
      <c r="N2038" s="17"/>
      <c r="O2038" s="17"/>
      <c r="P2038" s="17"/>
      <c r="Q2038" s="17"/>
      <c r="R2038" s="17"/>
      <c r="S2038" s="17"/>
      <c r="T2038" s="17"/>
      <c r="U2038" s="17"/>
      <c r="V2038" s="17"/>
      <c r="W2038" s="17"/>
      <c r="X2038" s="17"/>
      <c r="Y2038" s="17"/>
      <c r="Z2038" s="17"/>
      <c r="AA2038" s="17"/>
      <c r="AB2038" s="17"/>
      <c r="AC2038" s="17"/>
      <c r="AD2038" s="17"/>
      <c r="AE2038" s="17"/>
      <c r="AF2038" s="17"/>
      <c r="AG2038" s="17"/>
      <c r="AH2038" s="17"/>
      <c r="AI2038" s="17"/>
      <c r="AJ2038" s="17"/>
      <c r="AK2038" s="17"/>
      <c r="AL2038" s="17"/>
      <c r="AM2038" s="17"/>
      <c r="AN2038" s="17"/>
      <c r="AO2038" s="17"/>
      <c r="AP2038" s="17"/>
      <c r="AQ2038" s="17"/>
      <c r="AR2038" s="17"/>
      <c r="AS2038" s="17"/>
      <c r="AT2038" s="17"/>
      <c r="AU2038" s="17"/>
      <c r="AV2038" s="17"/>
      <c r="AW2038" s="17"/>
    </row>
    <row r="2039" spans="2:49" x14ac:dyDescent="0.3">
      <c r="B2039" s="6" t="s">
        <v>644</v>
      </c>
      <c r="C2039" s="17"/>
      <c r="D2039" s="17"/>
      <c r="E2039" s="17"/>
      <c r="F2039" s="17"/>
      <c r="G2039" s="17"/>
      <c r="H2039" s="17"/>
      <c r="I2039" s="17"/>
      <c r="J2039" s="17"/>
      <c r="K2039" s="17"/>
      <c r="L2039" s="17"/>
      <c r="M2039" s="17"/>
      <c r="N2039" s="17"/>
      <c r="O2039" s="17"/>
      <c r="P2039" s="17"/>
      <c r="Q2039" s="17"/>
      <c r="R2039" s="17"/>
      <c r="S2039" s="17"/>
      <c r="T2039" s="17"/>
      <c r="U2039" s="17"/>
      <c r="V2039" s="17"/>
      <c r="W2039" s="17"/>
      <c r="X2039" s="17"/>
      <c r="Y2039" s="17"/>
      <c r="Z2039" s="17"/>
      <c r="AA2039" s="17"/>
      <c r="AB2039" s="17"/>
      <c r="AC2039" s="17"/>
      <c r="AD2039" s="17"/>
      <c r="AE2039" s="17"/>
      <c r="AF2039" s="17"/>
      <c r="AG2039" s="17"/>
      <c r="AH2039" s="17"/>
      <c r="AI2039" s="17"/>
      <c r="AJ2039" s="17"/>
      <c r="AK2039" s="17"/>
      <c r="AL2039" s="17"/>
      <c r="AM2039" s="17"/>
      <c r="AN2039" s="17"/>
      <c r="AO2039" s="17"/>
      <c r="AP2039" s="17"/>
      <c r="AQ2039" s="17"/>
      <c r="AR2039" s="17"/>
      <c r="AS2039" s="17"/>
      <c r="AT2039" s="17"/>
      <c r="AU2039" s="17"/>
      <c r="AV2039" s="17"/>
      <c r="AW2039" s="17"/>
    </row>
    <row r="2040" spans="2:49" x14ac:dyDescent="0.3">
      <c r="B2040" s="23" t="s">
        <v>276</v>
      </c>
      <c r="C2040" s="17"/>
      <c r="D2040" s="17"/>
      <c r="E2040" s="17"/>
      <c r="F2040" s="17"/>
      <c r="G2040" s="17"/>
      <c r="H2040" s="17"/>
      <c r="I2040" s="17"/>
      <c r="J2040" s="17"/>
      <c r="K2040" s="17"/>
      <c r="L2040" s="17"/>
      <c r="M2040" s="17"/>
      <c r="N2040" s="17"/>
      <c r="O2040" s="17"/>
      <c r="P2040" s="17"/>
      <c r="Q2040" s="17"/>
      <c r="R2040" s="17"/>
      <c r="S2040" s="17"/>
      <c r="T2040" s="17"/>
      <c r="U2040" s="17"/>
      <c r="V2040" s="17"/>
      <c r="W2040" s="17"/>
      <c r="X2040" s="17"/>
      <c r="Y2040" s="17"/>
      <c r="Z2040" s="17"/>
      <c r="AA2040" s="17"/>
      <c r="AB2040" s="17"/>
      <c r="AC2040" s="17"/>
      <c r="AD2040" s="17"/>
      <c r="AE2040" s="17"/>
      <c r="AF2040" s="17"/>
      <c r="AG2040" s="17"/>
      <c r="AH2040" s="17"/>
      <c r="AI2040" s="17"/>
      <c r="AJ2040" s="17"/>
      <c r="AK2040" s="17"/>
      <c r="AL2040" s="17"/>
      <c r="AM2040" s="17"/>
      <c r="AN2040" s="17"/>
      <c r="AO2040" s="17"/>
      <c r="AP2040" s="17"/>
      <c r="AQ2040" s="17"/>
      <c r="AR2040" s="17"/>
      <c r="AS2040" s="17"/>
      <c r="AT2040" s="17"/>
      <c r="AU2040" s="17"/>
      <c r="AV2040" s="17"/>
      <c r="AW2040" s="17"/>
    </row>
    <row r="2041" spans="2:49" x14ac:dyDescent="0.3">
      <c r="B2041" t="s">
        <v>639</v>
      </c>
      <c r="C2041" s="17">
        <v>0.15611791122092999</v>
      </c>
      <c r="D2041" s="17">
        <v>0.179773325156971</v>
      </c>
      <c r="E2041" s="17">
        <v>0.13444494745166399</v>
      </c>
      <c r="F2041" s="17"/>
      <c r="G2041" s="17">
        <v>0.27136396397436302</v>
      </c>
      <c r="H2041" s="17">
        <v>0.35204747957482102</v>
      </c>
      <c r="I2041" s="17">
        <v>0.15364141660008601</v>
      </c>
      <c r="J2041" s="17">
        <v>9.0592873109092198E-2</v>
      </c>
      <c r="K2041" s="17">
        <v>5.1130837239755998E-2</v>
      </c>
      <c r="L2041" s="17">
        <v>4.4866627974017199E-2</v>
      </c>
      <c r="M2041" s="17"/>
      <c r="N2041" s="17">
        <v>0.25357835579589</v>
      </c>
      <c r="O2041" s="17">
        <v>0.136710322523063</v>
      </c>
      <c r="P2041" s="17">
        <v>0.12514713448255699</v>
      </c>
      <c r="Q2041" s="17">
        <v>9.6830484092195496E-2</v>
      </c>
      <c r="R2041" s="17"/>
      <c r="S2041" s="17">
        <v>0.27417195759345298</v>
      </c>
      <c r="T2041" s="17">
        <v>0.12222661410350801</v>
      </c>
      <c r="U2041" s="17">
        <v>0.145979157801955</v>
      </c>
      <c r="V2041" s="17">
        <v>0.15735025983006101</v>
      </c>
      <c r="W2041" s="17">
        <v>9.7402059109409606E-2</v>
      </c>
      <c r="X2041" s="17">
        <v>0.15868978493274999</v>
      </c>
      <c r="Y2041" s="17">
        <v>0.12588451327545899</v>
      </c>
      <c r="Z2041" s="17">
        <v>9.1816618036537401E-2</v>
      </c>
      <c r="AA2041" s="17">
        <v>0.197821969053843</v>
      </c>
      <c r="AB2041" s="17">
        <v>0.103600559206197</v>
      </c>
      <c r="AC2041" s="17">
        <v>7.3184110356165996E-2</v>
      </c>
      <c r="AD2041" s="17">
        <v>0.19276043843738599</v>
      </c>
      <c r="AE2041" s="17"/>
      <c r="AF2041" s="17">
        <v>8.6918364993546507E-2</v>
      </c>
      <c r="AG2041" s="17">
        <v>0.109849139051272</v>
      </c>
      <c r="AH2041" s="17">
        <v>0.20714265982660801</v>
      </c>
      <c r="AI2041" s="17">
        <v>0.31327993616370797</v>
      </c>
      <c r="AJ2041" s="17">
        <v>0.63807597370271796</v>
      </c>
      <c r="AK2041" s="17"/>
      <c r="AL2041" s="17">
        <v>0.298369687366356</v>
      </c>
      <c r="AM2041" s="17">
        <v>0.10973011035025</v>
      </c>
      <c r="AN2041" s="17">
        <v>0.112116160458648</v>
      </c>
      <c r="AO2041" s="17">
        <v>9.9757280280731594E-2</v>
      </c>
      <c r="AP2041" s="17">
        <v>6.4138322893305705E-2</v>
      </c>
      <c r="AQ2041" s="17">
        <v>0.18085287373603501</v>
      </c>
      <c r="AR2041" s="17"/>
      <c r="AS2041" s="17">
        <v>0.176188988340822</v>
      </c>
      <c r="AT2041" s="17">
        <v>0.133126634956614</v>
      </c>
      <c r="AU2041" s="17"/>
      <c r="AV2041" s="17">
        <v>0.18608192242585</v>
      </c>
      <c r="AW2041" s="17">
        <v>0.155988065318754</v>
      </c>
    </row>
    <row r="2042" spans="2:49" x14ac:dyDescent="0.3">
      <c r="B2042" t="s">
        <v>640</v>
      </c>
      <c r="C2042" s="17">
        <v>0.77536708983652902</v>
      </c>
      <c r="D2042" s="17">
        <v>0.74693488296295596</v>
      </c>
      <c r="E2042" s="17">
        <v>0.80114634258363704</v>
      </c>
      <c r="F2042" s="17"/>
      <c r="G2042" s="17">
        <v>0.63712412182553702</v>
      </c>
      <c r="H2042" s="17">
        <v>0.56890995583144899</v>
      </c>
      <c r="I2042" s="17">
        <v>0.74283769383738696</v>
      </c>
      <c r="J2042" s="17">
        <v>0.87212644107460002</v>
      </c>
      <c r="K2042" s="17">
        <v>0.901354666783583</v>
      </c>
      <c r="L2042" s="17">
        <v>0.89755027213153404</v>
      </c>
      <c r="M2042" s="17"/>
      <c r="N2042" s="17">
        <v>0.68645337140057106</v>
      </c>
      <c r="O2042" s="17">
        <v>0.81054419276100997</v>
      </c>
      <c r="P2042" s="17">
        <v>0.81218370445636501</v>
      </c>
      <c r="Q2042" s="17">
        <v>0.80109865383585499</v>
      </c>
      <c r="R2042" s="17"/>
      <c r="S2042" s="17">
        <v>0.67032443162019595</v>
      </c>
      <c r="T2042" s="17">
        <v>0.78898456088015101</v>
      </c>
      <c r="U2042" s="17">
        <v>0.80776476718883405</v>
      </c>
      <c r="V2042" s="17">
        <v>0.79974837235046503</v>
      </c>
      <c r="W2042" s="17">
        <v>0.79462921761610605</v>
      </c>
      <c r="X2042" s="17">
        <v>0.80511830070267298</v>
      </c>
      <c r="Y2042" s="17">
        <v>0.77996558414621298</v>
      </c>
      <c r="Z2042" s="17">
        <v>0.81349907435359103</v>
      </c>
      <c r="AA2042" s="17">
        <v>0.70820537838847997</v>
      </c>
      <c r="AB2042" s="17">
        <v>0.88666648572043805</v>
      </c>
      <c r="AC2042" s="17">
        <v>0.82381353437912397</v>
      </c>
      <c r="AD2042" s="17">
        <v>0.70526118260041504</v>
      </c>
      <c r="AE2042" s="17"/>
      <c r="AF2042" s="17">
        <v>0.85037976733959697</v>
      </c>
      <c r="AG2042" s="17">
        <v>0.82598214957208804</v>
      </c>
      <c r="AH2042" s="17">
        <v>0.708499342649342</v>
      </c>
      <c r="AI2042" s="17">
        <v>0.64281138999764997</v>
      </c>
      <c r="AJ2042" s="17">
        <v>0.36192402629728199</v>
      </c>
      <c r="AK2042" s="17"/>
      <c r="AL2042" s="17">
        <v>0.61326234418090897</v>
      </c>
      <c r="AM2042" s="17">
        <v>0.82694791470706397</v>
      </c>
      <c r="AN2042" s="17">
        <v>0.80008733950785005</v>
      </c>
      <c r="AO2042" s="17">
        <v>0.84985690051153995</v>
      </c>
      <c r="AP2042" s="17">
        <v>0.87254676533485298</v>
      </c>
      <c r="AQ2042" s="17">
        <v>0.78643604588353599</v>
      </c>
      <c r="AR2042" s="17"/>
      <c r="AS2042" s="17">
        <v>0.77009794730263303</v>
      </c>
      <c r="AT2042" s="17">
        <v>0.78140285517932795</v>
      </c>
      <c r="AU2042" s="17"/>
      <c r="AV2042" s="17">
        <v>0.76235116341264098</v>
      </c>
      <c r="AW2042" s="17">
        <v>0.78591652889685804</v>
      </c>
    </row>
    <row r="2043" spans="2:49" x14ac:dyDescent="0.3">
      <c r="B2043" t="s">
        <v>142</v>
      </c>
      <c r="C2043" s="17">
        <v>6.8514998942540997E-2</v>
      </c>
      <c r="D2043" s="17">
        <v>7.3291791880072996E-2</v>
      </c>
      <c r="E2043" s="17">
        <v>6.4408709964698496E-2</v>
      </c>
      <c r="F2043" s="17"/>
      <c r="G2043" s="17">
        <v>9.1511914200099798E-2</v>
      </c>
      <c r="H2043" s="17">
        <v>7.9042564593730102E-2</v>
      </c>
      <c r="I2043" s="17">
        <v>0.103520889562528</v>
      </c>
      <c r="J2043" s="17">
        <v>3.7280685816308001E-2</v>
      </c>
      <c r="K2043" s="17">
        <v>4.7514495976661401E-2</v>
      </c>
      <c r="L2043" s="17">
        <v>5.7583099894448701E-2</v>
      </c>
      <c r="M2043" s="17"/>
      <c r="N2043" s="17">
        <v>5.9968272803539099E-2</v>
      </c>
      <c r="O2043" s="17">
        <v>5.2745484715927299E-2</v>
      </c>
      <c r="P2043" s="17">
        <v>6.2669161061078296E-2</v>
      </c>
      <c r="Q2043" s="17">
        <v>0.10207086207195</v>
      </c>
      <c r="R2043" s="17"/>
      <c r="S2043" s="17">
        <v>5.5503610786351597E-2</v>
      </c>
      <c r="T2043" s="17">
        <v>8.8788825016341194E-2</v>
      </c>
      <c r="U2043" s="17">
        <v>4.6256075009211202E-2</v>
      </c>
      <c r="V2043" s="17">
        <v>4.2901367819473998E-2</v>
      </c>
      <c r="W2043" s="17">
        <v>0.10796872327448399</v>
      </c>
      <c r="X2043" s="17">
        <v>3.61919143645765E-2</v>
      </c>
      <c r="Y2043" s="17">
        <v>9.4149902578327893E-2</v>
      </c>
      <c r="Z2043" s="17">
        <v>9.4684307609871704E-2</v>
      </c>
      <c r="AA2043" s="17">
        <v>9.3972652557676395E-2</v>
      </c>
      <c r="AB2043" s="17">
        <v>9.7329550733649198E-3</v>
      </c>
      <c r="AC2043" s="17">
        <v>0.10300235526470999</v>
      </c>
      <c r="AD2043" s="17">
        <v>0.101978378962199</v>
      </c>
      <c r="AE2043" s="17"/>
      <c r="AF2043" s="17">
        <v>6.2701867666856398E-2</v>
      </c>
      <c r="AG2043" s="17">
        <v>6.4168711376639598E-2</v>
      </c>
      <c r="AH2043" s="17">
        <v>8.4357997524050002E-2</v>
      </c>
      <c r="AI2043" s="17">
        <v>4.3908673838641797E-2</v>
      </c>
      <c r="AJ2043" s="17">
        <v>0</v>
      </c>
      <c r="AK2043" s="17"/>
      <c r="AL2043" s="17">
        <v>8.8367968452735396E-2</v>
      </c>
      <c r="AM2043" s="17">
        <v>6.3321974942685599E-2</v>
      </c>
      <c r="AN2043" s="17">
        <v>8.7796500033501396E-2</v>
      </c>
      <c r="AO2043" s="17">
        <v>5.0385819207728499E-2</v>
      </c>
      <c r="AP2043" s="17">
        <v>6.3314911771841398E-2</v>
      </c>
      <c r="AQ2043" s="17">
        <v>3.2711080380429101E-2</v>
      </c>
      <c r="AR2043" s="17"/>
      <c r="AS2043" s="17">
        <v>5.3713064356545798E-2</v>
      </c>
      <c r="AT2043" s="17">
        <v>8.5470509864058394E-2</v>
      </c>
      <c r="AU2043" s="17"/>
      <c r="AV2043" s="17">
        <v>5.1566914161508701E-2</v>
      </c>
      <c r="AW2043" s="17">
        <v>5.8095405784388598E-2</v>
      </c>
    </row>
    <row r="2044" spans="2:49" x14ac:dyDescent="0.3">
      <c r="C2044" s="17"/>
      <c r="D2044" s="17"/>
      <c r="E2044" s="17"/>
      <c r="F2044" s="17"/>
      <c r="G2044" s="17"/>
      <c r="H2044" s="17"/>
      <c r="I2044" s="17"/>
      <c r="J2044" s="17"/>
      <c r="K2044" s="17"/>
      <c r="L2044" s="17"/>
      <c r="M2044" s="17"/>
      <c r="N2044" s="17"/>
      <c r="O2044" s="17"/>
      <c r="P2044" s="17"/>
      <c r="Q2044" s="17"/>
      <c r="R2044" s="17"/>
      <c r="S2044" s="17"/>
      <c r="T2044" s="17"/>
      <c r="U2044" s="17"/>
      <c r="V2044" s="17"/>
      <c r="W2044" s="17"/>
      <c r="X2044" s="17"/>
      <c r="Y2044" s="17"/>
      <c r="Z2044" s="17"/>
      <c r="AA2044" s="17"/>
      <c r="AB2044" s="17"/>
      <c r="AC2044" s="17"/>
      <c r="AD2044" s="17"/>
      <c r="AE2044" s="17"/>
      <c r="AF2044" s="17"/>
      <c r="AG2044" s="17"/>
      <c r="AH2044" s="17"/>
      <c r="AI2044" s="17"/>
      <c r="AJ2044" s="17"/>
      <c r="AK2044" s="17"/>
      <c r="AL2044" s="17"/>
      <c r="AM2044" s="17"/>
      <c r="AN2044" s="17"/>
      <c r="AO2044" s="17"/>
      <c r="AP2044" s="17"/>
      <c r="AQ2044" s="17"/>
      <c r="AR2044" s="17"/>
      <c r="AS2044" s="17"/>
      <c r="AT2044" s="17"/>
      <c r="AU2044" s="17"/>
      <c r="AV2044" s="17"/>
      <c r="AW2044" s="17"/>
    </row>
    <row r="2045" spans="2:49" x14ac:dyDescent="0.3">
      <c r="B2045" s="6" t="s">
        <v>645</v>
      </c>
      <c r="C2045" s="17"/>
      <c r="D2045" s="17"/>
      <c r="E2045" s="17"/>
      <c r="F2045" s="17"/>
      <c r="G2045" s="17"/>
      <c r="H2045" s="17"/>
      <c r="I2045" s="17"/>
      <c r="J2045" s="17"/>
      <c r="K2045" s="17"/>
      <c r="L2045" s="17"/>
      <c r="M2045" s="17"/>
      <c r="N2045" s="17"/>
      <c r="O2045" s="17"/>
      <c r="P2045" s="17"/>
      <c r="Q2045" s="17"/>
      <c r="R2045" s="17"/>
      <c r="S2045" s="17"/>
      <c r="T2045" s="17"/>
      <c r="U2045" s="17"/>
      <c r="V2045" s="17"/>
      <c r="W2045" s="17"/>
      <c r="X2045" s="17"/>
      <c r="Y2045" s="17"/>
      <c r="Z2045" s="17"/>
      <c r="AA2045" s="17"/>
      <c r="AB2045" s="17"/>
      <c r="AC2045" s="17"/>
      <c r="AD2045" s="17"/>
      <c r="AE2045" s="17"/>
      <c r="AF2045" s="17"/>
      <c r="AG2045" s="17"/>
      <c r="AH2045" s="17"/>
      <c r="AI2045" s="17"/>
      <c r="AJ2045" s="17"/>
      <c r="AK2045" s="17"/>
      <c r="AL2045" s="17"/>
      <c r="AM2045" s="17"/>
      <c r="AN2045" s="17"/>
      <c r="AO2045" s="17"/>
      <c r="AP2045" s="17"/>
      <c r="AQ2045" s="17"/>
      <c r="AR2045" s="17"/>
      <c r="AS2045" s="17"/>
      <c r="AT2045" s="17"/>
      <c r="AU2045" s="17"/>
      <c r="AV2045" s="17"/>
      <c r="AW2045" s="17"/>
    </row>
    <row r="2046" spans="2:49" x14ac:dyDescent="0.3">
      <c r="B2046" s="23" t="s">
        <v>276</v>
      </c>
      <c r="C2046" s="17"/>
      <c r="D2046" s="17"/>
      <c r="E2046" s="17"/>
      <c r="F2046" s="17"/>
      <c r="G2046" s="17"/>
      <c r="H2046" s="17"/>
      <c r="I2046" s="17"/>
      <c r="J2046" s="17"/>
      <c r="K2046" s="17"/>
      <c r="L2046" s="17"/>
      <c r="M2046" s="17"/>
      <c r="N2046" s="17"/>
      <c r="O2046" s="17"/>
      <c r="P2046" s="17"/>
      <c r="Q2046" s="17"/>
      <c r="R2046" s="17"/>
      <c r="S2046" s="17"/>
      <c r="T2046" s="17"/>
      <c r="U2046" s="17"/>
      <c r="V2046" s="17"/>
      <c r="W2046" s="17"/>
      <c r="X2046" s="17"/>
      <c r="Y2046" s="17"/>
      <c r="Z2046" s="17"/>
      <c r="AA2046" s="17"/>
      <c r="AB2046" s="17"/>
      <c r="AC2046" s="17"/>
      <c r="AD2046" s="17"/>
      <c r="AE2046" s="17"/>
      <c r="AF2046" s="17"/>
      <c r="AG2046" s="17"/>
      <c r="AH2046" s="17"/>
      <c r="AI2046" s="17"/>
      <c r="AJ2046" s="17"/>
      <c r="AK2046" s="17"/>
      <c r="AL2046" s="17"/>
      <c r="AM2046" s="17"/>
      <c r="AN2046" s="17"/>
      <c r="AO2046" s="17"/>
      <c r="AP2046" s="17"/>
      <c r="AQ2046" s="17"/>
      <c r="AR2046" s="17"/>
      <c r="AS2046" s="17"/>
      <c r="AT2046" s="17"/>
      <c r="AU2046" s="17"/>
      <c r="AV2046" s="17"/>
      <c r="AW2046" s="17"/>
    </row>
    <row r="2047" spans="2:49" x14ac:dyDescent="0.3">
      <c r="B2047" t="s">
        <v>639</v>
      </c>
      <c r="C2047" s="17">
        <v>8.4992581947051296E-2</v>
      </c>
      <c r="D2047" s="17">
        <v>0.106515104738115</v>
      </c>
      <c r="E2047" s="17">
        <v>6.2747430714036198E-2</v>
      </c>
      <c r="F2047" s="17"/>
      <c r="G2047" s="17">
        <v>0.107867585337559</v>
      </c>
      <c r="H2047" s="17">
        <v>0.242576651074422</v>
      </c>
      <c r="I2047" s="17">
        <v>0.100353509884557</v>
      </c>
      <c r="J2047" s="17">
        <v>1.7722288314042999E-2</v>
      </c>
      <c r="K2047" s="17">
        <v>1.74329256771284E-2</v>
      </c>
      <c r="L2047" s="17">
        <v>2.31060594780504E-2</v>
      </c>
      <c r="M2047" s="17"/>
      <c r="N2047" s="17">
        <v>0.14797630460230099</v>
      </c>
      <c r="O2047" s="17">
        <v>5.4697566324845702E-2</v>
      </c>
      <c r="P2047" s="17">
        <v>0.100160441639986</v>
      </c>
      <c r="Q2047" s="17">
        <v>4.1448614421062298E-2</v>
      </c>
      <c r="R2047" s="17"/>
      <c r="S2047" s="17">
        <v>0.163816285074803</v>
      </c>
      <c r="T2047" s="17">
        <v>8.82670701699316E-2</v>
      </c>
      <c r="U2047" s="17">
        <v>4.6222548194557199E-2</v>
      </c>
      <c r="V2047" s="17">
        <v>0.10644726455850299</v>
      </c>
      <c r="W2047" s="17">
        <v>1.26406181940377E-2</v>
      </c>
      <c r="X2047" s="17">
        <v>4.3259730465427498E-2</v>
      </c>
      <c r="Y2047" s="17">
        <v>4.3761746701369397E-2</v>
      </c>
      <c r="Z2047" s="17">
        <v>0</v>
      </c>
      <c r="AA2047" s="17">
        <v>0.14603921449212501</v>
      </c>
      <c r="AB2047" s="17">
        <v>6.9999629751093001E-2</v>
      </c>
      <c r="AC2047" s="17">
        <v>7.9636989246538697E-2</v>
      </c>
      <c r="AD2047" s="17">
        <v>7.9513284891422606E-2</v>
      </c>
      <c r="AE2047" s="17"/>
      <c r="AF2047" s="17">
        <v>3.3561887893352897E-2</v>
      </c>
      <c r="AG2047" s="17">
        <v>4.9393904489929898E-2</v>
      </c>
      <c r="AH2047" s="17">
        <v>0.10468693620316299</v>
      </c>
      <c r="AI2047" s="17">
        <v>0.21182464734232401</v>
      </c>
      <c r="AJ2047" s="17">
        <v>0.35934344366083798</v>
      </c>
      <c r="AK2047" s="17"/>
      <c r="AL2047" s="17">
        <v>0.18064765349612499</v>
      </c>
      <c r="AM2047" s="17">
        <v>6.4674986656043196E-2</v>
      </c>
      <c r="AN2047" s="17">
        <v>7.1446788759414903E-2</v>
      </c>
      <c r="AO2047" s="17">
        <v>2.3348459157368599E-2</v>
      </c>
      <c r="AP2047" s="17">
        <v>3.9968699986987898E-2</v>
      </c>
      <c r="AQ2047" s="17">
        <v>6.8767595826247793E-2</v>
      </c>
      <c r="AR2047" s="17"/>
      <c r="AS2047" s="17">
        <v>0.10389192791530601</v>
      </c>
      <c r="AT2047" s="17">
        <v>6.20858990555406E-2</v>
      </c>
      <c r="AU2047" s="17"/>
      <c r="AV2047" s="17">
        <v>0.115411305356479</v>
      </c>
      <c r="AW2047" s="17">
        <v>7.4343244159215199E-2</v>
      </c>
    </row>
    <row r="2048" spans="2:49" x14ac:dyDescent="0.3">
      <c r="B2048" t="s">
        <v>640</v>
      </c>
      <c r="C2048" s="17">
        <v>0.86888201117149599</v>
      </c>
      <c r="D2048" s="17">
        <v>0.85515614509365401</v>
      </c>
      <c r="E2048" s="17">
        <v>0.88307940461844303</v>
      </c>
      <c r="F2048" s="17"/>
      <c r="G2048" s="17">
        <v>0.83747564527342799</v>
      </c>
      <c r="H2048" s="17">
        <v>0.69451528647452598</v>
      </c>
      <c r="I2048" s="17">
        <v>0.84041777350004598</v>
      </c>
      <c r="J2048" s="17">
        <v>0.94841207171869302</v>
      </c>
      <c r="K2048" s="17">
        <v>0.95720616116855095</v>
      </c>
      <c r="L2048" s="17">
        <v>0.93861583750567701</v>
      </c>
      <c r="M2048" s="17"/>
      <c r="N2048" s="17">
        <v>0.79557725075098296</v>
      </c>
      <c r="O2048" s="17">
        <v>0.91650627392244699</v>
      </c>
      <c r="P2048" s="17">
        <v>0.85258348207929302</v>
      </c>
      <c r="Q2048" s="17">
        <v>0.90895421724569703</v>
      </c>
      <c r="R2048" s="17"/>
      <c r="S2048" s="17">
        <v>0.75677427672862396</v>
      </c>
      <c r="T2048" s="17">
        <v>0.88611428546843596</v>
      </c>
      <c r="U2048" s="17">
        <v>0.91111804713444799</v>
      </c>
      <c r="V2048" s="17">
        <v>0.87637802642997897</v>
      </c>
      <c r="W2048" s="17">
        <v>0.93223968471614904</v>
      </c>
      <c r="X2048" s="17">
        <v>0.92111521044634603</v>
      </c>
      <c r="Y2048" s="17">
        <v>0.87941842155729899</v>
      </c>
      <c r="Z2048" s="17">
        <v>0.87369373900487901</v>
      </c>
      <c r="AA2048" s="17">
        <v>0.80591390139451902</v>
      </c>
      <c r="AB2048" s="17">
        <v>0.90663374348874703</v>
      </c>
      <c r="AC2048" s="17">
        <v>0.87877416926514895</v>
      </c>
      <c r="AD2048" s="17">
        <v>0.92048671510857705</v>
      </c>
      <c r="AE2048" s="17"/>
      <c r="AF2048" s="17">
        <v>0.93988162370235995</v>
      </c>
      <c r="AG2048" s="17">
        <v>0.92784999679232105</v>
      </c>
      <c r="AH2048" s="17">
        <v>0.85507608717303496</v>
      </c>
      <c r="AI2048" s="17">
        <v>0.70316374488573696</v>
      </c>
      <c r="AJ2048" s="17">
        <v>0.51363083750151695</v>
      </c>
      <c r="AK2048" s="17"/>
      <c r="AL2048" s="17">
        <v>0.74439331418346999</v>
      </c>
      <c r="AM2048" s="17">
        <v>0.90106216828575303</v>
      </c>
      <c r="AN2048" s="17">
        <v>0.86745884547535801</v>
      </c>
      <c r="AO2048" s="17">
        <v>0.94007302107639501</v>
      </c>
      <c r="AP2048" s="17">
        <v>0.92962081416049702</v>
      </c>
      <c r="AQ2048" s="17">
        <v>0.93123240417375197</v>
      </c>
      <c r="AR2048" s="17"/>
      <c r="AS2048" s="17">
        <v>0.84554034474087902</v>
      </c>
      <c r="AT2048" s="17">
        <v>0.89717294525903901</v>
      </c>
      <c r="AU2048" s="17"/>
      <c r="AV2048" s="17">
        <v>0.83147573699792998</v>
      </c>
      <c r="AW2048" s="17">
        <v>0.88161787136696401</v>
      </c>
    </row>
    <row r="2049" spans="2:49" x14ac:dyDescent="0.3">
      <c r="B2049" t="s">
        <v>142</v>
      </c>
      <c r="C2049" s="17">
        <v>4.6125406881452703E-2</v>
      </c>
      <c r="D2049" s="17">
        <v>3.8328750168230903E-2</v>
      </c>
      <c r="E2049" s="17">
        <v>5.4173164667521201E-2</v>
      </c>
      <c r="F2049" s="17"/>
      <c r="G2049" s="17">
        <v>5.4656769389013801E-2</v>
      </c>
      <c r="H2049" s="17">
        <v>6.2908062451052293E-2</v>
      </c>
      <c r="I2049" s="17">
        <v>5.9228716615397102E-2</v>
      </c>
      <c r="J2049" s="17">
        <v>3.3865639967263599E-2</v>
      </c>
      <c r="K2049" s="17">
        <v>2.5360913154320701E-2</v>
      </c>
      <c r="L2049" s="17">
        <v>3.8278103016272602E-2</v>
      </c>
      <c r="M2049" s="17"/>
      <c r="N2049" s="17">
        <v>5.6446444646715797E-2</v>
      </c>
      <c r="O2049" s="17">
        <v>2.8796159752706801E-2</v>
      </c>
      <c r="P2049" s="17">
        <v>4.7256076280720503E-2</v>
      </c>
      <c r="Q2049" s="17">
        <v>4.95971683332403E-2</v>
      </c>
      <c r="R2049" s="17"/>
      <c r="S2049" s="17">
        <v>7.9409438196572896E-2</v>
      </c>
      <c r="T2049" s="17">
        <v>2.5618644361632002E-2</v>
      </c>
      <c r="U2049" s="17">
        <v>4.2659404670995098E-2</v>
      </c>
      <c r="V2049" s="17">
        <v>1.71747090115183E-2</v>
      </c>
      <c r="W2049" s="17">
        <v>5.5119697089813097E-2</v>
      </c>
      <c r="X2049" s="17">
        <v>3.5625059088226503E-2</v>
      </c>
      <c r="Y2049" s="17">
        <v>7.6819831741332001E-2</v>
      </c>
      <c r="Z2049" s="17">
        <v>0.12630626099512099</v>
      </c>
      <c r="AA2049" s="17">
        <v>4.8046884113355601E-2</v>
      </c>
      <c r="AB2049" s="17">
        <v>2.33666267601601E-2</v>
      </c>
      <c r="AC2049" s="17">
        <v>4.1588841488312503E-2</v>
      </c>
      <c r="AD2049" s="17">
        <v>0</v>
      </c>
      <c r="AE2049" s="17"/>
      <c r="AF2049" s="17">
        <v>2.6556488404286899E-2</v>
      </c>
      <c r="AG2049" s="17">
        <v>2.2756098717749002E-2</v>
      </c>
      <c r="AH2049" s="17">
        <v>4.02369766238014E-2</v>
      </c>
      <c r="AI2049" s="17">
        <v>8.5011607771939293E-2</v>
      </c>
      <c r="AJ2049" s="17">
        <v>0.12702571883764499</v>
      </c>
      <c r="AK2049" s="17"/>
      <c r="AL2049" s="17">
        <v>7.4959032320404503E-2</v>
      </c>
      <c r="AM2049" s="17">
        <v>3.42628450582039E-2</v>
      </c>
      <c r="AN2049" s="17">
        <v>6.1094365765226998E-2</v>
      </c>
      <c r="AO2049" s="17">
        <v>3.6578519766236703E-2</v>
      </c>
      <c r="AP2049" s="17">
        <v>3.0410485852515198E-2</v>
      </c>
      <c r="AQ2049" s="17">
        <v>0</v>
      </c>
      <c r="AR2049" s="17"/>
      <c r="AS2049" s="17">
        <v>5.0567727343815302E-2</v>
      </c>
      <c r="AT2049" s="17">
        <v>4.0741155685420097E-2</v>
      </c>
      <c r="AU2049" s="17"/>
      <c r="AV2049" s="17">
        <v>5.3112957645590902E-2</v>
      </c>
      <c r="AW2049" s="17">
        <v>4.4038884473820497E-2</v>
      </c>
    </row>
    <row r="2050" spans="2:49" x14ac:dyDescent="0.3">
      <c r="C2050" s="17"/>
      <c r="D2050" s="17"/>
      <c r="E2050" s="17"/>
      <c r="F2050" s="17"/>
      <c r="G2050" s="17"/>
      <c r="H2050" s="17"/>
      <c r="I2050" s="17"/>
      <c r="J2050" s="17"/>
      <c r="K2050" s="17"/>
      <c r="L2050" s="17"/>
      <c r="M2050" s="17"/>
      <c r="N2050" s="17"/>
      <c r="O2050" s="17"/>
      <c r="P2050" s="17"/>
      <c r="Q2050" s="17"/>
      <c r="R2050" s="17"/>
      <c r="S2050" s="17"/>
      <c r="T2050" s="17"/>
      <c r="U2050" s="17"/>
      <c r="V2050" s="17"/>
      <c r="W2050" s="17"/>
      <c r="X2050" s="17"/>
      <c r="Y2050" s="17"/>
      <c r="Z2050" s="17"/>
      <c r="AA2050" s="17"/>
      <c r="AB2050" s="17"/>
      <c r="AC2050" s="17"/>
      <c r="AD2050" s="17"/>
      <c r="AE2050" s="17"/>
      <c r="AF2050" s="17"/>
      <c r="AG2050" s="17"/>
      <c r="AH2050" s="17"/>
      <c r="AI2050" s="17"/>
      <c r="AJ2050" s="17"/>
      <c r="AK2050" s="17"/>
      <c r="AL2050" s="17"/>
      <c r="AM2050" s="17"/>
      <c r="AN2050" s="17"/>
      <c r="AO2050" s="17"/>
      <c r="AP2050" s="17"/>
      <c r="AQ2050" s="17"/>
      <c r="AR2050" s="17"/>
      <c r="AS2050" s="17"/>
      <c r="AT2050" s="17"/>
      <c r="AU2050" s="17"/>
      <c r="AV2050" s="17"/>
      <c r="AW2050" s="17"/>
    </row>
    <row r="2051" spans="2:49" x14ac:dyDescent="0.3">
      <c r="B2051" s="6" t="s">
        <v>646</v>
      </c>
      <c r="C2051" s="17"/>
      <c r="D2051" s="17"/>
      <c r="E2051" s="17"/>
      <c r="F2051" s="17"/>
      <c r="G2051" s="17"/>
      <c r="H2051" s="17"/>
      <c r="I2051" s="17"/>
      <c r="J2051" s="17"/>
      <c r="K2051" s="17"/>
      <c r="L2051" s="17"/>
      <c r="M2051" s="17"/>
      <c r="N2051" s="17"/>
      <c r="O2051" s="17"/>
      <c r="P2051" s="17"/>
      <c r="Q2051" s="17"/>
      <c r="R2051" s="17"/>
      <c r="S2051" s="17"/>
      <c r="T2051" s="17"/>
      <c r="U2051" s="17"/>
      <c r="V2051" s="17"/>
      <c r="W2051" s="17"/>
      <c r="X2051" s="17"/>
      <c r="Y2051" s="17"/>
      <c r="Z2051" s="17"/>
      <c r="AA2051" s="17"/>
      <c r="AB2051" s="17"/>
      <c r="AC2051" s="17"/>
      <c r="AD2051" s="17"/>
      <c r="AE2051" s="17"/>
      <c r="AF2051" s="17"/>
      <c r="AG2051" s="17"/>
      <c r="AH2051" s="17"/>
      <c r="AI2051" s="17"/>
      <c r="AJ2051" s="17"/>
      <c r="AK2051" s="17"/>
      <c r="AL2051" s="17"/>
      <c r="AM2051" s="17"/>
      <c r="AN2051" s="17"/>
      <c r="AO2051" s="17"/>
      <c r="AP2051" s="17"/>
      <c r="AQ2051" s="17"/>
      <c r="AR2051" s="17"/>
      <c r="AS2051" s="17"/>
      <c r="AT2051" s="17"/>
      <c r="AU2051" s="17"/>
      <c r="AV2051" s="17"/>
      <c r="AW2051" s="17"/>
    </row>
    <row r="2052" spans="2:49" x14ac:dyDescent="0.3">
      <c r="B2052" s="23" t="s">
        <v>276</v>
      </c>
      <c r="C2052" s="17"/>
      <c r="D2052" s="17"/>
      <c r="E2052" s="17"/>
      <c r="F2052" s="17"/>
      <c r="G2052" s="17"/>
      <c r="H2052" s="17"/>
      <c r="I2052" s="17"/>
      <c r="J2052" s="17"/>
      <c r="K2052" s="17"/>
      <c r="L2052" s="17"/>
      <c r="M2052" s="17"/>
      <c r="N2052" s="17"/>
      <c r="O2052" s="17"/>
      <c r="P2052" s="17"/>
      <c r="Q2052" s="17"/>
      <c r="R2052" s="17"/>
      <c r="S2052" s="17"/>
      <c r="T2052" s="17"/>
      <c r="U2052" s="17"/>
      <c r="V2052" s="17"/>
      <c r="W2052" s="17"/>
      <c r="X2052" s="17"/>
      <c r="Y2052" s="17"/>
      <c r="Z2052" s="17"/>
      <c r="AA2052" s="17"/>
      <c r="AB2052" s="17"/>
      <c r="AC2052" s="17"/>
      <c r="AD2052" s="17"/>
      <c r="AE2052" s="17"/>
      <c r="AF2052" s="17"/>
      <c r="AG2052" s="17"/>
      <c r="AH2052" s="17"/>
      <c r="AI2052" s="17"/>
      <c r="AJ2052" s="17"/>
      <c r="AK2052" s="17"/>
      <c r="AL2052" s="17"/>
      <c r="AM2052" s="17"/>
      <c r="AN2052" s="17"/>
      <c r="AO2052" s="17"/>
      <c r="AP2052" s="17"/>
      <c r="AQ2052" s="17"/>
      <c r="AR2052" s="17"/>
      <c r="AS2052" s="17"/>
      <c r="AT2052" s="17"/>
      <c r="AU2052" s="17"/>
      <c r="AV2052" s="17"/>
      <c r="AW2052" s="17"/>
    </row>
    <row r="2053" spans="2:49" x14ac:dyDescent="0.3">
      <c r="B2053" t="s">
        <v>639</v>
      </c>
      <c r="C2053" s="17">
        <v>7.1955395213789894E-2</v>
      </c>
      <c r="D2053" s="17">
        <v>9.8452464331430498E-2</v>
      </c>
      <c r="E2053" s="17">
        <v>4.44627967046873E-2</v>
      </c>
      <c r="F2053" s="17"/>
      <c r="G2053" s="17">
        <v>0.106752399411669</v>
      </c>
      <c r="H2053" s="17">
        <v>0.18715236042730701</v>
      </c>
      <c r="I2053" s="17">
        <v>9.5088058080943699E-2</v>
      </c>
      <c r="J2053" s="17">
        <v>2.95560841273875E-2</v>
      </c>
      <c r="K2053" s="17">
        <v>6.7338161797513502E-3</v>
      </c>
      <c r="L2053" s="17">
        <v>8.3926997114539392E-3</v>
      </c>
      <c r="M2053" s="17"/>
      <c r="N2053" s="17">
        <v>0.133672217232748</v>
      </c>
      <c r="O2053" s="17">
        <v>4.2232347344557802E-2</v>
      </c>
      <c r="P2053" s="17">
        <v>8.6388305291443798E-2</v>
      </c>
      <c r="Q2053" s="17">
        <v>2.6031862732014001E-2</v>
      </c>
      <c r="R2053" s="17"/>
      <c r="S2053" s="17">
        <v>0.14672103759695301</v>
      </c>
      <c r="T2053" s="17">
        <v>5.9138129227981E-2</v>
      </c>
      <c r="U2053" s="17">
        <v>3.1831199422056602E-2</v>
      </c>
      <c r="V2053" s="17">
        <v>8.1836432067193599E-2</v>
      </c>
      <c r="W2053" s="17">
        <v>3.4604169915419099E-2</v>
      </c>
      <c r="X2053" s="17">
        <v>4.6017958883999503E-2</v>
      </c>
      <c r="Y2053" s="17">
        <v>4.1486832130160398E-2</v>
      </c>
      <c r="Z2053" s="17">
        <v>2.7377716024486399E-2</v>
      </c>
      <c r="AA2053" s="17">
        <v>9.5755896134243595E-2</v>
      </c>
      <c r="AB2053" s="17">
        <v>7.9865174141248399E-2</v>
      </c>
      <c r="AC2053" s="17">
        <v>7.8591336081213103E-2</v>
      </c>
      <c r="AD2053" s="17">
        <v>2.7907254625715201E-2</v>
      </c>
      <c r="AE2053" s="17"/>
      <c r="AF2053" s="17">
        <v>3.5485542604061303E-2</v>
      </c>
      <c r="AG2053" s="17">
        <v>3.6082355540461603E-2</v>
      </c>
      <c r="AH2053" s="17">
        <v>9.0877203722424402E-2</v>
      </c>
      <c r="AI2053" s="17">
        <v>0.18365911323574799</v>
      </c>
      <c r="AJ2053" s="17">
        <v>0.16335706037397801</v>
      </c>
      <c r="AK2053" s="17"/>
      <c r="AL2053" s="17">
        <v>0.15752455737666901</v>
      </c>
      <c r="AM2053" s="17">
        <v>4.7645648071354102E-2</v>
      </c>
      <c r="AN2053" s="17">
        <v>4.9476326468170302E-2</v>
      </c>
      <c r="AO2053" s="17">
        <v>2.2404658031132001E-2</v>
      </c>
      <c r="AP2053" s="17">
        <v>2.7031139605490001E-2</v>
      </c>
      <c r="AQ2053" s="17">
        <v>2.38682332354429E-2</v>
      </c>
      <c r="AR2053" s="17"/>
      <c r="AS2053" s="17">
        <v>9.5629886472438502E-2</v>
      </c>
      <c r="AT2053" s="17">
        <v>4.5315726374923801E-2</v>
      </c>
      <c r="AU2053" s="17"/>
      <c r="AV2053" s="17">
        <v>8.8501810522973998E-2</v>
      </c>
      <c r="AW2053" s="17">
        <v>0.111901419658972</v>
      </c>
    </row>
    <row r="2054" spans="2:49" x14ac:dyDescent="0.3">
      <c r="B2054" t="s">
        <v>640</v>
      </c>
      <c r="C2054" s="17">
        <v>0.87766785193149299</v>
      </c>
      <c r="D2054" s="17">
        <v>0.85843307683472603</v>
      </c>
      <c r="E2054" s="17">
        <v>0.89777743006325295</v>
      </c>
      <c r="F2054" s="17"/>
      <c r="G2054" s="17">
        <v>0.80854403513950701</v>
      </c>
      <c r="H2054" s="17">
        <v>0.78509476024510705</v>
      </c>
      <c r="I2054" s="17">
        <v>0.84095580530690694</v>
      </c>
      <c r="J2054" s="17">
        <v>0.91846252719376997</v>
      </c>
      <c r="K2054" s="17">
        <v>0.94274927133937503</v>
      </c>
      <c r="L2054" s="17">
        <v>0.96180204942872105</v>
      </c>
      <c r="M2054" s="17"/>
      <c r="N2054" s="17">
        <v>0.82238253268855599</v>
      </c>
      <c r="O2054" s="17">
        <v>0.92071191065617197</v>
      </c>
      <c r="P2054" s="17">
        <v>0.86809565108063302</v>
      </c>
      <c r="Q2054" s="17">
        <v>0.90183988984952801</v>
      </c>
      <c r="R2054" s="17"/>
      <c r="S2054" s="17">
        <v>0.78825260424135302</v>
      </c>
      <c r="T2054" s="17">
        <v>0.90823080186679495</v>
      </c>
      <c r="U2054" s="17">
        <v>0.85827866878730297</v>
      </c>
      <c r="V2054" s="17">
        <v>0.85341646392624104</v>
      </c>
      <c r="W2054" s="17">
        <v>0.89042626243329803</v>
      </c>
      <c r="X2054" s="17">
        <v>0.94388191654748199</v>
      </c>
      <c r="Y2054" s="17">
        <v>0.89826800944602903</v>
      </c>
      <c r="Z2054" s="17">
        <v>0.91358726419751701</v>
      </c>
      <c r="AA2054" s="17">
        <v>0.865781121772083</v>
      </c>
      <c r="AB2054" s="17">
        <v>0.892940026418097</v>
      </c>
      <c r="AC2054" s="17">
        <v>0.90226669032294604</v>
      </c>
      <c r="AD2054" s="17">
        <v>0.90897641908752203</v>
      </c>
      <c r="AE2054" s="17"/>
      <c r="AF2054" s="17">
        <v>0.94061356104715599</v>
      </c>
      <c r="AG2054" s="17">
        <v>0.92269702930347797</v>
      </c>
      <c r="AH2054" s="17">
        <v>0.854265124996888</v>
      </c>
      <c r="AI2054" s="17">
        <v>0.74264242236609301</v>
      </c>
      <c r="AJ2054" s="17">
        <v>0.83664293962602199</v>
      </c>
      <c r="AK2054" s="17"/>
      <c r="AL2054" s="17">
        <v>0.80263379381064803</v>
      </c>
      <c r="AM2054" s="17">
        <v>0.90341145067945605</v>
      </c>
      <c r="AN2054" s="17">
        <v>0.89022007588506102</v>
      </c>
      <c r="AO2054" s="17">
        <v>0.93434102353081605</v>
      </c>
      <c r="AP2054" s="17">
        <v>0.91588632154375305</v>
      </c>
      <c r="AQ2054" s="17">
        <v>0.86773307749559603</v>
      </c>
      <c r="AR2054" s="17"/>
      <c r="AS2054" s="17">
        <v>0.84981956389106295</v>
      </c>
      <c r="AT2054" s="17">
        <v>0.90900407635217195</v>
      </c>
      <c r="AU2054" s="17"/>
      <c r="AV2054" s="17">
        <v>0.85405105551316096</v>
      </c>
      <c r="AW2054" s="17">
        <v>0.84016017518005004</v>
      </c>
    </row>
    <row r="2055" spans="2:49" x14ac:dyDescent="0.3">
      <c r="B2055" t="s">
        <v>142</v>
      </c>
      <c r="C2055" s="17">
        <v>5.0376752854717002E-2</v>
      </c>
      <c r="D2055" s="17">
        <v>4.3114458833843801E-2</v>
      </c>
      <c r="E2055" s="17">
        <v>5.7759773232059802E-2</v>
      </c>
      <c r="F2055" s="17"/>
      <c r="G2055" s="17">
        <v>8.4703565448823098E-2</v>
      </c>
      <c r="H2055" s="17">
        <v>2.7752879327585599E-2</v>
      </c>
      <c r="I2055" s="17">
        <v>6.3956136612148995E-2</v>
      </c>
      <c r="J2055" s="17">
        <v>5.1981388678842097E-2</v>
      </c>
      <c r="K2055" s="17">
        <v>5.0516912480874199E-2</v>
      </c>
      <c r="L2055" s="17">
        <v>2.98052508598253E-2</v>
      </c>
      <c r="M2055" s="17"/>
      <c r="N2055" s="17">
        <v>4.3945250078695902E-2</v>
      </c>
      <c r="O2055" s="17">
        <v>3.7055741999270198E-2</v>
      </c>
      <c r="P2055" s="17">
        <v>4.5516043627923497E-2</v>
      </c>
      <c r="Q2055" s="17">
        <v>7.2128247418457803E-2</v>
      </c>
      <c r="R2055" s="17"/>
      <c r="S2055" s="17">
        <v>6.5026358161693804E-2</v>
      </c>
      <c r="T2055" s="17">
        <v>3.2631068905224103E-2</v>
      </c>
      <c r="U2055" s="17">
        <v>0.109890131790641</v>
      </c>
      <c r="V2055" s="17">
        <v>6.4747104006565401E-2</v>
      </c>
      <c r="W2055" s="17">
        <v>7.49695676512835E-2</v>
      </c>
      <c r="X2055" s="17">
        <v>1.01001245685179E-2</v>
      </c>
      <c r="Y2055" s="17">
        <v>6.0245158423810098E-2</v>
      </c>
      <c r="Z2055" s="17">
        <v>5.9035019777996203E-2</v>
      </c>
      <c r="AA2055" s="17">
        <v>3.8462982093673E-2</v>
      </c>
      <c r="AB2055" s="17">
        <v>2.71947994406549E-2</v>
      </c>
      <c r="AC2055" s="17">
        <v>1.91419735958413E-2</v>
      </c>
      <c r="AD2055" s="17">
        <v>6.3116326286762905E-2</v>
      </c>
      <c r="AE2055" s="17"/>
      <c r="AF2055" s="17">
        <v>2.3900896348783E-2</v>
      </c>
      <c r="AG2055" s="17">
        <v>4.1220615156060098E-2</v>
      </c>
      <c r="AH2055" s="17">
        <v>5.4857671280687102E-2</v>
      </c>
      <c r="AI2055" s="17">
        <v>7.3698464398159497E-2</v>
      </c>
      <c r="AJ2055" s="17">
        <v>0</v>
      </c>
      <c r="AK2055" s="17"/>
      <c r="AL2055" s="17">
        <v>3.9841648812682699E-2</v>
      </c>
      <c r="AM2055" s="17">
        <v>4.8942901249190103E-2</v>
      </c>
      <c r="AN2055" s="17">
        <v>6.0303597646769298E-2</v>
      </c>
      <c r="AO2055" s="17">
        <v>4.3254318438052199E-2</v>
      </c>
      <c r="AP2055" s="17">
        <v>5.7082538850757002E-2</v>
      </c>
      <c r="AQ2055" s="17">
        <v>0.108398689268961</v>
      </c>
      <c r="AR2055" s="17"/>
      <c r="AS2055" s="17">
        <v>5.4550549636498302E-2</v>
      </c>
      <c r="AT2055" s="17">
        <v>4.5680197272904503E-2</v>
      </c>
      <c r="AU2055" s="17"/>
      <c r="AV2055" s="17">
        <v>5.74471339638652E-2</v>
      </c>
      <c r="AW2055" s="17">
        <v>4.79384051609777E-2</v>
      </c>
    </row>
    <row r="2056" spans="2:49" x14ac:dyDescent="0.3">
      <c r="C2056" s="17"/>
      <c r="D2056" s="17"/>
      <c r="E2056" s="17"/>
      <c r="F2056" s="17"/>
      <c r="G2056" s="17"/>
      <c r="H2056" s="17"/>
      <c r="I2056" s="17"/>
      <c r="J2056" s="17"/>
      <c r="K2056" s="17"/>
      <c r="L2056" s="17"/>
      <c r="M2056" s="17"/>
      <c r="N2056" s="17"/>
      <c r="O2056" s="17"/>
      <c r="P2056" s="17"/>
      <c r="Q2056" s="17"/>
      <c r="R2056" s="17"/>
      <c r="S2056" s="17"/>
      <c r="T2056" s="17"/>
      <c r="U2056" s="17"/>
      <c r="V2056" s="17"/>
      <c r="W2056" s="17"/>
      <c r="X2056" s="17"/>
      <c r="Y2056" s="17"/>
      <c r="Z2056" s="17"/>
      <c r="AA2056" s="17"/>
      <c r="AB2056" s="17"/>
      <c r="AC2056" s="17"/>
      <c r="AD2056" s="17"/>
      <c r="AE2056" s="17"/>
      <c r="AF2056" s="17"/>
      <c r="AG2056" s="17"/>
      <c r="AH2056" s="17"/>
      <c r="AI2056" s="17"/>
      <c r="AJ2056" s="17"/>
      <c r="AK2056" s="17"/>
      <c r="AL2056" s="17"/>
      <c r="AM2056" s="17"/>
      <c r="AN2056" s="17"/>
      <c r="AO2056" s="17"/>
      <c r="AP2056" s="17"/>
      <c r="AQ2056" s="17"/>
      <c r="AR2056" s="17"/>
      <c r="AS2056" s="17"/>
      <c r="AT2056" s="17"/>
      <c r="AU2056" s="17"/>
      <c r="AV2056" s="17"/>
      <c r="AW2056" s="17"/>
    </row>
    <row r="2057" spans="2:49" x14ac:dyDescent="0.3">
      <c r="B2057" s="6" t="s">
        <v>647</v>
      </c>
      <c r="C2057" s="17"/>
      <c r="D2057" s="17"/>
      <c r="E2057" s="17"/>
      <c r="F2057" s="17"/>
      <c r="G2057" s="17"/>
      <c r="H2057" s="17"/>
      <c r="I2057" s="17"/>
      <c r="J2057" s="17"/>
      <c r="K2057" s="17"/>
      <c r="L2057" s="17"/>
      <c r="M2057" s="17"/>
      <c r="N2057" s="17"/>
      <c r="O2057" s="17"/>
      <c r="P2057" s="17"/>
      <c r="Q2057" s="17"/>
      <c r="R2057" s="17"/>
      <c r="S2057" s="17"/>
      <c r="T2057" s="17"/>
      <c r="U2057" s="17"/>
      <c r="V2057" s="17"/>
      <c r="W2057" s="17"/>
      <c r="X2057" s="17"/>
      <c r="Y2057" s="17"/>
      <c r="Z2057" s="17"/>
      <c r="AA2057" s="17"/>
      <c r="AB2057" s="17"/>
      <c r="AC2057" s="17"/>
      <c r="AD2057" s="17"/>
      <c r="AE2057" s="17"/>
      <c r="AF2057" s="17"/>
      <c r="AG2057" s="17"/>
      <c r="AH2057" s="17"/>
      <c r="AI2057" s="17"/>
      <c r="AJ2057" s="17"/>
      <c r="AK2057" s="17"/>
      <c r="AL2057" s="17"/>
      <c r="AM2057" s="17"/>
      <c r="AN2057" s="17"/>
      <c r="AO2057" s="17"/>
      <c r="AP2057" s="17"/>
      <c r="AQ2057" s="17"/>
      <c r="AR2057" s="17"/>
      <c r="AS2057" s="17"/>
      <c r="AT2057" s="17"/>
      <c r="AU2057" s="17"/>
      <c r="AV2057" s="17"/>
      <c r="AW2057" s="17"/>
    </row>
    <row r="2058" spans="2:49" x14ac:dyDescent="0.3">
      <c r="B2058" s="23" t="s">
        <v>276</v>
      </c>
      <c r="C2058" s="17"/>
      <c r="D2058" s="17"/>
      <c r="E2058" s="17"/>
      <c r="F2058" s="17"/>
      <c r="G2058" s="17"/>
      <c r="H2058" s="17"/>
      <c r="I2058" s="17"/>
      <c r="J2058" s="17"/>
      <c r="K2058" s="17"/>
      <c r="L2058" s="17"/>
      <c r="M2058" s="17"/>
      <c r="N2058" s="17"/>
      <c r="O2058" s="17"/>
      <c r="P2058" s="17"/>
      <c r="Q2058" s="17"/>
      <c r="R2058" s="17"/>
      <c r="S2058" s="17"/>
      <c r="T2058" s="17"/>
      <c r="U2058" s="17"/>
      <c r="V2058" s="17"/>
      <c r="W2058" s="17"/>
      <c r="X2058" s="17"/>
      <c r="Y2058" s="17"/>
      <c r="Z2058" s="17"/>
      <c r="AA2058" s="17"/>
      <c r="AB2058" s="17"/>
      <c r="AC2058" s="17"/>
      <c r="AD2058" s="17"/>
      <c r="AE2058" s="17"/>
      <c r="AF2058" s="17"/>
      <c r="AG2058" s="17"/>
      <c r="AH2058" s="17"/>
      <c r="AI2058" s="17"/>
      <c r="AJ2058" s="17"/>
      <c r="AK2058" s="17"/>
      <c r="AL2058" s="17"/>
      <c r="AM2058" s="17"/>
      <c r="AN2058" s="17"/>
      <c r="AO2058" s="17"/>
      <c r="AP2058" s="17"/>
      <c r="AQ2058" s="17"/>
      <c r="AR2058" s="17"/>
      <c r="AS2058" s="17"/>
      <c r="AT2058" s="17"/>
      <c r="AU2058" s="17"/>
      <c r="AV2058" s="17"/>
      <c r="AW2058" s="17"/>
    </row>
    <row r="2059" spans="2:49" x14ac:dyDescent="0.3">
      <c r="B2059" t="s">
        <v>639</v>
      </c>
      <c r="C2059" s="17">
        <v>4.8773224087071902E-2</v>
      </c>
      <c r="D2059" s="17">
        <v>5.9785251076880701E-2</v>
      </c>
      <c r="E2059" s="17">
        <v>3.8250575121867497E-2</v>
      </c>
      <c r="F2059" s="17"/>
      <c r="G2059" s="17">
        <v>7.3193814454423106E-2</v>
      </c>
      <c r="H2059" s="17">
        <v>0.14701374089560401</v>
      </c>
      <c r="I2059" s="17">
        <v>3.94391930471426E-2</v>
      </c>
      <c r="J2059" s="17">
        <v>3.1850649822891798E-2</v>
      </c>
      <c r="K2059" s="17">
        <v>6.4190044009452898E-3</v>
      </c>
      <c r="L2059" s="17">
        <v>0</v>
      </c>
      <c r="M2059" s="17"/>
      <c r="N2059" s="17">
        <v>9.1561796400010706E-2</v>
      </c>
      <c r="O2059" s="17">
        <v>3.5490435801666803E-2</v>
      </c>
      <c r="P2059" s="17">
        <v>3.9503216441491698E-2</v>
      </c>
      <c r="Q2059" s="17">
        <v>2.4785631864603499E-2</v>
      </c>
      <c r="R2059" s="17"/>
      <c r="S2059" s="17">
        <v>0.10424494723307499</v>
      </c>
      <c r="T2059" s="17">
        <v>4.5997666231955302E-2</v>
      </c>
      <c r="U2059" s="17">
        <v>0</v>
      </c>
      <c r="V2059" s="17">
        <v>3.4771818016932403E-2</v>
      </c>
      <c r="W2059" s="17">
        <v>2.2948866068906199E-2</v>
      </c>
      <c r="X2059" s="17">
        <v>5.079135406476E-2</v>
      </c>
      <c r="Y2059" s="17">
        <v>1.9414374825394001E-2</v>
      </c>
      <c r="Z2059" s="17">
        <v>4.8876535207684098E-2</v>
      </c>
      <c r="AA2059" s="17">
        <v>8.22290262321934E-2</v>
      </c>
      <c r="AB2059" s="17">
        <v>5.0535019297423101E-2</v>
      </c>
      <c r="AC2059" s="17">
        <v>3.4397119624443098E-2</v>
      </c>
      <c r="AD2059" s="17">
        <v>2.5565156935948401E-2</v>
      </c>
      <c r="AE2059" s="17"/>
      <c r="AF2059" s="17">
        <v>2.3426237261876402E-2</v>
      </c>
      <c r="AG2059" s="17">
        <v>1.86866456930205E-2</v>
      </c>
      <c r="AH2059" s="17">
        <v>6.3966454530305E-2</v>
      </c>
      <c r="AI2059" s="17">
        <v>0.13121361764785699</v>
      </c>
      <c r="AJ2059" s="17">
        <v>0.33177623978932802</v>
      </c>
      <c r="AK2059" s="17"/>
      <c r="AL2059" s="17">
        <v>0.116559738221491</v>
      </c>
      <c r="AM2059" s="17">
        <v>1.8849168811549601E-2</v>
      </c>
      <c r="AN2059" s="17">
        <v>4.5853220149389098E-2</v>
      </c>
      <c r="AO2059" s="17">
        <v>2.9886628574373401E-2</v>
      </c>
      <c r="AP2059" s="17">
        <v>8.6990943680265598E-3</v>
      </c>
      <c r="AQ2059" s="17">
        <v>0</v>
      </c>
      <c r="AR2059" s="17"/>
      <c r="AS2059" s="17">
        <v>6.3724317334898195E-2</v>
      </c>
      <c r="AT2059" s="17">
        <v>3.0435883885103002E-2</v>
      </c>
      <c r="AU2059" s="17"/>
      <c r="AV2059" s="17">
        <v>6.7902585513574407E-2</v>
      </c>
      <c r="AW2059" s="17">
        <v>5.4333663724558001E-2</v>
      </c>
    </row>
    <row r="2060" spans="2:49" x14ac:dyDescent="0.3">
      <c r="B2060" t="s">
        <v>640</v>
      </c>
      <c r="C2060" s="17">
        <v>0.91487604947475798</v>
      </c>
      <c r="D2060" s="17">
        <v>0.90886146239651999</v>
      </c>
      <c r="E2060" s="17">
        <v>0.92010106281989501</v>
      </c>
      <c r="F2060" s="17"/>
      <c r="G2060" s="17">
        <v>0.87731419141267797</v>
      </c>
      <c r="H2060" s="17">
        <v>0.80926331450231903</v>
      </c>
      <c r="I2060" s="17">
        <v>0.90523187593844701</v>
      </c>
      <c r="J2060" s="17">
        <v>0.93511993255375003</v>
      </c>
      <c r="K2060" s="17">
        <v>0.97970590391603696</v>
      </c>
      <c r="L2060" s="17">
        <v>0.97556925894764002</v>
      </c>
      <c r="M2060" s="17"/>
      <c r="N2060" s="17">
        <v>0.87150691174965</v>
      </c>
      <c r="O2060" s="17">
        <v>0.94025577587301701</v>
      </c>
      <c r="P2060" s="17">
        <v>0.92417735786793298</v>
      </c>
      <c r="Q2060" s="17">
        <v>0.93083064366774604</v>
      </c>
      <c r="R2060" s="17"/>
      <c r="S2060" s="17">
        <v>0.83481838611550696</v>
      </c>
      <c r="T2060" s="17">
        <v>0.94058671014982997</v>
      </c>
      <c r="U2060" s="17">
        <v>0.93176536211767003</v>
      </c>
      <c r="V2060" s="17">
        <v>0.93731094647744995</v>
      </c>
      <c r="W2060" s="17">
        <v>0.91626202110782595</v>
      </c>
      <c r="X2060" s="17">
        <v>0.906249652121626</v>
      </c>
      <c r="Y2060" s="17">
        <v>0.92199837256985595</v>
      </c>
      <c r="Z2060" s="17">
        <v>0.95112346479231602</v>
      </c>
      <c r="AA2060" s="17">
        <v>0.90856401354527305</v>
      </c>
      <c r="AB2060" s="17">
        <v>0.93764362107438104</v>
      </c>
      <c r="AC2060" s="17">
        <v>0.92206299811638004</v>
      </c>
      <c r="AD2060" s="17">
        <v>0.97443484306405204</v>
      </c>
      <c r="AE2060" s="17"/>
      <c r="AF2060" s="17">
        <v>0.94599164850949802</v>
      </c>
      <c r="AG2060" s="17">
        <v>0.94661973111436604</v>
      </c>
      <c r="AH2060" s="17">
        <v>0.90117414568335896</v>
      </c>
      <c r="AI2060" s="17">
        <v>0.81497944460166705</v>
      </c>
      <c r="AJ2060" s="17">
        <v>0.66822376021067198</v>
      </c>
      <c r="AK2060" s="17"/>
      <c r="AL2060" s="17">
        <v>0.84690861738900802</v>
      </c>
      <c r="AM2060" s="17">
        <v>0.94738039103329696</v>
      </c>
      <c r="AN2060" s="17">
        <v>0.89853975658822605</v>
      </c>
      <c r="AO2060" s="17">
        <v>0.94530203639958998</v>
      </c>
      <c r="AP2060" s="17">
        <v>0.97467411618856803</v>
      </c>
      <c r="AQ2060" s="17">
        <v>0.896495574503687</v>
      </c>
      <c r="AR2060" s="17"/>
      <c r="AS2060" s="17">
        <v>0.90330647557223798</v>
      </c>
      <c r="AT2060" s="17">
        <v>0.92906599593055705</v>
      </c>
      <c r="AU2060" s="17"/>
      <c r="AV2060" s="17">
        <v>0.89617861315481995</v>
      </c>
      <c r="AW2060" s="17">
        <v>0.919326339324819</v>
      </c>
    </row>
    <row r="2061" spans="2:49" x14ac:dyDescent="0.3">
      <c r="B2061" t="s">
        <v>142</v>
      </c>
      <c r="C2061" s="17">
        <v>3.63507264381705E-2</v>
      </c>
      <c r="D2061" s="17">
        <v>3.1353286526598897E-2</v>
      </c>
      <c r="E2061" s="17">
        <v>4.1648362058237E-2</v>
      </c>
      <c r="F2061" s="17"/>
      <c r="G2061" s="17">
        <v>4.9491994132898599E-2</v>
      </c>
      <c r="H2061" s="17">
        <v>4.3722944602076499E-2</v>
      </c>
      <c r="I2061" s="17">
        <v>5.5328931014410401E-2</v>
      </c>
      <c r="J2061" s="17">
        <v>3.3029417623358197E-2</v>
      </c>
      <c r="K2061" s="17">
        <v>1.3875091683017799E-2</v>
      </c>
      <c r="L2061" s="17">
        <v>2.4430741052360101E-2</v>
      </c>
      <c r="M2061" s="17"/>
      <c r="N2061" s="17">
        <v>3.6931291850339699E-2</v>
      </c>
      <c r="O2061" s="17">
        <v>2.4253788325316099E-2</v>
      </c>
      <c r="P2061" s="17">
        <v>3.6319425690575599E-2</v>
      </c>
      <c r="Q2061" s="17">
        <v>4.4383724467650897E-2</v>
      </c>
      <c r="R2061" s="17"/>
      <c r="S2061" s="17">
        <v>6.0936666651417802E-2</v>
      </c>
      <c r="T2061" s="17">
        <v>1.3415623618214899E-2</v>
      </c>
      <c r="U2061" s="17">
        <v>6.8234637882329793E-2</v>
      </c>
      <c r="V2061" s="17">
        <v>2.79172355056173E-2</v>
      </c>
      <c r="W2061" s="17">
        <v>6.07891128232683E-2</v>
      </c>
      <c r="X2061" s="17">
        <v>4.2958993813614101E-2</v>
      </c>
      <c r="Y2061" s="17">
        <v>5.8587252604750097E-2</v>
      </c>
      <c r="Z2061" s="17">
        <v>0</v>
      </c>
      <c r="AA2061" s="17">
        <v>9.2069602225335109E-3</v>
      </c>
      <c r="AB2061" s="17">
        <v>1.18213596281959E-2</v>
      </c>
      <c r="AC2061" s="17">
        <v>4.3539882259176703E-2</v>
      </c>
      <c r="AD2061" s="17">
        <v>0</v>
      </c>
      <c r="AE2061" s="17"/>
      <c r="AF2061" s="17">
        <v>3.0582114228625799E-2</v>
      </c>
      <c r="AG2061" s="17">
        <v>3.46936231926133E-2</v>
      </c>
      <c r="AH2061" s="17">
        <v>3.4859399786335697E-2</v>
      </c>
      <c r="AI2061" s="17">
        <v>5.38069377504755E-2</v>
      </c>
      <c r="AJ2061" s="17">
        <v>0</v>
      </c>
      <c r="AK2061" s="17"/>
      <c r="AL2061" s="17">
        <v>3.6531644389500899E-2</v>
      </c>
      <c r="AM2061" s="17">
        <v>3.3770440155153097E-2</v>
      </c>
      <c r="AN2061" s="17">
        <v>5.5607023262384703E-2</v>
      </c>
      <c r="AO2061" s="17">
        <v>2.4811335026036899E-2</v>
      </c>
      <c r="AP2061" s="17">
        <v>1.6626789443405302E-2</v>
      </c>
      <c r="AQ2061" s="17">
        <v>0.103504425496313</v>
      </c>
      <c r="AR2061" s="17"/>
      <c r="AS2061" s="17">
        <v>3.2969207092863703E-2</v>
      </c>
      <c r="AT2061" s="17">
        <v>4.0498120184339799E-2</v>
      </c>
      <c r="AU2061" s="17"/>
      <c r="AV2061" s="17">
        <v>3.5918801331605799E-2</v>
      </c>
      <c r="AW2061" s="17">
        <v>2.6339996950623001E-2</v>
      </c>
    </row>
    <row r="2062" spans="2:49" x14ac:dyDescent="0.3">
      <c r="C2062" s="17"/>
      <c r="D2062" s="17"/>
      <c r="E2062" s="17"/>
      <c r="F2062" s="17"/>
      <c r="G2062" s="17"/>
      <c r="H2062" s="17"/>
      <c r="I2062" s="17"/>
      <c r="J2062" s="17"/>
      <c r="K2062" s="17"/>
      <c r="L2062" s="17"/>
      <c r="M2062" s="17"/>
      <c r="N2062" s="17"/>
      <c r="O2062" s="17"/>
      <c r="P2062" s="17"/>
      <c r="Q2062" s="17"/>
      <c r="R2062" s="17"/>
      <c r="S2062" s="17"/>
      <c r="T2062" s="17"/>
      <c r="U2062" s="17"/>
      <c r="V2062" s="17"/>
      <c r="W2062" s="17"/>
      <c r="X2062" s="17"/>
      <c r="Y2062" s="17"/>
      <c r="Z2062" s="17"/>
      <c r="AA2062" s="17"/>
      <c r="AB2062" s="17"/>
      <c r="AC2062" s="17"/>
      <c r="AD2062" s="17"/>
      <c r="AE2062" s="17"/>
      <c r="AF2062" s="17"/>
      <c r="AG2062" s="17"/>
      <c r="AH2062" s="17"/>
      <c r="AI2062" s="17"/>
      <c r="AJ2062" s="17"/>
      <c r="AK2062" s="17"/>
      <c r="AL2062" s="17"/>
      <c r="AM2062" s="17"/>
      <c r="AN2062" s="17"/>
      <c r="AO2062" s="17"/>
      <c r="AP2062" s="17"/>
      <c r="AQ2062" s="17"/>
      <c r="AR2062" s="17"/>
      <c r="AS2062" s="17"/>
      <c r="AT2062" s="17"/>
      <c r="AU2062" s="17"/>
      <c r="AV2062" s="17"/>
      <c r="AW2062" s="17"/>
    </row>
    <row r="2063" spans="2:49" x14ac:dyDescent="0.3">
      <c r="B2063" s="6" t="s">
        <v>648</v>
      </c>
      <c r="C2063" s="17"/>
      <c r="D2063" s="17"/>
      <c r="E2063" s="17"/>
      <c r="F2063" s="17"/>
      <c r="G2063" s="17"/>
      <c r="H2063" s="17"/>
      <c r="I2063" s="17"/>
      <c r="J2063" s="17"/>
      <c r="K2063" s="17"/>
      <c r="L2063" s="17"/>
      <c r="M2063" s="17"/>
      <c r="N2063" s="17"/>
      <c r="O2063" s="17"/>
      <c r="P2063" s="17"/>
      <c r="Q2063" s="17"/>
      <c r="R2063" s="17"/>
      <c r="S2063" s="17"/>
      <c r="T2063" s="17"/>
      <c r="U2063" s="17"/>
      <c r="V2063" s="17"/>
      <c r="W2063" s="17"/>
      <c r="X2063" s="17"/>
      <c r="Y2063" s="17"/>
      <c r="Z2063" s="17"/>
      <c r="AA2063" s="17"/>
      <c r="AB2063" s="17"/>
      <c r="AC2063" s="17"/>
      <c r="AD2063" s="17"/>
      <c r="AE2063" s="17"/>
      <c r="AF2063" s="17"/>
      <c r="AG2063" s="17"/>
      <c r="AH2063" s="17"/>
      <c r="AI2063" s="17"/>
      <c r="AJ2063" s="17"/>
      <c r="AK2063" s="17"/>
      <c r="AL2063" s="17"/>
      <c r="AM2063" s="17"/>
      <c r="AN2063" s="17"/>
      <c r="AO2063" s="17"/>
      <c r="AP2063" s="17"/>
      <c r="AQ2063" s="17"/>
      <c r="AR2063" s="17"/>
      <c r="AS2063" s="17"/>
      <c r="AT2063" s="17"/>
      <c r="AU2063" s="17"/>
      <c r="AV2063" s="17"/>
      <c r="AW2063" s="17"/>
    </row>
    <row r="2064" spans="2:49" x14ac:dyDescent="0.3">
      <c r="B2064" s="23" t="s">
        <v>276</v>
      </c>
      <c r="C2064" s="17"/>
      <c r="D2064" s="17"/>
      <c r="E2064" s="17"/>
      <c r="F2064" s="17"/>
      <c r="G2064" s="17"/>
      <c r="H2064" s="17"/>
      <c r="I2064" s="17"/>
      <c r="J2064" s="17"/>
      <c r="K2064" s="17"/>
      <c r="L2064" s="17"/>
      <c r="M2064" s="17"/>
      <c r="N2064" s="17"/>
      <c r="O2064" s="17"/>
      <c r="P2064" s="17"/>
      <c r="Q2064" s="17"/>
      <c r="R2064" s="17"/>
      <c r="S2064" s="17"/>
      <c r="T2064" s="17"/>
      <c r="U2064" s="17"/>
      <c r="V2064" s="17"/>
      <c r="W2064" s="17"/>
      <c r="X2064" s="17"/>
      <c r="Y2064" s="17"/>
      <c r="Z2064" s="17"/>
      <c r="AA2064" s="17"/>
      <c r="AB2064" s="17"/>
      <c r="AC2064" s="17"/>
      <c r="AD2064" s="17"/>
      <c r="AE2064" s="17"/>
      <c r="AF2064" s="17"/>
      <c r="AG2064" s="17"/>
      <c r="AH2064" s="17"/>
      <c r="AI2064" s="17"/>
      <c r="AJ2064" s="17"/>
      <c r="AK2064" s="17"/>
      <c r="AL2064" s="17"/>
      <c r="AM2064" s="17"/>
      <c r="AN2064" s="17"/>
      <c r="AO2064" s="17"/>
      <c r="AP2064" s="17"/>
      <c r="AQ2064" s="17"/>
      <c r="AR2064" s="17"/>
      <c r="AS2064" s="17"/>
      <c r="AT2064" s="17"/>
      <c r="AU2064" s="17"/>
      <c r="AV2064" s="17"/>
      <c r="AW2064" s="17"/>
    </row>
    <row r="2065" spans="2:49" x14ac:dyDescent="0.3">
      <c r="B2065" t="s">
        <v>639</v>
      </c>
      <c r="C2065" s="17">
        <v>3.3159073080383898E-2</v>
      </c>
      <c r="D2065" s="17">
        <v>5.0319444984557697E-2</v>
      </c>
      <c r="E2065" s="17">
        <v>1.6129603452988701E-2</v>
      </c>
      <c r="F2065" s="17"/>
      <c r="G2065" s="17">
        <v>4.78788285762594E-2</v>
      </c>
      <c r="H2065" s="17">
        <v>8.6977759017711195E-2</v>
      </c>
      <c r="I2065" s="17">
        <v>5.19933278672529E-2</v>
      </c>
      <c r="J2065" s="17">
        <v>1.9890818167329599E-2</v>
      </c>
      <c r="K2065" s="17">
        <v>6.04826781493094E-3</v>
      </c>
      <c r="L2065" s="17">
        <v>0</v>
      </c>
      <c r="M2065" s="17"/>
      <c r="N2065" s="17">
        <v>4.88124034590246E-2</v>
      </c>
      <c r="O2065" s="17">
        <v>1.03969340624519E-2</v>
      </c>
      <c r="P2065" s="17">
        <v>4.7546303787302902E-2</v>
      </c>
      <c r="Q2065" s="17">
        <v>2.7525961542719999E-2</v>
      </c>
      <c r="R2065" s="17"/>
      <c r="S2065" s="17">
        <v>7.2104662508137199E-2</v>
      </c>
      <c r="T2065" s="17">
        <v>2.25976942411397E-2</v>
      </c>
      <c r="U2065" s="17">
        <v>0</v>
      </c>
      <c r="V2065" s="17">
        <v>3.6350357430155203E-2</v>
      </c>
      <c r="W2065" s="17">
        <v>1.28755878647339E-2</v>
      </c>
      <c r="X2065" s="17">
        <v>3.4865299624364202E-2</v>
      </c>
      <c r="Y2065" s="17">
        <v>0</v>
      </c>
      <c r="Z2065" s="17">
        <v>5.1434543145990198E-2</v>
      </c>
      <c r="AA2065" s="17">
        <v>5.3859429288403003E-2</v>
      </c>
      <c r="AB2065" s="17">
        <v>3.5155058328809302E-2</v>
      </c>
      <c r="AC2065" s="17">
        <v>0</v>
      </c>
      <c r="AD2065" s="17">
        <v>5.4840609176716501E-2</v>
      </c>
      <c r="AE2065" s="17"/>
      <c r="AF2065" s="17">
        <v>5.4407794886411603E-3</v>
      </c>
      <c r="AG2065" s="17">
        <v>2.2559998561962401E-2</v>
      </c>
      <c r="AH2065" s="17">
        <v>4.2719812553117499E-2</v>
      </c>
      <c r="AI2065" s="17">
        <v>8.0666253032812094E-2</v>
      </c>
      <c r="AJ2065" s="17">
        <v>0.27951273936319698</v>
      </c>
      <c r="AK2065" s="17"/>
      <c r="AL2065" s="17">
        <v>7.34590135456685E-2</v>
      </c>
      <c r="AM2065" s="17">
        <v>2.8898357224544501E-2</v>
      </c>
      <c r="AN2065" s="17">
        <v>6.9859932552585897E-3</v>
      </c>
      <c r="AO2065" s="17">
        <v>9.8790661727607906E-3</v>
      </c>
      <c r="AP2065" s="17">
        <v>1.7552937598182401E-2</v>
      </c>
      <c r="AQ2065" s="17">
        <v>2.81619662686972E-2</v>
      </c>
      <c r="AR2065" s="17"/>
      <c r="AS2065" s="17">
        <v>4.1866291608308098E-2</v>
      </c>
      <c r="AT2065" s="17">
        <v>2.22044639329553E-2</v>
      </c>
      <c r="AU2065" s="17"/>
      <c r="AV2065" s="17">
        <v>3.8494142574915902E-2</v>
      </c>
      <c r="AW2065" s="17">
        <v>4.98854345563855E-2</v>
      </c>
    </row>
    <row r="2066" spans="2:49" x14ac:dyDescent="0.3">
      <c r="B2066" t="s">
        <v>640</v>
      </c>
      <c r="C2066" s="17">
        <v>0.93064469019185703</v>
      </c>
      <c r="D2066" s="17">
        <v>0.91029209857613302</v>
      </c>
      <c r="E2066" s="17">
        <v>0.95062799256709996</v>
      </c>
      <c r="F2066" s="17"/>
      <c r="G2066" s="17">
        <v>0.89909181511993796</v>
      </c>
      <c r="H2066" s="17">
        <v>0.86243928327229302</v>
      </c>
      <c r="I2066" s="17">
        <v>0.88793125370192505</v>
      </c>
      <c r="J2066" s="17">
        <v>0.96412950049333801</v>
      </c>
      <c r="K2066" s="17">
        <v>0.98830948285695697</v>
      </c>
      <c r="L2066" s="17">
        <v>0.965879376930452</v>
      </c>
      <c r="M2066" s="17"/>
      <c r="N2066" s="17">
        <v>0.90622689496211895</v>
      </c>
      <c r="O2066" s="17">
        <v>0.95820511080562398</v>
      </c>
      <c r="P2066" s="17">
        <v>0.92044299700480103</v>
      </c>
      <c r="Q2066" s="17">
        <v>0.93687132684405405</v>
      </c>
      <c r="R2066" s="17"/>
      <c r="S2066" s="17">
        <v>0.88357699317304605</v>
      </c>
      <c r="T2066" s="17">
        <v>0.93065886878641302</v>
      </c>
      <c r="U2066" s="17">
        <v>0.94266891532609198</v>
      </c>
      <c r="V2066" s="17">
        <v>0.94344719761003304</v>
      </c>
      <c r="W2066" s="17">
        <v>0.926368427196404</v>
      </c>
      <c r="X2066" s="17">
        <v>0.96513470037563598</v>
      </c>
      <c r="Y2066" s="17">
        <v>0.95123282899052797</v>
      </c>
      <c r="Z2066" s="17">
        <v>0.94856545685400995</v>
      </c>
      <c r="AA2066" s="17">
        <v>0.91270465350484598</v>
      </c>
      <c r="AB2066" s="17">
        <v>0.91856856019743305</v>
      </c>
      <c r="AC2066" s="17">
        <v>0.98656245618071503</v>
      </c>
      <c r="AD2066" s="17">
        <v>0.90539131781843696</v>
      </c>
      <c r="AE2066" s="17"/>
      <c r="AF2066" s="17">
        <v>0.97737483161749505</v>
      </c>
      <c r="AG2066" s="17">
        <v>0.95282465760990998</v>
      </c>
      <c r="AH2066" s="17">
        <v>0.90438985228589697</v>
      </c>
      <c r="AI2066" s="17">
        <v>0.87771387241214405</v>
      </c>
      <c r="AJ2066" s="17">
        <v>0.630837171172416</v>
      </c>
      <c r="AK2066" s="17"/>
      <c r="AL2066" s="17">
        <v>0.87339683389254097</v>
      </c>
      <c r="AM2066" s="17">
        <v>0.93815757102057096</v>
      </c>
      <c r="AN2066" s="17">
        <v>0.95091272756465695</v>
      </c>
      <c r="AO2066" s="17">
        <v>0.96798879927231296</v>
      </c>
      <c r="AP2066" s="17">
        <v>0.96720272862946</v>
      </c>
      <c r="AQ2066" s="17">
        <v>0.91670889931346</v>
      </c>
      <c r="AR2066" s="17"/>
      <c r="AS2066" s="17">
        <v>0.91173198836357106</v>
      </c>
      <c r="AT2066" s="17">
        <v>0.95443888529403598</v>
      </c>
      <c r="AU2066" s="17"/>
      <c r="AV2066" s="17">
        <v>0.91511281307569303</v>
      </c>
      <c r="AW2066" s="17">
        <v>0.90369221420755397</v>
      </c>
    </row>
    <row r="2067" spans="2:49" x14ac:dyDescent="0.3">
      <c r="B2067" t="s">
        <v>142</v>
      </c>
      <c r="C2067" s="17">
        <v>3.61962367277592E-2</v>
      </c>
      <c r="D2067" s="17">
        <v>3.9388456439309702E-2</v>
      </c>
      <c r="E2067" s="17">
        <v>3.3242403979911003E-2</v>
      </c>
      <c r="F2067" s="17"/>
      <c r="G2067" s="17">
        <v>5.30293563038031E-2</v>
      </c>
      <c r="H2067" s="17">
        <v>5.0582957709996303E-2</v>
      </c>
      <c r="I2067" s="17">
        <v>6.0075418430822598E-2</v>
      </c>
      <c r="J2067" s="17">
        <v>1.59796813393321E-2</v>
      </c>
      <c r="K2067" s="17">
        <v>5.6422493281124897E-3</v>
      </c>
      <c r="L2067" s="17">
        <v>3.4120623069548398E-2</v>
      </c>
      <c r="M2067" s="17"/>
      <c r="N2067" s="17">
        <v>4.49607015788566E-2</v>
      </c>
      <c r="O2067" s="17">
        <v>3.1397955131923901E-2</v>
      </c>
      <c r="P2067" s="17">
        <v>3.2010699207896398E-2</v>
      </c>
      <c r="Q2067" s="17">
        <v>3.5602711613225702E-2</v>
      </c>
      <c r="R2067" s="17"/>
      <c r="S2067" s="17">
        <v>4.4318344318816198E-2</v>
      </c>
      <c r="T2067" s="17">
        <v>4.6743436972447497E-2</v>
      </c>
      <c r="U2067" s="17">
        <v>5.73310846739081E-2</v>
      </c>
      <c r="V2067" s="17">
        <v>2.0202444959811799E-2</v>
      </c>
      <c r="W2067" s="17">
        <v>6.0755984938862501E-2</v>
      </c>
      <c r="X2067" s="17">
        <v>0</v>
      </c>
      <c r="Y2067" s="17">
        <v>4.8767171009471998E-2</v>
      </c>
      <c r="Z2067" s="17">
        <v>0</v>
      </c>
      <c r="AA2067" s="17">
        <v>3.3435917206751098E-2</v>
      </c>
      <c r="AB2067" s="17">
        <v>4.6276381473757497E-2</v>
      </c>
      <c r="AC2067" s="17">
        <v>1.3437543819284701E-2</v>
      </c>
      <c r="AD2067" s="17">
        <v>3.9768073004846097E-2</v>
      </c>
      <c r="AE2067" s="17"/>
      <c r="AF2067" s="17">
        <v>1.7184388893863301E-2</v>
      </c>
      <c r="AG2067" s="17">
        <v>2.46153438281277E-2</v>
      </c>
      <c r="AH2067" s="17">
        <v>5.2890335160985402E-2</v>
      </c>
      <c r="AI2067" s="17">
        <v>4.1619874555044102E-2</v>
      </c>
      <c r="AJ2067" s="17">
        <v>8.9650089464387406E-2</v>
      </c>
      <c r="AK2067" s="17"/>
      <c r="AL2067" s="17">
        <v>5.3144152561790101E-2</v>
      </c>
      <c r="AM2067" s="17">
        <v>3.2944071754884799E-2</v>
      </c>
      <c r="AN2067" s="17">
        <v>4.21012791800848E-2</v>
      </c>
      <c r="AO2067" s="17">
        <v>2.2132134554925902E-2</v>
      </c>
      <c r="AP2067" s="17">
        <v>1.52443337723573E-2</v>
      </c>
      <c r="AQ2067" s="17">
        <v>5.5129134417842299E-2</v>
      </c>
      <c r="AR2067" s="17"/>
      <c r="AS2067" s="17">
        <v>4.6401720028121402E-2</v>
      </c>
      <c r="AT2067" s="17">
        <v>2.3356650773008601E-2</v>
      </c>
      <c r="AU2067" s="17"/>
      <c r="AV2067" s="17">
        <v>4.6393044349391198E-2</v>
      </c>
      <c r="AW2067" s="17">
        <v>4.6422351236060401E-2</v>
      </c>
    </row>
    <row r="2068" spans="2:49" x14ac:dyDescent="0.3">
      <c r="C2068" s="17"/>
      <c r="D2068" s="17"/>
      <c r="E2068" s="17"/>
      <c r="F2068" s="17"/>
      <c r="G2068" s="17"/>
      <c r="H2068" s="17"/>
      <c r="I2068" s="17"/>
      <c r="J2068" s="17"/>
      <c r="K2068" s="17"/>
      <c r="L2068" s="17"/>
      <c r="M2068" s="17"/>
      <c r="N2068" s="17"/>
      <c r="O2068" s="17"/>
      <c r="P2068" s="17"/>
      <c r="Q2068" s="17"/>
      <c r="R2068" s="17"/>
      <c r="S2068" s="17"/>
      <c r="T2068" s="17"/>
      <c r="U2068" s="17"/>
      <c r="V2068" s="17"/>
      <c r="W2068" s="17"/>
      <c r="X2068" s="17"/>
      <c r="Y2068" s="17"/>
      <c r="Z2068" s="17"/>
      <c r="AA2068" s="17"/>
      <c r="AB2068" s="17"/>
      <c r="AC2068" s="17"/>
      <c r="AD2068" s="17"/>
      <c r="AE2068" s="17"/>
      <c r="AF2068" s="17"/>
      <c r="AG2068" s="17"/>
      <c r="AH2068" s="17"/>
      <c r="AI2068" s="17"/>
      <c r="AJ2068" s="17"/>
      <c r="AK2068" s="17"/>
      <c r="AL2068" s="17"/>
      <c r="AM2068" s="17"/>
      <c r="AN2068" s="17"/>
      <c r="AO2068" s="17"/>
      <c r="AP2068" s="17"/>
      <c r="AQ2068" s="17"/>
      <c r="AR2068" s="17"/>
      <c r="AS2068" s="17"/>
      <c r="AT2068" s="17"/>
      <c r="AU2068" s="17"/>
      <c r="AV2068" s="17"/>
      <c r="AW2068" s="17"/>
    </row>
    <row r="2069" spans="2:49" x14ac:dyDescent="0.3">
      <c r="B2069" s="6" t="s">
        <v>663</v>
      </c>
      <c r="C2069" s="17"/>
      <c r="D2069" s="17"/>
      <c r="E2069" s="17"/>
      <c r="F2069" s="17"/>
      <c r="G2069" s="17"/>
      <c r="H2069" s="17"/>
      <c r="I2069" s="17"/>
      <c r="J2069" s="17"/>
      <c r="K2069" s="17"/>
      <c r="L2069" s="17"/>
      <c r="M2069" s="17"/>
      <c r="N2069" s="17"/>
      <c r="O2069" s="17"/>
      <c r="P2069" s="17"/>
      <c r="Q2069" s="17"/>
      <c r="R2069" s="17"/>
      <c r="S2069" s="17"/>
      <c r="T2069" s="17"/>
      <c r="U2069" s="17"/>
      <c r="V2069" s="17"/>
      <c r="W2069" s="17"/>
      <c r="X2069" s="17"/>
      <c r="Y2069" s="17"/>
      <c r="Z2069" s="17"/>
      <c r="AA2069" s="17"/>
      <c r="AB2069" s="17"/>
      <c r="AC2069" s="17"/>
      <c r="AD2069" s="17"/>
      <c r="AE2069" s="17"/>
      <c r="AF2069" s="17"/>
      <c r="AG2069" s="17"/>
      <c r="AH2069" s="17"/>
      <c r="AI2069" s="17"/>
      <c r="AJ2069" s="17"/>
      <c r="AK2069" s="17"/>
      <c r="AL2069" s="17"/>
      <c r="AM2069" s="17"/>
      <c r="AN2069" s="17"/>
      <c r="AO2069" s="17"/>
      <c r="AP2069" s="17"/>
      <c r="AQ2069" s="17"/>
      <c r="AR2069" s="17"/>
      <c r="AS2069" s="17"/>
      <c r="AT2069" s="17"/>
      <c r="AU2069" s="17"/>
      <c r="AV2069" s="17"/>
      <c r="AW2069" s="17"/>
    </row>
    <row r="2070" spans="2:49" x14ac:dyDescent="0.3">
      <c r="B2070" s="23" t="s">
        <v>80</v>
      </c>
      <c r="C2070" s="17"/>
      <c r="D2070" s="17"/>
      <c r="E2070" s="17"/>
      <c r="F2070" s="17"/>
      <c r="G2070" s="17"/>
      <c r="H2070" s="17"/>
      <c r="I2070" s="17"/>
      <c r="J2070" s="17"/>
      <c r="K2070" s="17"/>
      <c r="L2070" s="17"/>
      <c r="M2070" s="17"/>
      <c r="N2070" s="17"/>
      <c r="O2070" s="17"/>
      <c r="P2070" s="17"/>
      <c r="Q2070" s="17"/>
      <c r="R2070" s="17"/>
      <c r="S2070" s="17"/>
      <c r="T2070" s="17"/>
      <c r="U2070" s="17"/>
      <c r="V2070" s="17"/>
      <c r="W2070" s="17"/>
      <c r="X2070" s="17"/>
      <c r="Y2070" s="17"/>
      <c r="Z2070" s="17"/>
      <c r="AA2070" s="17"/>
      <c r="AB2070" s="17"/>
      <c r="AC2070" s="17"/>
      <c r="AD2070" s="17"/>
      <c r="AE2070" s="17"/>
      <c r="AF2070" s="17"/>
      <c r="AG2070" s="17"/>
      <c r="AH2070" s="17"/>
      <c r="AI2070" s="17"/>
      <c r="AJ2070" s="17"/>
      <c r="AK2070" s="17"/>
      <c r="AL2070" s="17"/>
      <c r="AM2070" s="17"/>
      <c r="AN2070" s="17"/>
      <c r="AO2070" s="17"/>
      <c r="AP2070" s="17"/>
      <c r="AQ2070" s="17"/>
      <c r="AR2070" s="17"/>
      <c r="AS2070" s="17"/>
      <c r="AT2070" s="17"/>
      <c r="AU2070" s="17"/>
      <c r="AV2070" s="17"/>
      <c r="AW2070" s="17"/>
    </row>
    <row r="2071" spans="2:49" x14ac:dyDescent="0.3">
      <c r="B2071" t="s">
        <v>649</v>
      </c>
      <c r="C2071" s="17">
        <v>0.32184592002484602</v>
      </c>
      <c r="D2071" s="17">
        <v>0.24520172688313699</v>
      </c>
      <c r="E2071" s="17">
        <v>0.394560999029751</v>
      </c>
      <c r="F2071" s="17"/>
      <c r="G2071" s="17">
        <v>0.139142941355341</v>
      </c>
      <c r="H2071" s="17">
        <v>0.169313860461172</v>
      </c>
      <c r="I2071" s="17">
        <v>0.29673691384158501</v>
      </c>
      <c r="J2071" s="17">
        <v>0.33939467981340199</v>
      </c>
      <c r="K2071" s="17">
        <v>0.41743444592803303</v>
      </c>
      <c r="L2071" s="17">
        <v>0.51012990729498098</v>
      </c>
      <c r="M2071" s="17"/>
      <c r="N2071" s="17">
        <v>0.26659926997653499</v>
      </c>
      <c r="O2071" s="17">
        <v>0.31872868995763798</v>
      </c>
      <c r="P2071" s="17">
        <v>0.317426323446035</v>
      </c>
      <c r="Q2071" s="17">
        <v>0.38669137868284598</v>
      </c>
      <c r="R2071" s="17"/>
      <c r="S2071" s="17">
        <v>0.20077359160170599</v>
      </c>
      <c r="T2071" s="17">
        <v>0.37543475233278401</v>
      </c>
      <c r="U2071" s="17">
        <v>0.391250349439623</v>
      </c>
      <c r="V2071" s="17">
        <v>0.36850562871188097</v>
      </c>
      <c r="W2071" s="17">
        <v>0.40174726200910998</v>
      </c>
      <c r="X2071" s="17">
        <v>0.28725624488913898</v>
      </c>
      <c r="Y2071" s="17">
        <v>0.34182890787689502</v>
      </c>
      <c r="Z2071" s="17">
        <v>0.26066536317774402</v>
      </c>
      <c r="AA2071" s="17">
        <v>0.33114375001231</v>
      </c>
      <c r="AB2071" s="17">
        <v>0.31580511896798502</v>
      </c>
      <c r="AC2071" s="17">
        <v>0.34151500679287</v>
      </c>
      <c r="AD2071" s="17">
        <v>0.22683955516118101</v>
      </c>
      <c r="AE2071" s="17"/>
      <c r="AF2071" s="17">
        <v>0.39001430679537802</v>
      </c>
      <c r="AG2071" s="17">
        <v>0.34897871232443201</v>
      </c>
      <c r="AH2071" s="17">
        <v>0.25119336881728099</v>
      </c>
      <c r="AI2071" s="17">
        <v>0.21022614475451401</v>
      </c>
      <c r="AJ2071" s="17">
        <v>0.119035937819157</v>
      </c>
      <c r="AK2071" s="17"/>
      <c r="AL2071" s="17">
        <v>0.189756413285083</v>
      </c>
      <c r="AM2071" s="17">
        <v>0.37110651417239099</v>
      </c>
      <c r="AN2071" s="17">
        <v>0.303034807025791</v>
      </c>
      <c r="AO2071" s="17">
        <v>0.388677970920069</v>
      </c>
      <c r="AP2071" s="17">
        <v>0.422295922405517</v>
      </c>
      <c r="AQ2071" s="17">
        <v>0.335010934829436</v>
      </c>
      <c r="AR2071" s="17"/>
      <c r="AS2071" s="17">
        <v>0.33333635588224197</v>
      </c>
      <c r="AT2071" s="17">
        <v>0.30816250766664699</v>
      </c>
      <c r="AU2071" s="17"/>
      <c r="AV2071" s="17">
        <v>0.34222653337806902</v>
      </c>
      <c r="AW2071" s="17">
        <v>0.31263260290745598</v>
      </c>
    </row>
    <row r="2072" spans="2:49" x14ac:dyDescent="0.3">
      <c r="B2072" t="s">
        <v>650</v>
      </c>
      <c r="C2072" s="17">
        <v>0.30087189191820102</v>
      </c>
      <c r="D2072" s="17">
        <v>0.34176156263528301</v>
      </c>
      <c r="E2072" s="17">
        <v>0.26221895307946402</v>
      </c>
      <c r="F2072" s="17"/>
      <c r="G2072" s="17">
        <v>0.24121140044182901</v>
      </c>
      <c r="H2072" s="17">
        <v>0.30413845164999698</v>
      </c>
      <c r="I2072" s="17">
        <v>0.29981691706420399</v>
      </c>
      <c r="J2072" s="17">
        <v>0.30037943925216898</v>
      </c>
      <c r="K2072" s="17">
        <v>0.35713366464677798</v>
      </c>
      <c r="L2072" s="17">
        <v>0.30164345944376297</v>
      </c>
      <c r="M2072" s="17"/>
      <c r="N2072" s="17">
        <v>0.32261170153864299</v>
      </c>
      <c r="O2072" s="17">
        <v>0.30652368832511301</v>
      </c>
      <c r="P2072" s="17">
        <v>0.30601063250135702</v>
      </c>
      <c r="Q2072" s="17">
        <v>0.26672500034227098</v>
      </c>
      <c r="R2072" s="17"/>
      <c r="S2072" s="17">
        <v>0.28860624744867402</v>
      </c>
      <c r="T2072" s="17">
        <v>0.28947124511457101</v>
      </c>
      <c r="U2072" s="17">
        <v>0.283176412862163</v>
      </c>
      <c r="V2072" s="17">
        <v>0.29315552031610997</v>
      </c>
      <c r="W2072" s="17">
        <v>0.28051992796025199</v>
      </c>
      <c r="X2072" s="17">
        <v>0.34809224084012902</v>
      </c>
      <c r="Y2072" s="17">
        <v>0.32051810250060703</v>
      </c>
      <c r="Z2072" s="17">
        <v>0.27007708901562499</v>
      </c>
      <c r="AA2072" s="17">
        <v>0.26910300807131698</v>
      </c>
      <c r="AB2072" s="17">
        <v>0.31411321290796601</v>
      </c>
      <c r="AC2072" s="17">
        <v>0.40468174522351003</v>
      </c>
      <c r="AD2072" s="17">
        <v>0.27640279915572302</v>
      </c>
      <c r="AE2072" s="17"/>
      <c r="AF2072" s="17">
        <v>0.29934180380490999</v>
      </c>
      <c r="AG2072" s="17">
        <v>0.29882114930265602</v>
      </c>
      <c r="AH2072" s="17">
        <v>0.30854349494459699</v>
      </c>
      <c r="AI2072" s="17">
        <v>0.30228786169830602</v>
      </c>
      <c r="AJ2072" s="17">
        <v>0.27961165140321598</v>
      </c>
      <c r="AK2072" s="17"/>
      <c r="AL2072" s="17">
        <v>0.306123070220713</v>
      </c>
      <c r="AM2072" s="17">
        <v>0.30954324644630599</v>
      </c>
      <c r="AN2072" s="17">
        <v>0.321032353779239</v>
      </c>
      <c r="AO2072" s="17">
        <v>0.26868448181325399</v>
      </c>
      <c r="AP2072" s="17">
        <v>0.28634966968321202</v>
      </c>
      <c r="AQ2072" s="17">
        <v>0.32744235236629499</v>
      </c>
      <c r="AR2072" s="17"/>
      <c r="AS2072" s="17">
        <v>0.30659066979341199</v>
      </c>
      <c r="AT2072" s="17">
        <v>0.29406167193850302</v>
      </c>
      <c r="AU2072" s="17"/>
      <c r="AV2072" s="17">
        <v>0.31129145168551198</v>
      </c>
      <c r="AW2072" s="17">
        <v>0.29564332626421203</v>
      </c>
    </row>
    <row r="2073" spans="2:49" x14ac:dyDescent="0.3">
      <c r="B2073" t="s">
        <v>651</v>
      </c>
      <c r="C2073" s="17">
        <v>0.26064733601787898</v>
      </c>
      <c r="D2073" s="17">
        <v>0.312219107425661</v>
      </c>
      <c r="E2073" s="17">
        <v>0.210307595931745</v>
      </c>
      <c r="F2073" s="17"/>
      <c r="G2073" s="17">
        <v>0.35503432382435002</v>
      </c>
      <c r="H2073" s="17">
        <v>0.32925722106041699</v>
      </c>
      <c r="I2073" s="17">
        <v>0.25492150763607502</v>
      </c>
      <c r="J2073" s="17">
        <v>0.26510367923982803</v>
      </c>
      <c r="K2073" s="17">
        <v>0.20779010976815801</v>
      </c>
      <c r="L2073" s="17">
        <v>0.178283527108858</v>
      </c>
      <c r="M2073" s="17"/>
      <c r="N2073" s="17">
        <v>0.28802166431466097</v>
      </c>
      <c r="O2073" s="17">
        <v>0.266323008519395</v>
      </c>
      <c r="P2073" s="17">
        <v>0.236844670990975</v>
      </c>
      <c r="Q2073" s="17">
        <v>0.24530952654761601</v>
      </c>
      <c r="R2073" s="17"/>
      <c r="S2073" s="17">
        <v>0.305990991944941</v>
      </c>
      <c r="T2073" s="17">
        <v>0.27960176658063002</v>
      </c>
      <c r="U2073" s="17">
        <v>0.27404262692996501</v>
      </c>
      <c r="V2073" s="17">
        <v>0.282854778496548</v>
      </c>
      <c r="W2073" s="17">
        <v>0.24635730486721499</v>
      </c>
      <c r="X2073" s="17">
        <v>0.231674202942486</v>
      </c>
      <c r="Y2073" s="17">
        <v>0.221909688410554</v>
      </c>
      <c r="Z2073" s="17">
        <v>0.24530408616265301</v>
      </c>
      <c r="AA2073" s="17">
        <v>0.22533348412502899</v>
      </c>
      <c r="AB2073" s="17">
        <v>0.22833620723977999</v>
      </c>
      <c r="AC2073" s="17">
        <v>0.25191734851578601</v>
      </c>
      <c r="AD2073" s="17">
        <v>0.34880367506495602</v>
      </c>
      <c r="AE2073" s="17"/>
      <c r="AF2073" s="17">
        <v>0.20318611355091901</v>
      </c>
      <c r="AG2073" s="17">
        <v>0.28048292613391801</v>
      </c>
      <c r="AH2073" s="17">
        <v>0.29601768602899298</v>
      </c>
      <c r="AI2073" s="17">
        <v>0.30348906672777698</v>
      </c>
      <c r="AJ2073" s="17">
        <v>0.40320962620039003</v>
      </c>
      <c r="AK2073" s="17"/>
      <c r="AL2073" s="17">
        <v>0.33630200021225598</v>
      </c>
      <c r="AM2073" s="17">
        <v>0.24243114496639701</v>
      </c>
      <c r="AN2073" s="17">
        <v>0.25252612659205398</v>
      </c>
      <c r="AO2073" s="17">
        <v>0.20729837162435799</v>
      </c>
      <c r="AP2073" s="17">
        <v>0.222935048809415</v>
      </c>
      <c r="AQ2073" s="17">
        <v>0.25040375795571501</v>
      </c>
      <c r="AR2073" s="17"/>
      <c r="AS2073" s="17">
        <v>0.26174640377233399</v>
      </c>
      <c r="AT2073" s="17">
        <v>0.259338508617383</v>
      </c>
      <c r="AU2073" s="17"/>
      <c r="AV2073" s="17">
        <v>0.27137274556836799</v>
      </c>
      <c r="AW2073" s="17">
        <v>0.23932824590209001</v>
      </c>
    </row>
    <row r="2074" spans="2:49" x14ac:dyDescent="0.3">
      <c r="B2074" t="s">
        <v>652</v>
      </c>
      <c r="C2074" s="17">
        <v>0.173521993138225</v>
      </c>
      <c r="D2074" s="17">
        <v>0.17265303737417401</v>
      </c>
      <c r="E2074" s="17">
        <v>0.17464003969016201</v>
      </c>
      <c r="F2074" s="17"/>
      <c r="G2074" s="17">
        <v>0.25408677648733302</v>
      </c>
      <c r="H2074" s="17">
        <v>0.25520415162819599</v>
      </c>
      <c r="I2074" s="17">
        <v>0.179618734886339</v>
      </c>
      <c r="J2074" s="17">
        <v>0.147723376873619</v>
      </c>
      <c r="K2074" s="17">
        <v>0.123573609959994</v>
      </c>
      <c r="L2074" s="17">
        <v>0.102765745613891</v>
      </c>
      <c r="M2074" s="17"/>
      <c r="N2074" s="17">
        <v>0.19628711064909499</v>
      </c>
      <c r="O2074" s="17">
        <v>0.178976620055501</v>
      </c>
      <c r="P2074" s="17">
        <v>0.153326185352057</v>
      </c>
      <c r="Q2074" s="17">
        <v>0.161025028564629</v>
      </c>
      <c r="R2074" s="17"/>
      <c r="S2074" s="17">
        <v>0.22544604644389499</v>
      </c>
      <c r="T2074" s="17">
        <v>0.16539666624591001</v>
      </c>
      <c r="U2074" s="17">
        <v>0.18438517929676901</v>
      </c>
      <c r="V2074" s="17">
        <v>0.100810983781997</v>
      </c>
      <c r="W2074" s="17">
        <v>0.176370069455416</v>
      </c>
      <c r="X2074" s="17">
        <v>0.213496846513507</v>
      </c>
      <c r="Y2074" s="17">
        <v>0.18570678437540999</v>
      </c>
      <c r="Z2074" s="17">
        <v>0.116617770909986</v>
      </c>
      <c r="AA2074" s="17">
        <v>0.17608382011393001</v>
      </c>
      <c r="AB2074" s="17">
        <v>0.126452583848045</v>
      </c>
      <c r="AC2074" s="17">
        <v>0.16592719773003101</v>
      </c>
      <c r="AD2074" s="17">
        <v>0.21641731297874001</v>
      </c>
      <c r="AE2074" s="17"/>
      <c r="AF2074" s="17">
        <v>0.13561862556003201</v>
      </c>
      <c r="AG2074" s="17">
        <v>0.16507961920363101</v>
      </c>
      <c r="AH2074" s="17">
        <v>0.208805390567946</v>
      </c>
      <c r="AI2074" s="17">
        <v>0.23055721855698599</v>
      </c>
      <c r="AJ2074" s="17">
        <v>0.33846075629064598</v>
      </c>
      <c r="AK2074" s="17"/>
      <c r="AL2074" s="17">
        <v>0.23000066706196701</v>
      </c>
      <c r="AM2074" s="17">
        <v>0.150864829035606</v>
      </c>
      <c r="AN2074" s="17">
        <v>0.16626659268889599</v>
      </c>
      <c r="AO2074" s="17">
        <v>0.156701143949393</v>
      </c>
      <c r="AP2074" s="17">
        <v>0.14021625063116799</v>
      </c>
      <c r="AQ2074" s="17">
        <v>0.14713641894832799</v>
      </c>
      <c r="AR2074" s="17"/>
      <c r="AS2074" s="17">
        <v>0.17140551027496001</v>
      </c>
      <c r="AT2074" s="17">
        <v>0.17604241169558399</v>
      </c>
      <c r="AU2074" s="17"/>
      <c r="AV2074" s="17">
        <v>0.17265992201039401</v>
      </c>
      <c r="AW2074" s="17">
        <v>0.168484192819679</v>
      </c>
    </row>
    <row r="2075" spans="2:49" x14ac:dyDescent="0.3">
      <c r="B2075" t="s">
        <v>653</v>
      </c>
      <c r="C2075" s="17">
        <v>0.15598011089081501</v>
      </c>
      <c r="D2075" s="17">
        <v>0.16248826452156301</v>
      </c>
      <c r="E2075" s="17">
        <v>0.14884372347022001</v>
      </c>
      <c r="F2075" s="17"/>
      <c r="G2075" s="17">
        <v>0.25109998433812297</v>
      </c>
      <c r="H2075" s="17">
        <v>0.24646488239578199</v>
      </c>
      <c r="I2075" s="17">
        <v>0.2096543307822</v>
      </c>
      <c r="J2075" s="17">
        <v>0.110497142489447</v>
      </c>
      <c r="K2075" s="17">
        <v>7.4166538025338805E-2</v>
      </c>
      <c r="L2075" s="17">
        <v>6.6825472202018205E-2</v>
      </c>
      <c r="M2075" s="17"/>
      <c r="N2075" s="17">
        <v>0.198481362546131</v>
      </c>
      <c r="O2075" s="17">
        <v>0.13107649280756201</v>
      </c>
      <c r="P2075" s="17">
        <v>0.15374242900274501</v>
      </c>
      <c r="Q2075" s="17">
        <v>0.13788975712585899</v>
      </c>
      <c r="R2075" s="17"/>
      <c r="S2075" s="17">
        <v>0.24200075347487601</v>
      </c>
      <c r="T2075" s="17">
        <v>0.15456282027978499</v>
      </c>
      <c r="U2075" s="17">
        <v>0.134643716434206</v>
      </c>
      <c r="V2075" s="17">
        <v>0.12253047903254299</v>
      </c>
      <c r="W2075" s="17">
        <v>0.20642146372112899</v>
      </c>
      <c r="X2075" s="17">
        <v>0.13012425763209301</v>
      </c>
      <c r="Y2075" s="17">
        <v>9.7156043289621394E-2</v>
      </c>
      <c r="Z2075" s="17">
        <v>0.20135624758440601</v>
      </c>
      <c r="AA2075" s="17">
        <v>0.147768224222388</v>
      </c>
      <c r="AB2075" s="17">
        <v>0.11988374862994</v>
      </c>
      <c r="AC2075" s="17">
        <v>0.12761143533672401</v>
      </c>
      <c r="AD2075" s="17">
        <v>0.15894044150223799</v>
      </c>
      <c r="AE2075" s="17"/>
      <c r="AF2075" s="17">
        <v>0.10967725790324</v>
      </c>
      <c r="AG2075" s="17">
        <v>0.15672180067687799</v>
      </c>
      <c r="AH2075" s="17">
        <v>0.186029590563773</v>
      </c>
      <c r="AI2075" s="17">
        <v>0.22143136443288799</v>
      </c>
      <c r="AJ2075" s="17">
        <v>0.236106510878998</v>
      </c>
      <c r="AK2075" s="17"/>
      <c r="AL2075" s="17">
        <v>0.19965016996097501</v>
      </c>
      <c r="AM2075" s="17">
        <v>0.13730075326493499</v>
      </c>
      <c r="AN2075" s="17">
        <v>0.16486541248412501</v>
      </c>
      <c r="AO2075" s="17">
        <v>0.14095111569437099</v>
      </c>
      <c r="AP2075" s="17">
        <v>9.2855064517001498E-2</v>
      </c>
      <c r="AQ2075" s="17">
        <v>0.196592386157487</v>
      </c>
      <c r="AR2075" s="17"/>
      <c r="AS2075" s="17">
        <v>0.15326896378664001</v>
      </c>
      <c r="AT2075" s="17">
        <v>0.15920868674734101</v>
      </c>
      <c r="AU2075" s="17"/>
      <c r="AV2075" s="17">
        <v>0.154799267815801</v>
      </c>
      <c r="AW2075" s="17">
        <v>0.14970513881116199</v>
      </c>
    </row>
    <row r="2076" spans="2:49" x14ac:dyDescent="0.3">
      <c r="B2076" t="s">
        <v>654</v>
      </c>
      <c r="C2076" s="17">
        <v>0.13604788462652301</v>
      </c>
      <c r="D2076" s="17">
        <v>0.126976592176409</v>
      </c>
      <c r="E2076" s="17">
        <v>0.144942554595024</v>
      </c>
      <c r="F2076" s="17"/>
      <c r="G2076" s="17">
        <v>0.22096273651557599</v>
      </c>
      <c r="H2076" s="17">
        <v>0.20898289648204499</v>
      </c>
      <c r="I2076" s="17">
        <v>0.12622632182544599</v>
      </c>
      <c r="J2076" s="17">
        <v>0.10449629550223299</v>
      </c>
      <c r="K2076" s="17">
        <v>0.102738920334932</v>
      </c>
      <c r="L2076" s="17">
        <v>7.6003571090880503E-2</v>
      </c>
      <c r="M2076" s="17"/>
      <c r="N2076" s="17">
        <v>0.166612256133881</v>
      </c>
      <c r="O2076" s="17">
        <v>0.13273047335749899</v>
      </c>
      <c r="P2076" s="17">
        <v>0.113576501610504</v>
      </c>
      <c r="Q2076" s="17">
        <v>0.12594508588638401</v>
      </c>
      <c r="R2076" s="17"/>
      <c r="S2076" s="17">
        <v>0.16006762532799201</v>
      </c>
      <c r="T2076" s="17">
        <v>0.106723616116742</v>
      </c>
      <c r="U2076" s="17">
        <v>0.103764874387564</v>
      </c>
      <c r="V2076" s="17">
        <v>0.12567106384274099</v>
      </c>
      <c r="W2076" s="17">
        <v>9.6930043051562595E-2</v>
      </c>
      <c r="X2076" s="17">
        <v>0.198188973070863</v>
      </c>
      <c r="Y2076" s="17">
        <v>0.19750078558495399</v>
      </c>
      <c r="Z2076" s="17">
        <v>0.17866040179145301</v>
      </c>
      <c r="AA2076" s="17">
        <v>0.13128494866249901</v>
      </c>
      <c r="AB2076" s="17">
        <v>0.112591670074785</v>
      </c>
      <c r="AC2076" s="17">
        <v>0.10376331806375</v>
      </c>
      <c r="AD2076" s="17">
        <v>9.4216288498098794E-2</v>
      </c>
      <c r="AE2076" s="17"/>
      <c r="AF2076" s="17">
        <v>0.11385615677376799</v>
      </c>
      <c r="AG2076" s="17">
        <v>0.11977495037871801</v>
      </c>
      <c r="AH2076" s="17">
        <v>0.16592449402981199</v>
      </c>
      <c r="AI2076" s="17">
        <v>0.18170450513310801</v>
      </c>
      <c r="AJ2076" s="17">
        <v>0.23595622470647801</v>
      </c>
      <c r="AK2076" s="17"/>
      <c r="AL2076" s="17">
        <v>0.20175191338846299</v>
      </c>
      <c r="AM2076" s="17">
        <v>9.9403867676173305E-2</v>
      </c>
      <c r="AN2076" s="17">
        <v>0.100141852015904</v>
      </c>
      <c r="AO2076" s="17">
        <v>0.122513171838231</v>
      </c>
      <c r="AP2076" s="17">
        <v>0.115758983483658</v>
      </c>
      <c r="AQ2076" s="17">
        <v>0.17028133397567</v>
      </c>
      <c r="AR2076" s="17"/>
      <c r="AS2076" s="17">
        <v>0.12975220652670699</v>
      </c>
      <c r="AT2076" s="17">
        <v>0.14354510758511199</v>
      </c>
      <c r="AU2076" s="17"/>
      <c r="AV2076" s="17">
        <v>0.13240471162054299</v>
      </c>
      <c r="AW2076" s="17">
        <v>0.123574960880832</v>
      </c>
    </row>
    <row r="2077" spans="2:49" x14ac:dyDescent="0.3">
      <c r="B2077" t="s">
        <v>655</v>
      </c>
      <c r="C2077" s="17">
        <v>0.135811728520499</v>
      </c>
      <c r="D2077" s="17">
        <v>0.172921059905907</v>
      </c>
      <c r="E2077" s="17">
        <v>9.8681022008102401E-2</v>
      </c>
      <c r="F2077" s="17"/>
      <c r="G2077" s="17">
        <v>0.197803904895935</v>
      </c>
      <c r="H2077" s="17">
        <v>0.27536412253519099</v>
      </c>
      <c r="I2077" s="17">
        <v>0.16244825351269801</v>
      </c>
      <c r="J2077" s="17">
        <v>0.100558274855801</v>
      </c>
      <c r="K2077" s="17">
        <v>6.6615206787918907E-2</v>
      </c>
      <c r="L2077" s="17">
        <v>3.4298397438396203E-2</v>
      </c>
      <c r="M2077" s="17"/>
      <c r="N2077" s="17">
        <v>0.22650903349597501</v>
      </c>
      <c r="O2077" s="17">
        <v>9.0598311236133905E-2</v>
      </c>
      <c r="P2077" s="17">
        <v>0.121768519769896</v>
      </c>
      <c r="Q2077" s="17">
        <v>9.6913965811932304E-2</v>
      </c>
      <c r="R2077" s="17"/>
      <c r="S2077" s="17">
        <v>0.23491461157144899</v>
      </c>
      <c r="T2077" s="17">
        <v>0.115943115972457</v>
      </c>
      <c r="U2077" s="17">
        <v>0.11440511629934701</v>
      </c>
      <c r="V2077" s="17">
        <v>0.10611630688259301</v>
      </c>
      <c r="W2077" s="17">
        <v>0.11167297261257</v>
      </c>
      <c r="X2077" s="17">
        <v>0.129651312432706</v>
      </c>
      <c r="Y2077" s="17">
        <v>0.13455767539038699</v>
      </c>
      <c r="Z2077" s="17">
        <v>0.18485030125507901</v>
      </c>
      <c r="AA2077" s="17">
        <v>0.126314302271399</v>
      </c>
      <c r="AB2077" s="17">
        <v>0.112361225126744</v>
      </c>
      <c r="AC2077" s="17">
        <v>9.0686602656134596E-2</v>
      </c>
      <c r="AD2077" s="17">
        <v>9.7936891966744599E-2</v>
      </c>
      <c r="AE2077" s="17"/>
      <c r="AF2077" s="17">
        <v>7.2848831225294897E-2</v>
      </c>
      <c r="AG2077" s="17">
        <v>0.11057421522748601</v>
      </c>
      <c r="AH2077" s="17">
        <v>0.169365046437913</v>
      </c>
      <c r="AI2077" s="17">
        <v>0.23416086101640099</v>
      </c>
      <c r="AJ2077" s="17">
        <v>0.467626247219387</v>
      </c>
      <c r="AK2077" s="17"/>
      <c r="AL2077" s="17">
        <v>0.23570450513455199</v>
      </c>
      <c r="AM2077" s="17">
        <v>8.4981543759761705E-2</v>
      </c>
      <c r="AN2077" s="17">
        <v>0.13761784844026001</v>
      </c>
      <c r="AO2077" s="17">
        <v>0.100567652902521</v>
      </c>
      <c r="AP2077" s="17">
        <v>8.0267064053052894E-2</v>
      </c>
      <c r="AQ2077" s="17">
        <v>0.13227321432931399</v>
      </c>
      <c r="AR2077" s="17"/>
      <c r="AS2077" s="17">
        <v>0.148209700763059</v>
      </c>
      <c r="AT2077" s="17">
        <v>0.121047574339936</v>
      </c>
      <c r="AU2077" s="17"/>
      <c r="AV2077" s="17">
        <v>0.150846488591758</v>
      </c>
      <c r="AW2077" s="17">
        <v>0.142069058028094</v>
      </c>
    </row>
    <row r="2078" spans="2:49" x14ac:dyDescent="0.3">
      <c r="B2078" t="s">
        <v>656</v>
      </c>
      <c r="C2078" s="17">
        <v>0.119105986677864</v>
      </c>
      <c r="D2078" s="17">
        <v>0.12580707253346801</v>
      </c>
      <c r="E2078" s="17">
        <v>0.111516146483357</v>
      </c>
      <c r="F2078" s="17"/>
      <c r="G2078" s="17">
        <v>0.144955534432784</v>
      </c>
      <c r="H2078" s="17">
        <v>0.20746002938258201</v>
      </c>
      <c r="I2078" s="17">
        <v>0.172805283624482</v>
      </c>
      <c r="J2078" s="17">
        <v>8.46349885390517E-2</v>
      </c>
      <c r="K2078" s="17">
        <v>6.0851226176762301E-2</v>
      </c>
      <c r="L2078" s="17">
        <v>5.3263536827715501E-2</v>
      </c>
      <c r="M2078" s="17"/>
      <c r="N2078" s="17">
        <v>0.188197477709829</v>
      </c>
      <c r="O2078" s="17">
        <v>9.1595550554876295E-2</v>
      </c>
      <c r="P2078" s="17">
        <v>8.3041386115832005E-2</v>
      </c>
      <c r="Q2078" s="17">
        <v>0.106120636651998</v>
      </c>
      <c r="R2078" s="17"/>
      <c r="S2078" s="17">
        <v>0.15914311508322401</v>
      </c>
      <c r="T2078" s="17">
        <v>0.149509414643929</v>
      </c>
      <c r="U2078" s="17">
        <v>0.11102319743851501</v>
      </c>
      <c r="V2078" s="17">
        <v>8.8102815124760703E-2</v>
      </c>
      <c r="W2078" s="17">
        <v>0.122036329817359</v>
      </c>
      <c r="X2078" s="17">
        <v>0.10030967748101401</v>
      </c>
      <c r="Y2078" s="17">
        <v>0.10176422950715799</v>
      </c>
      <c r="Z2078" s="17">
        <v>0.126526691571971</v>
      </c>
      <c r="AA2078" s="17">
        <v>9.1472360535565206E-2</v>
      </c>
      <c r="AB2078" s="17">
        <v>0.114487980869161</v>
      </c>
      <c r="AC2078" s="17">
        <v>0.11121511410870499</v>
      </c>
      <c r="AD2078" s="17">
        <v>0.12841087493043299</v>
      </c>
      <c r="AE2078" s="17"/>
      <c r="AF2078" s="17">
        <v>6.4390942766536299E-2</v>
      </c>
      <c r="AG2078" s="17">
        <v>8.5170852845793205E-2</v>
      </c>
      <c r="AH2078" s="17">
        <v>0.17072597666508699</v>
      </c>
      <c r="AI2078" s="17">
        <v>0.19666277355727099</v>
      </c>
      <c r="AJ2078" s="17">
        <v>0.299948204596029</v>
      </c>
      <c r="AK2078" s="17"/>
      <c r="AL2078" s="17">
        <v>0.18570423616772799</v>
      </c>
      <c r="AM2078" s="17">
        <v>9.88706368727581E-2</v>
      </c>
      <c r="AN2078" s="17">
        <v>0.100383376156087</v>
      </c>
      <c r="AO2078" s="17">
        <v>9.6891120119843299E-2</v>
      </c>
      <c r="AP2078" s="17">
        <v>6.9113072758396801E-2</v>
      </c>
      <c r="AQ2078" s="17">
        <v>0.10370977435083401</v>
      </c>
      <c r="AR2078" s="17"/>
      <c r="AS2078" s="17">
        <v>0.121096637104169</v>
      </c>
      <c r="AT2078" s="17">
        <v>0.116735415971739</v>
      </c>
      <c r="AU2078" s="17"/>
      <c r="AV2078" s="17">
        <v>0.118283754685615</v>
      </c>
      <c r="AW2078" s="17">
        <v>0.127647375013305</v>
      </c>
    </row>
    <row r="2079" spans="2:49" x14ac:dyDescent="0.3">
      <c r="B2079" t="s">
        <v>657</v>
      </c>
      <c r="C2079" s="17">
        <v>0.118128041202643</v>
      </c>
      <c r="D2079" s="17">
        <v>0.137001115220763</v>
      </c>
      <c r="E2079" s="17">
        <v>9.8668255032456395E-2</v>
      </c>
      <c r="F2079" s="17"/>
      <c r="G2079" s="17">
        <v>0.14602450568000999</v>
      </c>
      <c r="H2079" s="17">
        <v>0.16353032327112599</v>
      </c>
      <c r="I2079" s="17">
        <v>0.13140097654216601</v>
      </c>
      <c r="J2079" s="17">
        <v>0.14503521029615199</v>
      </c>
      <c r="K2079" s="17">
        <v>8.8799787054054696E-2</v>
      </c>
      <c r="L2079" s="17">
        <v>4.9544213322832001E-2</v>
      </c>
      <c r="M2079" s="17"/>
      <c r="N2079" s="17">
        <v>0.150441019750369</v>
      </c>
      <c r="O2079" s="17">
        <v>0.10546983523352201</v>
      </c>
      <c r="P2079" s="17">
        <v>0.121735069242677</v>
      </c>
      <c r="Q2079" s="17">
        <v>9.4508392811832306E-2</v>
      </c>
      <c r="R2079" s="17"/>
      <c r="S2079" s="17">
        <v>0.116564791687327</v>
      </c>
      <c r="T2079" s="17">
        <v>0.15011836048550101</v>
      </c>
      <c r="U2079" s="17">
        <v>0.105068534416363</v>
      </c>
      <c r="V2079" s="17">
        <v>0.12420313933748101</v>
      </c>
      <c r="W2079" s="17">
        <v>0.11562239358467</v>
      </c>
      <c r="X2079" s="17">
        <v>9.7633775635449199E-2</v>
      </c>
      <c r="Y2079" s="17">
        <v>0.10718741531548</v>
      </c>
      <c r="Z2079" s="17">
        <v>0.101171138524346</v>
      </c>
      <c r="AA2079" s="17">
        <v>8.5774873298785095E-2</v>
      </c>
      <c r="AB2079" s="17">
        <v>0.12600396638259501</v>
      </c>
      <c r="AC2079" s="17">
        <v>0.15373352478692001</v>
      </c>
      <c r="AD2079" s="17">
        <v>0.15773211460028799</v>
      </c>
      <c r="AE2079" s="17"/>
      <c r="AF2079" s="17">
        <v>9.0015970279937699E-2</v>
      </c>
      <c r="AG2079" s="17">
        <v>8.95837162648951E-2</v>
      </c>
      <c r="AH2079" s="17">
        <v>0.15612817320074199</v>
      </c>
      <c r="AI2079" s="17">
        <v>0.14060343833372699</v>
      </c>
      <c r="AJ2079" s="17">
        <v>0.24865657043619699</v>
      </c>
      <c r="AK2079" s="17"/>
      <c r="AL2079" s="17">
        <v>0.160750804548697</v>
      </c>
      <c r="AM2079" s="17">
        <v>0.104018432715169</v>
      </c>
      <c r="AN2079" s="17">
        <v>8.4460365417013905E-2</v>
      </c>
      <c r="AO2079" s="17">
        <v>0.11073594815496</v>
      </c>
      <c r="AP2079" s="17">
        <v>8.8350424455836601E-2</v>
      </c>
      <c r="AQ2079" s="17">
        <v>0.136525461955641</v>
      </c>
      <c r="AR2079" s="17"/>
      <c r="AS2079" s="17">
        <v>0.130326747969085</v>
      </c>
      <c r="AT2079" s="17">
        <v>0.10360118277937901</v>
      </c>
      <c r="AU2079" s="17"/>
      <c r="AV2079" s="17">
        <v>0.12574657289466101</v>
      </c>
      <c r="AW2079" s="17">
        <v>0.14099321816797999</v>
      </c>
    </row>
    <row r="2080" spans="2:49" x14ac:dyDescent="0.3">
      <c r="B2080" t="s">
        <v>658</v>
      </c>
      <c r="C2080" s="17">
        <v>0.11489810237128199</v>
      </c>
      <c r="D2080" s="17">
        <v>0.11943228735045799</v>
      </c>
      <c r="E2080" s="17">
        <v>0.109447044492927</v>
      </c>
      <c r="F2080" s="17"/>
      <c r="G2080" s="17">
        <v>0.17841466789350599</v>
      </c>
      <c r="H2080" s="17">
        <v>0.16565516200819699</v>
      </c>
      <c r="I2080" s="17">
        <v>0.103421090994281</v>
      </c>
      <c r="J2080" s="17">
        <v>0.123104767612495</v>
      </c>
      <c r="K2080" s="17">
        <v>6.5794932566389894E-2</v>
      </c>
      <c r="L2080" s="17">
        <v>6.6833926014296996E-2</v>
      </c>
      <c r="M2080" s="17"/>
      <c r="N2080" s="17">
        <v>0.12609147825821099</v>
      </c>
      <c r="O2080" s="17">
        <v>0.114295909333068</v>
      </c>
      <c r="P2080" s="17">
        <v>0.13061373030217999</v>
      </c>
      <c r="Q2080" s="17">
        <v>8.8964926835277902E-2</v>
      </c>
      <c r="R2080" s="17"/>
      <c r="S2080" s="17">
        <v>0.149449169057422</v>
      </c>
      <c r="T2080" s="17">
        <v>0.10844054396000299</v>
      </c>
      <c r="U2080" s="17">
        <v>8.6549911421428594E-2</v>
      </c>
      <c r="V2080" s="17">
        <v>9.54232658701928E-2</v>
      </c>
      <c r="W2080" s="17">
        <v>8.8971377578755298E-2</v>
      </c>
      <c r="X2080" s="17">
        <v>0.125179033519843</v>
      </c>
      <c r="Y2080" s="17">
        <v>0.10644353579650501</v>
      </c>
      <c r="Z2080" s="17">
        <v>0.128539058593136</v>
      </c>
      <c r="AA2080" s="17">
        <v>0.15066040140464401</v>
      </c>
      <c r="AB2080" s="17">
        <v>0.101705783926039</v>
      </c>
      <c r="AC2080" s="17">
        <v>8.2421939538894401E-2</v>
      </c>
      <c r="AD2080" s="17">
        <v>0.11202794758157</v>
      </c>
      <c r="AE2080" s="17"/>
      <c r="AF2080" s="17">
        <v>7.2817531245471898E-2</v>
      </c>
      <c r="AG2080" s="17">
        <v>0.117145517009971</v>
      </c>
      <c r="AH2080" s="17">
        <v>0.14392991499996699</v>
      </c>
      <c r="AI2080" s="17">
        <v>0.133314964062061</v>
      </c>
      <c r="AJ2080" s="17">
        <v>0.24432966511794399</v>
      </c>
      <c r="AK2080" s="17"/>
      <c r="AL2080" s="17">
        <v>0.15463793898731501</v>
      </c>
      <c r="AM2080" s="17">
        <v>0.11035700032420399</v>
      </c>
      <c r="AN2080" s="17">
        <v>6.4481294219855503E-2</v>
      </c>
      <c r="AO2080" s="17">
        <v>0.12648927204538901</v>
      </c>
      <c r="AP2080" s="17">
        <v>7.7596494625889606E-2</v>
      </c>
      <c r="AQ2080" s="17">
        <v>7.4370908621940401E-2</v>
      </c>
      <c r="AR2080" s="17"/>
      <c r="AS2080" s="17">
        <v>0.107581746663672</v>
      </c>
      <c r="AT2080" s="17">
        <v>0.12361080164126299</v>
      </c>
      <c r="AU2080" s="17"/>
      <c r="AV2080" s="17">
        <v>0.105865921556081</v>
      </c>
      <c r="AW2080" s="17">
        <v>0.11157761954609299</v>
      </c>
    </row>
    <row r="2081" spans="2:49" x14ac:dyDescent="0.3">
      <c r="B2081" t="s">
        <v>659</v>
      </c>
      <c r="C2081" s="17">
        <v>9.5619336110360803E-2</v>
      </c>
      <c r="D2081" s="17">
        <v>0.11076963001854399</v>
      </c>
      <c r="E2081" s="17">
        <v>8.0551355895087398E-2</v>
      </c>
      <c r="F2081" s="17"/>
      <c r="G2081" s="17">
        <v>0.21287731169386301</v>
      </c>
      <c r="H2081" s="17">
        <v>0.199932535936441</v>
      </c>
      <c r="I2081" s="17">
        <v>9.7857783406864504E-2</v>
      </c>
      <c r="J2081" s="17">
        <v>6.4902770078754599E-2</v>
      </c>
      <c r="K2081" s="17">
        <v>9.4392313529873002E-3</v>
      </c>
      <c r="L2081" s="17">
        <v>1.33970211052819E-2</v>
      </c>
      <c r="M2081" s="17"/>
      <c r="N2081" s="17">
        <v>0.138192451159143</v>
      </c>
      <c r="O2081" s="17">
        <v>9.2322787289274802E-2</v>
      </c>
      <c r="P2081" s="17">
        <v>7.8202092461612402E-2</v>
      </c>
      <c r="Q2081" s="17">
        <v>6.9431206514586397E-2</v>
      </c>
      <c r="R2081" s="17"/>
      <c r="S2081" s="17">
        <v>0.15989299491956199</v>
      </c>
      <c r="T2081" s="17">
        <v>8.2912368960793806E-2</v>
      </c>
      <c r="U2081" s="17">
        <v>7.8531224641035305E-2</v>
      </c>
      <c r="V2081" s="17">
        <v>0.10784727296529401</v>
      </c>
      <c r="W2081" s="17">
        <v>6.2492502923811602E-2</v>
      </c>
      <c r="X2081" s="17">
        <v>0.11470845456834999</v>
      </c>
      <c r="Y2081" s="17">
        <v>7.1633719918058794E-2</v>
      </c>
      <c r="Z2081" s="17">
        <v>0.150541812060389</v>
      </c>
      <c r="AA2081" s="17">
        <v>9.4608695770454901E-2</v>
      </c>
      <c r="AB2081" s="17">
        <v>5.2100427795582299E-2</v>
      </c>
      <c r="AC2081" s="17">
        <v>6.1854724847877199E-2</v>
      </c>
      <c r="AD2081" s="17">
        <v>6.0434466277030897E-2</v>
      </c>
      <c r="AE2081" s="17"/>
      <c r="AF2081" s="17">
        <v>4.5062886963435002E-2</v>
      </c>
      <c r="AG2081" s="17">
        <v>7.3908044239489004E-2</v>
      </c>
      <c r="AH2081" s="17">
        <v>0.13231418785918</v>
      </c>
      <c r="AI2081" s="17">
        <v>0.19329048411976499</v>
      </c>
      <c r="AJ2081" s="17">
        <v>0.15587840244095599</v>
      </c>
      <c r="AK2081" s="17"/>
      <c r="AL2081" s="17">
        <v>0.17260018401814001</v>
      </c>
      <c r="AM2081" s="17">
        <v>6.3660287227783399E-2</v>
      </c>
      <c r="AN2081" s="17">
        <v>0.108947100728171</v>
      </c>
      <c r="AO2081" s="17">
        <v>6.6061049663669102E-2</v>
      </c>
      <c r="AP2081" s="17">
        <v>3.3972667270416097E-2</v>
      </c>
      <c r="AQ2081" s="17">
        <v>6.9892848364108501E-2</v>
      </c>
      <c r="AR2081" s="17"/>
      <c r="AS2081" s="17">
        <v>9.5454493295532405E-2</v>
      </c>
      <c r="AT2081" s="17">
        <v>9.5815639561124294E-2</v>
      </c>
      <c r="AU2081" s="17"/>
      <c r="AV2081" s="17">
        <v>9.4609003120003296E-2</v>
      </c>
      <c r="AW2081" s="17">
        <v>9.7423500072391395E-2</v>
      </c>
    </row>
    <row r="2082" spans="2:49" x14ac:dyDescent="0.3">
      <c r="B2082" t="s">
        <v>660</v>
      </c>
      <c r="C2082" s="17">
        <v>9.5358054034938605E-2</v>
      </c>
      <c r="D2082" s="17">
        <v>0.104589853793447</v>
      </c>
      <c r="E2082" s="17">
        <v>8.5128850133554701E-2</v>
      </c>
      <c r="F2082" s="17"/>
      <c r="G2082" s="17">
        <v>0.13891642406388499</v>
      </c>
      <c r="H2082" s="17">
        <v>0.17445460508353899</v>
      </c>
      <c r="I2082" s="17">
        <v>9.7310102914786298E-2</v>
      </c>
      <c r="J2082" s="17">
        <v>8.9964586691332102E-2</v>
      </c>
      <c r="K2082" s="17">
        <v>4.5005138190860203E-2</v>
      </c>
      <c r="L2082" s="17">
        <v>3.8549336166952101E-2</v>
      </c>
      <c r="M2082" s="17"/>
      <c r="N2082" s="17">
        <v>0.124593812074759</v>
      </c>
      <c r="O2082" s="17">
        <v>7.3936829958762801E-2</v>
      </c>
      <c r="P2082" s="17">
        <v>9.7194796670579495E-2</v>
      </c>
      <c r="Q2082" s="17">
        <v>8.54850413957364E-2</v>
      </c>
      <c r="R2082" s="17"/>
      <c r="S2082" s="17">
        <v>0.14439899444314899</v>
      </c>
      <c r="T2082" s="17">
        <v>0.106804221605968</v>
      </c>
      <c r="U2082" s="17">
        <v>4.51517790231723E-2</v>
      </c>
      <c r="V2082" s="17">
        <v>8.0298080184245002E-2</v>
      </c>
      <c r="W2082" s="17">
        <v>6.9731991500567095E-2</v>
      </c>
      <c r="X2082" s="17">
        <v>0.11233100239216</v>
      </c>
      <c r="Y2082" s="17">
        <v>7.0538917422552694E-2</v>
      </c>
      <c r="Z2082" s="17">
        <v>0.113312229896118</v>
      </c>
      <c r="AA2082" s="17">
        <v>7.8835927609970005E-2</v>
      </c>
      <c r="AB2082" s="17">
        <v>0.106633958912507</v>
      </c>
      <c r="AC2082" s="17">
        <v>8.0832116424484998E-2</v>
      </c>
      <c r="AD2082" s="17">
        <v>9.74133672755228E-2</v>
      </c>
      <c r="AE2082" s="17"/>
      <c r="AF2082" s="17">
        <v>6.4464674092993196E-2</v>
      </c>
      <c r="AG2082" s="17">
        <v>7.51081502160236E-2</v>
      </c>
      <c r="AH2082" s="17">
        <v>0.12547536054261199</v>
      </c>
      <c r="AI2082" s="17">
        <v>0.127604386213375</v>
      </c>
      <c r="AJ2082" s="17">
        <v>0.26353756093059399</v>
      </c>
      <c r="AK2082" s="17"/>
      <c r="AL2082" s="17">
        <v>0.15810345551230501</v>
      </c>
      <c r="AM2082" s="17">
        <v>6.1652573078411002E-2</v>
      </c>
      <c r="AN2082" s="17">
        <v>9.65612833680147E-2</v>
      </c>
      <c r="AO2082" s="17">
        <v>6.9338538386915199E-2</v>
      </c>
      <c r="AP2082" s="17">
        <v>6.6297439521368906E-2</v>
      </c>
      <c r="AQ2082" s="17">
        <v>0.10628173726731199</v>
      </c>
      <c r="AR2082" s="17"/>
      <c r="AS2082" s="17">
        <v>9.1795335364037903E-2</v>
      </c>
      <c r="AT2082" s="17">
        <v>9.9600725879176094E-2</v>
      </c>
      <c r="AU2082" s="17"/>
      <c r="AV2082" s="17">
        <v>9.6085742182318301E-2</v>
      </c>
      <c r="AW2082" s="17">
        <v>8.1803687506758302E-2</v>
      </c>
    </row>
    <row r="2083" spans="2:49" x14ac:dyDescent="0.3">
      <c r="B2083" t="s">
        <v>661</v>
      </c>
      <c r="C2083" s="17">
        <v>8.9093963009406599E-2</v>
      </c>
      <c r="D2083" s="17">
        <v>9.4448106865847994E-2</v>
      </c>
      <c r="E2083" s="17">
        <v>8.3579891669905995E-2</v>
      </c>
      <c r="F2083" s="17"/>
      <c r="G2083" s="17">
        <v>0.13730960815623</v>
      </c>
      <c r="H2083" s="17">
        <v>0.203896903985163</v>
      </c>
      <c r="I2083" s="17">
        <v>8.8173907264279705E-2</v>
      </c>
      <c r="J2083" s="17">
        <v>7.1472920049489796E-2</v>
      </c>
      <c r="K2083" s="17">
        <v>3.0404566700419602E-2</v>
      </c>
      <c r="L2083" s="17">
        <v>1.8049586377494799E-2</v>
      </c>
      <c r="M2083" s="17"/>
      <c r="N2083" s="17">
        <v>0.12365634969736</v>
      </c>
      <c r="O2083" s="17">
        <v>7.6522208880887593E-2</v>
      </c>
      <c r="P2083" s="17">
        <v>7.8054056432986602E-2</v>
      </c>
      <c r="Q2083" s="17">
        <v>7.5523498448196294E-2</v>
      </c>
      <c r="R2083" s="17"/>
      <c r="S2083" s="17">
        <v>0.14853886021764201</v>
      </c>
      <c r="T2083" s="17">
        <v>8.3277597791908201E-2</v>
      </c>
      <c r="U2083" s="17">
        <v>4.1791694502677598E-2</v>
      </c>
      <c r="V2083" s="17">
        <v>9.5006365188853401E-2</v>
      </c>
      <c r="W2083" s="17">
        <v>7.2690882575110596E-2</v>
      </c>
      <c r="X2083" s="17">
        <v>0.108275858269616</v>
      </c>
      <c r="Y2083" s="17">
        <v>6.4953642667159403E-2</v>
      </c>
      <c r="Z2083" s="17">
        <v>7.4871870906523599E-2</v>
      </c>
      <c r="AA2083" s="17">
        <v>0.112258512192445</v>
      </c>
      <c r="AB2083" s="17">
        <v>5.5797483948205502E-2</v>
      </c>
      <c r="AC2083" s="17">
        <v>4.5824761554178001E-2</v>
      </c>
      <c r="AD2083" s="17">
        <v>9.5962132437965503E-2</v>
      </c>
      <c r="AE2083" s="17"/>
      <c r="AF2083" s="17">
        <v>4.4853435892464398E-2</v>
      </c>
      <c r="AG2083" s="17">
        <v>5.8940890461433401E-2</v>
      </c>
      <c r="AH2083" s="17">
        <v>0.12609791088234501</v>
      </c>
      <c r="AI2083" s="17">
        <v>0.15107430488470899</v>
      </c>
      <c r="AJ2083" s="17">
        <v>0.41590648929061702</v>
      </c>
      <c r="AK2083" s="17"/>
      <c r="AL2083" s="17">
        <v>0.14848935885846201</v>
      </c>
      <c r="AM2083" s="17">
        <v>6.9096449533695703E-2</v>
      </c>
      <c r="AN2083" s="17">
        <v>0.113538703139557</v>
      </c>
      <c r="AO2083" s="17">
        <v>5.9654828497073903E-2</v>
      </c>
      <c r="AP2083" s="17">
        <v>2.36223348109789E-2</v>
      </c>
      <c r="AQ2083" s="17">
        <v>7.1037621956725097E-2</v>
      </c>
      <c r="AR2083" s="17"/>
      <c r="AS2083" s="17">
        <v>9.0884273300524801E-2</v>
      </c>
      <c r="AT2083" s="17">
        <v>8.69619678208403E-2</v>
      </c>
      <c r="AU2083" s="17"/>
      <c r="AV2083" s="17">
        <v>9.6132982743435E-2</v>
      </c>
      <c r="AW2083" s="17">
        <v>7.8660897131325902E-2</v>
      </c>
    </row>
    <row r="2084" spans="2:49" x14ac:dyDescent="0.3">
      <c r="B2084" t="s">
        <v>662</v>
      </c>
      <c r="C2084" s="17">
        <v>8.0368086770679706E-2</v>
      </c>
      <c r="D2084" s="17">
        <v>9.2737673241967494E-2</v>
      </c>
      <c r="E2084" s="17">
        <v>6.7902772478559498E-2</v>
      </c>
      <c r="F2084" s="17"/>
      <c r="G2084" s="17">
        <v>0.14439172619405999</v>
      </c>
      <c r="H2084" s="17">
        <v>0.187276096282014</v>
      </c>
      <c r="I2084" s="17">
        <v>8.2961010835232898E-2</v>
      </c>
      <c r="J2084" s="17">
        <v>5.20803496210967E-2</v>
      </c>
      <c r="K2084" s="17">
        <v>2.0672473308243601E-2</v>
      </c>
      <c r="L2084" s="17">
        <v>1.16277125138171E-2</v>
      </c>
      <c r="M2084" s="17"/>
      <c r="N2084" s="17">
        <v>0.114297429664521</v>
      </c>
      <c r="O2084" s="17">
        <v>6.5432995987581996E-2</v>
      </c>
      <c r="P2084" s="17">
        <v>7.0983306938021198E-2</v>
      </c>
      <c r="Q2084" s="17">
        <v>6.8387929540987602E-2</v>
      </c>
      <c r="R2084" s="17"/>
      <c r="S2084" s="17">
        <v>0.14572350218042199</v>
      </c>
      <c r="T2084" s="17">
        <v>7.9342560767282702E-2</v>
      </c>
      <c r="U2084" s="17">
        <v>5.0300868794647201E-2</v>
      </c>
      <c r="V2084" s="17">
        <v>6.3324253919815901E-2</v>
      </c>
      <c r="W2084" s="17">
        <v>4.2114862514347498E-2</v>
      </c>
      <c r="X2084" s="17">
        <v>0.10849446530259001</v>
      </c>
      <c r="Y2084" s="17">
        <v>6.8329755362295796E-2</v>
      </c>
      <c r="Z2084" s="17">
        <v>0.110822017595355</v>
      </c>
      <c r="AA2084" s="17">
        <v>9.1023742129811E-2</v>
      </c>
      <c r="AB2084" s="17">
        <v>3.0102639373747901E-2</v>
      </c>
      <c r="AC2084" s="17">
        <v>5.4047773341802802E-2</v>
      </c>
      <c r="AD2084" s="17">
        <v>6.2451462491043497E-2</v>
      </c>
      <c r="AE2084" s="17"/>
      <c r="AF2084" s="17">
        <v>4.4860300180067703E-2</v>
      </c>
      <c r="AG2084" s="17">
        <v>6.3165495147937803E-2</v>
      </c>
      <c r="AH2084" s="17">
        <v>9.6128749275247005E-2</v>
      </c>
      <c r="AI2084" s="17">
        <v>0.16183261397332799</v>
      </c>
      <c r="AJ2084" s="17">
        <v>0.21512906828421899</v>
      </c>
      <c r="AK2084" s="17"/>
      <c r="AL2084" s="17">
        <v>0.150706555290606</v>
      </c>
      <c r="AM2084" s="17">
        <v>5.9599366530029799E-2</v>
      </c>
      <c r="AN2084" s="17">
        <v>7.5910746052994305E-2</v>
      </c>
      <c r="AO2084" s="17">
        <v>4.76034297031835E-2</v>
      </c>
      <c r="AP2084" s="17">
        <v>3.2392729607531798E-2</v>
      </c>
      <c r="AQ2084" s="17">
        <v>4.86955504257729E-2</v>
      </c>
      <c r="AR2084" s="17"/>
      <c r="AS2084" s="17">
        <v>8.1611761581426107E-2</v>
      </c>
      <c r="AT2084" s="17">
        <v>7.8887053719701603E-2</v>
      </c>
      <c r="AU2084" s="17"/>
      <c r="AV2084" s="17">
        <v>9.32813996249304E-2</v>
      </c>
      <c r="AW2084" s="17">
        <v>5.4435104706882897E-2</v>
      </c>
    </row>
    <row r="2085" spans="2:49" x14ac:dyDescent="0.3">
      <c r="B2085" t="s">
        <v>214</v>
      </c>
      <c r="C2085" s="17">
        <v>1.4580022405161E-2</v>
      </c>
      <c r="D2085" s="17">
        <v>2.0383228260222101E-2</v>
      </c>
      <c r="E2085" s="17">
        <v>9.0242994555902595E-3</v>
      </c>
      <c r="F2085" s="17"/>
      <c r="G2085" s="17">
        <v>0</v>
      </c>
      <c r="H2085" s="17">
        <v>1.33278486427008E-2</v>
      </c>
      <c r="I2085" s="17">
        <v>0</v>
      </c>
      <c r="J2085" s="17">
        <v>1.6731481655947199E-2</v>
      </c>
      <c r="K2085" s="17">
        <v>3.6548811641841802E-2</v>
      </c>
      <c r="L2085" s="17">
        <v>2.0778868561652099E-2</v>
      </c>
      <c r="M2085" s="17"/>
      <c r="N2085" s="17">
        <v>2.00424874135137E-2</v>
      </c>
      <c r="O2085" s="17">
        <v>9.9804526837492004E-3</v>
      </c>
      <c r="P2085" s="17">
        <v>1.04613628978162E-2</v>
      </c>
      <c r="Q2085" s="17">
        <v>1.7246516462449901E-2</v>
      </c>
      <c r="R2085" s="17"/>
      <c r="S2085" s="17">
        <v>1.00226730667338E-2</v>
      </c>
      <c r="T2085" s="17">
        <v>9.5984700191497595E-3</v>
      </c>
      <c r="U2085" s="17">
        <v>1.72846874306175E-2</v>
      </c>
      <c r="V2085" s="17">
        <v>1.5389599171769301E-2</v>
      </c>
      <c r="W2085" s="17">
        <v>0</v>
      </c>
      <c r="X2085" s="17">
        <v>2.38666543370178E-2</v>
      </c>
      <c r="Y2085" s="17">
        <v>1.10855907150823E-2</v>
      </c>
      <c r="Z2085" s="17">
        <v>3.2115563989978703E-2</v>
      </c>
      <c r="AA2085" s="17">
        <v>1.9997500506439701E-2</v>
      </c>
      <c r="AB2085" s="17">
        <v>9.6394250053959893E-3</v>
      </c>
      <c r="AC2085" s="17">
        <v>2.5637233012622499E-2</v>
      </c>
      <c r="AD2085" s="17">
        <v>1.6554538424509501E-2</v>
      </c>
      <c r="AE2085" s="17"/>
      <c r="AF2085" s="17">
        <v>1.6233566156885201E-2</v>
      </c>
      <c r="AG2085" s="17">
        <v>8.8666100574455592E-3</v>
      </c>
      <c r="AH2085" s="17">
        <v>1.0244539795292801E-2</v>
      </c>
      <c r="AI2085" s="17">
        <v>1.7925103122461001E-2</v>
      </c>
      <c r="AJ2085" s="17">
        <v>0</v>
      </c>
      <c r="AK2085" s="17"/>
      <c r="AL2085" s="17">
        <v>1.1840200763355501E-2</v>
      </c>
      <c r="AM2085" s="17">
        <v>1.9879821348650701E-2</v>
      </c>
      <c r="AN2085" s="17">
        <v>1.9059165299704899E-2</v>
      </c>
      <c r="AO2085" s="17">
        <v>1.21242319174299E-2</v>
      </c>
      <c r="AP2085" s="17">
        <v>1.2959731344566201E-2</v>
      </c>
      <c r="AQ2085" s="17">
        <v>0</v>
      </c>
      <c r="AR2085" s="17"/>
      <c r="AS2085" s="17">
        <v>1.6224635331095399E-2</v>
      </c>
      <c r="AT2085" s="17">
        <v>1.2621531263965599E-2</v>
      </c>
      <c r="AU2085" s="17"/>
      <c r="AV2085" s="17">
        <v>1.48419954391868E-2</v>
      </c>
      <c r="AW2085" s="17">
        <v>1.9444574954190299E-2</v>
      </c>
    </row>
    <row r="2086" spans="2:49" x14ac:dyDescent="0.3">
      <c r="C2086" s="17"/>
      <c r="D2086" s="17"/>
      <c r="E2086" s="17"/>
      <c r="F2086" s="17"/>
      <c r="G2086" s="17"/>
      <c r="H2086" s="17"/>
      <c r="I2086" s="17"/>
      <c r="J2086" s="17"/>
      <c r="K2086" s="17"/>
      <c r="L2086" s="17"/>
      <c r="M2086" s="17"/>
      <c r="N2086" s="17"/>
      <c r="O2086" s="17"/>
      <c r="P2086" s="17"/>
      <c r="Q2086" s="17"/>
      <c r="R2086" s="17"/>
      <c r="S2086" s="17"/>
      <c r="T2086" s="17"/>
      <c r="U2086" s="17"/>
      <c r="V2086" s="17"/>
      <c r="W2086" s="17"/>
      <c r="X2086" s="17"/>
      <c r="Y2086" s="17"/>
      <c r="Z2086" s="17"/>
      <c r="AA2086" s="17"/>
      <c r="AB2086" s="17"/>
      <c r="AC2086" s="17"/>
      <c r="AD2086" s="17"/>
      <c r="AE2086" s="17"/>
      <c r="AF2086" s="17"/>
      <c r="AG2086" s="17"/>
      <c r="AH2086" s="17"/>
      <c r="AI2086" s="17"/>
      <c r="AJ2086" s="17"/>
      <c r="AK2086" s="17"/>
      <c r="AL2086" s="17"/>
      <c r="AM2086" s="17"/>
      <c r="AN2086" s="17"/>
      <c r="AO2086" s="17"/>
      <c r="AP2086" s="17"/>
      <c r="AQ2086" s="17"/>
      <c r="AR2086" s="17"/>
      <c r="AS2086" s="17"/>
      <c r="AT2086" s="17"/>
      <c r="AU2086" s="17"/>
      <c r="AV2086" s="17"/>
      <c r="AW2086" s="17"/>
    </row>
    <row r="2087" spans="2:49" x14ac:dyDescent="0.3">
      <c r="B2087" s="6" t="s">
        <v>674</v>
      </c>
      <c r="C2087" s="17"/>
      <c r="D2087" s="17"/>
      <c r="E2087" s="17"/>
      <c r="F2087" s="17"/>
      <c r="G2087" s="17"/>
      <c r="H2087" s="17"/>
      <c r="I2087" s="17"/>
      <c r="J2087" s="17"/>
      <c r="K2087" s="17"/>
      <c r="L2087" s="17"/>
      <c r="M2087" s="17"/>
      <c r="N2087" s="17"/>
      <c r="O2087" s="17"/>
      <c r="P2087" s="17"/>
      <c r="Q2087" s="17"/>
      <c r="R2087" s="17"/>
      <c r="S2087" s="17"/>
      <c r="T2087" s="17"/>
      <c r="U2087" s="17"/>
      <c r="V2087" s="17"/>
      <c r="W2087" s="17"/>
      <c r="X2087" s="17"/>
      <c r="Y2087" s="17"/>
      <c r="Z2087" s="17"/>
      <c r="AA2087" s="17"/>
      <c r="AB2087" s="17"/>
      <c r="AC2087" s="17"/>
      <c r="AD2087" s="17"/>
      <c r="AE2087" s="17"/>
      <c r="AF2087" s="17"/>
      <c r="AG2087" s="17"/>
      <c r="AH2087" s="17"/>
      <c r="AI2087" s="17"/>
      <c r="AJ2087" s="17"/>
      <c r="AK2087" s="17"/>
      <c r="AL2087" s="17"/>
      <c r="AM2087" s="17"/>
      <c r="AN2087" s="17"/>
      <c r="AO2087" s="17"/>
      <c r="AP2087" s="17"/>
      <c r="AQ2087" s="17"/>
      <c r="AR2087" s="17"/>
      <c r="AS2087" s="17"/>
      <c r="AT2087" s="17"/>
      <c r="AU2087" s="17"/>
      <c r="AV2087" s="17"/>
      <c r="AW2087" s="17"/>
    </row>
    <row r="2088" spans="2:49" x14ac:dyDescent="0.3">
      <c r="B2088" s="23" t="s">
        <v>80</v>
      </c>
      <c r="C2088" s="17"/>
      <c r="D2088" s="17"/>
      <c r="E2088" s="17"/>
      <c r="F2088" s="17"/>
      <c r="G2088" s="17"/>
      <c r="H2088" s="17"/>
      <c r="I2088" s="17"/>
      <c r="J2088" s="17"/>
      <c r="K2088" s="17"/>
      <c r="L2088" s="17"/>
      <c r="M2088" s="17"/>
      <c r="N2088" s="17"/>
      <c r="O2088" s="17"/>
      <c r="P2088" s="17"/>
      <c r="Q2088" s="17"/>
      <c r="R2088" s="17"/>
      <c r="S2088" s="17"/>
      <c r="T2088" s="17"/>
      <c r="U2088" s="17"/>
      <c r="V2088" s="17"/>
      <c r="W2088" s="17"/>
      <c r="X2088" s="17"/>
      <c r="Y2088" s="17"/>
      <c r="Z2088" s="17"/>
      <c r="AA2088" s="17"/>
      <c r="AB2088" s="17"/>
      <c r="AC2088" s="17"/>
      <c r="AD2088" s="17"/>
      <c r="AE2088" s="17"/>
      <c r="AF2088" s="17"/>
      <c r="AG2088" s="17"/>
      <c r="AH2088" s="17"/>
      <c r="AI2088" s="17"/>
      <c r="AJ2088" s="17"/>
      <c r="AK2088" s="17"/>
      <c r="AL2088" s="17"/>
      <c r="AM2088" s="17"/>
      <c r="AN2088" s="17"/>
      <c r="AO2088" s="17"/>
      <c r="AP2088" s="17"/>
      <c r="AQ2088" s="17"/>
      <c r="AR2088" s="17"/>
      <c r="AS2088" s="17"/>
      <c r="AT2088" s="17"/>
      <c r="AU2088" s="17"/>
      <c r="AV2088" s="17"/>
      <c r="AW2088" s="17"/>
    </row>
    <row r="2089" spans="2:49" x14ac:dyDescent="0.3">
      <c r="B2089" t="s">
        <v>664</v>
      </c>
      <c r="C2089" s="17">
        <v>0.429227283375191</v>
      </c>
      <c r="D2089" s="17">
        <v>0.399539532718721</v>
      </c>
      <c r="E2089" s="17">
        <v>0.456912220918473</v>
      </c>
      <c r="F2089" s="17"/>
      <c r="G2089" s="17">
        <v>0.242869692502337</v>
      </c>
      <c r="H2089" s="17">
        <v>0.22734192095559499</v>
      </c>
      <c r="I2089" s="17">
        <v>0.37586522155917601</v>
      </c>
      <c r="J2089" s="17">
        <v>0.46967589947462601</v>
      </c>
      <c r="K2089" s="17">
        <v>0.56357820595981101</v>
      </c>
      <c r="L2089" s="17">
        <v>0.63850532602378196</v>
      </c>
      <c r="M2089" s="17"/>
      <c r="N2089" s="17">
        <v>0.34230666061968601</v>
      </c>
      <c r="O2089" s="17">
        <v>0.45862578716438601</v>
      </c>
      <c r="P2089" s="17">
        <v>0.426281176913409</v>
      </c>
      <c r="Q2089" s="17">
        <v>0.49078222179571801</v>
      </c>
      <c r="R2089" s="17"/>
      <c r="S2089" s="17">
        <v>0.28067842780341901</v>
      </c>
      <c r="T2089" s="17">
        <v>0.481452344442931</v>
      </c>
      <c r="U2089" s="17">
        <v>0.46017141781083398</v>
      </c>
      <c r="V2089" s="17">
        <v>0.43517123384336298</v>
      </c>
      <c r="W2089" s="17">
        <v>0.498696498155214</v>
      </c>
      <c r="X2089" s="17">
        <v>0.39999456868222899</v>
      </c>
      <c r="Y2089" s="17">
        <v>0.46877399406258802</v>
      </c>
      <c r="Z2089" s="17">
        <v>0.36777995773036698</v>
      </c>
      <c r="AA2089" s="17">
        <v>0.43801517794384798</v>
      </c>
      <c r="AB2089" s="17">
        <v>0.46493903114035201</v>
      </c>
      <c r="AC2089" s="17">
        <v>0.50229090919465602</v>
      </c>
      <c r="AD2089" s="17">
        <v>0.437532530834772</v>
      </c>
      <c r="AE2089" s="17"/>
      <c r="AF2089" s="17">
        <v>0.49720368673208398</v>
      </c>
      <c r="AG2089" s="17">
        <v>0.48395814351767502</v>
      </c>
      <c r="AH2089" s="17">
        <v>0.35789935662691702</v>
      </c>
      <c r="AI2089" s="17">
        <v>0.242280457006498</v>
      </c>
      <c r="AJ2089" s="17">
        <v>0.15229316681185001</v>
      </c>
      <c r="AK2089" s="17"/>
      <c r="AL2089" s="17">
        <v>0.26705052778913801</v>
      </c>
      <c r="AM2089" s="17">
        <v>0.48801034860061698</v>
      </c>
      <c r="AN2089" s="17">
        <v>0.44472700474293703</v>
      </c>
      <c r="AO2089" s="17">
        <v>0.47866882312590697</v>
      </c>
      <c r="AP2089" s="17">
        <v>0.579466294397882</v>
      </c>
      <c r="AQ2089" s="17">
        <v>0.43355949808741501</v>
      </c>
      <c r="AR2089" s="17"/>
      <c r="AS2089" s="17">
        <v>0.43160292839259001</v>
      </c>
      <c r="AT2089" s="17">
        <v>0.42639824096172602</v>
      </c>
      <c r="AU2089" s="17"/>
      <c r="AV2089" s="17">
        <v>0.42220250397971298</v>
      </c>
      <c r="AW2089" s="17">
        <v>0.45349496204362799</v>
      </c>
    </row>
    <row r="2090" spans="2:49" x14ac:dyDescent="0.3">
      <c r="B2090" t="s">
        <v>665</v>
      </c>
      <c r="C2090" s="17">
        <v>0.185259820558313</v>
      </c>
      <c r="D2090" s="17">
        <v>0.18295394513347399</v>
      </c>
      <c r="E2090" s="17">
        <v>0.18790933179592101</v>
      </c>
      <c r="F2090" s="17"/>
      <c r="G2090" s="17">
        <v>0.18583398132034501</v>
      </c>
      <c r="H2090" s="17">
        <v>0.225501305503681</v>
      </c>
      <c r="I2090" s="17">
        <v>0.18440902228585199</v>
      </c>
      <c r="J2090" s="17">
        <v>0.17361558281936501</v>
      </c>
      <c r="K2090" s="17">
        <v>0.17055876914399201</v>
      </c>
      <c r="L2090" s="17">
        <v>0.17222040976129399</v>
      </c>
      <c r="M2090" s="17"/>
      <c r="N2090" s="17">
        <v>0.23370378629834501</v>
      </c>
      <c r="O2090" s="17">
        <v>0.178037291634495</v>
      </c>
      <c r="P2090" s="17">
        <v>0.17750842293083699</v>
      </c>
      <c r="Q2090" s="17">
        <v>0.14928946775153901</v>
      </c>
      <c r="R2090" s="17"/>
      <c r="S2090" s="17">
        <v>0.19706915611839201</v>
      </c>
      <c r="T2090" s="17">
        <v>0.192378260881092</v>
      </c>
      <c r="U2090" s="17">
        <v>0.18373175857563601</v>
      </c>
      <c r="V2090" s="17">
        <v>0.20035058776693301</v>
      </c>
      <c r="W2090" s="17">
        <v>0.15725021362627001</v>
      </c>
      <c r="X2090" s="17">
        <v>0.19031083800760701</v>
      </c>
      <c r="Y2090" s="17">
        <v>0.20646592465329</v>
      </c>
      <c r="Z2090" s="17">
        <v>0.23245162314632001</v>
      </c>
      <c r="AA2090" s="17">
        <v>0.16665576227676901</v>
      </c>
      <c r="AB2090" s="17">
        <v>0.15924286799908699</v>
      </c>
      <c r="AC2090" s="17">
        <v>0.10914551191187</v>
      </c>
      <c r="AD2090" s="17">
        <v>0.261741752776738</v>
      </c>
      <c r="AE2090" s="17"/>
      <c r="AF2090" s="17">
        <v>0.176336871162074</v>
      </c>
      <c r="AG2090" s="17">
        <v>0.171760436220185</v>
      </c>
      <c r="AH2090" s="17">
        <v>0.18161000968695201</v>
      </c>
      <c r="AI2090" s="17">
        <v>0.22717204489680701</v>
      </c>
      <c r="AJ2090" s="17">
        <v>0.37451400337548202</v>
      </c>
      <c r="AK2090" s="17"/>
      <c r="AL2090" s="17">
        <v>0.222335291585216</v>
      </c>
      <c r="AM2090" s="17">
        <v>0.17854433421715801</v>
      </c>
      <c r="AN2090" s="17">
        <v>0.19585135474198501</v>
      </c>
      <c r="AO2090" s="17">
        <v>0.135246443039099</v>
      </c>
      <c r="AP2090" s="17">
        <v>0.161745496349609</v>
      </c>
      <c r="AQ2090" s="17">
        <v>0.234734083075019</v>
      </c>
      <c r="AR2090" s="17"/>
      <c r="AS2090" s="17">
        <v>0.20548307116790901</v>
      </c>
      <c r="AT2090" s="17">
        <v>0.16117691537102199</v>
      </c>
      <c r="AU2090" s="17"/>
      <c r="AV2090" s="17">
        <v>0.20603678724107199</v>
      </c>
      <c r="AW2090" s="17">
        <v>0.20419355801676001</v>
      </c>
    </row>
    <row r="2091" spans="2:49" x14ac:dyDescent="0.3">
      <c r="B2091" t="s">
        <v>651</v>
      </c>
      <c r="C2091" s="17">
        <v>0.14933138545532701</v>
      </c>
      <c r="D2091" s="17">
        <v>0.144168794147715</v>
      </c>
      <c r="E2091" s="17">
        <v>0.15353113599908999</v>
      </c>
      <c r="F2091" s="17"/>
      <c r="G2091" s="17">
        <v>0.21298964908079801</v>
      </c>
      <c r="H2091" s="17">
        <v>0.20517185896503701</v>
      </c>
      <c r="I2091" s="17">
        <v>0.15093428081208099</v>
      </c>
      <c r="J2091" s="17">
        <v>0.16805868294069701</v>
      </c>
      <c r="K2091" s="17">
        <v>0.102288032593376</v>
      </c>
      <c r="L2091" s="17">
        <v>7.6414418340218004E-2</v>
      </c>
      <c r="M2091" s="17"/>
      <c r="N2091" s="17">
        <v>0.17471650794683899</v>
      </c>
      <c r="O2091" s="17">
        <v>0.13291592145707201</v>
      </c>
      <c r="P2091" s="17">
        <v>0.14179077464782999</v>
      </c>
      <c r="Q2091" s="17">
        <v>0.147251158931264</v>
      </c>
      <c r="R2091" s="17"/>
      <c r="S2091" s="17">
        <v>0.22493201330502299</v>
      </c>
      <c r="T2091" s="17">
        <v>0.11834841922606899</v>
      </c>
      <c r="U2091" s="17">
        <v>0.166767071452954</v>
      </c>
      <c r="V2091" s="17">
        <v>0.182191348990349</v>
      </c>
      <c r="W2091" s="17">
        <v>0.15914051192335199</v>
      </c>
      <c r="X2091" s="17">
        <v>0.146086055920019</v>
      </c>
      <c r="Y2091" s="17">
        <v>9.7062822284579894E-2</v>
      </c>
      <c r="Z2091" s="17">
        <v>0.119927190236869</v>
      </c>
      <c r="AA2091" s="17">
        <v>0.14377386287649699</v>
      </c>
      <c r="AB2091" s="17">
        <v>0.106216358232868</v>
      </c>
      <c r="AC2091" s="17">
        <v>0.13558842618441899</v>
      </c>
      <c r="AD2091" s="17">
        <v>0.123411075186841</v>
      </c>
      <c r="AE2091" s="17"/>
      <c r="AF2091" s="17">
        <v>0.122116864138565</v>
      </c>
      <c r="AG2091" s="17">
        <v>0.143608910623505</v>
      </c>
      <c r="AH2091" s="17">
        <v>0.17729486933668001</v>
      </c>
      <c r="AI2091" s="17">
        <v>0.19283121930617</v>
      </c>
      <c r="AJ2091" s="17">
        <v>0.31923743702961999</v>
      </c>
      <c r="AK2091" s="17"/>
      <c r="AL2091" s="17">
        <v>0.21496455669719899</v>
      </c>
      <c r="AM2091" s="17">
        <v>0.131837308729498</v>
      </c>
      <c r="AN2091" s="17">
        <v>0.13490893948871699</v>
      </c>
      <c r="AO2091" s="17">
        <v>0.11680105753638401</v>
      </c>
      <c r="AP2091" s="17">
        <v>0.11141379876261399</v>
      </c>
      <c r="AQ2091" s="17">
        <v>0.126156226800445</v>
      </c>
      <c r="AR2091" s="17"/>
      <c r="AS2091" s="17">
        <v>0.145451212120664</v>
      </c>
      <c r="AT2091" s="17">
        <v>0.15395209892681</v>
      </c>
      <c r="AU2091" s="17"/>
      <c r="AV2091" s="17">
        <v>0.154569676507122</v>
      </c>
      <c r="AW2091" s="17">
        <v>0.124215816735675</v>
      </c>
    </row>
    <row r="2092" spans="2:49" x14ac:dyDescent="0.3">
      <c r="B2092" t="s">
        <v>652</v>
      </c>
      <c r="C2092" s="17">
        <v>0.140384475157393</v>
      </c>
      <c r="D2092" s="17">
        <v>0.13992981653584899</v>
      </c>
      <c r="E2092" s="17">
        <v>0.14086002350274099</v>
      </c>
      <c r="F2092" s="17"/>
      <c r="G2092" s="17">
        <v>0.233992309035711</v>
      </c>
      <c r="H2092" s="17">
        <v>0.183283952846785</v>
      </c>
      <c r="I2092" s="17">
        <v>0.147572205115825</v>
      </c>
      <c r="J2092" s="17">
        <v>0.105042172833904</v>
      </c>
      <c r="K2092" s="17">
        <v>0.118200029318768</v>
      </c>
      <c r="L2092" s="17">
        <v>8.0622015897557298E-2</v>
      </c>
      <c r="M2092" s="17"/>
      <c r="N2092" s="17">
        <v>0.19747410213910299</v>
      </c>
      <c r="O2092" s="17">
        <v>0.109757647500334</v>
      </c>
      <c r="P2092" s="17">
        <v>0.13552096387297499</v>
      </c>
      <c r="Q2092" s="17">
        <v>0.116386574598821</v>
      </c>
      <c r="R2092" s="17"/>
      <c r="S2092" s="17">
        <v>0.19601855037070501</v>
      </c>
      <c r="T2092" s="17">
        <v>0.13361965527547501</v>
      </c>
      <c r="U2092" s="17">
        <v>0.132353662435929</v>
      </c>
      <c r="V2092" s="17">
        <v>0.100740257831444</v>
      </c>
      <c r="W2092" s="17">
        <v>0.106304541807627</v>
      </c>
      <c r="X2092" s="17">
        <v>0.15095215707824</v>
      </c>
      <c r="Y2092" s="17">
        <v>0.16024394625258401</v>
      </c>
      <c r="Z2092" s="17">
        <v>0.13214240306347999</v>
      </c>
      <c r="AA2092" s="17">
        <v>0.12612109159486301</v>
      </c>
      <c r="AB2092" s="17">
        <v>0.15645243199379499</v>
      </c>
      <c r="AC2092" s="17">
        <v>7.5884138332239504E-2</v>
      </c>
      <c r="AD2092" s="17">
        <v>0.167353274854175</v>
      </c>
      <c r="AE2092" s="17"/>
      <c r="AF2092" s="17">
        <v>0.108408201417638</v>
      </c>
      <c r="AG2092" s="17">
        <v>0.13554955831635199</v>
      </c>
      <c r="AH2092" s="17">
        <v>0.15501285943621201</v>
      </c>
      <c r="AI2092" s="17">
        <v>0.17901438756267701</v>
      </c>
      <c r="AJ2092" s="17">
        <v>0.29554073460895602</v>
      </c>
      <c r="AK2092" s="17"/>
      <c r="AL2092" s="17">
        <v>0.193551351082865</v>
      </c>
      <c r="AM2092" s="17">
        <v>0.12589268366513001</v>
      </c>
      <c r="AN2092" s="17">
        <v>0.13351087921500501</v>
      </c>
      <c r="AO2092" s="17">
        <v>0.14415939009672801</v>
      </c>
      <c r="AP2092" s="17">
        <v>6.4434135784985497E-2</v>
      </c>
      <c r="AQ2092" s="17">
        <v>9.4450680994905403E-2</v>
      </c>
      <c r="AR2092" s="17"/>
      <c r="AS2092" s="17">
        <v>0.14401254159285201</v>
      </c>
      <c r="AT2092" s="17">
        <v>0.136063983775216</v>
      </c>
      <c r="AU2092" s="17"/>
      <c r="AV2092" s="17">
        <v>0.157990192368411</v>
      </c>
      <c r="AW2092" s="17">
        <v>0.111460904804853</v>
      </c>
    </row>
    <row r="2093" spans="2:49" x14ac:dyDescent="0.3">
      <c r="B2093" t="s">
        <v>666</v>
      </c>
      <c r="C2093" s="17">
        <v>0.12341320729980899</v>
      </c>
      <c r="D2093" s="17">
        <v>0.12863345159914399</v>
      </c>
      <c r="E2093" s="17">
        <v>0.11827662760254901</v>
      </c>
      <c r="F2093" s="17"/>
      <c r="G2093" s="17">
        <v>0.182351339199711</v>
      </c>
      <c r="H2093" s="17">
        <v>0.17368829227486801</v>
      </c>
      <c r="I2093" s="17">
        <v>9.9125158786286305E-2</v>
      </c>
      <c r="J2093" s="17">
        <v>0.12439764219397199</v>
      </c>
      <c r="K2093" s="17">
        <v>0.10728992667597</v>
      </c>
      <c r="L2093" s="17">
        <v>7.3006646830956895E-2</v>
      </c>
      <c r="M2093" s="17"/>
      <c r="N2093" s="17">
        <v>0.16865166653194799</v>
      </c>
      <c r="O2093" s="17">
        <v>0.13141784610184001</v>
      </c>
      <c r="P2093" s="17">
        <v>0.111668163374988</v>
      </c>
      <c r="Q2093" s="17">
        <v>7.7905521286820795E-2</v>
      </c>
      <c r="R2093" s="17"/>
      <c r="S2093" s="17">
        <v>0.17572798526948599</v>
      </c>
      <c r="T2093" s="17">
        <v>0.122862524084668</v>
      </c>
      <c r="U2093" s="17">
        <v>6.7799210509740401E-2</v>
      </c>
      <c r="V2093" s="17">
        <v>0.10771576583135301</v>
      </c>
      <c r="W2093" s="17">
        <v>9.8905210456539897E-2</v>
      </c>
      <c r="X2093" s="17">
        <v>0.1255299214774</v>
      </c>
      <c r="Y2093" s="17">
        <v>0.121079266589039</v>
      </c>
      <c r="Z2093" s="17">
        <v>0.18671995129677099</v>
      </c>
      <c r="AA2093" s="17">
        <v>0.13834064490515199</v>
      </c>
      <c r="AB2093" s="17">
        <v>9.4848500407021405E-2</v>
      </c>
      <c r="AC2093" s="17">
        <v>0.13478254924448799</v>
      </c>
      <c r="AD2093" s="17">
        <v>6.1193809791422298E-2</v>
      </c>
      <c r="AE2093" s="17"/>
      <c r="AF2093" s="17">
        <v>8.1921231871909E-2</v>
      </c>
      <c r="AG2093" s="17">
        <v>0.120804030425888</v>
      </c>
      <c r="AH2093" s="17">
        <v>0.13945507083640599</v>
      </c>
      <c r="AI2093" s="17">
        <v>0.16872336916404501</v>
      </c>
      <c r="AJ2093" s="17">
        <v>0.36381717145238801</v>
      </c>
      <c r="AK2093" s="17"/>
      <c r="AL2093" s="17">
        <v>0.18024053640670801</v>
      </c>
      <c r="AM2093" s="17">
        <v>0.114251135197669</v>
      </c>
      <c r="AN2093" s="17">
        <v>0.11716618008593301</v>
      </c>
      <c r="AO2093" s="17">
        <v>9.7757131986837498E-2</v>
      </c>
      <c r="AP2093" s="17">
        <v>5.2554373058679903E-2</v>
      </c>
      <c r="AQ2093" s="17">
        <v>0.12396959552117399</v>
      </c>
      <c r="AR2093" s="17"/>
      <c r="AS2093" s="17">
        <v>0.12405049153822199</v>
      </c>
      <c r="AT2093" s="17">
        <v>0.12265429587714401</v>
      </c>
      <c r="AU2093" s="17"/>
      <c r="AV2093" s="17">
        <v>0.12780447102321801</v>
      </c>
      <c r="AW2093" s="17">
        <v>0.115308094216428</v>
      </c>
    </row>
    <row r="2094" spans="2:49" x14ac:dyDescent="0.3">
      <c r="B2094" t="s">
        <v>667</v>
      </c>
      <c r="C2094" s="17">
        <v>0.123184312843702</v>
      </c>
      <c r="D2094" s="17">
        <v>0.124021523460046</v>
      </c>
      <c r="E2094" s="17">
        <v>0.121343596736738</v>
      </c>
      <c r="F2094" s="17"/>
      <c r="G2094" s="17">
        <v>0.209204459697684</v>
      </c>
      <c r="H2094" s="17">
        <v>0.18479797395103401</v>
      </c>
      <c r="I2094" s="17">
        <v>0.13741637637295101</v>
      </c>
      <c r="J2094" s="17">
        <v>0.101268802355285</v>
      </c>
      <c r="K2094" s="17">
        <v>8.1696073631250393E-2</v>
      </c>
      <c r="L2094" s="17">
        <v>4.9588481310385499E-2</v>
      </c>
      <c r="M2094" s="17"/>
      <c r="N2094" s="17">
        <v>0.172572526487521</v>
      </c>
      <c r="O2094" s="17">
        <v>0.109921990926657</v>
      </c>
      <c r="P2094" s="17">
        <v>9.8497057444416794E-2</v>
      </c>
      <c r="Q2094" s="17">
        <v>0.106697291639265</v>
      </c>
      <c r="R2094" s="17"/>
      <c r="S2094" s="17">
        <v>0.21998643442706201</v>
      </c>
      <c r="T2094" s="17">
        <v>8.1432976510617996E-2</v>
      </c>
      <c r="U2094" s="17">
        <v>0.104157921245909</v>
      </c>
      <c r="V2094" s="17">
        <v>8.4866208021986494E-2</v>
      </c>
      <c r="W2094" s="17">
        <v>9.92517001430612E-2</v>
      </c>
      <c r="X2094" s="17">
        <v>9.0612727905442905E-2</v>
      </c>
      <c r="Y2094" s="17">
        <v>0.14182284356678401</v>
      </c>
      <c r="Z2094" s="17">
        <v>0.16053219710385699</v>
      </c>
      <c r="AA2094" s="17">
        <v>0.12090803040141999</v>
      </c>
      <c r="AB2094" s="17">
        <v>0.108831775113833</v>
      </c>
      <c r="AC2094" s="17">
        <v>0.13129431427198299</v>
      </c>
      <c r="AD2094" s="17">
        <v>0.109520331215297</v>
      </c>
      <c r="AE2094" s="17"/>
      <c r="AF2094" s="17">
        <v>7.4853584444029897E-2</v>
      </c>
      <c r="AG2094" s="17">
        <v>0.11308355683720001</v>
      </c>
      <c r="AH2094" s="17">
        <v>0.15464122176265699</v>
      </c>
      <c r="AI2094" s="17">
        <v>0.206148874479026</v>
      </c>
      <c r="AJ2094" s="17">
        <v>0.171114990964193</v>
      </c>
      <c r="AK2094" s="17"/>
      <c r="AL2094" s="17">
        <v>0.19416829525895199</v>
      </c>
      <c r="AM2094" s="17">
        <v>9.5246221298023306E-2</v>
      </c>
      <c r="AN2094" s="17">
        <v>0.120570270680344</v>
      </c>
      <c r="AO2094" s="17">
        <v>9.2766521104830496E-2</v>
      </c>
      <c r="AP2094" s="17">
        <v>7.9931817561077895E-2</v>
      </c>
      <c r="AQ2094" s="17">
        <v>0.10873647764722399</v>
      </c>
      <c r="AR2094" s="17"/>
      <c r="AS2094" s="17">
        <v>0.123137104515211</v>
      </c>
      <c r="AT2094" s="17">
        <v>0.123240530991863</v>
      </c>
      <c r="AU2094" s="17"/>
      <c r="AV2094" s="17">
        <v>0.13149702409946001</v>
      </c>
      <c r="AW2094" s="17">
        <v>0.10366823451316801</v>
      </c>
    </row>
    <row r="2095" spans="2:49" x14ac:dyDescent="0.3">
      <c r="B2095" t="s">
        <v>668</v>
      </c>
      <c r="C2095" s="17">
        <v>0.11761973203043199</v>
      </c>
      <c r="D2095" s="17">
        <v>0.14893724204652301</v>
      </c>
      <c r="E2095" s="17">
        <v>8.7917888903861194E-2</v>
      </c>
      <c r="F2095" s="17"/>
      <c r="G2095" s="17">
        <v>0.15763351223570701</v>
      </c>
      <c r="H2095" s="17">
        <v>0.18567638570335299</v>
      </c>
      <c r="I2095" s="17">
        <v>0.116199085925744</v>
      </c>
      <c r="J2095" s="17">
        <v>9.3270955605796804E-2</v>
      </c>
      <c r="K2095" s="17">
        <v>8.8003076922490306E-2</v>
      </c>
      <c r="L2095" s="17">
        <v>7.6393043015952899E-2</v>
      </c>
      <c r="M2095" s="17"/>
      <c r="N2095" s="17">
        <v>0.15766700853934401</v>
      </c>
      <c r="O2095" s="17">
        <v>0.111011906402139</v>
      </c>
      <c r="P2095" s="17">
        <v>9.7647969974115401E-2</v>
      </c>
      <c r="Q2095" s="17">
        <v>0.100091704579347</v>
      </c>
      <c r="R2095" s="17"/>
      <c r="S2095" s="17">
        <v>0.16878276421389399</v>
      </c>
      <c r="T2095" s="17">
        <v>0.124204740714963</v>
      </c>
      <c r="U2095" s="17">
        <v>0.109711315897228</v>
      </c>
      <c r="V2095" s="17">
        <v>0.12001877524707701</v>
      </c>
      <c r="W2095" s="17">
        <v>0.105441385670971</v>
      </c>
      <c r="X2095" s="17">
        <v>0.11595023133783799</v>
      </c>
      <c r="Y2095" s="17">
        <v>0.114831300650293</v>
      </c>
      <c r="Z2095" s="17">
        <v>0.116273711614564</v>
      </c>
      <c r="AA2095" s="17">
        <v>0.114565833473126</v>
      </c>
      <c r="AB2095" s="17">
        <v>7.7704559421027303E-2</v>
      </c>
      <c r="AC2095" s="17">
        <v>8.6320353078911699E-2</v>
      </c>
      <c r="AD2095" s="17">
        <v>8.9318986059061703E-2</v>
      </c>
      <c r="AE2095" s="17"/>
      <c r="AF2095" s="17">
        <v>8.1317275405336203E-2</v>
      </c>
      <c r="AG2095" s="17">
        <v>0.11444738275403001</v>
      </c>
      <c r="AH2095" s="17">
        <v>0.138781535359321</v>
      </c>
      <c r="AI2095" s="17">
        <v>0.14613157665495899</v>
      </c>
      <c r="AJ2095" s="17">
        <v>0.240530805724885</v>
      </c>
      <c r="AK2095" s="17"/>
      <c r="AL2095" s="17">
        <v>0.181942329507674</v>
      </c>
      <c r="AM2095" s="17">
        <v>9.6096645916904005E-2</v>
      </c>
      <c r="AN2095" s="17">
        <v>8.8465499604244394E-2</v>
      </c>
      <c r="AO2095" s="17">
        <v>9.8167172954073997E-2</v>
      </c>
      <c r="AP2095" s="17">
        <v>6.2132973320953001E-2</v>
      </c>
      <c r="AQ2095" s="17">
        <v>0.14908317443029001</v>
      </c>
      <c r="AR2095" s="17"/>
      <c r="AS2095" s="17">
        <v>0.120917380740938</v>
      </c>
      <c r="AT2095" s="17">
        <v>0.113692719367176</v>
      </c>
      <c r="AU2095" s="17"/>
      <c r="AV2095" s="17">
        <v>0.12972476556012699</v>
      </c>
      <c r="AW2095" s="17">
        <v>0.100406438216339</v>
      </c>
    </row>
    <row r="2096" spans="2:49" x14ac:dyDescent="0.3">
      <c r="B2096" t="s">
        <v>669</v>
      </c>
      <c r="C2096" s="17">
        <v>0.10758609973752201</v>
      </c>
      <c r="D2096" s="17">
        <v>9.9241019181427206E-2</v>
      </c>
      <c r="E2096" s="17">
        <v>0.11552224188414401</v>
      </c>
      <c r="F2096" s="17"/>
      <c r="G2096" s="17">
        <v>0.17377739419104399</v>
      </c>
      <c r="H2096" s="17">
        <v>0.19707079324399501</v>
      </c>
      <c r="I2096" s="17">
        <v>0.110301104162093</v>
      </c>
      <c r="J2096" s="17">
        <v>9.3667485338402801E-2</v>
      </c>
      <c r="K2096" s="17">
        <v>5.65932344019048E-2</v>
      </c>
      <c r="L2096" s="17">
        <v>3.3923998312725703E-2</v>
      </c>
      <c r="M2096" s="17"/>
      <c r="N2096" s="17">
        <v>0.14988311169403701</v>
      </c>
      <c r="O2096" s="17">
        <v>9.8968569377957005E-2</v>
      </c>
      <c r="P2096" s="17">
        <v>0.104667454207006</v>
      </c>
      <c r="Q2096" s="17">
        <v>7.4605597250752304E-2</v>
      </c>
      <c r="R2096" s="17"/>
      <c r="S2096" s="17">
        <v>0.193709341825374</v>
      </c>
      <c r="T2096" s="17">
        <v>7.6484005948392497E-2</v>
      </c>
      <c r="U2096" s="17">
        <v>6.7296483346960395E-2</v>
      </c>
      <c r="V2096" s="17">
        <v>0.108970784176814</v>
      </c>
      <c r="W2096" s="17">
        <v>6.5522231336314796E-2</v>
      </c>
      <c r="X2096" s="17">
        <v>0.13663149480507999</v>
      </c>
      <c r="Y2096" s="17">
        <v>9.6159911462531694E-2</v>
      </c>
      <c r="Z2096" s="17">
        <v>0.107518970062247</v>
      </c>
      <c r="AA2096" s="17">
        <v>0.124127378820324</v>
      </c>
      <c r="AB2096" s="17">
        <v>7.6406877098925699E-2</v>
      </c>
      <c r="AC2096" s="17">
        <v>5.2015131946721103E-2</v>
      </c>
      <c r="AD2096" s="17">
        <v>0.110416804986219</v>
      </c>
      <c r="AE2096" s="17"/>
      <c r="AF2096" s="17">
        <v>6.7762848923221E-2</v>
      </c>
      <c r="AG2096" s="17">
        <v>9.5765317455228899E-2</v>
      </c>
      <c r="AH2096" s="17">
        <v>0.13486091290965499</v>
      </c>
      <c r="AI2096" s="17">
        <v>0.17207599640164201</v>
      </c>
      <c r="AJ2096" s="17">
        <v>0.225785691890658</v>
      </c>
      <c r="AK2096" s="17"/>
      <c r="AL2096" s="17">
        <v>0.17572278381542999</v>
      </c>
      <c r="AM2096" s="17">
        <v>9.4505974228233994E-2</v>
      </c>
      <c r="AN2096" s="17">
        <v>8.1746746977593598E-2</v>
      </c>
      <c r="AO2096" s="17">
        <v>8.9168313815819703E-2</v>
      </c>
      <c r="AP2096" s="17">
        <v>3.0876506327853701E-2</v>
      </c>
      <c r="AQ2096" s="17">
        <v>9.9359491652234996E-2</v>
      </c>
      <c r="AR2096" s="17"/>
      <c r="AS2096" s="17">
        <v>0.10710614381786999</v>
      </c>
      <c r="AT2096" s="17">
        <v>0.108157656364605</v>
      </c>
      <c r="AU2096" s="17"/>
      <c r="AV2096" s="17">
        <v>0.11811502885504301</v>
      </c>
      <c r="AW2096" s="17">
        <v>8.1468271408188506E-2</v>
      </c>
    </row>
    <row r="2097" spans="2:49" x14ac:dyDescent="0.3">
      <c r="B2097" t="s">
        <v>670</v>
      </c>
      <c r="C2097" s="17">
        <v>0.104313804662006</v>
      </c>
      <c r="D2097" s="17">
        <v>0.106975574996335</v>
      </c>
      <c r="E2097" s="17">
        <v>0.10055761386416701</v>
      </c>
      <c r="F2097" s="17"/>
      <c r="G2097" s="17">
        <v>0.16034402230183001</v>
      </c>
      <c r="H2097" s="17">
        <v>0.18599814984712701</v>
      </c>
      <c r="I2097" s="17">
        <v>0.13947344037912399</v>
      </c>
      <c r="J2097" s="17">
        <v>7.6554563883157706E-2</v>
      </c>
      <c r="K2097" s="17">
        <v>4.6566343054981599E-2</v>
      </c>
      <c r="L2097" s="17">
        <v>3.3047527743095301E-2</v>
      </c>
      <c r="M2097" s="17"/>
      <c r="N2097" s="17">
        <v>0.15344524092537201</v>
      </c>
      <c r="O2097" s="17">
        <v>9.3156960693598106E-2</v>
      </c>
      <c r="P2097" s="17">
        <v>7.5330821477269702E-2</v>
      </c>
      <c r="Q2097" s="17">
        <v>8.9487356406970101E-2</v>
      </c>
      <c r="R2097" s="17"/>
      <c r="S2097" s="17">
        <v>0.165006528374086</v>
      </c>
      <c r="T2097" s="17">
        <v>9.8654842899650805E-2</v>
      </c>
      <c r="U2097" s="17">
        <v>0.106409367404478</v>
      </c>
      <c r="V2097" s="17">
        <v>9.8635390999901804E-2</v>
      </c>
      <c r="W2097" s="17">
        <v>9.0206467360291004E-2</v>
      </c>
      <c r="X2097" s="17">
        <v>0.126194018472918</v>
      </c>
      <c r="Y2097" s="17">
        <v>0.108984757980157</v>
      </c>
      <c r="Z2097" s="17">
        <v>9.19958962524728E-2</v>
      </c>
      <c r="AA2097" s="17">
        <v>9.3741818459496598E-2</v>
      </c>
      <c r="AB2097" s="17">
        <v>5.8729334348671003E-2</v>
      </c>
      <c r="AC2097" s="17">
        <v>5.9877315247196999E-2</v>
      </c>
      <c r="AD2097" s="17">
        <v>7.7277111407486401E-2</v>
      </c>
      <c r="AE2097" s="17"/>
      <c r="AF2097" s="17">
        <v>6.18137246330785E-2</v>
      </c>
      <c r="AG2097" s="17">
        <v>9.3596177436500297E-2</v>
      </c>
      <c r="AH2097" s="17">
        <v>0.126304712607689</v>
      </c>
      <c r="AI2097" s="17">
        <v>0.194548990447338</v>
      </c>
      <c r="AJ2097" s="17">
        <v>0.169296008873703</v>
      </c>
      <c r="AK2097" s="17"/>
      <c r="AL2097" s="17">
        <v>0.16525404212339001</v>
      </c>
      <c r="AM2097" s="17">
        <v>8.7933303475997704E-2</v>
      </c>
      <c r="AN2097" s="17">
        <v>0.118938329152212</v>
      </c>
      <c r="AO2097" s="17">
        <v>7.1891067559069002E-2</v>
      </c>
      <c r="AP2097" s="17">
        <v>3.2703007629922801E-2</v>
      </c>
      <c r="AQ2097" s="17">
        <v>0.10345313613271299</v>
      </c>
      <c r="AR2097" s="17"/>
      <c r="AS2097" s="17">
        <v>0.108831328447119</v>
      </c>
      <c r="AT2097" s="17">
        <v>9.8934100919099197E-2</v>
      </c>
      <c r="AU2097" s="17"/>
      <c r="AV2097" s="17">
        <v>0.1147641375445</v>
      </c>
      <c r="AW2097" s="17">
        <v>9.5014797331020098E-2</v>
      </c>
    </row>
    <row r="2098" spans="2:49" x14ac:dyDescent="0.3">
      <c r="B2098" t="s">
        <v>655</v>
      </c>
      <c r="C2098" s="17">
        <v>9.7248509353965298E-2</v>
      </c>
      <c r="D2098" s="17">
        <v>0.113493789334268</v>
      </c>
      <c r="E2098" s="17">
        <v>8.0191762537299704E-2</v>
      </c>
      <c r="F2098" s="17"/>
      <c r="G2098" s="17">
        <v>0.12767580706780501</v>
      </c>
      <c r="H2098" s="17">
        <v>0.19505805352342301</v>
      </c>
      <c r="I2098" s="17">
        <v>0.110879425603922</v>
      </c>
      <c r="J2098" s="17">
        <v>7.6587902884595702E-2</v>
      </c>
      <c r="K2098" s="17">
        <v>5.7976050313525498E-2</v>
      </c>
      <c r="L2098" s="17">
        <v>2.94512571591539E-2</v>
      </c>
      <c r="M2098" s="17"/>
      <c r="N2098" s="17">
        <v>0.136691025667246</v>
      </c>
      <c r="O2098" s="17">
        <v>7.9839506395101206E-2</v>
      </c>
      <c r="P2098" s="17">
        <v>9.0486424156499601E-2</v>
      </c>
      <c r="Q2098" s="17">
        <v>7.9763457846198094E-2</v>
      </c>
      <c r="R2098" s="17"/>
      <c r="S2098" s="17">
        <v>0.17811753576318501</v>
      </c>
      <c r="T2098" s="17">
        <v>8.2938418633418706E-2</v>
      </c>
      <c r="U2098" s="17">
        <v>6.4470057752260307E-2</v>
      </c>
      <c r="V2098" s="17">
        <v>0.10598531002379299</v>
      </c>
      <c r="W2098" s="17">
        <v>0.103897144222001</v>
      </c>
      <c r="X2098" s="17">
        <v>7.6129933003857495E-2</v>
      </c>
      <c r="Y2098" s="17">
        <v>7.52948563205212E-2</v>
      </c>
      <c r="Z2098" s="17">
        <v>9.6643749685145205E-2</v>
      </c>
      <c r="AA2098" s="17">
        <v>9.6060924487104904E-2</v>
      </c>
      <c r="AB2098" s="17">
        <v>8.0367629700470899E-2</v>
      </c>
      <c r="AC2098" s="17">
        <v>3.2921935495131102E-2</v>
      </c>
      <c r="AD2098" s="17">
        <v>0.11183601314382401</v>
      </c>
      <c r="AE2098" s="17"/>
      <c r="AF2098" s="17">
        <v>5.5061934726113301E-2</v>
      </c>
      <c r="AG2098" s="17">
        <v>6.7265528740289293E-2</v>
      </c>
      <c r="AH2098" s="17">
        <v>0.13549086083862399</v>
      </c>
      <c r="AI2098" s="17">
        <v>0.17355367321290099</v>
      </c>
      <c r="AJ2098" s="17">
        <v>0.199752414221124</v>
      </c>
      <c r="AK2098" s="17"/>
      <c r="AL2098" s="17">
        <v>0.16633389338100699</v>
      </c>
      <c r="AM2098" s="17">
        <v>7.1138522365228704E-2</v>
      </c>
      <c r="AN2098" s="17">
        <v>7.4876616716172906E-2</v>
      </c>
      <c r="AO2098" s="17">
        <v>7.3032947376705404E-2</v>
      </c>
      <c r="AP2098" s="17">
        <v>5.3118129279758203E-2</v>
      </c>
      <c r="AQ2098" s="17">
        <v>0.107256573912641</v>
      </c>
      <c r="AR2098" s="17"/>
      <c r="AS2098" s="17">
        <v>0.10745769632561</v>
      </c>
      <c r="AT2098" s="17">
        <v>8.5090875221657702E-2</v>
      </c>
      <c r="AU2098" s="17"/>
      <c r="AV2098" s="17">
        <v>0.10878830426207001</v>
      </c>
      <c r="AW2098" s="17">
        <v>0.1043589305208</v>
      </c>
    </row>
    <row r="2099" spans="2:49" x14ac:dyDescent="0.3">
      <c r="B2099" t="s">
        <v>671</v>
      </c>
      <c r="C2099" s="17">
        <v>9.6880577159944803E-2</v>
      </c>
      <c r="D2099" s="17">
        <v>0.109185521043326</v>
      </c>
      <c r="E2099" s="17">
        <v>8.4597102920347597E-2</v>
      </c>
      <c r="F2099" s="17"/>
      <c r="G2099" s="17">
        <v>0.111021061319985</v>
      </c>
      <c r="H2099" s="17">
        <v>0.177947223840765</v>
      </c>
      <c r="I2099" s="17">
        <v>0.128049546589076</v>
      </c>
      <c r="J2099" s="17">
        <v>8.2251416772407604E-2</v>
      </c>
      <c r="K2099" s="17">
        <v>4.6632259532413199E-2</v>
      </c>
      <c r="L2099" s="17">
        <v>4.1713059367532897E-2</v>
      </c>
      <c r="M2099" s="17"/>
      <c r="N2099" s="17">
        <v>0.132173368241118</v>
      </c>
      <c r="O2099" s="17">
        <v>7.3394989329320801E-2</v>
      </c>
      <c r="P2099" s="17">
        <v>8.7660840628683304E-2</v>
      </c>
      <c r="Q2099" s="17">
        <v>9.2356099469069503E-2</v>
      </c>
      <c r="R2099" s="17"/>
      <c r="S2099" s="17">
        <v>0.141798588214849</v>
      </c>
      <c r="T2099" s="17">
        <v>9.5960010307128293E-2</v>
      </c>
      <c r="U2099" s="17">
        <v>7.4389733130109603E-2</v>
      </c>
      <c r="V2099" s="17">
        <v>0.119317050827298</v>
      </c>
      <c r="W2099" s="17">
        <v>0.11759410626240201</v>
      </c>
      <c r="X2099" s="17">
        <v>7.9234682878349602E-2</v>
      </c>
      <c r="Y2099" s="17">
        <v>4.2976624709751603E-2</v>
      </c>
      <c r="Z2099" s="17">
        <v>0.117263911108532</v>
      </c>
      <c r="AA2099" s="17">
        <v>0.119087538606055</v>
      </c>
      <c r="AB2099" s="17">
        <v>7.4667036181662594E-2</v>
      </c>
      <c r="AC2099" s="17">
        <v>5.3064369848685997E-2</v>
      </c>
      <c r="AD2099" s="17">
        <v>6.2903219293098694E-2</v>
      </c>
      <c r="AE2099" s="17"/>
      <c r="AF2099" s="17">
        <v>6.7596417508978296E-2</v>
      </c>
      <c r="AG2099" s="17">
        <v>8.3112971867835006E-2</v>
      </c>
      <c r="AH2099" s="17">
        <v>0.111662315680277</v>
      </c>
      <c r="AI2099" s="17">
        <v>0.164966456161077</v>
      </c>
      <c r="AJ2099" s="17">
        <v>0.282110633471715</v>
      </c>
      <c r="AK2099" s="17"/>
      <c r="AL2099" s="17">
        <v>0.159344749527667</v>
      </c>
      <c r="AM2099" s="17">
        <v>6.5418220132811303E-2</v>
      </c>
      <c r="AN2099" s="17">
        <v>0.111098083784962</v>
      </c>
      <c r="AO2099" s="17">
        <v>7.5527886564405303E-2</v>
      </c>
      <c r="AP2099" s="17">
        <v>4.7850264347875801E-2</v>
      </c>
      <c r="AQ2099" s="17">
        <v>8.9823774749964502E-2</v>
      </c>
      <c r="AR2099" s="17"/>
      <c r="AS2099" s="17">
        <v>0.100882054243862</v>
      </c>
      <c r="AT2099" s="17">
        <v>9.21154088355529E-2</v>
      </c>
      <c r="AU2099" s="17"/>
      <c r="AV2099" s="17">
        <v>0.11059164574036399</v>
      </c>
      <c r="AW2099" s="17">
        <v>7.8270021590518393E-2</v>
      </c>
    </row>
    <row r="2100" spans="2:49" x14ac:dyDescent="0.3">
      <c r="B2100" t="s">
        <v>657</v>
      </c>
      <c r="C2100" s="17">
        <v>9.4124900524171398E-2</v>
      </c>
      <c r="D2100" s="17">
        <v>9.6085874161978002E-2</v>
      </c>
      <c r="E2100" s="17">
        <v>9.2889218898503295E-2</v>
      </c>
      <c r="F2100" s="17"/>
      <c r="G2100" s="17">
        <v>0.109462571445469</v>
      </c>
      <c r="H2100" s="17">
        <v>0.12466384994547799</v>
      </c>
      <c r="I2100" s="17">
        <v>0.110187198181638</v>
      </c>
      <c r="J2100" s="17">
        <v>0.11067743469038401</v>
      </c>
      <c r="K2100" s="17">
        <v>7.9443509566330894E-2</v>
      </c>
      <c r="L2100" s="17">
        <v>4.23225051036977E-2</v>
      </c>
      <c r="M2100" s="17"/>
      <c r="N2100" s="17">
        <v>0.10398758332137099</v>
      </c>
      <c r="O2100" s="17">
        <v>7.6222398071029498E-2</v>
      </c>
      <c r="P2100" s="17">
        <v>0.1128701667541</v>
      </c>
      <c r="Q2100" s="17">
        <v>8.4738014139655204E-2</v>
      </c>
      <c r="R2100" s="17"/>
      <c r="S2100" s="17">
        <v>0.106783571906269</v>
      </c>
      <c r="T2100" s="17">
        <v>8.7360553832146304E-2</v>
      </c>
      <c r="U2100" s="17">
        <v>0.105132112183461</v>
      </c>
      <c r="V2100" s="17">
        <v>0.12742334916044901</v>
      </c>
      <c r="W2100" s="17">
        <v>8.6705708741579901E-2</v>
      </c>
      <c r="X2100" s="17">
        <v>0.10108082057929001</v>
      </c>
      <c r="Y2100" s="17">
        <v>5.44568759708055E-2</v>
      </c>
      <c r="Z2100" s="17">
        <v>0.13282584990117599</v>
      </c>
      <c r="AA2100" s="17">
        <v>7.5544576080484399E-2</v>
      </c>
      <c r="AB2100" s="17">
        <v>8.4165713813417295E-2</v>
      </c>
      <c r="AC2100" s="17">
        <v>9.8825726892694907E-2</v>
      </c>
      <c r="AD2100" s="17">
        <v>7.5876083014057003E-2</v>
      </c>
      <c r="AE2100" s="17"/>
      <c r="AF2100" s="17">
        <v>6.9547315221557104E-2</v>
      </c>
      <c r="AG2100" s="17">
        <v>7.0685795415696195E-2</v>
      </c>
      <c r="AH2100" s="17">
        <v>0.10822332498168</v>
      </c>
      <c r="AI2100" s="17">
        <v>0.173039931007331</v>
      </c>
      <c r="AJ2100" s="17">
        <v>8.2211223017056106E-2</v>
      </c>
      <c r="AK2100" s="17"/>
      <c r="AL2100" s="17">
        <v>0.13933160159734401</v>
      </c>
      <c r="AM2100" s="17">
        <v>7.2439046206223906E-2</v>
      </c>
      <c r="AN2100" s="17">
        <v>8.6073738441129102E-2</v>
      </c>
      <c r="AO2100" s="17">
        <v>8.2895385721191303E-2</v>
      </c>
      <c r="AP2100" s="17">
        <v>6.1725795710963198E-2</v>
      </c>
      <c r="AQ2100" s="17">
        <v>0.103454400583706</v>
      </c>
      <c r="AR2100" s="17"/>
      <c r="AS2100" s="17">
        <v>0.10158622085537999</v>
      </c>
      <c r="AT2100" s="17">
        <v>8.5239569793846601E-2</v>
      </c>
      <c r="AU2100" s="17"/>
      <c r="AV2100" s="17">
        <v>0.110022519751119</v>
      </c>
      <c r="AW2100" s="17">
        <v>8.1939476069821798E-2</v>
      </c>
    </row>
    <row r="2101" spans="2:49" x14ac:dyDescent="0.3">
      <c r="B2101" t="s">
        <v>658</v>
      </c>
      <c r="C2101" s="17">
        <v>8.7151064703775205E-2</v>
      </c>
      <c r="D2101" s="17">
        <v>9.4149649406283606E-2</v>
      </c>
      <c r="E2101" s="17">
        <v>7.9051144272103094E-2</v>
      </c>
      <c r="F2101" s="17"/>
      <c r="G2101" s="17">
        <v>0.11926427997816499</v>
      </c>
      <c r="H2101" s="17">
        <v>0.130520398573059</v>
      </c>
      <c r="I2101" s="17">
        <v>8.9186163052145301E-2</v>
      </c>
      <c r="J2101" s="17">
        <v>7.9239265612962906E-2</v>
      </c>
      <c r="K2101" s="17">
        <v>5.0035900308775798E-2</v>
      </c>
      <c r="L2101" s="17">
        <v>6.0114305500088103E-2</v>
      </c>
      <c r="M2101" s="17"/>
      <c r="N2101" s="17">
        <v>9.1078351315854206E-2</v>
      </c>
      <c r="O2101" s="17">
        <v>7.6947513928425401E-2</v>
      </c>
      <c r="P2101" s="17">
        <v>9.5861325977331893E-2</v>
      </c>
      <c r="Q2101" s="17">
        <v>8.6810803729014993E-2</v>
      </c>
      <c r="R2101" s="17"/>
      <c r="S2101" s="17">
        <v>0.14345151116931401</v>
      </c>
      <c r="T2101" s="17">
        <v>6.8813622650524001E-2</v>
      </c>
      <c r="U2101" s="17">
        <v>8.9820166533885706E-2</v>
      </c>
      <c r="V2101" s="17">
        <v>8.8922052599220397E-2</v>
      </c>
      <c r="W2101" s="17">
        <v>7.9193562830592701E-2</v>
      </c>
      <c r="X2101" s="17">
        <v>7.9122502026322705E-2</v>
      </c>
      <c r="Y2101" s="17">
        <v>6.3514498686922397E-2</v>
      </c>
      <c r="Z2101" s="17">
        <v>9.7396388353885893E-2</v>
      </c>
      <c r="AA2101" s="17">
        <v>6.7742081384989994E-2</v>
      </c>
      <c r="AB2101" s="17">
        <v>7.77736861286564E-2</v>
      </c>
      <c r="AC2101" s="17">
        <v>0.119276671975985</v>
      </c>
      <c r="AD2101" s="17">
        <v>2.8848218012983401E-2</v>
      </c>
      <c r="AE2101" s="17"/>
      <c r="AF2101" s="17">
        <v>6.9221192432281697E-2</v>
      </c>
      <c r="AG2101" s="17">
        <v>7.14958585320805E-2</v>
      </c>
      <c r="AH2101" s="17">
        <v>0.104210086782551</v>
      </c>
      <c r="AI2101" s="17">
        <v>0.136565119918551</v>
      </c>
      <c r="AJ2101" s="17">
        <v>0.170083658882382</v>
      </c>
      <c r="AK2101" s="17"/>
      <c r="AL2101" s="17">
        <v>0.14206069916564101</v>
      </c>
      <c r="AM2101" s="17">
        <v>7.0450872581176799E-2</v>
      </c>
      <c r="AN2101" s="17">
        <v>7.2980371896606E-2</v>
      </c>
      <c r="AO2101" s="17">
        <v>8.1339283597798601E-2</v>
      </c>
      <c r="AP2101" s="17">
        <v>3.8915406604606802E-2</v>
      </c>
      <c r="AQ2101" s="17">
        <v>3.8706815216154697E-2</v>
      </c>
      <c r="AR2101" s="17"/>
      <c r="AS2101" s="17">
        <v>8.3442178891676405E-2</v>
      </c>
      <c r="AT2101" s="17">
        <v>9.1567800029246499E-2</v>
      </c>
      <c r="AU2101" s="17"/>
      <c r="AV2101" s="17">
        <v>8.0075931615781804E-2</v>
      </c>
      <c r="AW2101" s="17">
        <v>9.1281612028402903E-2</v>
      </c>
    </row>
    <row r="2102" spans="2:49" x14ac:dyDescent="0.3">
      <c r="B2102" t="s">
        <v>672</v>
      </c>
      <c r="C2102" s="17">
        <v>8.5252692521882903E-2</v>
      </c>
      <c r="D2102" s="17">
        <v>9.85293997550752E-2</v>
      </c>
      <c r="E2102" s="17">
        <v>7.2915507874389204E-2</v>
      </c>
      <c r="F2102" s="17"/>
      <c r="G2102" s="17">
        <v>0.101236478530218</v>
      </c>
      <c r="H2102" s="17">
        <v>0.15733984935804499</v>
      </c>
      <c r="I2102" s="17">
        <v>5.7931664398170497E-2</v>
      </c>
      <c r="J2102" s="17">
        <v>7.8568587547361707E-2</v>
      </c>
      <c r="K2102" s="17">
        <v>5.1451573596678998E-2</v>
      </c>
      <c r="L2102" s="17">
        <v>6.6466307551141093E-2</v>
      </c>
      <c r="M2102" s="17"/>
      <c r="N2102" s="17">
        <v>0.106860614528269</v>
      </c>
      <c r="O2102" s="17">
        <v>7.3236026152069297E-2</v>
      </c>
      <c r="P2102" s="17">
        <v>7.8459084170112506E-2</v>
      </c>
      <c r="Q2102" s="17">
        <v>8.1319810438846396E-2</v>
      </c>
      <c r="R2102" s="17"/>
      <c r="S2102" s="17">
        <v>0.115476213588773</v>
      </c>
      <c r="T2102" s="17">
        <v>8.9588919442397094E-2</v>
      </c>
      <c r="U2102" s="17">
        <v>4.9271827682328302E-2</v>
      </c>
      <c r="V2102" s="17">
        <v>9.7544071814236896E-2</v>
      </c>
      <c r="W2102" s="17">
        <v>8.4573468227874898E-2</v>
      </c>
      <c r="X2102" s="17">
        <v>7.99015349587852E-2</v>
      </c>
      <c r="Y2102" s="17">
        <v>9.7590839337013804E-2</v>
      </c>
      <c r="Z2102" s="17">
        <v>0.138164798401607</v>
      </c>
      <c r="AA2102" s="17">
        <v>8.9908265831171494E-2</v>
      </c>
      <c r="AB2102" s="17">
        <v>4.1555834597241402E-2</v>
      </c>
      <c r="AC2102" s="17">
        <v>7.4190405201503204E-2</v>
      </c>
      <c r="AD2102" s="17">
        <v>3.07448776098019E-2</v>
      </c>
      <c r="AE2102" s="17"/>
      <c r="AF2102" s="17">
        <v>6.65535927482169E-2</v>
      </c>
      <c r="AG2102" s="17">
        <v>6.5164968780648605E-2</v>
      </c>
      <c r="AH2102" s="17">
        <v>0.10109682457552201</v>
      </c>
      <c r="AI2102" s="17">
        <v>0.106523150753456</v>
      </c>
      <c r="AJ2102" s="17">
        <v>0.24476778436190799</v>
      </c>
      <c r="AK2102" s="17"/>
      <c r="AL2102" s="17">
        <v>0.112997833816365</v>
      </c>
      <c r="AM2102" s="17">
        <v>6.1896070200095202E-2</v>
      </c>
      <c r="AN2102" s="17">
        <v>8.3432015006824303E-2</v>
      </c>
      <c r="AO2102" s="17">
        <v>8.7312386058279096E-2</v>
      </c>
      <c r="AP2102" s="17">
        <v>7.3169670097900402E-2</v>
      </c>
      <c r="AQ2102" s="17">
        <v>9.4428572452475296E-2</v>
      </c>
      <c r="AR2102" s="17"/>
      <c r="AS2102" s="17">
        <v>9.5369985273760796E-2</v>
      </c>
      <c r="AT2102" s="17">
        <v>7.32044908356555E-2</v>
      </c>
      <c r="AU2102" s="17"/>
      <c r="AV2102" s="17">
        <v>0.101661650636136</v>
      </c>
      <c r="AW2102" s="17">
        <v>8.0717737270413994E-2</v>
      </c>
    </row>
    <row r="2103" spans="2:49" x14ac:dyDescent="0.3">
      <c r="B2103" t="s">
        <v>659</v>
      </c>
      <c r="C2103" s="17">
        <v>8.2101176101355297E-2</v>
      </c>
      <c r="D2103" s="17">
        <v>8.3082453150237698E-2</v>
      </c>
      <c r="E2103" s="17">
        <v>8.1734622526817305E-2</v>
      </c>
      <c r="F2103" s="17"/>
      <c r="G2103" s="17">
        <v>0.15722276008823899</v>
      </c>
      <c r="H2103" s="17">
        <v>0.17727088801183999</v>
      </c>
      <c r="I2103" s="17">
        <v>7.7506393609566807E-2</v>
      </c>
      <c r="J2103" s="17">
        <v>6.0354403641873902E-2</v>
      </c>
      <c r="K2103" s="17">
        <v>2.21330683980238E-2</v>
      </c>
      <c r="L2103" s="17">
        <v>1.62091495901188E-2</v>
      </c>
      <c r="M2103" s="17"/>
      <c r="N2103" s="17">
        <v>0.116614486093884</v>
      </c>
      <c r="O2103" s="17">
        <v>6.5566721170116707E-2</v>
      </c>
      <c r="P2103" s="17">
        <v>7.5782524700184498E-2</v>
      </c>
      <c r="Q2103" s="17">
        <v>6.8475122592323495E-2</v>
      </c>
      <c r="R2103" s="17"/>
      <c r="S2103" s="17">
        <v>0.14107962020449799</v>
      </c>
      <c r="T2103" s="17">
        <v>8.3734215238472506E-2</v>
      </c>
      <c r="U2103" s="17">
        <v>5.5194872031890302E-2</v>
      </c>
      <c r="V2103" s="17">
        <v>6.20157160351801E-2</v>
      </c>
      <c r="W2103" s="17">
        <v>7.0522554351719099E-2</v>
      </c>
      <c r="X2103" s="17">
        <v>5.08816709988602E-2</v>
      </c>
      <c r="Y2103" s="17">
        <v>8.4736261105245902E-2</v>
      </c>
      <c r="Z2103" s="17">
        <v>0.115441056844969</v>
      </c>
      <c r="AA2103" s="17">
        <v>7.98610877934018E-2</v>
      </c>
      <c r="AB2103" s="17">
        <v>8.7408301623363993E-2</v>
      </c>
      <c r="AC2103" s="17">
        <v>6.98548518236662E-2</v>
      </c>
      <c r="AD2103" s="17">
        <v>1.2995407267226601E-2</v>
      </c>
      <c r="AE2103" s="17"/>
      <c r="AF2103" s="17">
        <v>5.3330469356441403E-2</v>
      </c>
      <c r="AG2103" s="17">
        <v>5.7555531704795403E-2</v>
      </c>
      <c r="AH2103" s="17">
        <v>0.11839156315456199</v>
      </c>
      <c r="AI2103" s="17">
        <v>0.137932884160226</v>
      </c>
      <c r="AJ2103" s="17">
        <v>0.25007511937267501</v>
      </c>
      <c r="AK2103" s="17"/>
      <c r="AL2103" s="17">
        <v>0.148359674159043</v>
      </c>
      <c r="AM2103" s="17">
        <v>4.97724877040885E-2</v>
      </c>
      <c r="AN2103" s="17">
        <v>7.8917805067001801E-2</v>
      </c>
      <c r="AO2103" s="17">
        <v>6.69377646343811E-2</v>
      </c>
      <c r="AP2103" s="17">
        <v>3.6291590633756102E-2</v>
      </c>
      <c r="AQ2103" s="17">
        <v>6.9469349750569495E-2</v>
      </c>
      <c r="AR2103" s="17"/>
      <c r="AS2103" s="17">
        <v>8.7491337994537094E-2</v>
      </c>
      <c r="AT2103" s="17">
        <v>7.5682289230811994E-2</v>
      </c>
      <c r="AU2103" s="17"/>
      <c r="AV2103" s="17">
        <v>8.5478738606514504E-2</v>
      </c>
      <c r="AW2103" s="17">
        <v>9.2178349090365597E-2</v>
      </c>
    </row>
    <row r="2104" spans="2:49" x14ac:dyDescent="0.3">
      <c r="B2104" t="s">
        <v>673</v>
      </c>
      <c r="C2104" s="17">
        <v>7.7082684303840798E-2</v>
      </c>
      <c r="D2104" s="17">
        <v>7.4316112962127007E-2</v>
      </c>
      <c r="E2104" s="17">
        <v>7.8425555391751098E-2</v>
      </c>
      <c r="F2104" s="17"/>
      <c r="G2104" s="17">
        <v>0.111116268568715</v>
      </c>
      <c r="H2104" s="17">
        <v>0.13256664754756001</v>
      </c>
      <c r="I2104" s="17">
        <v>7.49119569091449E-2</v>
      </c>
      <c r="J2104" s="17">
        <v>7.6519700011785305E-2</v>
      </c>
      <c r="K2104" s="17">
        <v>4.0229340068415997E-2</v>
      </c>
      <c r="L2104" s="17">
        <v>3.6209889856696202E-2</v>
      </c>
      <c r="M2104" s="17"/>
      <c r="N2104" s="17">
        <v>0.107388946135238</v>
      </c>
      <c r="O2104" s="17">
        <v>5.8577411612131598E-2</v>
      </c>
      <c r="P2104" s="17">
        <v>8.4944594638796403E-2</v>
      </c>
      <c r="Q2104" s="17">
        <v>5.7520008265565102E-2</v>
      </c>
      <c r="R2104" s="17"/>
      <c r="S2104" s="17">
        <v>0.109850235186568</v>
      </c>
      <c r="T2104" s="17">
        <v>6.2769484457753003E-2</v>
      </c>
      <c r="U2104" s="17">
        <v>7.25060648159985E-2</v>
      </c>
      <c r="V2104" s="17">
        <v>8.64352773997248E-2</v>
      </c>
      <c r="W2104" s="17">
        <v>4.9085705520817001E-2</v>
      </c>
      <c r="X2104" s="17">
        <v>9.5345077854331703E-2</v>
      </c>
      <c r="Y2104" s="17">
        <v>7.0539147971297803E-2</v>
      </c>
      <c r="Z2104" s="17">
        <v>7.3803670661921505E-2</v>
      </c>
      <c r="AA2104" s="17">
        <v>9.1984379205042599E-2</v>
      </c>
      <c r="AB2104" s="17">
        <v>5.5099459139181101E-2</v>
      </c>
      <c r="AC2104" s="17">
        <v>4.4078391605321197E-2</v>
      </c>
      <c r="AD2104" s="17">
        <v>6.8902182758865602E-2</v>
      </c>
      <c r="AE2104" s="17"/>
      <c r="AF2104" s="17">
        <v>4.8828451180941299E-2</v>
      </c>
      <c r="AG2104" s="17">
        <v>6.8457281678458506E-2</v>
      </c>
      <c r="AH2104" s="17">
        <v>0.11865435295591201</v>
      </c>
      <c r="AI2104" s="17">
        <v>8.7744573374750195E-2</v>
      </c>
      <c r="AJ2104" s="17">
        <v>0.117880641172577</v>
      </c>
      <c r="AK2104" s="17"/>
      <c r="AL2104" s="17">
        <v>0.13408333220856899</v>
      </c>
      <c r="AM2104" s="17">
        <v>4.5824859911414897E-2</v>
      </c>
      <c r="AN2104" s="17">
        <v>9.45473291252652E-2</v>
      </c>
      <c r="AO2104" s="17">
        <v>6.2659870507850393E-2</v>
      </c>
      <c r="AP2104" s="17">
        <v>3.3156771564467703E-2</v>
      </c>
      <c r="AQ2104" s="17">
        <v>5.4347364396290503E-2</v>
      </c>
      <c r="AR2104" s="17"/>
      <c r="AS2104" s="17">
        <v>8.5080172771826099E-2</v>
      </c>
      <c r="AT2104" s="17">
        <v>6.7558856496477901E-2</v>
      </c>
      <c r="AU2104" s="17"/>
      <c r="AV2104" s="17">
        <v>8.7010717057020501E-2</v>
      </c>
      <c r="AW2104" s="17">
        <v>8.0584254438777106E-2</v>
      </c>
    </row>
    <row r="2105" spans="2:49" x14ac:dyDescent="0.3">
      <c r="B2105" t="s">
        <v>662</v>
      </c>
      <c r="C2105" s="17">
        <v>6.9716752041293906E-2</v>
      </c>
      <c r="D2105" s="17">
        <v>8.1098823118477298E-2</v>
      </c>
      <c r="E2105" s="17">
        <v>5.9115886938768299E-2</v>
      </c>
      <c r="F2105" s="17"/>
      <c r="G2105" s="17">
        <v>0.109170274982795</v>
      </c>
      <c r="H2105" s="17">
        <v>0.14437403145611299</v>
      </c>
      <c r="I2105" s="17">
        <v>9.7960357807056198E-2</v>
      </c>
      <c r="J2105" s="17">
        <v>3.8509887883334003E-2</v>
      </c>
      <c r="K2105" s="17">
        <v>2.6804685044203601E-2</v>
      </c>
      <c r="L2105" s="17">
        <v>1.37510664217757E-2</v>
      </c>
      <c r="M2105" s="17"/>
      <c r="N2105" s="17">
        <v>0.101266505253329</v>
      </c>
      <c r="O2105" s="17">
        <v>5.9620856615128698E-2</v>
      </c>
      <c r="P2105" s="17">
        <v>5.4220690874657099E-2</v>
      </c>
      <c r="Q2105" s="17">
        <v>6.0533966411671303E-2</v>
      </c>
      <c r="R2105" s="17"/>
      <c r="S2105" s="17">
        <v>0.11950572413937199</v>
      </c>
      <c r="T2105" s="17">
        <v>7.8376773656238602E-2</v>
      </c>
      <c r="U2105" s="17">
        <v>4.06517768023811E-2</v>
      </c>
      <c r="V2105" s="17">
        <v>3.7818888800719298E-2</v>
      </c>
      <c r="W2105" s="17">
        <v>3.8642442124377299E-2</v>
      </c>
      <c r="X2105" s="17">
        <v>7.5484418981021303E-2</v>
      </c>
      <c r="Y2105" s="17">
        <v>4.9957655983326799E-2</v>
      </c>
      <c r="Z2105" s="17">
        <v>8.5264674732395407E-2</v>
      </c>
      <c r="AA2105" s="17">
        <v>7.7376907642227197E-2</v>
      </c>
      <c r="AB2105" s="17">
        <v>6.0001301594234301E-2</v>
      </c>
      <c r="AC2105" s="17">
        <v>6.0101051393259899E-2</v>
      </c>
      <c r="AD2105" s="17">
        <v>7.6671166954010897E-2</v>
      </c>
      <c r="AE2105" s="17"/>
      <c r="AF2105" s="17">
        <v>3.73633043907418E-2</v>
      </c>
      <c r="AG2105" s="17">
        <v>4.5729843457089803E-2</v>
      </c>
      <c r="AH2105" s="17">
        <v>8.6365817447328103E-2</v>
      </c>
      <c r="AI2105" s="17">
        <v>0.13669166275362901</v>
      </c>
      <c r="AJ2105" s="17">
        <v>0.26268900253004501</v>
      </c>
      <c r="AK2105" s="17"/>
      <c r="AL2105" s="17">
        <v>0.14582604632837001</v>
      </c>
      <c r="AM2105" s="17">
        <v>3.6268843020697203E-2</v>
      </c>
      <c r="AN2105" s="17">
        <v>4.6599185887173503E-2</v>
      </c>
      <c r="AO2105" s="17">
        <v>4.0333018535636402E-2</v>
      </c>
      <c r="AP2105" s="17">
        <v>2.2381400499661201E-2</v>
      </c>
      <c r="AQ2105" s="17">
        <v>0.113024863329607</v>
      </c>
      <c r="AR2105" s="17"/>
      <c r="AS2105" s="17">
        <v>7.9547015238304694E-2</v>
      </c>
      <c r="AT2105" s="17">
        <v>5.8010360170375599E-2</v>
      </c>
      <c r="AU2105" s="17"/>
      <c r="AV2105" s="17">
        <v>8.9564251991911106E-2</v>
      </c>
      <c r="AW2105" s="17">
        <v>5.6218527664916598E-2</v>
      </c>
    </row>
    <row r="2106" spans="2:49" x14ac:dyDescent="0.3">
      <c r="B2106" t="s">
        <v>214</v>
      </c>
      <c r="C2106" s="17">
        <v>6.6443572731532102E-3</v>
      </c>
      <c r="D2106" s="17">
        <v>1.2644078448731499E-2</v>
      </c>
      <c r="E2106" s="17">
        <v>8.3986106618358803E-4</v>
      </c>
      <c r="F2106" s="17"/>
      <c r="G2106" s="17">
        <v>0</v>
      </c>
      <c r="H2106" s="17">
        <v>5.1709406551423698E-3</v>
      </c>
      <c r="I2106" s="17">
        <v>6.7921137466793102E-3</v>
      </c>
      <c r="J2106" s="17">
        <v>5.1989439057274003E-3</v>
      </c>
      <c r="K2106" s="17">
        <v>1.17270953121037E-2</v>
      </c>
      <c r="L2106" s="17">
        <v>9.9303660945232498E-3</v>
      </c>
      <c r="M2106" s="17"/>
      <c r="N2106" s="17">
        <v>8.2142159713821002E-3</v>
      </c>
      <c r="O2106" s="17">
        <v>3.4094037762920702E-3</v>
      </c>
      <c r="P2106" s="17">
        <v>6.7512728859520496E-3</v>
      </c>
      <c r="Q2106" s="17">
        <v>8.2918220114319898E-3</v>
      </c>
      <c r="R2106" s="17"/>
      <c r="S2106" s="17">
        <v>3.2791267384710099E-3</v>
      </c>
      <c r="T2106" s="17">
        <v>6.4648242361299603E-3</v>
      </c>
      <c r="U2106" s="17">
        <v>0</v>
      </c>
      <c r="V2106" s="17">
        <v>4.9205160646859404E-3</v>
      </c>
      <c r="W2106" s="17">
        <v>1.6595342158117501E-2</v>
      </c>
      <c r="X2106" s="17">
        <v>4.4144157297892096E-3</v>
      </c>
      <c r="Y2106" s="17">
        <v>0</v>
      </c>
      <c r="Z2106" s="17">
        <v>1.04043681922032E-2</v>
      </c>
      <c r="AA2106" s="17">
        <v>3.7479282630697398E-3</v>
      </c>
      <c r="AB2106" s="17">
        <v>1.8675964137591601E-2</v>
      </c>
      <c r="AC2106" s="17">
        <v>1.6700110572897602E-2</v>
      </c>
      <c r="AD2106" s="17">
        <v>0</v>
      </c>
      <c r="AE2106" s="17"/>
      <c r="AF2106" s="17">
        <v>5.8813162059274098E-3</v>
      </c>
      <c r="AG2106" s="17">
        <v>3.3456592732885298E-3</v>
      </c>
      <c r="AH2106" s="17">
        <v>7.2798080872940102E-3</v>
      </c>
      <c r="AI2106" s="17">
        <v>2.7675660872677399E-3</v>
      </c>
      <c r="AJ2106" s="17">
        <v>0</v>
      </c>
      <c r="AK2106" s="17"/>
      <c r="AL2106" s="17">
        <v>4.89058162635713E-3</v>
      </c>
      <c r="AM2106" s="17">
        <v>4.4119446902118496E-3</v>
      </c>
      <c r="AN2106" s="17">
        <v>1.4493825345203101E-2</v>
      </c>
      <c r="AO2106" s="17">
        <v>2.3193203443124602E-3</v>
      </c>
      <c r="AP2106" s="17">
        <v>9.9880178017472693E-3</v>
      </c>
      <c r="AQ2106" s="17">
        <v>2.1026269006401602E-2</v>
      </c>
      <c r="AR2106" s="17"/>
      <c r="AS2106" s="17">
        <v>9.6008024748702996E-3</v>
      </c>
      <c r="AT2106" s="17">
        <v>3.12366760466896E-3</v>
      </c>
      <c r="AU2106" s="17"/>
      <c r="AV2106" s="17">
        <v>1.2224306576050401E-2</v>
      </c>
      <c r="AW2106" s="17">
        <v>3.4910953442008302E-3</v>
      </c>
    </row>
    <row r="2107" spans="2:49" x14ac:dyDescent="0.3">
      <c r="C2107" s="17"/>
      <c r="D2107" s="17"/>
      <c r="E2107" s="17"/>
      <c r="F2107" s="17"/>
      <c r="G2107" s="17"/>
      <c r="H2107" s="17"/>
      <c r="I2107" s="17"/>
      <c r="J2107" s="17"/>
      <c r="K2107" s="17"/>
      <c r="L2107" s="17"/>
      <c r="M2107" s="17"/>
      <c r="N2107" s="17"/>
      <c r="O2107" s="17"/>
      <c r="P2107" s="17"/>
      <c r="Q2107" s="17"/>
      <c r="R2107" s="17"/>
      <c r="S2107" s="17"/>
      <c r="T2107" s="17"/>
      <c r="U2107" s="17"/>
      <c r="V2107" s="17"/>
      <c r="W2107" s="17"/>
      <c r="X2107" s="17"/>
      <c r="Y2107" s="17"/>
      <c r="Z2107" s="17"/>
      <c r="AA2107" s="17"/>
      <c r="AB2107" s="17"/>
      <c r="AC2107" s="17"/>
      <c r="AD2107" s="17"/>
      <c r="AE2107" s="17"/>
      <c r="AF2107" s="17"/>
      <c r="AG2107" s="17"/>
      <c r="AH2107" s="17"/>
      <c r="AI2107" s="17"/>
      <c r="AJ2107" s="17"/>
      <c r="AK2107" s="17"/>
      <c r="AL2107" s="17"/>
      <c r="AM2107" s="17"/>
      <c r="AN2107" s="17"/>
      <c r="AO2107" s="17"/>
      <c r="AP2107" s="17"/>
      <c r="AQ2107" s="17"/>
      <c r="AR2107" s="17"/>
      <c r="AS2107" s="17"/>
      <c r="AT2107" s="17"/>
      <c r="AU2107" s="17"/>
      <c r="AV2107" s="17"/>
      <c r="AW2107" s="17"/>
    </row>
    <row r="2108" spans="2:49" x14ac:dyDescent="0.3">
      <c r="C2108" s="17"/>
      <c r="D2108" s="17"/>
      <c r="E2108" s="17"/>
      <c r="F2108" s="17"/>
      <c r="G2108" s="17"/>
      <c r="H2108" s="17"/>
      <c r="I2108" s="17"/>
      <c r="J2108" s="17"/>
      <c r="K2108" s="17"/>
      <c r="L2108" s="17"/>
      <c r="M2108" s="17"/>
      <c r="N2108" s="17"/>
      <c r="O2108" s="17"/>
      <c r="P2108" s="17"/>
      <c r="Q2108" s="17"/>
      <c r="R2108" s="17"/>
      <c r="S2108" s="17"/>
      <c r="T2108" s="17"/>
      <c r="U2108" s="17"/>
      <c r="V2108" s="17"/>
      <c r="W2108" s="17"/>
      <c r="X2108" s="17"/>
      <c r="Y2108" s="17"/>
      <c r="Z2108" s="17"/>
      <c r="AA2108" s="17"/>
      <c r="AB2108" s="17"/>
      <c r="AC2108" s="17"/>
      <c r="AD2108" s="17"/>
      <c r="AE2108" s="17"/>
      <c r="AF2108" s="17"/>
      <c r="AG2108" s="17"/>
      <c r="AH2108" s="17"/>
      <c r="AI2108" s="17"/>
      <c r="AJ2108" s="17"/>
      <c r="AK2108" s="17"/>
      <c r="AL2108" s="17"/>
      <c r="AM2108" s="17"/>
      <c r="AN2108" s="17"/>
      <c r="AO2108" s="17"/>
      <c r="AP2108" s="17"/>
      <c r="AQ2108" s="17"/>
      <c r="AR2108" s="17"/>
      <c r="AS2108" s="17"/>
      <c r="AT2108" s="17"/>
      <c r="AU2108" s="17"/>
      <c r="AV2108" s="17"/>
      <c r="AW2108" s="17"/>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W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64</v>
      </c>
      <c r="C9" s="17">
        <v>0.67166077107828603</v>
      </c>
      <c r="D9" s="17">
        <v>0.67858410383151002</v>
      </c>
      <c r="E9" s="17">
        <v>0.66421855758620796</v>
      </c>
      <c r="F9" s="17"/>
      <c r="G9" s="17">
        <v>0.76328620983193896</v>
      </c>
      <c r="H9" s="17">
        <v>0.69132986766981597</v>
      </c>
      <c r="I9" s="17">
        <v>0.68668005405912003</v>
      </c>
      <c r="J9" s="17">
        <v>0.67874959755327802</v>
      </c>
      <c r="K9" s="17">
        <v>0.70664962871914505</v>
      </c>
      <c r="L9" s="17">
        <v>0.55281371856172201</v>
      </c>
      <c r="M9" s="17"/>
      <c r="N9" s="17">
        <v>0.71127309162861596</v>
      </c>
      <c r="O9" s="17">
        <v>0.65929254022486805</v>
      </c>
      <c r="P9" s="17">
        <v>0.65364898448280095</v>
      </c>
      <c r="Q9" s="17">
        <v>0.65753400045780797</v>
      </c>
      <c r="R9" s="17"/>
      <c r="S9" s="17">
        <v>0.68711328063801203</v>
      </c>
      <c r="T9" s="17">
        <v>0.64049893186524398</v>
      </c>
      <c r="U9" s="17">
        <v>0.64006501791145898</v>
      </c>
      <c r="V9" s="17">
        <v>0.60915898092072795</v>
      </c>
      <c r="W9" s="17">
        <v>0.71712464684616595</v>
      </c>
      <c r="X9" s="17">
        <v>0.68459926437388097</v>
      </c>
      <c r="Y9" s="17">
        <v>0.68050917637330799</v>
      </c>
      <c r="Z9" s="17">
        <v>0.65924047484881698</v>
      </c>
      <c r="AA9" s="17">
        <v>0.66663904327419699</v>
      </c>
      <c r="AB9" s="17">
        <v>0.72000019932917703</v>
      </c>
      <c r="AC9" s="17">
        <v>0.65754177585463702</v>
      </c>
      <c r="AD9" s="17">
        <v>0.751660902404924</v>
      </c>
      <c r="AE9" s="17"/>
      <c r="AF9" s="17">
        <v>0.64229404365532505</v>
      </c>
      <c r="AG9" s="17">
        <v>0.70285691999593802</v>
      </c>
      <c r="AH9" s="17">
        <v>0.65023971231283595</v>
      </c>
      <c r="AI9" s="17">
        <v>0.67994354469053497</v>
      </c>
      <c r="AJ9" s="17">
        <v>0.63646373083625196</v>
      </c>
      <c r="AK9" s="17"/>
      <c r="AL9" s="17">
        <v>0.73174791706642095</v>
      </c>
      <c r="AM9" s="17">
        <v>0.66771765783487302</v>
      </c>
      <c r="AN9" s="17">
        <v>0.66350440777823405</v>
      </c>
      <c r="AO9" s="17">
        <v>0.60834055727148995</v>
      </c>
      <c r="AP9" s="17">
        <v>0.60903666315042704</v>
      </c>
      <c r="AQ9" s="17">
        <v>0.74788055455563096</v>
      </c>
      <c r="AR9" s="17"/>
      <c r="AS9" s="17">
        <v>0.662936263518493</v>
      </c>
      <c r="AT9" s="17">
        <v>0.68205037126791201</v>
      </c>
      <c r="AU9" s="17"/>
      <c r="AV9" s="17">
        <v>0.67457002796985999</v>
      </c>
      <c r="AW9" s="17">
        <v>0.63584315030663596</v>
      </c>
    </row>
    <row r="10" spans="2:49" x14ac:dyDescent="0.3">
      <c r="B10" s="18" t="s">
        <v>65</v>
      </c>
      <c r="C10" s="17">
        <v>0.60583363222000697</v>
      </c>
      <c r="D10" s="17">
        <v>0.52429518079481896</v>
      </c>
      <c r="E10" s="17">
        <v>0.68346538186991002</v>
      </c>
      <c r="F10" s="17"/>
      <c r="G10" s="17">
        <v>0.49290219657857998</v>
      </c>
      <c r="H10" s="17">
        <v>0.59713787786930905</v>
      </c>
      <c r="I10" s="17">
        <v>0.54870367879270199</v>
      </c>
      <c r="J10" s="17">
        <v>0.59325748203432305</v>
      </c>
      <c r="K10" s="17">
        <v>0.68486598073956195</v>
      </c>
      <c r="L10" s="17">
        <v>0.69236346644618896</v>
      </c>
      <c r="M10" s="17"/>
      <c r="N10" s="17">
        <v>0.67477421643098001</v>
      </c>
      <c r="O10" s="17">
        <v>0.60854099004947204</v>
      </c>
      <c r="P10" s="17">
        <v>0.57491022791729496</v>
      </c>
      <c r="Q10" s="17">
        <v>0.55334833591862298</v>
      </c>
      <c r="R10" s="17"/>
      <c r="S10" s="17">
        <v>0.57246120631097697</v>
      </c>
      <c r="T10" s="17">
        <v>0.639277287008024</v>
      </c>
      <c r="U10" s="17">
        <v>0.56431581581833401</v>
      </c>
      <c r="V10" s="17">
        <v>0.56318090510723096</v>
      </c>
      <c r="W10" s="17">
        <v>0.54129690166736599</v>
      </c>
      <c r="X10" s="17">
        <v>0.58267315493099403</v>
      </c>
      <c r="Y10" s="17">
        <v>0.65748384858681996</v>
      </c>
      <c r="Z10" s="17">
        <v>0.62001149983146897</v>
      </c>
      <c r="AA10" s="17">
        <v>0.63417393424995805</v>
      </c>
      <c r="AB10" s="17">
        <v>0.658712251376389</v>
      </c>
      <c r="AC10" s="17">
        <v>0.60294696918379198</v>
      </c>
      <c r="AD10" s="17">
        <v>0.660936216662392</v>
      </c>
      <c r="AE10" s="17"/>
      <c r="AF10" s="17">
        <v>0.55118701431305805</v>
      </c>
      <c r="AG10" s="17">
        <v>0.589582311819843</v>
      </c>
      <c r="AH10" s="17">
        <v>0.62970125420147005</v>
      </c>
      <c r="AI10" s="17">
        <v>0.70486774522612805</v>
      </c>
      <c r="AJ10" s="17">
        <v>0.66585672769594295</v>
      </c>
      <c r="AK10" s="17"/>
      <c r="AL10" s="17">
        <v>0.59714358706813098</v>
      </c>
      <c r="AM10" s="17">
        <v>0.62395591183292798</v>
      </c>
      <c r="AN10" s="17">
        <v>0.55789634112860698</v>
      </c>
      <c r="AO10" s="17">
        <v>0.58964883982862903</v>
      </c>
      <c r="AP10" s="17">
        <v>0.61264181305656595</v>
      </c>
      <c r="AQ10" s="17">
        <v>0.701170076374941</v>
      </c>
      <c r="AR10" s="17"/>
      <c r="AS10" s="17">
        <v>0.619825844265391</v>
      </c>
      <c r="AT10" s="17">
        <v>0.58917097384947004</v>
      </c>
      <c r="AU10" s="17"/>
      <c r="AV10" s="17">
        <v>0.63540226748603301</v>
      </c>
      <c r="AW10" s="17">
        <v>0.58355093088573595</v>
      </c>
    </row>
    <row r="11" spans="2:49" x14ac:dyDescent="0.3">
      <c r="B11" s="18" t="s">
        <v>66</v>
      </c>
      <c r="C11" s="17">
        <v>0.560179444865059</v>
      </c>
      <c r="D11" s="17">
        <v>0.54758243556357999</v>
      </c>
      <c r="E11" s="17">
        <v>0.57185851565290602</v>
      </c>
      <c r="F11" s="17"/>
      <c r="G11" s="17">
        <v>0.50635976950885597</v>
      </c>
      <c r="H11" s="17">
        <v>0.56533136963721697</v>
      </c>
      <c r="I11" s="17">
        <v>0.57287596029793397</v>
      </c>
      <c r="J11" s="17">
        <v>0.529846977833483</v>
      </c>
      <c r="K11" s="17">
        <v>0.571771860180462</v>
      </c>
      <c r="L11" s="17">
        <v>0.59851349347106597</v>
      </c>
      <c r="M11" s="17"/>
      <c r="N11" s="17">
        <v>0.66944675092237704</v>
      </c>
      <c r="O11" s="17">
        <v>0.56678417044395202</v>
      </c>
      <c r="P11" s="17">
        <v>0.56008766906190799</v>
      </c>
      <c r="Q11" s="17">
        <v>0.43615399968232899</v>
      </c>
      <c r="R11" s="17"/>
      <c r="S11" s="17">
        <v>0.61340364172070305</v>
      </c>
      <c r="T11" s="17">
        <v>0.57205512638428102</v>
      </c>
      <c r="U11" s="17">
        <v>0.53267811399425902</v>
      </c>
      <c r="V11" s="17">
        <v>0.50843403361010397</v>
      </c>
      <c r="W11" s="17">
        <v>0.53532786447107195</v>
      </c>
      <c r="X11" s="17">
        <v>0.53212277324023105</v>
      </c>
      <c r="Y11" s="17">
        <v>0.54933941418821597</v>
      </c>
      <c r="Z11" s="17">
        <v>0.590232383093233</v>
      </c>
      <c r="AA11" s="17">
        <v>0.56622068716359197</v>
      </c>
      <c r="AB11" s="17">
        <v>0.56156251331734597</v>
      </c>
      <c r="AC11" s="17">
        <v>0.54930539934269995</v>
      </c>
      <c r="AD11" s="17">
        <v>0.61100631701473695</v>
      </c>
      <c r="AE11" s="17"/>
      <c r="AF11" s="17">
        <v>0.474727767651692</v>
      </c>
      <c r="AG11" s="17">
        <v>0.52496394414217495</v>
      </c>
      <c r="AH11" s="17">
        <v>0.58470694504120502</v>
      </c>
      <c r="AI11" s="17">
        <v>0.65147494796642302</v>
      </c>
      <c r="AJ11" s="17">
        <v>0.67500214092981403</v>
      </c>
      <c r="AK11" s="17"/>
      <c r="AL11" s="17">
        <v>0.58727730098542097</v>
      </c>
      <c r="AM11" s="17">
        <v>0.573571320825076</v>
      </c>
      <c r="AN11" s="17">
        <v>0.48681784221386198</v>
      </c>
      <c r="AO11" s="17">
        <v>0.53635297924702297</v>
      </c>
      <c r="AP11" s="17">
        <v>0.52927531785283399</v>
      </c>
      <c r="AQ11" s="17">
        <v>0.65188260719817104</v>
      </c>
      <c r="AR11" s="17"/>
      <c r="AS11" s="17">
        <v>0.57492703309576598</v>
      </c>
      <c r="AT11" s="17">
        <v>0.54261724500126596</v>
      </c>
      <c r="AU11" s="17"/>
      <c r="AV11" s="17">
        <v>0.58594030278956599</v>
      </c>
      <c r="AW11" s="17">
        <v>0.54927894954600998</v>
      </c>
    </row>
    <row r="12" spans="2:49" x14ac:dyDescent="0.3">
      <c r="B12" s="18" t="s">
        <v>67</v>
      </c>
      <c r="C12" s="17">
        <v>0.51264809343154105</v>
      </c>
      <c r="D12" s="17">
        <v>0.51930378483841799</v>
      </c>
      <c r="E12" s="17">
        <v>0.50519237841940301</v>
      </c>
      <c r="F12" s="17"/>
      <c r="G12" s="17">
        <v>0.50812487553765995</v>
      </c>
      <c r="H12" s="17">
        <v>0.57453272785555098</v>
      </c>
      <c r="I12" s="17">
        <v>0.60050529413117504</v>
      </c>
      <c r="J12" s="17">
        <v>0.60341059898466298</v>
      </c>
      <c r="K12" s="17">
        <v>0.52531242158699998</v>
      </c>
      <c r="L12" s="17">
        <v>0.31129846497036701</v>
      </c>
      <c r="M12" s="17"/>
      <c r="N12" s="17">
        <v>0.53572700024416797</v>
      </c>
      <c r="O12" s="17">
        <v>0.50214228499709301</v>
      </c>
      <c r="P12" s="17">
        <v>0.50155664048528403</v>
      </c>
      <c r="Q12" s="17">
        <v>0.50841247995195504</v>
      </c>
      <c r="R12" s="17"/>
      <c r="S12" s="17">
        <v>0.52814906903532999</v>
      </c>
      <c r="T12" s="17">
        <v>0.50731889016723397</v>
      </c>
      <c r="U12" s="17">
        <v>0.45986587284090902</v>
      </c>
      <c r="V12" s="17">
        <v>0.51247182078147002</v>
      </c>
      <c r="W12" s="17">
        <v>0.51591329864338897</v>
      </c>
      <c r="X12" s="17">
        <v>0.450256063144231</v>
      </c>
      <c r="Y12" s="17">
        <v>0.49666600926858601</v>
      </c>
      <c r="Z12" s="17">
        <v>0.50367566780048301</v>
      </c>
      <c r="AA12" s="17">
        <v>0.52110829948250403</v>
      </c>
      <c r="AB12" s="17">
        <v>0.58030839208579799</v>
      </c>
      <c r="AC12" s="17">
        <v>0.46355918559416698</v>
      </c>
      <c r="AD12" s="17">
        <v>0.68666999103739801</v>
      </c>
      <c r="AE12" s="17"/>
      <c r="AF12" s="17">
        <v>0.509894482436136</v>
      </c>
      <c r="AG12" s="17">
        <v>0.51810480119088798</v>
      </c>
      <c r="AH12" s="17">
        <v>0.556798500570171</v>
      </c>
      <c r="AI12" s="17">
        <v>0.49439898809388999</v>
      </c>
      <c r="AJ12" s="17">
        <v>0.48651533689773502</v>
      </c>
      <c r="AK12" s="17"/>
      <c r="AL12" s="17">
        <v>0.59994630604427601</v>
      </c>
      <c r="AM12" s="17">
        <v>0.51151961111899502</v>
      </c>
      <c r="AN12" s="17">
        <v>0.48002148338494099</v>
      </c>
      <c r="AO12" s="17">
        <v>0.46123270522488002</v>
      </c>
      <c r="AP12" s="17">
        <v>0.40178432023319499</v>
      </c>
      <c r="AQ12" s="17">
        <v>0.54249681314054399</v>
      </c>
      <c r="AR12" s="17"/>
      <c r="AS12" s="17">
        <v>0.497474497107953</v>
      </c>
      <c r="AT12" s="17">
        <v>0.53071760602699802</v>
      </c>
      <c r="AU12" s="17"/>
      <c r="AV12" s="17">
        <v>0.491021423127325</v>
      </c>
      <c r="AW12" s="17">
        <v>0.51250263908663096</v>
      </c>
    </row>
    <row r="13" spans="2:49" x14ac:dyDescent="0.3">
      <c r="B13" s="18" t="s">
        <v>68</v>
      </c>
      <c r="C13" s="17">
        <v>0.40209137136559098</v>
      </c>
      <c r="D13" s="17">
        <v>0.57560885731232403</v>
      </c>
      <c r="E13" s="17">
        <v>0.233938111450367</v>
      </c>
      <c r="F13" s="17"/>
      <c r="G13" s="17">
        <v>0.45045947757226501</v>
      </c>
      <c r="H13" s="17">
        <v>0.48024728276289402</v>
      </c>
      <c r="I13" s="17">
        <v>0.39683407017980199</v>
      </c>
      <c r="J13" s="17">
        <v>0.389704535338814</v>
      </c>
      <c r="K13" s="17">
        <v>0.374781147338971</v>
      </c>
      <c r="L13" s="17">
        <v>0.33893426170021401</v>
      </c>
      <c r="M13" s="17"/>
      <c r="N13" s="17">
        <v>0.48766794146148701</v>
      </c>
      <c r="O13" s="17">
        <v>0.35919449751191501</v>
      </c>
      <c r="P13" s="17">
        <v>0.38230880456659699</v>
      </c>
      <c r="Q13" s="17">
        <v>0.372414675465357</v>
      </c>
      <c r="R13" s="17"/>
      <c r="S13" s="17">
        <v>0.46451201762809302</v>
      </c>
      <c r="T13" s="17">
        <v>0.40415682730910601</v>
      </c>
      <c r="U13" s="17">
        <v>0.38223587443752699</v>
      </c>
      <c r="V13" s="17">
        <v>0.37262634335402101</v>
      </c>
      <c r="W13" s="17">
        <v>0.39470262091777603</v>
      </c>
      <c r="X13" s="17">
        <v>0.357879105341671</v>
      </c>
      <c r="Y13" s="17">
        <v>0.36703063551556597</v>
      </c>
      <c r="Z13" s="17">
        <v>0.43626215598859902</v>
      </c>
      <c r="AA13" s="17">
        <v>0.38336296728888097</v>
      </c>
      <c r="AB13" s="17">
        <v>0.42771131467685403</v>
      </c>
      <c r="AC13" s="17">
        <v>0.391562254556024</v>
      </c>
      <c r="AD13" s="17">
        <v>0.44966391014284601</v>
      </c>
      <c r="AE13" s="17"/>
      <c r="AF13" s="17">
        <v>0.375326068961014</v>
      </c>
      <c r="AG13" s="17">
        <v>0.39005899975318797</v>
      </c>
      <c r="AH13" s="17">
        <v>0.41729997636516503</v>
      </c>
      <c r="AI13" s="17">
        <v>0.46185277191088497</v>
      </c>
      <c r="AJ13" s="17">
        <v>0.69881074558691503</v>
      </c>
      <c r="AK13" s="17"/>
      <c r="AL13" s="17">
        <v>0.48031670134788501</v>
      </c>
      <c r="AM13" s="17">
        <v>0.38574967890388201</v>
      </c>
      <c r="AN13" s="17">
        <v>0.4284632009405</v>
      </c>
      <c r="AO13" s="17">
        <v>0.33006649699180801</v>
      </c>
      <c r="AP13" s="17">
        <v>0.31328176545953201</v>
      </c>
      <c r="AQ13" s="17">
        <v>0.46656855189163798</v>
      </c>
      <c r="AR13" s="17"/>
      <c r="AS13" s="17">
        <v>0.40920181488999802</v>
      </c>
      <c r="AT13" s="17">
        <v>0.39362388309955498</v>
      </c>
      <c r="AU13" s="17"/>
      <c r="AV13" s="17">
        <v>0.398568212294383</v>
      </c>
      <c r="AW13" s="17">
        <v>0.43396571656406402</v>
      </c>
    </row>
    <row r="14" spans="2:49" x14ac:dyDescent="0.3">
      <c r="B14" s="18" t="s">
        <v>69</v>
      </c>
      <c r="C14" s="17">
        <v>0.383641937909459</v>
      </c>
      <c r="D14" s="17">
        <v>0.33695304698294898</v>
      </c>
      <c r="E14" s="17">
        <v>0.42828804602547199</v>
      </c>
      <c r="F14" s="17"/>
      <c r="G14" s="17">
        <v>0.45172920216720902</v>
      </c>
      <c r="H14" s="17">
        <v>0.533252110343583</v>
      </c>
      <c r="I14" s="17">
        <v>0.44839756882387299</v>
      </c>
      <c r="J14" s="17">
        <v>0.37487550589750801</v>
      </c>
      <c r="K14" s="17">
        <v>0.30834523642871697</v>
      </c>
      <c r="L14" s="17">
        <v>0.221278409629066</v>
      </c>
      <c r="M14" s="17"/>
      <c r="N14" s="17">
        <v>0.46916389308028</v>
      </c>
      <c r="O14" s="17">
        <v>0.397414717190053</v>
      </c>
      <c r="P14" s="17">
        <v>0.34948030580738698</v>
      </c>
      <c r="Q14" s="17">
        <v>0.30384591754068901</v>
      </c>
      <c r="R14" s="17"/>
      <c r="S14" s="17">
        <v>0.48866354847001903</v>
      </c>
      <c r="T14" s="17">
        <v>0.38071312425946602</v>
      </c>
      <c r="U14" s="17">
        <v>0.388807558121122</v>
      </c>
      <c r="V14" s="17">
        <v>0.328902993619824</v>
      </c>
      <c r="W14" s="17">
        <v>0.32307751421364</v>
      </c>
      <c r="X14" s="17">
        <v>0.35397188933208101</v>
      </c>
      <c r="Y14" s="17">
        <v>0.38833752437171998</v>
      </c>
      <c r="Z14" s="17">
        <v>0.43230104018437698</v>
      </c>
      <c r="AA14" s="17">
        <v>0.39569580109156799</v>
      </c>
      <c r="AB14" s="17">
        <v>0.343297773256801</v>
      </c>
      <c r="AC14" s="17">
        <v>0.34412268338456198</v>
      </c>
      <c r="AD14" s="17">
        <v>0.35115155045387703</v>
      </c>
      <c r="AE14" s="17"/>
      <c r="AF14" s="17">
        <v>0.26743593772274499</v>
      </c>
      <c r="AG14" s="17">
        <v>0.36345407926053602</v>
      </c>
      <c r="AH14" s="17">
        <v>0.45071925096583099</v>
      </c>
      <c r="AI14" s="17">
        <v>0.55214689961706498</v>
      </c>
      <c r="AJ14" s="17">
        <v>0.57582099106753004</v>
      </c>
      <c r="AK14" s="17"/>
      <c r="AL14" s="17">
        <v>0.48954372670368701</v>
      </c>
      <c r="AM14" s="17">
        <v>0.35447014858552101</v>
      </c>
      <c r="AN14" s="17">
        <v>0.38100241407707103</v>
      </c>
      <c r="AO14" s="17">
        <v>0.33764090846718298</v>
      </c>
      <c r="AP14" s="17">
        <v>0.29335209606871698</v>
      </c>
      <c r="AQ14" s="17">
        <v>0.34226892169919498</v>
      </c>
      <c r="AR14" s="17"/>
      <c r="AS14" s="17">
        <v>0.37709548649701502</v>
      </c>
      <c r="AT14" s="17">
        <v>0.391437794852669</v>
      </c>
      <c r="AU14" s="17"/>
      <c r="AV14" s="17">
        <v>0.40259594250293901</v>
      </c>
      <c r="AW14" s="17">
        <v>0.31770914217049701</v>
      </c>
    </row>
    <row r="15" spans="2:49" x14ac:dyDescent="0.3">
      <c r="B15" s="18" t="s">
        <v>70</v>
      </c>
      <c r="C15" s="17">
        <v>0.31510478178611101</v>
      </c>
      <c r="D15" s="17">
        <v>0.426669266850282</v>
      </c>
      <c r="E15" s="17">
        <v>0.20488813083253199</v>
      </c>
      <c r="F15" s="17"/>
      <c r="G15" s="17">
        <v>0.55239860821035702</v>
      </c>
      <c r="H15" s="17">
        <v>0.52098008057185996</v>
      </c>
      <c r="I15" s="17">
        <v>0.39918338592775299</v>
      </c>
      <c r="J15" s="17">
        <v>0.31101026548883398</v>
      </c>
      <c r="K15" s="17">
        <v>0.10996208511769</v>
      </c>
      <c r="L15" s="17">
        <v>6.13558485612846E-2</v>
      </c>
      <c r="M15" s="17"/>
      <c r="N15" s="17">
        <v>0.358916820873801</v>
      </c>
      <c r="O15" s="17">
        <v>0.304729267992985</v>
      </c>
      <c r="P15" s="17">
        <v>0.28573348649275099</v>
      </c>
      <c r="Q15" s="17">
        <v>0.30420059338786598</v>
      </c>
      <c r="R15" s="17"/>
      <c r="S15" s="17">
        <v>0.35549584923949701</v>
      </c>
      <c r="T15" s="17">
        <v>0.28817065801323899</v>
      </c>
      <c r="U15" s="17">
        <v>0.24345731159475301</v>
      </c>
      <c r="V15" s="17">
        <v>0.33150751494859598</v>
      </c>
      <c r="W15" s="17">
        <v>0.31101779020461401</v>
      </c>
      <c r="X15" s="17">
        <v>0.29218405281182402</v>
      </c>
      <c r="Y15" s="17">
        <v>0.25499693098837201</v>
      </c>
      <c r="Z15" s="17">
        <v>0.34888508382778699</v>
      </c>
      <c r="AA15" s="17">
        <v>0.38578516319823802</v>
      </c>
      <c r="AB15" s="17">
        <v>0.30214367075489101</v>
      </c>
      <c r="AC15" s="17">
        <v>0.31360666559046302</v>
      </c>
      <c r="AD15" s="17">
        <v>0.36107633648746601</v>
      </c>
      <c r="AE15" s="17"/>
      <c r="AF15" s="17">
        <v>0.27686635232388801</v>
      </c>
      <c r="AG15" s="17">
        <v>0.33567918297256899</v>
      </c>
      <c r="AH15" s="17">
        <v>0.37043253639541901</v>
      </c>
      <c r="AI15" s="17">
        <v>0.32466612885177398</v>
      </c>
      <c r="AJ15" s="17">
        <v>0.49801821943119401</v>
      </c>
      <c r="AK15" s="17"/>
      <c r="AL15" s="17">
        <v>0.45814324903597597</v>
      </c>
      <c r="AM15" s="17">
        <v>0.29052372609247901</v>
      </c>
      <c r="AN15" s="17">
        <v>0.27758053003293098</v>
      </c>
      <c r="AO15" s="17">
        <v>0.236273253987659</v>
      </c>
      <c r="AP15" s="17">
        <v>0.21630817429284299</v>
      </c>
      <c r="AQ15" s="17">
        <v>0.26104945742063401</v>
      </c>
      <c r="AR15" s="17"/>
      <c r="AS15" s="17">
        <v>0.28259931200056598</v>
      </c>
      <c r="AT15" s="17">
        <v>0.353813996344434</v>
      </c>
      <c r="AU15" s="17"/>
      <c r="AV15" s="17">
        <v>0.28344729685303399</v>
      </c>
      <c r="AW15" s="17">
        <v>0.28062449553373098</v>
      </c>
    </row>
    <row r="16" spans="2:49" x14ac:dyDescent="0.3">
      <c r="B16" s="18" t="s">
        <v>71</v>
      </c>
      <c r="C16" s="17">
        <v>0.29285168091931002</v>
      </c>
      <c r="D16" s="17">
        <v>0.32351192054029099</v>
      </c>
      <c r="E16" s="17">
        <v>0.26149939231325198</v>
      </c>
      <c r="F16" s="17"/>
      <c r="G16" s="17">
        <v>0.15947647700867101</v>
      </c>
      <c r="H16" s="17">
        <v>0.207056482006829</v>
      </c>
      <c r="I16" s="17">
        <v>0.258229792913441</v>
      </c>
      <c r="J16" s="17">
        <v>0.33517585914517301</v>
      </c>
      <c r="K16" s="17">
        <v>0.35511585124351602</v>
      </c>
      <c r="L16" s="17">
        <v>0.40392222574622699</v>
      </c>
      <c r="M16" s="17"/>
      <c r="N16" s="17">
        <v>0.28663079943567599</v>
      </c>
      <c r="O16" s="17">
        <v>0.27332792618701401</v>
      </c>
      <c r="P16" s="17">
        <v>0.29862654178798798</v>
      </c>
      <c r="Q16" s="17">
        <v>0.310747337918864</v>
      </c>
      <c r="R16" s="17"/>
      <c r="S16" s="17">
        <v>0.27309494934009299</v>
      </c>
      <c r="T16" s="17">
        <v>0.32812943872848499</v>
      </c>
      <c r="U16" s="17">
        <v>0.27139942976229797</v>
      </c>
      <c r="V16" s="17">
        <v>0.286484781890744</v>
      </c>
      <c r="W16" s="17">
        <v>0.34457739615002603</v>
      </c>
      <c r="X16" s="17">
        <v>0.26458580473085702</v>
      </c>
      <c r="Y16" s="17">
        <v>0.31105861661630801</v>
      </c>
      <c r="Z16" s="17">
        <v>0.24294585608727301</v>
      </c>
      <c r="AA16" s="17">
        <v>0.22492670627868599</v>
      </c>
      <c r="AB16" s="17">
        <v>0.32268523950018702</v>
      </c>
      <c r="AC16" s="17">
        <v>0.35902615169408197</v>
      </c>
      <c r="AD16" s="17">
        <v>0.33950829492255302</v>
      </c>
      <c r="AE16" s="17"/>
      <c r="AF16" s="17">
        <v>0.27645342511271498</v>
      </c>
      <c r="AG16" s="17">
        <v>0.29247056893742601</v>
      </c>
      <c r="AH16" s="17">
        <v>0.28124150508962498</v>
      </c>
      <c r="AI16" s="17">
        <v>0.304281714726436</v>
      </c>
      <c r="AJ16" s="17">
        <v>0.22584040730247501</v>
      </c>
      <c r="AK16" s="17"/>
      <c r="AL16" s="17">
        <v>0.27948902705579598</v>
      </c>
      <c r="AM16" s="17">
        <v>0.29490815302037898</v>
      </c>
      <c r="AN16" s="17">
        <v>0.28583836160855303</v>
      </c>
      <c r="AO16" s="17">
        <v>0.27787320563538098</v>
      </c>
      <c r="AP16" s="17">
        <v>0.33121097067079702</v>
      </c>
      <c r="AQ16" s="17">
        <v>0.34009726174405902</v>
      </c>
      <c r="AR16" s="17"/>
      <c r="AS16" s="17">
        <v>0.30451464346907797</v>
      </c>
      <c r="AT16" s="17">
        <v>0.27896281474684098</v>
      </c>
      <c r="AU16" s="17"/>
      <c r="AV16" s="17">
        <v>0.302554548667542</v>
      </c>
      <c r="AW16" s="17">
        <v>0.309079380067104</v>
      </c>
    </row>
    <row r="17" spans="2:49" x14ac:dyDescent="0.3">
      <c r="B17" s="18" t="s">
        <v>72</v>
      </c>
      <c r="C17" s="17">
        <v>0.26357272576121199</v>
      </c>
      <c r="D17" s="17">
        <v>0.348392181891436</v>
      </c>
      <c r="E17" s="17">
        <v>0.18273354888531201</v>
      </c>
      <c r="F17" s="17"/>
      <c r="G17" s="17">
        <v>0.186378055286784</v>
      </c>
      <c r="H17" s="17">
        <v>0.26092604045985202</v>
      </c>
      <c r="I17" s="17">
        <v>0.24099238054396799</v>
      </c>
      <c r="J17" s="17">
        <v>0.30001341732550102</v>
      </c>
      <c r="K17" s="17">
        <v>0.29643680559687902</v>
      </c>
      <c r="L17" s="17">
        <v>0.28417429520985399</v>
      </c>
      <c r="M17" s="17"/>
      <c r="N17" s="17">
        <v>0.34239763376750998</v>
      </c>
      <c r="O17" s="17">
        <v>0.22788451197767101</v>
      </c>
      <c r="P17" s="17">
        <v>0.23525019118777099</v>
      </c>
      <c r="Q17" s="17">
        <v>0.23789295937626201</v>
      </c>
      <c r="R17" s="17"/>
      <c r="S17" s="17">
        <v>0.27773415475910701</v>
      </c>
      <c r="T17" s="17">
        <v>0.26285935487857598</v>
      </c>
      <c r="U17" s="17">
        <v>0.210999154964219</v>
      </c>
      <c r="V17" s="17">
        <v>0.26737459462527202</v>
      </c>
      <c r="W17" s="17">
        <v>0.28221502336135201</v>
      </c>
      <c r="X17" s="17">
        <v>0.21892200231084</v>
      </c>
      <c r="Y17" s="17">
        <v>0.27637364842414802</v>
      </c>
      <c r="Z17" s="17">
        <v>0.20487671313355801</v>
      </c>
      <c r="AA17" s="17">
        <v>0.23968593695221699</v>
      </c>
      <c r="AB17" s="17">
        <v>0.34273035794854001</v>
      </c>
      <c r="AC17" s="17">
        <v>0.25331824194533697</v>
      </c>
      <c r="AD17" s="17">
        <v>0.33105134330420599</v>
      </c>
      <c r="AE17" s="17"/>
      <c r="AF17" s="17">
        <v>0.21838760024255199</v>
      </c>
      <c r="AG17" s="17">
        <v>0.25150017043417</v>
      </c>
      <c r="AH17" s="17">
        <v>0.28422356412143501</v>
      </c>
      <c r="AI17" s="17">
        <v>0.32284202039410798</v>
      </c>
      <c r="AJ17" s="17">
        <v>0.40681352552374</v>
      </c>
      <c r="AK17" s="17"/>
      <c r="AL17" s="17">
        <v>0.30419338535952301</v>
      </c>
      <c r="AM17" s="17">
        <v>0.27122269624867001</v>
      </c>
      <c r="AN17" s="17">
        <v>0.28124586997822998</v>
      </c>
      <c r="AO17" s="17">
        <v>0.19056323716977</v>
      </c>
      <c r="AP17" s="17">
        <v>0.20897098197897601</v>
      </c>
      <c r="AQ17" s="17">
        <v>0.34365875449711702</v>
      </c>
      <c r="AR17" s="17"/>
      <c r="AS17" s="17">
        <v>0.28074185941304702</v>
      </c>
      <c r="AT17" s="17">
        <v>0.24312682288104501</v>
      </c>
      <c r="AU17" s="17"/>
      <c r="AV17" s="17">
        <v>0.27897925702837001</v>
      </c>
      <c r="AW17" s="17">
        <v>0.28484666883695903</v>
      </c>
    </row>
    <row r="18" spans="2:49" x14ac:dyDescent="0.3">
      <c r="B18" s="18" t="s">
        <v>73</v>
      </c>
      <c r="C18" s="17">
        <v>0.236484906385419</v>
      </c>
      <c r="D18" s="17">
        <v>0.14156445213339999</v>
      </c>
      <c r="E18" s="17">
        <v>0.32886391126742498</v>
      </c>
      <c r="F18" s="17"/>
      <c r="G18" s="17">
        <v>0.33180740321132202</v>
      </c>
      <c r="H18" s="17">
        <v>0.377758050345681</v>
      </c>
      <c r="I18" s="17">
        <v>0.27671231645909999</v>
      </c>
      <c r="J18" s="17">
        <v>0.17269216724876099</v>
      </c>
      <c r="K18" s="17">
        <v>0.168786590926636</v>
      </c>
      <c r="L18" s="17">
        <v>0.122341322387478</v>
      </c>
      <c r="M18" s="17"/>
      <c r="N18" s="17">
        <v>0.28364137385153798</v>
      </c>
      <c r="O18" s="17">
        <v>0.23171293826192699</v>
      </c>
      <c r="P18" s="17">
        <v>0.26442685313073699</v>
      </c>
      <c r="Q18" s="17">
        <v>0.16484270345664301</v>
      </c>
      <c r="R18" s="17"/>
      <c r="S18" s="17">
        <v>0.36059974078942297</v>
      </c>
      <c r="T18" s="17">
        <v>0.232935080762046</v>
      </c>
      <c r="U18" s="17">
        <v>0.16916194368946999</v>
      </c>
      <c r="V18" s="17">
        <v>0.17874285714507501</v>
      </c>
      <c r="W18" s="17">
        <v>0.20463463005764501</v>
      </c>
      <c r="X18" s="17">
        <v>0.239464944635296</v>
      </c>
      <c r="Y18" s="17">
        <v>0.24696047694290801</v>
      </c>
      <c r="Z18" s="17">
        <v>0.27252956552730701</v>
      </c>
      <c r="AA18" s="17">
        <v>0.27084170592312901</v>
      </c>
      <c r="AB18" s="17">
        <v>0.14600565046570699</v>
      </c>
      <c r="AC18" s="17">
        <v>0.19027097851254399</v>
      </c>
      <c r="AD18" s="17">
        <v>0.236050305078954</v>
      </c>
      <c r="AE18" s="17"/>
      <c r="AF18" s="17">
        <v>0.173666692862918</v>
      </c>
      <c r="AG18" s="17">
        <v>0.21603776427110799</v>
      </c>
      <c r="AH18" s="17">
        <v>0.27601030143248101</v>
      </c>
      <c r="AI18" s="17">
        <v>0.34292211037827303</v>
      </c>
      <c r="AJ18" s="17">
        <v>0.41159575762575001</v>
      </c>
      <c r="AK18" s="17"/>
      <c r="AL18" s="17">
        <v>0.35369758099667198</v>
      </c>
      <c r="AM18" s="17">
        <v>0.188049025953445</v>
      </c>
      <c r="AN18" s="17">
        <v>0.22090920439694101</v>
      </c>
      <c r="AO18" s="17">
        <v>0.19839049913777601</v>
      </c>
      <c r="AP18" s="17">
        <v>0.178416226369772</v>
      </c>
      <c r="AQ18" s="17">
        <v>0.178744115609096</v>
      </c>
      <c r="AR18" s="17"/>
      <c r="AS18" s="17">
        <v>0.23214332909782301</v>
      </c>
      <c r="AT18" s="17">
        <v>0.241655083831118</v>
      </c>
      <c r="AU18" s="17"/>
      <c r="AV18" s="17">
        <v>0.24717372923283401</v>
      </c>
      <c r="AW18" s="17">
        <v>0.19714001317375701</v>
      </c>
    </row>
    <row r="19" spans="2:49" x14ac:dyDescent="0.3">
      <c r="B19" s="18" t="s">
        <v>74</v>
      </c>
      <c r="C19" s="17">
        <v>0.18682182561698699</v>
      </c>
      <c r="D19" s="17">
        <v>0.153659945425068</v>
      </c>
      <c r="E19" s="17">
        <v>0.21771119400710201</v>
      </c>
      <c r="F19" s="17"/>
      <c r="G19" s="17">
        <v>0.25301385066780402</v>
      </c>
      <c r="H19" s="17">
        <v>0.19687989825414401</v>
      </c>
      <c r="I19" s="17">
        <v>0.19568022197559101</v>
      </c>
      <c r="J19" s="17">
        <v>0.18216226081124501</v>
      </c>
      <c r="K19" s="17">
        <v>0.15850699652460101</v>
      </c>
      <c r="L19" s="17">
        <v>0.14989791985288101</v>
      </c>
      <c r="M19" s="17"/>
      <c r="N19" s="17">
        <v>0.20176302161610901</v>
      </c>
      <c r="O19" s="17">
        <v>0.19680031580326099</v>
      </c>
      <c r="P19" s="17">
        <v>0.19691413048367001</v>
      </c>
      <c r="Q19" s="17">
        <v>0.153467546162073</v>
      </c>
      <c r="R19" s="17"/>
      <c r="S19" s="17">
        <v>0.29890622360462399</v>
      </c>
      <c r="T19" s="17">
        <v>0.17013270560650601</v>
      </c>
      <c r="U19" s="17">
        <v>0.150655215704838</v>
      </c>
      <c r="V19" s="17">
        <v>0.13470464401443699</v>
      </c>
      <c r="W19" s="17">
        <v>0.174445869464083</v>
      </c>
      <c r="X19" s="17">
        <v>0.138536842343642</v>
      </c>
      <c r="Y19" s="17">
        <v>0.17347469115068101</v>
      </c>
      <c r="Z19" s="17">
        <v>0.17473901557455301</v>
      </c>
      <c r="AA19" s="17">
        <v>0.19997489947483699</v>
      </c>
      <c r="AB19" s="17">
        <v>0.188185982580515</v>
      </c>
      <c r="AC19" s="17">
        <v>0.192363542971973</v>
      </c>
      <c r="AD19" s="17">
        <v>0.15177392013226901</v>
      </c>
      <c r="AE19" s="17"/>
      <c r="AF19" s="17">
        <v>0.105959985992599</v>
      </c>
      <c r="AG19" s="17">
        <v>0.18954065718718599</v>
      </c>
      <c r="AH19" s="17">
        <v>0.23356116834280499</v>
      </c>
      <c r="AI19" s="17">
        <v>0.28108677670089299</v>
      </c>
      <c r="AJ19" s="17">
        <v>0.119230213228481</v>
      </c>
      <c r="AK19" s="17"/>
      <c r="AL19" s="17">
        <v>0.24300212217123801</v>
      </c>
      <c r="AM19" s="17">
        <v>0.19517661796031699</v>
      </c>
      <c r="AN19" s="17">
        <v>0.164957539740235</v>
      </c>
      <c r="AO19" s="17">
        <v>0.123342784426498</v>
      </c>
      <c r="AP19" s="17">
        <v>0.130960312894189</v>
      </c>
      <c r="AQ19" s="17">
        <v>0.23383074180687899</v>
      </c>
      <c r="AR19" s="17"/>
      <c r="AS19" s="17">
        <v>0.165081166323995</v>
      </c>
      <c r="AT19" s="17">
        <v>0.21271174047636501</v>
      </c>
      <c r="AU19" s="17"/>
      <c r="AV19" s="17">
        <v>0.17688516649275701</v>
      </c>
      <c r="AW19" s="17">
        <v>0.137591602282884</v>
      </c>
    </row>
    <row r="20" spans="2:49" x14ac:dyDescent="0.3">
      <c r="B20" s="18" t="s">
        <v>75</v>
      </c>
      <c r="C20" s="17">
        <v>0.185970752867261</v>
      </c>
      <c r="D20" s="17">
        <v>0.245269182548815</v>
      </c>
      <c r="E20" s="17">
        <v>0.12767282166250199</v>
      </c>
      <c r="F20" s="17"/>
      <c r="G20" s="17">
        <v>0.19511555233689201</v>
      </c>
      <c r="H20" s="17">
        <v>0.21611193489484201</v>
      </c>
      <c r="I20" s="17">
        <v>0.17947292009455501</v>
      </c>
      <c r="J20" s="17">
        <v>0.173718472211016</v>
      </c>
      <c r="K20" s="17">
        <v>0.17868771500830999</v>
      </c>
      <c r="L20" s="17">
        <v>0.175528639196675</v>
      </c>
      <c r="M20" s="17"/>
      <c r="N20" s="17">
        <v>0.22219620952300601</v>
      </c>
      <c r="O20" s="17">
        <v>0.17223894039388499</v>
      </c>
      <c r="P20" s="17">
        <v>0.164415775992693</v>
      </c>
      <c r="Q20" s="17">
        <v>0.178331170016851</v>
      </c>
      <c r="R20" s="17"/>
      <c r="S20" s="17">
        <v>0.20245649777963501</v>
      </c>
      <c r="T20" s="17">
        <v>0.17902833327050099</v>
      </c>
      <c r="U20" s="17">
        <v>0.20408218071492401</v>
      </c>
      <c r="V20" s="17">
        <v>0.179780077316436</v>
      </c>
      <c r="W20" s="17">
        <v>0.169461353172565</v>
      </c>
      <c r="X20" s="17">
        <v>0.206963862583914</v>
      </c>
      <c r="Y20" s="17">
        <v>0.14085506627655101</v>
      </c>
      <c r="Z20" s="17">
        <v>0.18070322431536801</v>
      </c>
      <c r="AA20" s="17">
        <v>0.17191951448828599</v>
      </c>
      <c r="AB20" s="17">
        <v>0.21301233372103701</v>
      </c>
      <c r="AC20" s="17">
        <v>0.214396761967905</v>
      </c>
      <c r="AD20" s="17">
        <v>0.13520579976622399</v>
      </c>
      <c r="AE20" s="17"/>
      <c r="AF20" s="17">
        <v>0.110985450241793</v>
      </c>
      <c r="AG20" s="17">
        <v>0.177573083274083</v>
      </c>
      <c r="AH20" s="17">
        <v>0.224321810619422</v>
      </c>
      <c r="AI20" s="17">
        <v>0.23813708809464901</v>
      </c>
      <c r="AJ20" s="17">
        <v>0.40555063344210601</v>
      </c>
      <c r="AK20" s="17"/>
      <c r="AL20" s="17">
        <v>0.24279178317987199</v>
      </c>
      <c r="AM20" s="17">
        <v>0.17313589193798401</v>
      </c>
      <c r="AN20" s="17">
        <v>0.18774083429445501</v>
      </c>
      <c r="AO20" s="17">
        <v>0.15147470192340601</v>
      </c>
      <c r="AP20" s="17">
        <v>0.14037197168985399</v>
      </c>
      <c r="AQ20" s="17">
        <v>0.17012369508531</v>
      </c>
      <c r="AR20" s="17"/>
      <c r="AS20" s="17">
        <v>0.18089798978785099</v>
      </c>
      <c r="AT20" s="17">
        <v>0.192011664619649</v>
      </c>
      <c r="AU20" s="17"/>
      <c r="AV20" s="17">
        <v>0.18971924206424901</v>
      </c>
      <c r="AW20" s="17">
        <v>0.16035475224905599</v>
      </c>
    </row>
    <row r="21" spans="2:49" x14ac:dyDescent="0.3">
      <c r="B21" s="18" t="s">
        <v>76</v>
      </c>
      <c r="C21" s="17">
        <v>9.6834520240580396E-2</v>
      </c>
      <c r="D21" s="17">
        <v>0.122152160931189</v>
      </c>
      <c r="E21" s="17">
        <v>7.1043845418020696E-2</v>
      </c>
      <c r="F21" s="17"/>
      <c r="G21" s="17">
        <v>0.155825479170182</v>
      </c>
      <c r="H21" s="17">
        <v>0.10648935460593301</v>
      </c>
      <c r="I21" s="17">
        <v>0.101584798631951</v>
      </c>
      <c r="J21" s="17">
        <v>0.106437787886732</v>
      </c>
      <c r="K21" s="17">
        <v>7.6085942472708404E-2</v>
      </c>
      <c r="L21" s="17">
        <v>5.1744084292896501E-2</v>
      </c>
      <c r="M21" s="17"/>
      <c r="N21" s="17">
        <v>0.11845592860655001</v>
      </c>
      <c r="O21" s="17">
        <v>0.10403022183553499</v>
      </c>
      <c r="P21" s="17">
        <v>8.5796527503645997E-2</v>
      </c>
      <c r="Q21" s="17">
        <v>7.6765516309148796E-2</v>
      </c>
      <c r="R21" s="17"/>
      <c r="S21" s="17">
        <v>0.11852283725164101</v>
      </c>
      <c r="T21" s="17">
        <v>7.4698563377424601E-2</v>
      </c>
      <c r="U21" s="17">
        <v>6.8965980169256702E-2</v>
      </c>
      <c r="V21" s="17">
        <v>0.113530412997639</v>
      </c>
      <c r="W21" s="17">
        <v>7.5484675801659698E-2</v>
      </c>
      <c r="X21" s="17">
        <v>6.7339968013856194E-2</v>
      </c>
      <c r="Y21" s="17">
        <v>8.6427830500889702E-2</v>
      </c>
      <c r="Z21" s="17">
        <v>7.4148083236423495E-2</v>
      </c>
      <c r="AA21" s="17">
        <v>0.13302726999311101</v>
      </c>
      <c r="AB21" s="17">
        <v>0.104680102110463</v>
      </c>
      <c r="AC21" s="17">
        <v>0.11257706939140499</v>
      </c>
      <c r="AD21" s="17">
        <v>0.12975705480031899</v>
      </c>
      <c r="AE21" s="17"/>
      <c r="AF21" s="17">
        <v>5.3323552080134902E-2</v>
      </c>
      <c r="AG21" s="17">
        <v>9.1864722867469606E-2</v>
      </c>
      <c r="AH21" s="17">
        <v>0.118331875253053</v>
      </c>
      <c r="AI21" s="17">
        <v>0.151858753783182</v>
      </c>
      <c r="AJ21" s="17">
        <v>0.112626138141139</v>
      </c>
      <c r="AK21" s="17"/>
      <c r="AL21" s="17">
        <v>0.119754352538481</v>
      </c>
      <c r="AM21" s="17">
        <v>9.9485053332194998E-2</v>
      </c>
      <c r="AN21" s="17">
        <v>0.102445228548632</v>
      </c>
      <c r="AO21" s="17">
        <v>7.8325823529883307E-2</v>
      </c>
      <c r="AP21" s="17">
        <v>5.0331306242753303E-2</v>
      </c>
      <c r="AQ21" s="17">
        <v>0.109076646694372</v>
      </c>
      <c r="AR21" s="17"/>
      <c r="AS21" s="17">
        <v>7.9875569077339101E-2</v>
      </c>
      <c r="AT21" s="17">
        <v>0.117030126813662</v>
      </c>
      <c r="AU21" s="17"/>
      <c r="AV21" s="17">
        <v>8.4335476404842499E-2</v>
      </c>
      <c r="AW21" s="17">
        <v>6.9489182569036995E-2</v>
      </c>
    </row>
    <row r="22" spans="2:49" x14ac:dyDescent="0.3">
      <c r="B22" s="18" t="s">
        <v>77</v>
      </c>
      <c r="C22" s="17">
        <v>3.6424570279739998E-3</v>
      </c>
      <c r="D22" s="17">
        <v>5.5210734205459102E-3</v>
      </c>
      <c r="E22" s="17">
        <v>1.8362054614635399E-3</v>
      </c>
      <c r="F22" s="17"/>
      <c r="G22" s="17">
        <v>3.12813724078158E-3</v>
      </c>
      <c r="H22" s="17">
        <v>2.8305724361126399E-3</v>
      </c>
      <c r="I22" s="17">
        <v>1.3280469237094901E-2</v>
      </c>
      <c r="J22" s="17">
        <v>0</v>
      </c>
      <c r="K22" s="17">
        <v>0</v>
      </c>
      <c r="L22" s="17">
        <v>2.1723343723274902E-3</v>
      </c>
      <c r="M22" s="17"/>
      <c r="N22" s="17">
        <v>1.62553717903951E-3</v>
      </c>
      <c r="O22" s="17">
        <v>4.5013204437974004E-3</v>
      </c>
      <c r="P22" s="17">
        <v>4.2615722600696298E-3</v>
      </c>
      <c r="Q22" s="17">
        <v>4.4228660353486E-3</v>
      </c>
      <c r="R22" s="17"/>
      <c r="S22" s="17">
        <v>3.2386437965689001E-3</v>
      </c>
      <c r="T22" s="17">
        <v>0</v>
      </c>
      <c r="U22" s="17">
        <v>1.35362004931828E-2</v>
      </c>
      <c r="V22" s="17">
        <v>1.1700042705061199E-2</v>
      </c>
      <c r="W22" s="17">
        <v>0</v>
      </c>
      <c r="X22" s="17">
        <v>5.3454396982112497E-3</v>
      </c>
      <c r="Y22" s="17">
        <v>0</v>
      </c>
      <c r="Z22" s="17">
        <v>0</v>
      </c>
      <c r="AA22" s="17">
        <v>0</v>
      </c>
      <c r="AB22" s="17">
        <v>0</v>
      </c>
      <c r="AC22" s="17">
        <v>1.14714408397023E-2</v>
      </c>
      <c r="AD22" s="17">
        <v>0</v>
      </c>
      <c r="AE22" s="17"/>
      <c r="AF22" s="17">
        <v>5.3940388062147402E-3</v>
      </c>
      <c r="AG22" s="17">
        <v>4.2002030267906101E-3</v>
      </c>
      <c r="AH22" s="17">
        <v>3.6378499019980499E-3</v>
      </c>
      <c r="AI22" s="17">
        <v>0</v>
      </c>
      <c r="AJ22" s="17">
        <v>0</v>
      </c>
      <c r="AK22" s="17"/>
      <c r="AL22" s="17">
        <v>0</v>
      </c>
      <c r="AM22" s="17">
        <v>3.25393548688828E-3</v>
      </c>
      <c r="AN22" s="17">
        <v>9.5650187302497598E-3</v>
      </c>
      <c r="AO22" s="17">
        <v>6.5728237586316803E-3</v>
      </c>
      <c r="AP22" s="17">
        <v>4.3070100439545102E-3</v>
      </c>
      <c r="AQ22" s="17">
        <v>0</v>
      </c>
      <c r="AR22" s="17"/>
      <c r="AS22" s="17">
        <v>1.7197086168315599E-3</v>
      </c>
      <c r="AT22" s="17">
        <v>5.9321664608672801E-3</v>
      </c>
      <c r="AU22" s="17"/>
      <c r="AV22" s="17">
        <v>2.4581503314016098E-3</v>
      </c>
      <c r="AW22" s="17">
        <v>0</v>
      </c>
    </row>
    <row r="23" spans="2:49" x14ac:dyDescent="0.3">
      <c r="B23" s="18" t="s">
        <v>78</v>
      </c>
      <c r="C23" s="19">
        <v>1.0442743103358101E-2</v>
      </c>
      <c r="D23" s="19">
        <v>9.43244998690582E-3</v>
      </c>
      <c r="E23" s="19">
        <v>1.1503332859508299E-2</v>
      </c>
      <c r="F23" s="19"/>
      <c r="G23" s="19">
        <v>6.4255845018037598E-3</v>
      </c>
      <c r="H23" s="19">
        <v>7.7234205240503499E-3</v>
      </c>
      <c r="I23" s="19">
        <v>0</v>
      </c>
      <c r="J23" s="19">
        <v>1.3887855032740599E-2</v>
      </c>
      <c r="K23" s="19">
        <v>1.21249948016542E-2</v>
      </c>
      <c r="L23" s="19">
        <v>1.99490847160636E-2</v>
      </c>
      <c r="M23" s="19"/>
      <c r="N23" s="19">
        <v>4.9934168559081704E-3</v>
      </c>
      <c r="O23" s="19">
        <v>7.9991950097130799E-3</v>
      </c>
      <c r="P23" s="19">
        <v>1.47651482114017E-2</v>
      </c>
      <c r="Q23" s="19">
        <v>1.5181634210177901E-2</v>
      </c>
      <c r="R23" s="19"/>
      <c r="S23" s="19">
        <v>6.94550039165618E-3</v>
      </c>
      <c r="T23" s="19">
        <v>1.9534896030215201E-2</v>
      </c>
      <c r="U23" s="19">
        <v>1.69669743077373E-2</v>
      </c>
      <c r="V23" s="19">
        <v>0</v>
      </c>
      <c r="W23" s="19">
        <v>1.82131173720715E-2</v>
      </c>
      <c r="X23" s="19">
        <v>9.35443045605437E-3</v>
      </c>
      <c r="Y23" s="19">
        <v>1.6618323898031501E-2</v>
      </c>
      <c r="Z23" s="19">
        <v>2.2220385280659598E-2</v>
      </c>
      <c r="AA23" s="19">
        <v>0</v>
      </c>
      <c r="AB23" s="19">
        <v>4.7980473680233199E-3</v>
      </c>
      <c r="AC23" s="19">
        <v>1.6055137277141099E-2</v>
      </c>
      <c r="AD23" s="19">
        <v>0</v>
      </c>
      <c r="AE23" s="19"/>
      <c r="AF23" s="19">
        <v>1.1885144913721699E-2</v>
      </c>
      <c r="AG23" s="19">
        <v>1.4932248089545699E-2</v>
      </c>
      <c r="AH23" s="19">
        <v>3.4063404295952599E-3</v>
      </c>
      <c r="AI23" s="19">
        <v>6.5836438025928899E-3</v>
      </c>
      <c r="AJ23" s="19">
        <v>0</v>
      </c>
      <c r="AK23" s="19"/>
      <c r="AL23" s="19">
        <v>6.5947485372106996E-3</v>
      </c>
      <c r="AM23" s="19">
        <v>1.6680311550070399E-2</v>
      </c>
      <c r="AN23" s="19">
        <v>1.23907761486882E-2</v>
      </c>
      <c r="AO23" s="19">
        <v>1.3571780227840301E-2</v>
      </c>
      <c r="AP23" s="19">
        <v>0</v>
      </c>
      <c r="AQ23" s="19">
        <v>0</v>
      </c>
      <c r="AR23" s="19"/>
      <c r="AS23" s="19">
        <v>1.25931346900686E-2</v>
      </c>
      <c r="AT23" s="19">
        <v>7.8819442635453003E-3</v>
      </c>
      <c r="AU23" s="19"/>
      <c r="AV23" s="19">
        <v>1.57462498928123E-2</v>
      </c>
      <c r="AW23" s="19">
        <v>5.2500509002014299E-3</v>
      </c>
    </row>
    <row r="24" spans="2:49" x14ac:dyDescent="0.3">
      <c r="B24" s="16"/>
    </row>
    <row r="25" spans="2:49" x14ac:dyDescent="0.3">
      <c r="B25" t="s">
        <v>81</v>
      </c>
    </row>
    <row r="26" spans="2:49" x14ac:dyDescent="0.3">
      <c r="B26" t="s">
        <v>82</v>
      </c>
    </row>
    <row r="28" spans="2:49" x14ac:dyDescent="0.3">
      <c r="B2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W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83</v>
      </c>
      <c r="C9" s="17">
        <v>1</v>
      </c>
      <c r="D9" s="17">
        <v>1</v>
      </c>
      <c r="E9" s="17">
        <v>1</v>
      </c>
      <c r="F9" s="17"/>
      <c r="G9" s="17">
        <v>1</v>
      </c>
      <c r="H9" s="17">
        <v>1</v>
      </c>
      <c r="I9" s="17">
        <v>1</v>
      </c>
      <c r="J9" s="17">
        <v>1</v>
      </c>
      <c r="K9" s="17">
        <v>1</v>
      </c>
      <c r="L9" s="17">
        <v>1</v>
      </c>
      <c r="M9" s="17"/>
      <c r="N9" s="17">
        <v>1</v>
      </c>
      <c r="O9" s="17">
        <v>1</v>
      </c>
      <c r="P9" s="17">
        <v>1</v>
      </c>
      <c r="Q9" s="17">
        <v>1</v>
      </c>
      <c r="R9" s="17"/>
      <c r="S9" s="17">
        <v>1</v>
      </c>
      <c r="T9" s="17">
        <v>1</v>
      </c>
      <c r="U9" s="17">
        <v>1</v>
      </c>
      <c r="V9" s="17">
        <v>1</v>
      </c>
      <c r="W9" s="17">
        <v>1</v>
      </c>
      <c r="X9" s="17">
        <v>1</v>
      </c>
      <c r="Y9" s="17">
        <v>1</v>
      </c>
      <c r="Z9" s="17">
        <v>1</v>
      </c>
      <c r="AA9" s="17">
        <v>1</v>
      </c>
      <c r="AB9" s="17">
        <v>1</v>
      </c>
      <c r="AC9" s="17">
        <v>1</v>
      </c>
      <c r="AD9" s="17">
        <v>1</v>
      </c>
      <c r="AE9" s="17"/>
      <c r="AF9" s="17">
        <v>1</v>
      </c>
      <c r="AG9" s="17">
        <v>1</v>
      </c>
      <c r="AH9" s="17">
        <v>1</v>
      </c>
      <c r="AI9" s="17">
        <v>1</v>
      </c>
      <c r="AJ9" s="17">
        <v>1</v>
      </c>
      <c r="AK9" s="17"/>
      <c r="AL9" s="17">
        <v>1</v>
      </c>
      <c r="AM9" s="17">
        <v>1</v>
      </c>
      <c r="AN9" s="17">
        <v>1</v>
      </c>
      <c r="AO9" s="17">
        <v>1</v>
      </c>
      <c r="AP9" s="17">
        <v>1</v>
      </c>
      <c r="AQ9" s="17">
        <v>1</v>
      </c>
      <c r="AR9" s="17"/>
      <c r="AS9" s="17">
        <v>1</v>
      </c>
      <c r="AT9" s="17">
        <v>1</v>
      </c>
      <c r="AU9" s="17"/>
      <c r="AV9" s="17">
        <v>1</v>
      </c>
      <c r="AW9" s="17">
        <v>1</v>
      </c>
    </row>
    <row r="10" spans="2:49" x14ac:dyDescent="0.3">
      <c r="B10" s="18" t="s">
        <v>84</v>
      </c>
      <c r="C10" s="19">
        <v>0</v>
      </c>
      <c r="D10" s="19">
        <v>0</v>
      </c>
      <c r="E10" s="19">
        <v>0</v>
      </c>
      <c r="F10" s="19"/>
      <c r="G10" s="19">
        <v>0</v>
      </c>
      <c r="H10" s="19">
        <v>0</v>
      </c>
      <c r="I10" s="19">
        <v>0</v>
      </c>
      <c r="J10" s="19">
        <v>0</v>
      </c>
      <c r="K10" s="19">
        <v>0</v>
      </c>
      <c r="L10" s="19">
        <v>0</v>
      </c>
      <c r="M10" s="19"/>
      <c r="N10" s="19">
        <v>0</v>
      </c>
      <c r="O10" s="19">
        <v>0</v>
      </c>
      <c r="P10" s="19">
        <v>0</v>
      </c>
      <c r="Q10" s="19">
        <v>0</v>
      </c>
      <c r="R10" s="19"/>
      <c r="S10" s="19">
        <v>0</v>
      </c>
      <c r="T10" s="19">
        <v>0</v>
      </c>
      <c r="U10" s="19">
        <v>0</v>
      </c>
      <c r="V10" s="19">
        <v>0</v>
      </c>
      <c r="W10" s="19">
        <v>0</v>
      </c>
      <c r="X10" s="19">
        <v>0</v>
      </c>
      <c r="Y10" s="19">
        <v>0</v>
      </c>
      <c r="Z10" s="19">
        <v>0</v>
      </c>
      <c r="AA10" s="19">
        <v>0</v>
      </c>
      <c r="AB10" s="19">
        <v>0</v>
      </c>
      <c r="AC10" s="19">
        <v>0</v>
      </c>
      <c r="AD10" s="19">
        <v>0</v>
      </c>
      <c r="AE10" s="19"/>
      <c r="AF10" s="19">
        <v>0</v>
      </c>
      <c r="AG10" s="19">
        <v>0</v>
      </c>
      <c r="AH10" s="19">
        <v>0</v>
      </c>
      <c r="AI10" s="19">
        <v>0</v>
      </c>
      <c r="AJ10" s="19">
        <v>0</v>
      </c>
      <c r="AK10" s="19"/>
      <c r="AL10" s="19">
        <v>0</v>
      </c>
      <c r="AM10" s="19">
        <v>0</v>
      </c>
      <c r="AN10" s="19">
        <v>0</v>
      </c>
      <c r="AO10" s="19">
        <v>0</v>
      </c>
      <c r="AP10" s="19">
        <v>0</v>
      </c>
      <c r="AQ10" s="19">
        <v>0</v>
      </c>
      <c r="AR10" s="19"/>
      <c r="AS10" s="19">
        <v>0</v>
      </c>
      <c r="AT10" s="19">
        <v>0</v>
      </c>
      <c r="AU10" s="19"/>
      <c r="AV10" s="19">
        <v>0</v>
      </c>
      <c r="AW10" s="19">
        <v>0</v>
      </c>
    </row>
    <row r="11" spans="2:49" x14ac:dyDescent="0.3">
      <c r="B11" s="16"/>
    </row>
    <row r="12" spans="2:49" x14ac:dyDescent="0.3">
      <c r="B12" t="s">
        <v>81</v>
      </c>
    </row>
    <row r="13" spans="2:49" x14ac:dyDescent="0.3">
      <c r="B13" t="s">
        <v>82</v>
      </c>
    </row>
    <row r="15" spans="2:49" x14ac:dyDescent="0.3">
      <c r="B15"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2" t="s">
        <v>101</v>
      </c>
      <c r="E2" s="28"/>
      <c r="F2" s="28"/>
      <c r="G2" s="28"/>
      <c r="H2" s="28"/>
      <c r="I2" s="28"/>
      <c r="J2" s="28"/>
    </row>
    <row r="6" spans="2:10" ht="49.95" customHeight="1" x14ac:dyDescent="0.3">
      <c r="B6" s="20" t="s">
        <v>15</v>
      </c>
      <c r="C6" s="20" t="s">
        <v>86</v>
      </c>
      <c r="D6" s="20" t="s">
        <v>87</v>
      </c>
      <c r="E6" s="20" t="s">
        <v>88</v>
      </c>
      <c r="F6" s="20" t="s">
        <v>89</v>
      </c>
      <c r="G6" s="20" t="s">
        <v>90</v>
      </c>
      <c r="H6" s="20" t="s">
        <v>91</v>
      </c>
      <c r="I6" s="20" t="s">
        <v>92</v>
      </c>
    </row>
    <row r="7" spans="2:10" x14ac:dyDescent="0.3">
      <c r="B7" s="18" t="s">
        <v>93</v>
      </c>
      <c r="C7" s="17">
        <v>7.2131500460745596E-2</v>
      </c>
      <c r="D7" s="17">
        <v>2.4091930629338398E-2</v>
      </c>
      <c r="E7" s="17">
        <v>7.9189991747788506E-3</v>
      </c>
      <c r="F7" s="17">
        <v>0.14478231591333501</v>
      </c>
      <c r="G7" s="17">
        <v>1.35157459433713E-2</v>
      </c>
      <c r="H7" s="17">
        <v>1.67626674562435E-2</v>
      </c>
      <c r="I7" s="17">
        <v>1.8246585458221599E-2</v>
      </c>
    </row>
    <row r="8" spans="2:10" x14ac:dyDescent="0.3">
      <c r="B8" s="18" t="s">
        <v>94</v>
      </c>
      <c r="C8" s="17">
        <v>5.35181155322179E-2</v>
      </c>
      <c r="D8" s="17">
        <v>2.3579530695003001E-2</v>
      </c>
      <c r="E8" s="17">
        <v>7.2099388848911299E-3</v>
      </c>
      <c r="F8" s="17">
        <v>0.116535184452327</v>
      </c>
      <c r="G8" s="17">
        <v>2.1212016844587098E-2</v>
      </c>
      <c r="H8" s="17">
        <v>1.42784168970545E-2</v>
      </c>
      <c r="I8" s="17">
        <v>2.2304802201567699E-2</v>
      </c>
    </row>
    <row r="9" spans="2:10" x14ac:dyDescent="0.3">
      <c r="B9" s="18" t="s">
        <v>95</v>
      </c>
      <c r="C9" s="17">
        <v>9.8617782012809505E-2</v>
      </c>
      <c r="D9" s="17">
        <v>5.6540526726682402E-2</v>
      </c>
      <c r="E9" s="17">
        <v>1.9892911112589801E-2</v>
      </c>
      <c r="F9" s="17">
        <v>0.161447398447779</v>
      </c>
      <c r="G9" s="17">
        <v>3.7274378483174601E-2</v>
      </c>
      <c r="H9" s="17">
        <v>4.1679042231885802E-2</v>
      </c>
      <c r="I9" s="17">
        <v>4.92262370284135E-2</v>
      </c>
    </row>
    <row r="10" spans="2:10" x14ac:dyDescent="0.3">
      <c r="B10" s="18" t="s">
        <v>96</v>
      </c>
      <c r="C10" s="17">
        <v>0.115393390699163</v>
      </c>
      <c r="D10" s="17">
        <v>7.5168649052926306E-2</v>
      </c>
      <c r="E10" s="17">
        <v>4.1403804657001698E-2</v>
      </c>
      <c r="F10" s="17">
        <v>0.20600592901526199</v>
      </c>
      <c r="G10" s="17">
        <v>6.5400461639909896E-2</v>
      </c>
      <c r="H10" s="17">
        <v>7.4046610550580594E-2</v>
      </c>
      <c r="I10" s="17">
        <v>9.2407355626122095E-2</v>
      </c>
    </row>
    <row r="11" spans="2:10" x14ac:dyDescent="0.3">
      <c r="B11" s="18" t="s">
        <v>97</v>
      </c>
      <c r="C11" s="17">
        <v>0.19105384500221601</v>
      </c>
      <c r="D11" s="17">
        <v>0.12236141894184099</v>
      </c>
      <c r="E11" s="17">
        <v>8.6135890738148105E-2</v>
      </c>
      <c r="F11" s="17">
        <v>0.19964258068554799</v>
      </c>
      <c r="G11" s="17">
        <v>0.16536473362161899</v>
      </c>
      <c r="H11" s="17">
        <v>0.17549338548317001</v>
      </c>
      <c r="I11" s="17">
        <v>0.23486912597096199</v>
      </c>
    </row>
    <row r="12" spans="2:10" x14ac:dyDescent="0.3">
      <c r="B12" s="18" t="s">
        <v>98</v>
      </c>
      <c r="C12" s="17">
        <v>0.24972998780613201</v>
      </c>
      <c r="D12" s="17">
        <v>0.15433842201338799</v>
      </c>
      <c r="E12" s="17">
        <v>0.19831473052405699</v>
      </c>
      <c r="F12" s="17">
        <v>0.13288118832930601</v>
      </c>
      <c r="G12" s="17">
        <v>0.28570900721879899</v>
      </c>
      <c r="H12" s="17">
        <v>0.32196725090183997</v>
      </c>
      <c r="I12" s="17">
        <v>0.33304268776695301</v>
      </c>
    </row>
    <row r="13" spans="2:10" ht="28.8" x14ac:dyDescent="0.3">
      <c r="B13" s="18" t="s">
        <v>99</v>
      </c>
      <c r="C13" s="17">
        <v>0.105713362731267</v>
      </c>
      <c r="D13" s="17">
        <v>0.122706929607986</v>
      </c>
      <c r="E13" s="17">
        <v>0.133596292286458</v>
      </c>
      <c r="F13" s="17">
        <v>2.3015001867500998E-2</v>
      </c>
      <c r="G13" s="17">
        <v>0.16758529897090099</v>
      </c>
      <c r="H13" s="17">
        <v>0.189221235724579</v>
      </c>
      <c r="I13" s="17">
        <v>0.113694233108875</v>
      </c>
    </row>
    <row r="14" spans="2:10" x14ac:dyDescent="0.3">
      <c r="B14" s="18" t="s">
        <v>100</v>
      </c>
      <c r="C14" s="17">
        <v>0.107886666499298</v>
      </c>
      <c r="D14" s="17">
        <v>0.40992922134002202</v>
      </c>
      <c r="E14" s="17">
        <v>0.49352894753614301</v>
      </c>
      <c r="F14" s="17">
        <v>1.10593471032506E-2</v>
      </c>
      <c r="G14" s="17">
        <v>0.23174386405323999</v>
      </c>
      <c r="H14" s="17">
        <v>0.15662446914501099</v>
      </c>
      <c r="I14" s="17">
        <v>0.12702041674225301</v>
      </c>
    </row>
    <row r="15" spans="2:10" x14ac:dyDescent="0.3">
      <c r="B15" s="18" t="s">
        <v>77</v>
      </c>
      <c r="C15" s="17">
        <v>5.9553492561509004E-3</v>
      </c>
      <c r="D15" s="17">
        <v>1.1283370992812101E-2</v>
      </c>
      <c r="E15" s="17">
        <v>1.1998485085932299E-2</v>
      </c>
      <c r="F15" s="17">
        <v>4.6310541856904603E-3</v>
      </c>
      <c r="G15" s="17">
        <v>1.21944932243987E-2</v>
      </c>
      <c r="H15" s="17">
        <v>9.92692160963724E-3</v>
      </c>
      <c r="I15" s="17">
        <v>9.1885560966318506E-3</v>
      </c>
    </row>
    <row r="16" spans="2:10" x14ac:dyDescent="0.3">
      <c r="B16" s="16"/>
      <c r="C16" s="16"/>
      <c r="D16" s="16"/>
      <c r="E16" s="16"/>
      <c r="F16" s="16"/>
      <c r="G16" s="16"/>
      <c r="H16" s="16"/>
      <c r="I16" s="16"/>
    </row>
    <row r="17" spans="2:2" x14ac:dyDescent="0.3">
      <c r="B17" t="s">
        <v>81</v>
      </c>
    </row>
    <row r="18" spans="2:2" x14ac:dyDescent="0.3">
      <c r="B18" t="s">
        <v>82</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7.2131500460745596E-2</v>
      </c>
      <c r="D9" s="17">
        <v>7.5281896853286803E-2</v>
      </c>
      <c r="E9" s="17">
        <v>6.8630654852687004E-2</v>
      </c>
      <c r="F9" s="17"/>
      <c r="G9" s="17">
        <v>0.14351310550240901</v>
      </c>
      <c r="H9" s="17">
        <v>0.125655737101209</v>
      </c>
      <c r="I9" s="17">
        <v>6.6054267588745302E-2</v>
      </c>
      <c r="J9" s="17">
        <v>4.7354610256041103E-2</v>
      </c>
      <c r="K9" s="17">
        <v>3.9578424776881699E-2</v>
      </c>
      <c r="L9" s="17">
        <v>2.7837429634433301E-2</v>
      </c>
      <c r="M9" s="17"/>
      <c r="N9" s="17">
        <v>7.9694498119274704E-2</v>
      </c>
      <c r="O9" s="17">
        <v>5.8775902251352798E-2</v>
      </c>
      <c r="P9" s="17">
        <v>7.0540469240074496E-2</v>
      </c>
      <c r="Q9" s="17">
        <v>8.0041238253831498E-2</v>
      </c>
      <c r="R9" s="17"/>
      <c r="S9" s="17">
        <v>8.1229134974979897E-2</v>
      </c>
      <c r="T9" s="17">
        <v>5.6479440517716799E-2</v>
      </c>
      <c r="U9" s="17">
        <v>6.8506125786580399E-2</v>
      </c>
      <c r="V9" s="17">
        <v>6.7006327752364397E-2</v>
      </c>
      <c r="W9" s="17">
        <v>4.1872434009627903E-2</v>
      </c>
      <c r="X9" s="17">
        <v>7.3058042470985393E-2</v>
      </c>
      <c r="Y9" s="17">
        <v>7.1752398167890294E-2</v>
      </c>
      <c r="Z9" s="17">
        <v>0.141024897304278</v>
      </c>
      <c r="AA9" s="17">
        <v>7.5556987291712605E-2</v>
      </c>
      <c r="AB9" s="17">
        <v>5.78575654728892E-2</v>
      </c>
      <c r="AC9" s="17">
        <v>0.11212955421248801</v>
      </c>
      <c r="AD9" s="17">
        <v>6.3251625567472394E-2</v>
      </c>
      <c r="AE9" s="17"/>
      <c r="AF9" s="17">
        <v>4.7725150643179198E-2</v>
      </c>
      <c r="AG9" s="17">
        <v>5.7168961944233203E-2</v>
      </c>
      <c r="AH9" s="17">
        <v>7.79165389524413E-2</v>
      </c>
      <c r="AI9" s="17">
        <v>9.4613196327624202E-2</v>
      </c>
      <c r="AJ9" s="17">
        <v>0.23828226695355301</v>
      </c>
      <c r="AK9" s="17"/>
      <c r="AL9" s="17">
        <v>0.114858405139113</v>
      </c>
      <c r="AM9" s="17">
        <v>6.1811839608750301E-2</v>
      </c>
      <c r="AN9" s="17">
        <v>6.1215040690789098E-2</v>
      </c>
      <c r="AO9" s="17">
        <v>5.4950293343053999E-2</v>
      </c>
      <c r="AP9" s="17">
        <v>3.9904573478726897E-2</v>
      </c>
      <c r="AQ9" s="17">
        <v>5.48091781167864E-2</v>
      </c>
      <c r="AR9" s="17"/>
      <c r="AS9" s="17">
        <v>6.7622633237006305E-2</v>
      </c>
      <c r="AT9" s="17">
        <v>7.7500895517338006E-2</v>
      </c>
      <c r="AU9" s="17"/>
      <c r="AV9" s="17">
        <v>6.7849940078559698E-2</v>
      </c>
      <c r="AW9" s="17">
        <v>6.7093273199008097E-2</v>
      </c>
    </row>
    <row r="10" spans="2:49" x14ac:dyDescent="0.3">
      <c r="B10" s="18" t="s">
        <v>94</v>
      </c>
      <c r="C10" s="17">
        <v>5.35181155322179E-2</v>
      </c>
      <c r="D10" s="17">
        <v>5.9004891323548803E-2</v>
      </c>
      <c r="E10" s="17">
        <v>4.7679157380143E-2</v>
      </c>
      <c r="F10" s="17"/>
      <c r="G10" s="17">
        <v>9.2282093299854803E-2</v>
      </c>
      <c r="H10" s="17">
        <v>8.8075391589534993E-2</v>
      </c>
      <c r="I10" s="17">
        <v>6.2750161971889401E-2</v>
      </c>
      <c r="J10" s="17">
        <v>3.2486303767953799E-2</v>
      </c>
      <c r="K10" s="17">
        <v>2.4693051399542299E-2</v>
      </c>
      <c r="L10" s="17">
        <v>2.8400529976385199E-2</v>
      </c>
      <c r="M10" s="17"/>
      <c r="N10" s="17">
        <v>4.6587904658058697E-2</v>
      </c>
      <c r="O10" s="17">
        <v>4.63538670808641E-2</v>
      </c>
      <c r="P10" s="17">
        <v>5.6693742618585799E-2</v>
      </c>
      <c r="Q10" s="17">
        <v>6.6246133245472794E-2</v>
      </c>
      <c r="R10" s="17"/>
      <c r="S10" s="17">
        <v>9.8735954625234795E-2</v>
      </c>
      <c r="T10" s="17">
        <v>2.92276251435751E-2</v>
      </c>
      <c r="U10" s="17">
        <v>3.5330603557093998E-2</v>
      </c>
      <c r="V10" s="17">
        <v>2.5410848292047102E-2</v>
      </c>
      <c r="W10" s="17">
        <v>7.4700911108276397E-2</v>
      </c>
      <c r="X10" s="17">
        <v>4.4839064323150303E-2</v>
      </c>
      <c r="Y10" s="17">
        <v>5.6094995586152399E-2</v>
      </c>
      <c r="Z10" s="17">
        <v>5.3643126132154398E-2</v>
      </c>
      <c r="AA10" s="17">
        <v>7.1243229563533197E-2</v>
      </c>
      <c r="AB10" s="17">
        <v>4.01573217587778E-2</v>
      </c>
      <c r="AC10" s="17">
        <v>3.6725844112428102E-2</v>
      </c>
      <c r="AD10" s="17">
        <v>5.3100013342403198E-2</v>
      </c>
      <c r="AE10" s="17"/>
      <c r="AF10" s="17">
        <v>4.4223393040397102E-2</v>
      </c>
      <c r="AG10" s="17">
        <v>5.1492501062037302E-2</v>
      </c>
      <c r="AH10" s="17">
        <v>5.4807531032801102E-2</v>
      </c>
      <c r="AI10" s="17">
        <v>8.3977449252015904E-2</v>
      </c>
      <c r="AJ10" s="17">
        <v>9.0558513218678902E-2</v>
      </c>
      <c r="AK10" s="17"/>
      <c r="AL10" s="17">
        <v>8.1356330214468905E-2</v>
      </c>
      <c r="AM10" s="17">
        <v>6.11909421263915E-2</v>
      </c>
      <c r="AN10" s="17">
        <v>3.9720325754236098E-2</v>
      </c>
      <c r="AO10" s="17">
        <v>2.6361946719631001E-2</v>
      </c>
      <c r="AP10" s="17">
        <v>2.61986095470698E-2</v>
      </c>
      <c r="AQ10" s="17">
        <v>4.4574164833487799E-2</v>
      </c>
      <c r="AR10" s="17"/>
      <c r="AS10" s="17">
        <v>4.8168601404422202E-2</v>
      </c>
      <c r="AT10" s="17">
        <v>5.98885969164836E-2</v>
      </c>
      <c r="AU10" s="17"/>
      <c r="AV10" s="17">
        <v>4.9157483255626799E-2</v>
      </c>
      <c r="AW10" s="17">
        <v>4.5865659131537402E-2</v>
      </c>
    </row>
    <row r="11" spans="2:49" x14ac:dyDescent="0.3">
      <c r="B11" s="18" t="s">
        <v>95</v>
      </c>
      <c r="C11" s="17">
        <v>9.8617782012809505E-2</v>
      </c>
      <c r="D11" s="17">
        <v>9.1711368801811702E-2</v>
      </c>
      <c r="E11" s="17">
        <v>0.105141490540805</v>
      </c>
      <c r="F11" s="17"/>
      <c r="G11" s="17">
        <v>0.184972869575944</v>
      </c>
      <c r="H11" s="17">
        <v>0.15288050036755099</v>
      </c>
      <c r="I11" s="17">
        <v>0.108099248221132</v>
      </c>
      <c r="J11" s="17">
        <v>8.5180365985092904E-2</v>
      </c>
      <c r="K11" s="17">
        <v>5.0175189669521301E-2</v>
      </c>
      <c r="L11" s="17">
        <v>3.24308742174182E-2</v>
      </c>
      <c r="M11" s="17"/>
      <c r="N11" s="17">
        <v>0.102806177841411</v>
      </c>
      <c r="O11" s="17">
        <v>9.8531874276075099E-2</v>
      </c>
      <c r="P11" s="17">
        <v>0.108911811967768</v>
      </c>
      <c r="Q11" s="17">
        <v>8.4446590550092598E-2</v>
      </c>
      <c r="R11" s="17"/>
      <c r="S11" s="17">
        <v>0.134872454961116</v>
      </c>
      <c r="T11" s="17">
        <v>9.61972100968609E-2</v>
      </c>
      <c r="U11" s="17">
        <v>9.3506231558682498E-2</v>
      </c>
      <c r="V11" s="17">
        <v>9.1801396096861096E-2</v>
      </c>
      <c r="W11" s="17">
        <v>0.11148033880498499</v>
      </c>
      <c r="X11" s="17">
        <v>8.4493917985242695E-2</v>
      </c>
      <c r="Y11" s="17">
        <v>8.8026437099830199E-2</v>
      </c>
      <c r="Z11" s="17">
        <v>6.4715243422323904E-2</v>
      </c>
      <c r="AA11" s="17">
        <v>0.133764414111744</v>
      </c>
      <c r="AB11" s="17">
        <v>6.03821482659593E-2</v>
      </c>
      <c r="AC11" s="17">
        <v>5.9950206424352198E-2</v>
      </c>
      <c r="AD11" s="17">
        <v>0.10975507013982</v>
      </c>
      <c r="AE11" s="17"/>
      <c r="AF11" s="17">
        <v>7.3683856262603695E-2</v>
      </c>
      <c r="AG11" s="17">
        <v>0.1152454121968</v>
      </c>
      <c r="AH11" s="17">
        <v>0.11097690999620199</v>
      </c>
      <c r="AI11" s="17">
        <v>0.106326788259805</v>
      </c>
      <c r="AJ11" s="17">
        <v>0.122522320511155</v>
      </c>
      <c r="AK11" s="17"/>
      <c r="AL11" s="17">
        <v>0.13562618643649799</v>
      </c>
      <c r="AM11" s="17">
        <v>6.3516611065171702E-2</v>
      </c>
      <c r="AN11" s="17">
        <v>0.101675733653721</v>
      </c>
      <c r="AO11" s="17">
        <v>0.11208669862229</v>
      </c>
      <c r="AP11" s="17">
        <v>8.0122710850608306E-2</v>
      </c>
      <c r="AQ11" s="17">
        <v>8.5960547733794301E-2</v>
      </c>
      <c r="AR11" s="17"/>
      <c r="AS11" s="17">
        <v>7.9072691206696605E-2</v>
      </c>
      <c r="AT11" s="17">
        <v>0.121893099015371</v>
      </c>
      <c r="AU11" s="17"/>
      <c r="AV11" s="17">
        <v>7.5110887417985495E-2</v>
      </c>
      <c r="AW11" s="17">
        <v>8.8299076958223893E-2</v>
      </c>
    </row>
    <row r="12" spans="2:49" x14ac:dyDescent="0.3">
      <c r="B12" s="18" t="s">
        <v>96</v>
      </c>
      <c r="C12" s="17">
        <v>0.115393390699163</v>
      </c>
      <c r="D12" s="17">
        <v>0.110473555258432</v>
      </c>
      <c r="E12" s="17">
        <v>0.120090032646033</v>
      </c>
      <c r="F12" s="17"/>
      <c r="G12" s="17">
        <v>0.189761965638928</v>
      </c>
      <c r="H12" s="17">
        <v>0.18026241358115999</v>
      </c>
      <c r="I12" s="17">
        <v>0.123029848734225</v>
      </c>
      <c r="J12" s="17">
        <v>9.4582305123824303E-2</v>
      </c>
      <c r="K12" s="17">
        <v>7.2660235190236497E-2</v>
      </c>
      <c r="L12" s="17">
        <v>5.2284065843736002E-2</v>
      </c>
      <c r="M12" s="17"/>
      <c r="N12" s="17">
        <v>0.12639865853236701</v>
      </c>
      <c r="O12" s="17">
        <v>0.115276876068639</v>
      </c>
      <c r="P12" s="17">
        <v>0.105449273069989</v>
      </c>
      <c r="Q12" s="17">
        <v>0.113637061351304</v>
      </c>
      <c r="R12" s="17"/>
      <c r="S12" s="17">
        <v>0.13991812815284799</v>
      </c>
      <c r="T12" s="17">
        <v>9.5840106606567305E-2</v>
      </c>
      <c r="U12" s="17">
        <v>0.103936032752416</v>
      </c>
      <c r="V12" s="17">
        <v>0.10871343666382199</v>
      </c>
      <c r="W12" s="17">
        <v>0.12826726373588099</v>
      </c>
      <c r="X12" s="17">
        <v>0.144126549943873</v>
      </c>
      <c r="Y12" s="17">
        <v>8.5645260826508807E-2</v>
      </c>
      <c r="Z12" s="17">
        <v>0.135307655605896</v>
      </c>
      <c r="AA12" s="17">
        <v>0.11132572975590301</v>
      </c>
      <c r="AB12" s="17">
        <v>0.13333562509021199</v>
      </c>
      <c r="AC12" s="17">
        <v>8.9069404015921894E-2</v>
      </c>
      <c r="AD12" s="17">
        <v>7.7803893658049503E-2</v>
      </c>
      <c r="AE12" s="17"/>
      <c r="AF12" s="17">
        <v>0.103680783918964</v>
      </c>
      <c r="AG12" s="17">
        <v>0.112294520783619</v>
      </c>
      <c r="AH12" s="17">
        <v>0.14320592755075601</v>
      </c>
      <c r="AI12" s="17">
        <v>0.14114807520855999</v>
      </c>
      <c r="AJ12" s="17">
        <v>0.14438993156726099</v>
      </c>
      <c r="AK12" s="17"/>
      <c r="AL12" s="17">
        <v>0.17043909127760901</v>
      </c>
      <c r="AM12" s="17">
        <v>0.10076396195793</v>
      </c>
      <c r="AN12" s="17">
        <v>9.9300072325020194E-2</v>
      </c>
      <c r="AO12" s="17">
        <v>0.10863914457603201</v>
      </c>
      <c r="AP12" s="17">
        <v>7.7779338304928794E-2</v>
      </c>
      <c r="AQ12" s="17">
        <v>3.9097769477048801E-2</v>
      </c>
      <c r="AR12" s="17"/>
      <c r="AS12" s="17">
        <v>0.10057450549944701</v>
      </c>
      <c r="AT12" s="17">
        <v>0.13304049472490101</v>
      </c>
      <c r="AU12" s="17"/>
      <c r="AV12" s="17">
        <v>0.10027315339970901</v>
      </c>
      <c r="AW12" s="17">
        <v>0.101276304696856</v>
      </c>
    </row>
    <row r="13" spans="2:49" x14ac:dyDescent="0.3">
      <c r="B13" s="18" t="s">
        <v>97</v>
      </c>
      <c r="C13" s="17">
        <v>0.19105384500221601</v>
      </c>
      <c r="D13" s="17">
        <v>0.18150900159886699</v>
      </c>
      <c r="E13" s="17">
        <v>0.20173853270612899</v>
      </c>
      <c r="F13" s="17"/>
      <c r="G13" s="17">
        <v>0.21376483957219999</v>
      </c>
      <c r="H13" s="17">
        <v>0.21709679458414</v>
      </c>
      <c r="I13" s="17">
        <v>0.240064220867065</v>
      </c>
      <c r="J13" s="17">
        <v>0.18956870941846499</v>
      </c>
      <c r="K13" s="17">
        <v>0.17438930115458601</v>
      </c>
      <c r="L13" s="17">
        <v>0.12702155850896801</v>
      </c>
      <c r="M13" s="17"/>
      <c r="N13" s="17">
        <v>0.20336049935995601</v>
      </c>
      <c r="O13" s="17">
        <v>0.20082796510950399</v>
      </c>
      <c r="P13" s="17">
        <v>0.19909365671055401</v>
      </c>
      <c r="Q13" s="17">
        <v>0.16071138850448299</v>
      </c>
      <c r="R13" s="17"/>
      <c r="S13" s="17">
        <v>0.18596438654164099</v>
      </c>
      <c r="T13" s="17">
        <v>0.192071724825357</v>
      </c>
      <c r="U13" s="17">
        <v>0.170506361009891</v>
      </c>
      <c r="V13" s="17">
        <v>0.171632190400412</v>
      </c>
      <c r="W13" s="17">
        <v>0.20212639559946699</v>
      </c>
      <c r="X13" s="17">
        <v>0.22471089270940001</v>
      </c>
      <c r="Y13" s="17">
        <v>0.19715063006150399</v>
      </c>
      <c r="Z13" s="17">
        <v>0.16060393190487299</v>
      </c>
      <c r="AA13" s="17">
        <v>0.17413739660010899</v>
      </c>
      <c r="AB13" s="17">
        <v>0.238988932539171</v>
      </c>
      <c r="AC13" s="17">
        <v>0.14467054968432999</v>
      </c>
      <c r="AD13" s="17">
        <v>0.21658598343340499</v>
      </c>
      <c r="AE13" s="17"/>
      <c r="AF13" s="17">
        <v>0.20554001904166</v>
      </c>
      <c r="AG13" s="17">
        <v>0.17262317388128601</v>
      </c>
      <c r="AH13" s="17">
        <v>0.199011563223122</v>
      </c>
      <c r="AI13" s="17">
        <v>0.203101640503037</v>
      </c>
      <c r="AJ13" s="17">
        <v>0.11290531213048099</v>
      </c>
      <c r="AK13" s="17"/>
      <c r="AL13" s="17">
        <v>0.18529948019679601</v>
      </c>
      <c r="AM13" s="17">
        <v>0.19852202535670399</v>
      </c>
      <c r="AN13" s="17">
        <v>0.16362327428974899</v>
      </c>
      <c r="AO13" s="17">
        <v>0.17864296539722199</v>
      </c>
      <c r="AP13" s="17">
        <v>0.21673075689641899</v>
      </c>
      <c r="AQ13" s="17">
        <v>0.23736035780547499</v>
      </c>
      <c r="AR13" s="17"/>
      <c r="AS13" s="17">
        <v>0.18261893108805799</v>
      </c>
      <c r="AT13" s="17">
        <v>0.20109858192305699</v>
      </c>
      <c r="AU13" s="17"/>
      <c r="AV13" s="17">
        <v>0.18108165429154899</v>
      </c>
      <c r="AW13" s="17">
        <v>0.18619899448541299</v>
      </c>
    </row>
    <row r="14" spans="2:49" x14ac:dyDescent="0.3">
      <c r="B14" s="18" t="s">
        <v>98</v>
      </c>
      <c r="C14" s="17">
        <v>0.24972998780613201</v>
      </c>
      <c r="D14" s="17">
        <v>0.23059790992319801</v>
      </c>
      <c r="E14" s="17">
        <v>0.26752706734648501</v>
      </c>
      <c r="F14" s="17"/>
      <c r="G14" s="17">
        <v>0.14618830023849599</v>
      </c>
      <c r="H14" s="17">
        <v>0.19449580620575399</v>
      </c>
      <c r="I14" s="17">
        <v>0.26019451509536801</v>
      </c>
      <c r="J14" s="17">
        <v>0.34146936253836702</v>
      </c>
      <c r="K14" s="17">
        <v>0.31480159549174802</v>
      </c>
      <c r="L14" s="17">
        <v>0.23709132442171399</v>
      </c>
      <c r="M14" s="17"/>
      <c r="N14" s="17">
        <v>0.25049591969940399</v>
      </c>
      <c r="O14" s="17">
        <v>0.25515605774876998</v>
      </c>
      <c r="P14" s="17">
        <v>0.239806725999303</v>
      </c>
      <c r="Q14" s="17">
        <v>0.24925154213522199</v>
      </c>
      <c r="R14" s="17"/>
      <c r="S14" s="17">
        <v>0.22421830133208301</v>
      </c>
      <c r="T14" s="17">
        <v>0.258773958216239</v>
      </c>
      <c r="U14" s="17">
        <v>0.28187253890354802</v>
      </c>
      <c r="V14" s="17">
        <v>0.31082976636687498</v>
      </c>
      <c r="W14" s="17">
        <v>0.23531031005906899</v>
      </c>
      <c r="X14" s="17">
        <v>0.22000051648017799</v>
      </c>
      <c r="Y14" s="17">
        <v>0.244533959519563</v>
      </c>
      <c r="Z14" s="17">
        <v>0.19574966608481001</v>
      </c>
      <c r="AA14" s="17">
        <v>0.21664762974996399</v>
      </c>
      <c r="AB14" s="17">
        <v>0.30002170661424299</v>
      </c>
      <c r="AC14" s="17">
        <v>0.24490864768043699</v>
      </c>
      <c r="AD14" s="17">
        <v>0.247818686241667</v>
      </c>
      <c r="AE14" s="17"/>
      <c r="AF14" s="17">
        <v>0.242073202213096</v>
      </c>
      <c r="AG14" s="17">
        <v>0.28046437095038701</v>
      </c>
      <c r="AH14" s="17">
        <v>0.21589838344333701</v>
      </c>
      <c r="AI14" s="17">
        <v>0.259828269310935</v>
      </c>
      <c r="AJ14" s="17">
        <v>0.116484920058222</v>
      </c>
      <c r="AK14" s="17"/>
      <c r="AL14" s="17">
        <v>0.21342173347853099</v>
      </c>
      <c r="AM14" s="17">
        <v>0.24622274557978399</v>
      </c>
      <c r="AN14" s="17">
        <v>0.27508285701256102</v>
      </c>
      <c r="AO14" s="17">
        <v>0.26721227865819203</v>
      </c>
      <c r="AP14" s="17">
        <v>0.27235715585401099</v>
      </c>
      <c r="AQ14" s="17">
        <v>0.29351821232312397</v>
      </c>
      <c r="AR14" s="17"/>
      <c r="AS14" s="17">
        <v>0.281933963523961</v>
      </c>
      <c r="AT14" s="17">
        <v>0.211379808162003</v>
      </c>
      <c r="AU14" s="17"/>
      <c r="AV14" s="17">
        <v>0.28602306499842101</v>
      </c>
      <c r="AW14" s="17">
        <v>0.27241112251704103</v>
      </c>
    </row>
    <row r="15" spans="2:49" ht="28.8" x14ac:dyDescent="0.3">
      <c r="B15" s="18" t="s">
        <v>99</v>
      </c>
      <c r="C15" s="17">
        <v>0.105713362731267</v>
      </c>
      <c r="D15" s="17">
        <v>0.11404599964718801</v>
      </c>
      <c r="E15" s="17">
        <v>9.83459487040238E-2</v>
      </c>
      <c r="F15" s="17"/>
      <c r="G15" s="17">
        <v>1.6186242734082298E-2</v>
      </c>
      <c r="H15" s="17">
        <v>2.8499897734377E-2</v>
      </c>
      <c r="I15" s="17">
        <v>8.2619592622917806E-2</v>
      </c>
      <c r="J15" s="17">
        <v>0.128121655655036</v>
      </c>
      <c r="K15" s="17">
        <v>0.143392117375329</v>
      </c>
      <c r="L15" s="17">
        <v>0.20373059637183799</v>
      </c>
      <c r="M15" s="17"/>
      <c r="N15" s="17">
        <v>8.6106430231162795E-2</v>
      </c>
      <c r="O15" s="17">
        <v>0.12049199821262201</v>
      </c>
      <c r="P15" s="17">
        <v>0.110832238660218</v>
      </c>
      <c r="Q15" s="17">
        <v>0.106367123502196</v>
      </c>
      <c r="R15" s="17"/>
      <c r="S15" s="17">
        <v>6.11841037351189E-2</v>
      </c>
      <c r="T15" s="17">
        <v>0.13260344581570599</v>
      </c>
      <c r="U15" s="17">
        <v>0.120556070180069</v>
      </c>
      <c r="V15" s="17">
        <v>0.11092806509488699</v>
      </c>
      <c r="W15" s="17">
        <v>9.0669244118028305E-2</v>
      </c>
      <c r="X15" s="17">
        <v>0.11311330710982601</v>
      </c>
      <c r="Y15" s="17">
        <v>0.124137569862781</v>
      </c>
      <c r="Z15" s="17">
        <v>0.11807597456046399</v>
      </c>
      <c r="AA15" s="17">
        <v>0.110963841293097</v>
      </c>
      <c r="AB15" s="17">
        <v>7.3512805594445396E-2</v>
      </c>
      <c r="AC15" s="17">
        <v>0.15458556010151001</v>
      </c>
      <c r="AD15" s="17">
        <v>8.5021060224598599E-2</v>
      </c>
      <c r="AE15" s="17"/>
      <c r="AF15" s="17">
        <v>0.13345930827073299</v>
      </c>
      <c r="AG15" s="17">
        <v>9.8010852869726398E-2</v>
      </c>
      <c r="AH15" s="17">
        <v>0.10499067246666199</v>
      </c>
      <c r="AI15" s="17">
        <v>6.1447675336455898E-2</v>
      </c>
      <c r="AJ15" s="17">
        <v>0.111939630017153</v>
      </c>
      <c r="AK15" s="17"/>
      <c r="AL15" s="17">
        <v>5.2610081360538602E-2</v>
      </c>
      <c r="AM15" s="17">
        <v>0.120079761756418</v>
      </c>
      <c r="AN15" s="17">
        <v>0.134716666200039</v>
      </c>
      <c r="AO15" s="17">
        <v>0.138397318724998</v>
      </c>
      <c r="AP15" s="17">
        <v>0.10254450395848699</v>
      </c>
      <c r="AQ15" s="17">
        <v>0.13278415242906</v>
      </c>
      <c r="AR15" s="17"/>
      <c r="AS15" s="17">
        <v>0.116324745932205</v>
      </c>
      <c r="AT15" s="17">
        <v>9.3076772280622194E-2</v>
      </c>
      <c r="AU15" s="17"/>
      <c r="AV15" s="17">
        <v>0.115967075363113</v>
      </c>
      <c r="AW15" s="17">
        <v>0.11715770152980801</v>
      </c>
    </row>
    <row r="16" spans="2:49" x14ac:dyDescent="0.3">
      <c r="B16" s="18" t="s">
        <v>100</v>
      </c>
      <c r="C16" s="17">
        <v>0.107886666499298</v>
      </c>
      <c r="D16" s="17">
        <v>0.12802406993488899</v>
      </c>
      <c r="E16" s="17">
        <v>8.8161436205123803E-2</v>
      </c>
      <c r="F16" s="17"/>
      <c r="G16" s="17">
        <v>3.44903133378056E-3</v>
      </c>
      <c r="H16" s="17">
        <v>1.02028864001606E-2</v>
      </c>
      <c r="I16" s="17">
        <v>5.0825795665826901E-2</v>
      </c>
      <c r="J16" s="17">
        <v>7.5901899521392896E-2</v>
      </c>
      <c r="K16" s="17">
        <v>0.17413404889550901</v>
      </c>
      <c r="L16" s="17">
        <v>0.28531498476327399</v>
      </c>
      <c r="M16" s="17"/>
      <c r="N16" s="17">
        <v>0.101404701467569</v>
      </c>
      <c r="O16" s="17">
        <v>0.10071701293471499</v>
      </c>
      <c r="P16" s="17">
        <v>0.10225750946197799</v>
      </c>
      <c r="Q16" s="17">
        <v>0.128476612395861</v>
      </c>
      <c r="R16" s="17"/>
      <c r="S16" s="17">
        <v>6.6746913404995403E-2</v>
      </c>
      <c r="T16" s="17">
        <v>0.125690527540505</v>
      </c>
      <c r="U16" s="17">
        <v>0.112933619812252</v>
      </c>
      <c r="V16" s="17">
        <v>0.113677969332731</v>
      </c>
      <c r="W16" s="17">
        <v>0.11557310256466501</v>
      </c>
      <c r="X16" s="17">
        <v>8.5282604003971793E-2</v>
      </c>
      <c r="Y16" s="17">
        <v>0.12697766398944699</v>
      </c>
      <c r="Z16" s="17">
        <v>0.13087950498519901</v>
      </c>
      <c r="AA16" s="17">
        <v>0.10636077163393801</v>
      </c>
      <c r="AB16" s="17">
        <v>9.5743894664301804E-2</v>
      </c>
      <c r="AC16" s="17">
        <v>0.150274017889649</v>
      </c>
      <c r="AD16" s="17">
        <v>0.131744898537347</v>
      </c>
      <c r="AE16" s="17"/>
      <c r="AF16" s="17">
        <v>0.14552934008945001</v>
      </c>
      <c r="AG16" s="17">
        <v>0.102926525598778</v>
      </c>
      <c r="AH16" s="17">
        <v>8.82357287125205E-2</v>
      </c>
      <c r="AI16" s="17">
        <v>4.60162619224335E-2</v>
      </c>
      <c r="AJ16" s="17">
        <v>6.2917105543496193E-2</v>
      </c>
      <c r="AK16" s="17"/>
      <c r="AL16" s="17">
        <v>4.6388691896445101E-2</v>
      </c>
      <c r="AM16" s="17">
        <v>0.143238117533008</v>
      </c>
      <c r="AN16" s="17">
        <v>0.102562359564175</v>
      </c>
      <c r="AO16" s="17">
        <v>0.104079732430094</v>
      </c>
      <c r="AP16" s="17">
        <v>0.180584168220013</v>
      </c>
      <c r="AQ16" s="17">
        <v>0.11189561728122301</v>
      </c>
      <c r="AR16" s="17"/>
      <c r="AS16" s="17">
        <v>0.11636474746887</v>
      </c>
      <c r="AT16" s="17">
        <v>9.7790523989769298E-2</v>
      </c>
      <c r="AU16" s="17"/>
      <c r="AV16" s="17">
        <v>0.11622507529551</v>
      </c>
      <c r="AW16" s="17">
        <v>0.11669002085919999</v>
      </c>
    </row>
    <row r="17" spans="2:49" x14ac:dyDescent="0.3">
      <c r="B17" s="18" t="s">
        <v>77</v>
      </c>
      <c r="C17" s="19">
        <v>5.9553492561509004E-3</v>
      </c>
      <c r="D17" s="19">
        <v>9.3513066587782093E-3</v>
      </c>
      <c r="E17" s="19">
        <v>2.6856796185712102E-3</v>
      </c>
      <c r="F17" s="19"/>
      <c r="G17" s="19">
        <v>9.8815521043057394E-3</v>
      </c>
      <c r="H17" s="19">
        <v>2.8305724361126399E-3</v>
      </c>
      <c r="I17" s="19">
        <v>6.36234923283028E-3</v>
      </c>
      <c r="J17" s="19">
        <v>5.3347877338261402E-3</v>
      </c>
      <c r="K17" s="19">
        <v>6.1760360466465401E-3</v>
      </c>
      <c r="L17" s="19">
        <v>5.8886362622337001E-3</v>
      </c>
      <c r="M17" s="19"/>
      <c r="N17" s="19">
        <v>3.14521009079732E-3</v>
      </c>
      <c r="O17" s="19">
        <v>3.8684463174571198E-3</v>
      </c>
      <c r="P17" s="19">
        <v>6.4145722715301104E-3</v>
      </c>
      <c r="Q17" s="19">
        <v>1.0822310061538099E-2</v>
      </c>
      <c r="R17" s="19"/>
      <c r="S17" s="19">
        <v>7.13062227198368E-3</v>
      </c>
      <c r="T17" s="19">
        <v>1.31159612374735E-2</v>
      </c>
      <c r="U17" s="19">
        <v>1.28524164394668E-2</v>
      </c>
      <c r="V17" s="19">
        <v>0</v>
      </c>
      <c r="W17" s="19">
        <v>0</v>
      </c>
      <c r="X17" s="19">
        <v>1.03751049733738E-2</v>
      </c>
      <c r="Y17" s="19">
        <v>5.6810848863233102E-3</v>
      </c>
      <c r="Z17" s="19">
        <v>0</v>
      </c>
      <c r="AA17" s="19">
        <v>0</v>
      </c>
      <c r="AB17" s="19">
        <v>0</v>
      </c>
      <c r="AC17" s="19">
        <v>7.6862158788835898E-3</v>
      </c>
      <c r="AD17" s="19">
        <v>1.49187688552365E-2</v>
      </c>
      <c r="AE17" s="19"/>
      <c r="AF17" s="19">
        <v>4.0849465199167502E-3</v>
      </c>
      <c r="AG17" s="19">
        <v>9.7736807131331201E-3</v>
      </c>
      <c r="AH17" s="19">
        <v>4.9567446221581001E-3</v>
      </c>
      <c r="AI17" s="19">
        <v>3.5406438791335099E-3</v>
      </c>
      <c r="AJ17" s="19">
        <v>0</v>
      </c>
      <c r="AK17" s="19"/>
      <c r="AL17" s="19">
        <v>0</v>
      </c>
      <c r="AM17" s="19">
        <v>4.6539950158423597E-3</v>
      </c>
      <c r="AN17" s="19">
        <v>2.2103670509708798E-2</v>
      </c>
      <c r="AO17" s="19">
        <v>9.6296215284871894E-3</v>
      </c>
      <c r="AP17" s="19">
        <v>3.7781828897351499E-3</v>
      </c>
      <c r="AQ17" s="19">
        <v>0</v>
      </c>
      <c r="AR17" s="19"/>
      <c r="AS17" s="19">
        <v>7.3191806393332103E-3</v>
      </c>
      <c r="AT17" s="19">
        <v>4.3312274704551098E-3</v>
      </c>
      <c r="AU17" s="19"/>
      <c r="AV17" s="19">
        <v>8.3116658995248498E-3</v>
      </c>
      <c r="AW17" s="19">
        <v>5.0078466229123804E-3</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2.4091930629338398E-2</v>
      </c>
      <c r="D9" s="17">
        <v>3.9002963189636301E-2</v>
      </c>
      <c r="E9" s="17">
        <v>9.7206078091141099E-3</v>
      </c>
      <c r="F9" s="17"/>
      <c r="G9" s="17">
        <v>5.8938216118312299E-2</v>
      </c>
      <c r="H9" s="17">
        <v>4.1537250149551397E-2</v>
      </c>
      <c r="I9" s="17">
        <v>2.31803751605675E-2</v>
      </c>
      <c r="J9" s="17">
        <v>1.6022286885942601E-2</v>
      </c>
      <c r="K9" s="17">
        <v>6.0390590824434204E-3</v>
      </c>
      <c r="L9" s="17">
        <v>6.0209334245451499E-3</v>
      </c>
      <c r="M9" s="17"/>
      <c r="N9" s="17">
        <v>1.80098524730412E-2</v>
      </c>
      <c r="O9" s="17">
        <v>1.6608238180389499E-2</v>
      </c>
      <c r="P9" s="17">
        <v>2.67229295744962E-2</v>
      </c>
      <c r="Q9" s="17">
        <v>3.6393642520593301E-2</v>
      </c>
      <c r="R9" s="17"/>
      <c r="S9" s="17">
        <v>2.4820904804559701E-2</v>
      </c>
      <c r="T9" s="17">
        <v>1.7793117296016101E-2</v>
      </c>
      <c r="U9" s="17">
        <v>1.6625931264759201E-2</v>
      </c>
      <c r="V9" s="17">
        <v>2.5063294075867399E-2</v>
      </c>
      <c r="W9" s="17">
        <v>5.33894981325072E-2</v>
      </c>
      <c r="X9" s="17">
        <v>1.54629642298044E-2</v>
      </c>
      <c r="Y9" s="17">
        <v>3.3606535653509399E-2</v>
      </c>
      <c r="Z9" s="17">
        <v>2.2824572434971199E-2</v>
      </c>
      <c r="AA9" s="17">
        <v>3.0247674132464299E-2</v>
      </c>
      <c r="AB9" s="17">
        <v>9.59386650376216E-3</v>
      </c>
      <c r="AC9" s="17">
        <v>1.74948168169736E-2</v>
      </c>
      <c r="AD9" s="17">
        <v>3.08213252559306E-2</v>
      </c>
      <c r="AE9" s="17"/>
      <c r="AF9" s="17">
        <v>3.1831689618524901E-2</v>
      </c>
      <c r="AG9" s="17">
        <v>3.2037969157971601E-2</v>
      </c>
      <c r="AH9" s="17">
        <v>1.42130337592227E-2</v>
      </c>
      <c r="AI9" s="17">
        <v>2.8715879802520401E-2</v>
      </c>
      <c r="AJ9" s="17">
        <v>0</v>
      </c>
      <c r="AK9" s="17"/>
      <c r="AL9" s="17">
        <v>2.5975308540344098E-2</v>
      </c>
      <c r="AM9" s="17">
        <v>3.8133869341409297E-2</v>
      </c>
      <c r="AN9" s="17">
        <v>1.3019420038993699E-2</v>
      </c>
      <c r="AO9" s="17">
        <v>5.1839015060797496E-3</v>
      </c>
      <c r="AP9" s="17">
        <v>2.8524355103572301E-2</v>
      </c>
      <c r="AQ9" s="17">
        <v>1.6670016607525599E-2</v>
      </c>
      <c r="AR9" s="17"/>
      <c r="AS9" s="17">
        <v>1.7826612770532799E-2</v>
      </c>
      <c r="AT9" s="17">
        <v>3.1552999024063097E-2</v>
      </c>
      <c r="AU9" s="17"/>
      <c r="AV9" s="17">
        <v>1.4381390463346E-2</v>
      </c>
      <c r="AW9" s="17">
        <v>2.5849965692867401E-2</v>
      </c>
    </row>
    <row r="10" spans="2:49" x14ac:dyDescent="0.3">
      <c r="B10" s="18" t="s">
        <v>94</v>
      </c>
      <c r="C10" s="17">
        <v>2.3579530695003001E-2</v>
      </c>
      <c r="D10" s="17">
        <v>2.89314020846849E-2</v>
      </c>
      <c r="E10" s="17">
        <v>1.8528791600993699E-2</v>
      </c>
      <c r="F10" s="17"/>
      <c r="G10" s="17">
        <v>4.6640146638725399E-2</v>
      </c>
      <c r="H10" s="17">
        <v>5.3443032976150599E-2</v>
      </c>
      <c r="I10" s="17">
        <v>3.3237901049153702E-2</v>
      </c>
      <c r="J10" s="17">
        <v>8.2457282095511099E-3</v>
      </c>
      <c r="K10" s="17">
        <v>3.0702504931555499E-3</v>
      </c>
      <c r="L10" s="17">
        <v>2.2230617088245101E-3</v>
      </c>
      <c r="M10" s="17"/>
      <c r="N10" s="17">
        <v>3.0263961912428101E-2</v>
      </c>
      <c r="O10" s="17">
        <v>1.7713803779937799E-2</v>
      </c>
      <c r="P10" s="17">
        <v>2.67939640184615E-2</v>
      </c>
      <c r="Q10" s="17">
        <v>1.8132097757535701E-2</v>
      </c>
      <c r="R10" s="17"/>
      <c r="S10" s="17">
        <v>2.1365749361997598E-2</v>
      </c>
      <c r="T10" s="17">
        <v>1.6297009638275801E-2</v>
      </c>
      <c r="U10" s="17">
        <v>1.9181726152421402E-2</v>
      </c>
      <c r="V10" s="17">
        <v>1.5426694323603499E-2</v>
      </c>
      <c r="W10" s="17">
        <v>2.4487963085169501E-2</v>
      </c>
      <c r="X10" s="17">
        <v>4.2408794462426902E-2</v>
      </c>
      <c r="Y10" s="17">
        <v>3.3167257945211699E-2</v>
      </c>
      <c r="Z10" s="17">
        <v>6.5755594561982794E-2</v>
      </c>
      <c r="AA10" s="17">
        <v>2.2272727159199601E-2</v>
      </c>
      <c r="AB10" s="17">
        <v>1.58068303603036E-2</v>
      </c>
      <c r="AC10" s="17">
        <v>9.4690763039283997E-3</v>
      </c>
      <c r="AD10" s="17">
        <v>1.2995407267226601E-2</v>
      </c>
      <c r="AE10" s="17"/>
      <c r="AF10" s="17">
        <v>1.04803308873604E-2</v>
      </c>
      <c r="AG10" s="17">
        <v>1.9329530930692399E-2</v>
      </c>
      <c r="AH10" s="17">
        <v>3.12298974674062E-2</v>
      </c>
      <c r="AI10" s="17">
        <v>3.47296800441627E-2</v>
      </c>
      <c r="AJ10" s="17">
        <v>2.5469775319673101E-2</v>
      </c>
      <c r="AK10" s="17"/>
      <c r="AL10" s="17">
        <v>4.4166407309214402E-2</v>
      </c>
      <c r="AM10" s="17">
        <v>1.9662611645938199E-2</v>
      </c>
      <c r="AN10" s="17">
        <v>2.39161324594796E-2</v>
      </c>
      <c r="AO10" s="17">
        <v>1.019518305534E-2</v>
      </c>
      <c r="AP10" s="17">
        <v>1.0646828740226899E-2</v>
      </c>
      <c r="AQ10" s="17">
        <v>9.2774813853617206E-3</v>
      </c>
      <c r="AR10" s="17"/>
      <c r="AS10" s="17">
        <v>1.9218683492189501E-2</v>
      </c>
      <c r="AT10" s="17">
        <v>2.8772655764213399E-2</v>
      </c>
      <c r="AU10" s="17"/>
      <c r="AV10" s="17">
        <v>1.8039661911154199E-2</v>
      </c>
      <c r="AW10" s="17">
        <v>2.1964429747217001E-2</v>
      </c>
    </row>
    <row r="11" spans="2:49" x14ac:dyDescent="0.3">
      <c r="B11" s="18" t="s">
        <v>95</v>
      </c>
      <c r="C11" s="17">
        <v>5.6540526726682402E-2</v>
      </c>
      <c r="D11" s="17">
        <v>8.3316445905909198E-2</v>
      </c>
      <c r="E11" s="17">
        <v>2.9882537012098899E-2</v>
      </c>
      <c r="F11" s="17"/>
      <c r="G11" s="17">
        <v>8.0315630918335296E-2</v>
      </c>
      <c r="H11" s="17">
        <v>0.101299161769839</v>
      </c>
      <c r="I11" s="17">
        <v>7.3691820455916698E-2</v>
      </c>
      <c r="J11" s="17">
        <v>6.6191213482545197E-2</v>
      </c>
      <c r="K11" s="17">
        <v>1.7860045647361E-2</v>
      </c>
      <c r="L11" s="17">
        <v>8.3733851085507002E-3</v>
      </c>
      <c r="M11" s="17"/>
      <c r="N11" s="17">
        <v>5.8916406401568401E-2</v>
      </c>
      <c r="O11" s="17">
        <v>5.3636882747321903E-2</v>
      </c>
      <c r="P11" s="17">
        <v>5.8845027862539E-2</v>
      </c>
      <c r="Q11" s="17">
        <v>5.5584703733510599E-2</v>
      </c>
      <c r="R11" s="17"/>
      <c r="S11" s="17">
        <v>5.8530936969882201E-2</v>
      </c>
      <c r="T11" s="17">
        <v>5.8825402986746801E-2</v>
      </c>
      <c r="U11" s="17">
        <v>5.0662792723010802E-2</v>
      </c>
      <c r="V11" s="17">
        <v>4.5940833982476198E-2</v>
      </c>
      <c r="W11" s="17">
        <v>3.4271977940937198E-2</v>
      </c>
      <c r="X11" s="17">
        <v>3.8620774762684801E-2</v>
      </c>
      <c r="Y11" s="17">
        <v>5.0097382008336702E-2</v>
      </c>
      <c r="Z11" s="17">
        <v>8.9387750571117197E-2</v>
      </c>
      <c r="AA11" s="17">
        <v>8.2545392698639503E-2</v>
      </c>
      <c r="AB11" s="17">
        <v>4.6181523137965301E-2</v>
      </c>
      <c r="AC11" s="17">
        <v>8.3988421012749198E-2</v>
      </c>
      <c r="AD11" s="17">
        <v>5.3869925789695502E-2</v>
      </c>
      <c r="AE11" s="17"/>
      <c r="AF11" s="17">
        <v>7.2760519318553499E-2</v>
      </c>
      <c r="AG11" s="17">
        <v>4.5909966823051797E-2</v>
      </c>
      <c r="AH11" s="17">
        <v>6.36308321412144E-2</v>
      </c>
      <c r="AI11" s="17">
        <v>5.3785533044325103E-2</v>
      </c>
      <c r="AJ11" s="17">
        <v>0.12477095443229599</v>
      </c>
      <c r="AK11" s="17"/>
      <c r="AL11" s="17">
        <v>6.7433123482155105E-2</v>
      </c>
      <c r="AM11" s="17">
        <v>5.78564483936942E-2</v>
      </c>
      <c r="AN11" s="17">
        <v>6.7523337786576307E-2</v>
      </c>
      <c r="AO11" s="17">
        <v>5.0886237998844702E-2</v>
      </c>
      <c r="AP11" s="17">
        <v>2.5087405629135199E-2</v>
      </c>
      <c r="AQ11" s="17">
        <v>5.0448711142588303E-2</v>
      </c>
      <c r="AR11" s="17"/>
      <c r="AS11" s="17">
        <v>5.5127270670722497E-2</v>
      </c>
      <c r="AT11" s="17">
        <v>5.8223505999307201E-2</v>
      </c>
      <c r="AU11" s="17"/>
      <c r="AV11" s="17">
        <v>5.5751651166560702E-2</v>
      </c>
      <c r="AW11" s="17">
        <v>5.36731917668785E-2</v>
      </c>
    </row>
    <row r="12" spans="2:49" x14ac:dyDescent="0.3">
      <c r="B12" s="18" t="s">
        <v>96</v>
      </c>
      <c r="C12" s="17">
        <v>7.5168649052926306E-2</v>
      </c>
      <c r="D12" s="17">
        <v>9.9095315063490397E-2</v>
      </c>
      <c r="E12" s="17">
        <v>5.14482346619086E-2</v>
      </c>
      <c r="F12" s="17"/>
      <c r="G12" s="17">
        <v>0.139793197002512</v>
      </c>
      <c r="H12" s="17">
        <v>0.121633492084251</v>
      </c>
      <c r="I12" s="17">
        <v>0.106646217777248</v>
      </c>
      <c r="J12" s="17">
        <v>6.3296250349736002E-2</v>
      </c>
      <c r="K12" s="17">
        <v>3.07590523179361E-2</v>
      </c>
      <c r="L12" s="17">
        <v>7.8980191058526591E-3</v>
      </c>
      <c r="M12" s="17"/>
      <c r="N12" s="17">
        <v>8.0340587446235207E-2</v>
      </c>
      <c r="O12" s="17">
        <v>8.3832575426175199E-2</v>
      </c>
      <c r="P12" s="17">
        <v>6.9363049868816307E-2</v>
      </c>
      <c r="Q12" s="17">
        <v>6.4601838228051295E-2</v>
      </c>
      <c r="R12" s="17"/>
      <c r="S12" s="17">
        <v>0.11293932370468</v>
      </c>
      <c r="T12" s="17">
        <v>7.6993337935504502E-2</v>
      </c>
      <c r="U12" s="17">
        <v>7.7280018482542304E-2</v>
      </c>
      <c r="V12" s="17">
        <v>6.7721795069595803E-2</v>
      </c>
      <c r="W12" s="17">
        <v>5.2675125402958503E-2</v>
      </c>
      <c r="X12" s="17">
        <v>5.5691467046387298E-2</v>
      </c>
      <c r="Y12" s="17">
        <v>4.8426409547891201E-2</v>
      </c>
      <c r="Z12" s="17">
        <v>7.6451959140866999E-2</v>
      </c>
      <c r="AA12" s="17">
        <v>6.5933489543331406E-2</v>
      </c>
      <c r="AB12" s="17">
        <v>0.102247954575688</v>
      </c>
      <c r="AC12" s="17">
        <v>7.2097079109640499E-2</v>
      </c>
      <c r="AD12" s="17">
        <v>4.5520447414005197E-2</v>
      </c>
      <c r="AE12" s="17"/>
      <c r="AF12" s="17">
        <v>7.0508461933101604E-2</v>
      </c>
      <c r="AG12" s="17">
        <v>6.2089307602971697E-2</v>
      </c>
      <c r="AH12" s="17">
        <v>9.6812685707256693E-2</v>
      </c>
      <c r="AI12" s="17">
        <v>9.5098172439818204E-2</v>
      </c>
      <c r="AJ12" s="17">
        <v>0.250937481903028</v>
      </c>
      <c r="AK12" s="17"/>
      <c r="AL12" s="17">
        <v>0.11655619263954201</v>
      </c>
      <c r="AM12" s="17">
        <v>7.4738451552355506E-2</v>
      </c>
      <c r="AN12" s="17">
        <v>4.3050277592404998E-2</v>
      </c>
      <c r="AO12" s="17">
        <v>7.0315768444515397E-2</v>
      </c>
      <c r="AP12" s="17">
        <v>2.85312391778322E-2</v>
      </c>
      <c r="AQ12" s="17">
        <v>3.9123902416713402E-2</v>
      </c>
      <c r="AR12" s="17"/>
      <c r="AS12" s="17">
        <v>7.3550604678058296E-2</v>
      </c>
      <c r="AT12" s="17">
        <v>7.70955009730762E-2</v>
      </c>
      <c r="AU12" s="17"/>
      <c r="AV12" s="17">
        <v>7.6696864574737206E-2</v>
      </c>
      <c r="AW12" s="17">
        <v>6.6223485762165898E-2</v>
      </c>
    </row>
    <row r="13" spans="2:49" x14ac:dyDescent="0.3">
      <c r="B13" s="18" t="s">
        <v>97</v>
      </c>
      <c r="C13" s="17">
        <v>0.12236141894184099</v>
      </c>
      <c r="D13" s="17">
        <v>0.15728110477708501</v>
      </c>
      <c r="E13" s="17">
        <v>8.9180024317882606E-2</v>
      </c>
      <c r="F13" s="17"/>
      <c r="G13" s="17">
        <v>0.177912235813632</v>
      </c>
      <c r="H13" s="17">
        <v>0.17533996759631601</v>
      </c>
      <c r="I13" s="17">
        <v>0.16984502433526399</v>
      </c>
      <c r="J13" s="17">
        <v>0.13411562122322501</v>
      </c>
      <c r="K13" s="17">
        <v>5.8340489237182901E-2</v>
      </c>
      <c r="L13" s="17">
        <v>3.6750579342947599E-2</v>
      </c>
      <c r="M13" s="17"/>
      <c r="N13" s="17">
        <v>0.13105591022965901</v>
      </c>
      <c r="O13" s="17">
        <v>0.103957376272796</v>
      </c>
      <c r="P13" s="17">
        <v>0.13311608404150399</v>
      </c>
      <c r="Q13" s="17">
        <v>0.122096566227215</v>
      </c>
      <c r="R13" s="17"/>
      <c r="S13" s="17">
        <v>0.14511524819267901</v>
      </c>
      <c r="T13" s="17">
        <v>0.100737408169284</v>
      </c>
      <c r="U13" s="17">
        <v>9.3572618480698797E-2</v>
      </c>
      <c r="V13" s="17">
        <v>0.13588919090753401</v>
      </c>
      <c r="W13" s="17">
        <v>0.16294145071652499</v>
      </c>
      <c r="X13" s="17">
        <v>0.142721115534508</v>
      </c>
      <c r="Y13" s="17">
        <v>7.6242111736952001E-2</v>
      </c>
      <c r="Z13" s="17">
        <v>0.11269354879166101</v>
      </c>
      <c r="AA13" s="17">
        <v>0.14802202620294599</v>
      </c>
      <c r="AB13" s="17">
        <v>0.124331265062663</v>
      </c>
      <c r="AC13" s="17">
        <v>6.5790102026747496E-2</v>
      </c>
      <c r="AD13" s="17">
        <v>0.120615448128577</v>
      </c>
      <c r="AE13" s="17"/>
      <c r="AF13" s="17">
        <v>0.106241970893568</v>
      </c>
      <c r="AG13" s="17">
        <v>0.14045198611253201</v>
      </c>
      <c r="AH13" s="17">
        <v>0.138842118274634</v>
      </c>
      <c r="AI13" s="17">
        <v>0.114528074277173</v>
      </c>
      <c r="AJ13" s="17">
        <v>7.6980591337389395E-2</v>
      </c>
      <c r="AK13" s="17"/>
      <c r="AL13" s="17">
        <v>0.17556536419097801</v>
      </c>
      <c r="AM13" s="17">
        <v>9.8650473746532394E-2</v>
      </c>
      <c r="AN13" s="17">
        <v>0.11705104737523001</v>
      </c>
      <c r="AO13" s="17">
        <v>0.106575726385431</v>
      </c>
      <c r="AP13" s="17">
        <v>0.100131582950395</v>
      </c>
      <c r="AQ13" s="17">
        <v>8.8062867391130104E-2</v>
      </c>
      <c r="AR13" s="17"/>
      <c r="AS13" s="17">
        <v>0.113181812664058</v>
      </c>
      <c r="AT13" s="17">
        <v>0.133292974501935</v>
      </c>
      <c r="AU13" s="17"/>
      <c r="AV13" s="17">
        <v>0.106234565773227</v>
      </c>
      <c r="AW13" s="17">
        <v>0.12936080161564401</v>
      </c>
    </row>
    <row r="14" spans="2:49" x14ac:dyDescent="0.3">
      <c r="B14" s="18" t="s">
        <v>98</v>
      </c>
      <c r="C14" s="17">
        <v>0.15433842201338799</v>
      </c>
      <c r="D14" s="17">
        <v>0.143488961243353</v>
      </c>
      <c r="E14" s="17">
        <v>0.16326256607074</v>
      </c>
      <c r="F14" s="17"/>
      <c r="G14" s="17">
        <v>0.21936275279168199</v>
      </c>
      <c r="H14" s="17">
        <v>0.23734613236895799</v>
      </c>
      <c r="I14" s="17">
        <v>0.17109575036601199</v>
      </c>
      <c r="J14" s="17">
        <v>0.173296107312953</v>
      </c>
      <c r="K14" s="17">
        <v>7.9923602657365006E-2</v>
      </c>
      <c r="L14" s="17">
        <v>6.4240586884000805E-2</v>
      </c>
      <c r="M14" s="17"/>
      <c r="N14" s="17">
        <v>0.18490669422977199</v>
      </c>
      <c r="O14" s="17">
        <v>0.145378871680551</v>
      </c>
      <c r="P14" s="17">
        <v>0.145841217524558</v>
      </c>
      <c r="Q14" s="17">
        <v>0.13980126011160199</v>
      </c>
      <c r="R14" s="17"/>
      <c r="S14" s="17">
        <v>0.19119000172391001</v>
      </c>
      <c r="T14" s="17">
        <v>0.118025163672625</v>
      </c>
      <c r="U14" s="17">
        <v>0.15333811650519399</v>
      </c>
      <c r="V14" s="17">
        <v>0.16721294671299899</v>
      </c>
      <c r="W14" s="17">
        <v>0.13312477775275799</v>
      </c>
      <c r="X14" s="17">
        <v>0.14614876579980801</v>
      </c>
      <c r="Y14" s="17">
        <v>0.127801594726553</v>
      </c>
      <c r="Z14" s="17">
        <v>0.131317232345216</v>
      </c>
      <c r="AA14" s="17">
        <v>0.18832560928210301</v>
      </c>
      <c r="AB14" s="17">
        <v>0.13544555999961799</v>
      </c>
      <c r="AC14" s="17">
        <v>0.185937606279544</v>
      </c>
      <c r="AD14" s="17">
        <v>0.15886907806533801</v>
      </c>
      <c r="AE14" s="17"/>
      <c r="AF14" s="17">
        <v>0.111679011471668</v>
      </c>
      <c r="AG14" s="17">
        <v>0.167552164575823</v>
      </c>
      <c r="AH14" s="17">
        <v>0.16815423957572201</v>
      </c>
      <c r="AI14" s="17">
        <v>0.20584671641875199</v>
      </c>
      <c r="AJ14" s="17">
        <v>0.26698564844541001</v>
      </c>
      <c r="AK14" s="17"/>
      <c r="AL14" s="17">
        <v>0.185632689947899</v>
      </c>
      <c r="AM14" s="17">
        <v>0.13910915503570101</v>
      </c>
      <c r="AN14" s="17">
        <v>0.19712148795179699</v>
      </c>
      <c r="AO14" s="17">
        <v>0.11731591085453601</v>
      </c>
      <c r="AP14" s="17">
        <v>0.123763774385436</v>
      </c>
      <c r="AQ14" s="17">
        <v>0.177424813650465</v>
      </c>
      <c r="AR14" s="17"/>
      <c r="AS14" s="17">
        <v>0.14525605328188601</v>
      </c>
      <c r="AT14" s="17">
        <v>0.16515418201455301</v>
      </c>
      <c r="AU14" s="17"/>
      <c r="AV14" s="17">
        <v>0.14269569426640499</v>
      </c>
      <c r="AW14" s="17">
        <v>0.15121870595199899</v>
      </c>
    </row>
    <row r="15" spans="2:49" ht="28.8" x14ac:dyDescent="0.3">
      <c r="B15" s="18" t="s">
        <v>99</v>
      </c>
      <c r="C15" s="17">
        <v>0.122706929607986</v>
      </c>
      <c r="D15" s="17">
        <v>0.10659199700748399</v>
      </c>
      <c r="E15" s="17">
        <v>0.13930859660087799</v>
      </c>
      <c r="F15" s="17"/>
      <c r="G15" s="17">
        <v>0.12482785345519901</v>
      </c>
      <c r="H15" s="17">
        <v>0.121426571945186</v>
      </c>
      <c r="I15" s="17">
        <v>0.12991160893291001</v>
      </c>
      <c r="J15" s="17">
        <v>0.16249363219819599</v>
      </c>
      <c r="K15" s="17">
        <v>0.12819616312096599</v>
      </c>
      <c r="L15" s="17">
        <v>8.0410933040513805E-2</v>
      </c>
      <c r="M15" s="17"/>
      <c r="N15" s="17">
        <v>0.12846888602835499</v>
      </c>
      <c r="O15" s="17">
        <v>0.14966567541133399</v>
      </c>
      <c r="P15" s="17">
        <v>0.117144482812244</v>
      </c>
      <c r="Q15" s="17">
        <v>9.2882973370133001E-2</v>
      </c>
      <c r="R15" s="17"/>
      <c r="S15" s="17">
        <v>0.12880406265962299</v>
      </c>
      <c r="T15" s="17">
        <v>0.14439915476281401</v>
      </c>
      <c r="U15" s="17">
        <v>0.17936950048043901</v>
      </c>
      <c r="V15" s="17">
        <v>9.0849949729943896E-2</v>
      </c>
      <c r="W15" s="17">
        <v>0.106962563395319</v>
      </c>
      <c r="X15" s="17">
        <v>9.6290304614702601E-2</v>
      </c>
      <c r="Y15" s="17">
        <v>0.12918534931334399</v>
      </c>
      <c r="Z15" s="17">
        <v>0.103233140720998</v>
      </c>
      <c r="AA15" s="17">
        <v>8.3063695549111805E-2</v>
      </c>
      <c r="AB15" s="17">
        <v>0.13388409871634199</v>
      </c>
      <c r="AC15" s="17">
        <v>0.13709201243343599</v>
      </c>
      <c r="AD15" s="17">
        <v>0.156772581022704</v>
      </c>
      <c r="AE15" s="17"/>
      <c r="AF15" s="17">
        <v>0.100887302423664</v>
      </c>
      <c r="AG15" s="17">
        <v>0.119599263818503</v>
      </c>
      <c r="AH15" s="17">
        <v>0.124128046407051</v>
      </c>
      <c r="AI15" s="17">
        <v>0.14727350266623099</v>
      </c>
      <c r="AJ15" s="17">
        <v>8.4009261546189595E-2</v>
      </c>
      <c r="AK15" s="17"/>
      <c r="AL15" s="17">
        <v>0.11727796933602901</v>
      </c>
      <c r="AM15" s="17">
        <v>0.131557544523805</v>
      </c>
      <c r="AN15" s="17">
        <v>0.105337931140943</v>
      </c>
      <c r="AO15" s="17">
        <v>0.11351700944151601</v>
      </c>
      <c r="AP15" s="17">
        <v>0.126860438035755</v>
      </c>
      <c r="AQ15" s="17">
        <v>0.16803696420821199</v>
      </c>
      <c r="AR15" s="17"/>
      <c r="AS15" s="17">
        <v>0.113611396933282</v>
      </c>
      <c r="AT15" s="17">
        <v>0.13353836592163501</v>
      </c>
      <c r="AU15" s="17"/>
      <c r="AV15" s="17">
        <v>0.114354324076731</v>
      </c>
      <c r="AW15" s="17">
        <v>0.111881242494471</v>
      </c>
    </row>
    <row r="16" spans="2:49" x14ac:dyDescent="0.3">
      <c r="B16" s="18" t="s">
        <v>100</v>
      </c>
      <c r="C16" s="17">
        <v>0.40992922134002202</v>
      </c>
      <c r="D16" s="17">
        <v>0.33314075674138399</v>
      </c>
      <c r="E16" s="17">
        <v>0.48522418086751001</v>
      </c>
      <c r="F16" s="17"/>
      <c r="G16" s="17">
        <v>0.145859614152686</v>
      </c>
      <c r="H16" s="17">
        <v>0.142461504553102</v>
      </c>
      <c r="I16" s="17">
        <v>0.28330916424910502</v>
      </c>
      <c r="J16" s="17">
        <v>0.37366584004336501</v>
      </c>
      <c r="K16" s="17">
        <v>0.65948539493192904</v>
      </c>
      <c r="L16" s="17">
        <v>0.76939723963050699</v>
      </c>
      <c r="M16" s="17"/>
      <c r="N16" s="17">
        <v>0.35837733310387199</v>
      </c>
      <c r="O16" s="17">
        <v>0.420334633771479</v>
      </c>
      <c r="P16" s="17">
        <v>0.41150647867526802</v>
      </c>
      <c r="Q16" s="17">
        <v>0.45429661294382401</v>
      </c>
      <c r="R16" s="17"/>
      <c r="S16" s="17">
        <v>0.30358823364551502</v>
      </c>
      <c r="T16" s="17">
        <v>0.453652446817505</v>
      </c>
      <c r="U16" s="17">
        <v>0.38016709482644301</v>
      </c>
      <c r="V16" s="17">
        <v>0.43302389953354298</v>
      </c>
      <c r="W16" s="17">
        <v>0.42620172158925801</v>
      </c>
      <c r="X16" s="17">
        <v>0.44734862222387001</v>
      </c>
      <c r="Y16" s="17">
        <v>0.49579227418187799</v>
      </c>
      <c r="Z16" s="17">
        <v>0.39833620143318599</v>
      </c>
      <c r="AA16" s="17">
        <v>0.379589385432204</v>
      </c>
      <c r="AB16" s="17">
        <v>0.42787589042718999</v>
      </c>
      <c r="AC16" s="17">
        <v>0.419141482398452</v>
      </c>
      <c r="AD16" s="17">
        <v>0.40561701820128698</v>
      </c>
      <c r="AE16" s="17"/>
      <c r="AF16" s="17">
        <v>0.48761645136739301</v>
      </c>
      <c r="AG16" s="17">
        <v>0.39964144197200901</v>
      </c>
      <c r="AH16" s="17">
        <v>0.352504548491061</v>
      </c>
      <c r="AI16" s="17">
        <v>0.30928874757129199</v>
      </c>
      <c r="AJ16" s="17">
        <v>0.17084628701601401</v>
      </c>
      <c r="AK16" s="17"/>
      <c r="AL16" s="17">
        <v>0.25698204262148899</v>
      </c>
      <c r="AM16" s="17">
        <v>0.42998048951392598</v>
      </c>
      <c r="AN16" s="17">
        <v>0.41902456881350802</v>
      </c>
      <c r="AO16" s="17">
        <v>0.51158240675883004</v>
      </c>
      <c r="AP16" s="17">
        <v>0.54767055531303999</v>
      </c>
      <c r="AQ16" s="17">
        <v>0.441646967166195</v>
      </c>
      <c r="AR16" s="17"/>
      <c r="AS16" s="17">
        <v>0.44741141526089201</v>
      </c>
      <c r="AT16" s="17">
        <v>0.36529346323001699</v>
      </c>
      <c r="AU16" s="17"/>
      <c r="AV16" s="17">
        <v>0.46213340226168698</v>
      </c>
      <c r="AW16" s="17">
        <v>0.413126342515657</v>
      </c>
    </row>
    <row r="17" spans="2:49" x14ac:dyDescent="0.3">
      <c r="B17" s="18" t="s">
        <v>77</v>
      </c>
      <c r="C17" s="19">
        <v>1.1283370992812101E-2</v>
      </c>
      <c r="D17" s="19">
        <v>9.1510539869740001E-3</v>
      </c>
      <c r="E17" s="19">
        <v>1.3444461058874001E-2</v>
      </c>
      <c r="F17" s="19"/>
      <c r="G17" s="19">
        <v>6.3503531089151499E-3</v>
      </c>
      <c r="H17" s="19">
        <v>5.5128865566459202E-3</v>
      </c>
      <c r="I17" s="19">
        <v>9.0821376738227603E-3</v>
      </c>
      <c r="J17" s="19">
        <v>2.67332029448571E-3</v>
      </c>
      <c r="K17" s="19">
        <v>1.6325942511660901E-2</v>
      </c>
      <c r="L17" s="19">
        <v>2.4685261754257799E-2</v>
      </c>
      <c r="M17" s="19"/>
      <c r="N17" s="19">
        <v>9.6603681750696401E-3</v>
      </c>
      <c r="O17" s="19">
        <v>8.8719427300151497E-3</v>
      </c>
      <c r="P17" s="19">
        <v>1.06667656221124E-2</v>
      </c>
      <c r="Q17" s="19">
        <v>1.6210305107535398E-2</v>
      </c>
      <c r="R17" s="19"/>
      <c r="S17" s="19">
        <v>1.3645538937153E-2</v>
      </c>
      <c r="T17" s="19">
        <v>1.32769587212289E-2</v>
      </c>
      <c r="U17" s="19">
        <v>2.98022010844919E-2</v>
      </c>
      <c r="V17" s="19">
        <v>1.8871395664437102E-2</v>
      </c>
      <c r="W17" s="19">
        <v>5.9449219845670804E-3</v>
      </c>
      <c r="X17" s="19">
        <v>1.53071913258089E-2</v>
      </c>
      <c r="Y17" s="19">
        <v>5.6810848863233102E-3</v>
      </c>
      <c r="Z17" s="19">
        <v>0</v>
      </c>
      <c r="AA17" s="19">
        <v>0</v>
      </c>
      <c r="AB17" s="19">
        <v>4.6330112164673799E-3</v>
      </c>
      <c r="AC17" s="19">
        <v>8.9894036185288097E-3</v>
      </c>
      <c r="AD17" s="19">
        <v>1.49187688552365E-2</v>
      </c>
      <c r="AE17" s="19"/>
      <c r="AF17" s="19">
        <v>7.9942620861654205E-3</v>
      </c>
      <c r="AG17" s="19">
        <v>1.33883690064447E-2</v>
      </c>
      <c r="AH17" s="19">
        <v>1.04845981764322E-2</v>
      </c>
      <c r="AI17" s="19">
        <v>1.0733693735724701E-2</v>
      </c>
      <c r="AJ17" s="19">
        <v>0</v>
      </c>
      <c r="AK17" s="19"/>
      <c r="AL17" s="19">
        <v>1.0410901932349399E-2</v>
      </c>
      <c r="AM17" s="19">
        <v>1.0310956246638201E-2</v>
      </c>
      <c r="AN17" s="19">
        <v>1.39557968410676E-2</v>
      </c>
      <c r="AO17" s="19">
        <v>1.44278555549055E-2</v>
      </c>
      <c r="AP17" s="19">
        <v>8.7838206646076496E-3</v>
      </c>
      <c r="AQ17" s="19">
        <v>9.3082760318088896E-3</v>
      </c>
      <c r="AR17" s="19"/>
      <c r="AS17" s="19">
        <v>1.48161502483793E-2</v>
      </c>
      <c r="AT17" s="19">
        <v>7.0763525711998298E-3</v>
      </c>
      <c r="AU17" s="19"/>
      <c r="AV17" s="19">
        <v>9.7124455061521203E-3</v>
      </c>
      <c r="AW17" s="19">
        <v>2.6701834453099999E-2</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7.9189991747788506E-3</v>
      </c>
      <c r="D9" s="17">
        <v>8.6503324827060697E-3</v>
      </c>
      <c r="E9" s="17">
        <v>7.2626033680466802E-3</v>
      </c>
      <c r="F9" s="17"/>
      <c r="G9" s="17">
        <v>3.2164272626272999E-2</v>
      </c>
      <c r="H9" s="17">
        <v>7.9909925713532899E-3</v>
      </c>
      <c r="I9" s="17">
        <v>9.2026387330589494E-3</v>
      </c>
      <c r="J9" s="17">
        <v>2.8721489454177798E-3</v>
      </c>
      <c r="K9" s="17">
        <v>0</v>
      </c>
      <c r="L9" s="17">
        <v>0</v>
      </c>
      <c r="M9" s="17"/>
      <c r="N9" s="17">
        <v>5.1551869762824004E-3</v>
      </c>
      <c r="O9" s="17">
        <v>9.2344993032403098E-3</v>
      </c>
      <c r="P9" s="17">
        <v>8.3612170894631892E-3</v>
      </c>
      <c r="Q9" s="17">
        <v>9.2335944436550601E-3</v>
      </c>
      <c r="R9" s="17"/>
      <c r="S9" s="17">
        <v>1.35231928380036E-2</v>
      </c>
      <c r="T9" s="17">
        <v>1.04525218626458E-2</v>
      </c>
      <c r="U9" s="17">
        <v>1.7368016456077901E-2</v>
      </c>
      <c r="V9" s="17">
        <v>4.8212531748687204E-3</v>
      </c>
      <c r="W9" s="17">
        <v>0</v>
      </c>
      <c r="X9" s="17">
        <v>4.8563120367302696E-3</v>
      </c>
      <c r="Y9" s="17">
        <v>0</v>
      </c>
      <c r="Z9" s="17">
        <v>1.11306896238163E-2</v>
      </c>
      <c r="AA9" s="17">
        <v>1.37801318376462E-2</v>
      </c>
      <c r="AB9" s="17">
        <v>4.9148953329527104E-3</v>
      </c>
      <c r="AC9" s="17">
        <v>0</v>
      </c>
      <c r="AD9" s="17">
        <v>0</v>
      </c>
      <c r="AE9" s="17"/>
      <c r="AF9" s="17">
        <v>9.0864304532793597E-3</v>
      </c>
      <c r="AG9" s="17">
        <v>5.5319725459709304E-3</v>
      </c>
      <c r="AH9" s="17">
        <v>1.07008648608049E-2</v>
      </c>
      <c r="AI9" s="17">
        <v>1.0704807752287901E-2</v>
      </c>
      <c r="AJ9" s="17">
        <v>0</v>
      </c>
      <c r="AK9" s="17"/>
      <c r="AL9" s="17">
        <v>2.0382466571566699E-2</v>
      </c>
      <c r="AM9" s="17">
        <v>5.3431930240276796E-3</v>
      </c>
      <c r="AN9" s="17">
        <v>0</v>
      </c>
      <c r="AO9" s="17">
        <v>2.5732316698289502E-3</v>
      </c>
      <c r="AP9" s="17">
        <v>4.3765660809843496E-3</v>
      </c>
      <c r="AQ9" s="17">
        <v>0</v>
      </c>
      <c r="AR9" s="17"/>
      <c r="AS9" s="17">
        <v>6.1899547990922196E-3</v>
      </c>
      <c r="AT9" s="17">
        <v>9.9780357049655596E-3</v>
      </c>
      <c r="AU9" s="17"/>
      <c r="AV9" s="17">
        <v>6.4681248614976896E-3</v>
      </c>
      <c r="AW9" s="17">
        <v>5.5421427323784798E-3</v>
      </c>
    </row>
    <row r="10" spans="2:49" x14ac:dyDescent="0.3">
      <c r="B10" s="18" t="s">
        <v>94</v>
      </c>
      <c r="C10" s="17">
        <v>7.2099388848911299E-3</v>
      </c>
      <c r="D10" s="17">
        <v>8.1948206049687004E-3</v>
      </c>
      <c r="E10" s="17">
        <v>6.3011241889706603E-3</v>
      </c>
      <c r="F10" s="17"/>
      <c r="G10" s="17">
        <v>1.3037457891701699E-2</v>
      </c>
      <c r="H10" s="17">
        <v>1.49823383774124E-2</v>
      </c>
      <c r="I10" s="17">
        <v>1.1363008532034501E-2</v>
      </c>
      <c r="J10" s="17">
        <v>0</v>
      </c>
      <c r="K10" s="17">
        <v>6.4064971993812803E-3</v>
      </c>
      <c r="L10" s="17">
        <v>0</v>
      </c>
      <c r="M10" s="17"/>
      <c r="N10" s="17">
        <v>1.3482136025783799E-2</v>
      </c>
      <c r="O10" s="17">
        <v>4.8915084449484003E-3</v>
      </c>
      <c r="P10" s="17">
        <v>8.4434241548361107E-3</v>
      </c>
      <c r="Q10" s="17">
        <v>1.8399882921477E-3</v>
      </c>
      <c r="R10" s="17"/>
      <c r="S10" s="17">
        <v>9.3450748302211298E-3</v>
      </c>
      <c r="T10" s="17">
        <v>6.5922063463614696E-3</v>
      </c>
      <c r="U10" s="17">
        <v>5.6994129838220699E-3</v>
      </c>
      <c r="V10" s="17">
        <v>5.0505143309284703E-3</v>
      </c>
      <c r="W10" s="17">
        <v>0</v>
      </c>
      <c r="X10" s="17">
        <v>1.0552659423544299E-2</v>
      </c>
      <c r="Y10" s="17">
        <v>1.6225172660408599E-2</v>
      </c>
      <c r="Z10" s="17">
        <v>0</v>
      </c>
      <c r="AA10" s="17">
        <v>1.3016920853410999E-2</v>
      </c>
      <c r="AB10" s="17">
        <v>5.0455298085291499E-3</v>
      </c>
      <c r="AC10" s="17">
        <v>0</v>
      </c>
      <c r="AD10" s="17">
        <v>0</v>
      </c>
      <c r="AE10" s="17"/>
      <c r="AF10" s="17">
        <v>0</v>
      </c>
      <c r="AG10" s="17">
        <v>1.86730058315307E-3</v>
      </c>
      <c r="AH10" s="17">
        <v>1.35497425602379E-2</v>
      </c>
      <c r="AI10" s="17">
        <v>2.5484078653211801E-2</v>
      </c>
      <c r="AJ10" s="17">
        <v>0</v>
      </c>
      <c r="AK10" s="17"/>
      <c r="AL10" s="17">
        <v>1.3246061157959E-2</v>
      </c>
      <c r="AM10" s="17">
        <v>6.2425507456201597E-3</v>
      </c>
      <c r="AN10" s="17">
        <v>1.25881850662434E-2</v>
      </c>
      <c r="AO10" s="17">
        <v>2.4241801361946599E-3</v>
      </c>
      <c r="AP10" s="17">
        <v>0</v>
      </c>
      <c r="AQ10" s="17">
        <v>0</v>
      </c>
      <c r="AR10" s="17"/>
      <c r="AS10" s="17">
        <v>6.5707045444873997E-3</v>
      </c>
      <c r="AT10" s="17">
        <v>7.9711725910638805E-3</v>
      </c>
      <c r="AU10" s="17"/>
      <c r="AV10" s="17">
        <v>5.8342241893412803E-3</v>
      </c>
      <c r="AW10" s="17">
        <v>8.2858454796245398E-3</v>
      </c>
    </row>
    <row r="11" spans="2:49" x14ac:dyDescent="0.3">
      <c r="B11" s="18" t="s">
        <v>95</v>
      </c>
      <c r="C11" s="17">
        <v>1.9892911112589801E-2</v>
      </c>
      <c r="D11" s="17">
        <v>2.8038442601680098E-2</v>
      </c>
      <c r="E11" s="17">
        <v>1.2090638380162499E-2</v>
      </c>
      <c r="F11" s="17"/>
      <c r="G11" s="17">
        <v>3.1588831303237801E-2</v>
      </c>
      <c r="H11" s="17">
        <v>5.9172778912509397E-2</v>
      </c>
      <c r="I11" s="17">
        <v>1.43606364988083E-2</v>
      </c>
      <c r="J11" s="17">
        <v>8.0649422657683104E-3</v>
      </c>
      <c r="K11" s="17">
        <v>5.9323021038896299E-3</v>
      </c>
      <c r="L11" s="17">
        <v>3.6692911268987201E-3</v>
      </c>
      <c r="M11" s="17"/>
      <c r="N11" s="17">
        <v>2.9749203781279199E-2</v>
      </c>
      <c r="O11" s="17">
        <v>1.35166089880494E-2</v>
      </c>
      <c r="P11" s="17">
        <v>2.3641218569007999E-2</v>
      </c>
      <c r="Q11" s="17">
        <v>1.2798215166880201E-2</v>
      </c>
      <c r="R11" s="17"/>
      <c r="S11" s="17">
        <v>3.4932274259425002E-2</v>
      </c>
      <c r="T11" s="17">
        <v>2.2579464635016699E-2</v>
      </c>
      <c r="U11" s="17">
        <v>1.90463809809675E-2</v>
      </c>
      <c r="V11" s="17">
        <v>2.0544165763417398E-2</v>
      </c>
      <c r="W11" s="17">
        <v>1.24214814530011E-2</v>
      </c>
      <c r="X11" s="17">
        <v>9.4775343773513092E-3</v>
      </c>
      <c r="Y11" s="17">
        <v>1.59983095937619E-2</v>
      </c>
      <c r="Z11" s="17">
        <v>4.22115920439513E-2</v>
      </c>
      <c r="AA11" s="17">
        <v>1.7005317483652801E-2</v>
      </c>
      <c r="AB11" s="17">
        <v>1.3412871570910799E-2</v>
      </c>
      <c r="AC11" s="17">
        <v>8.9353514328907296E-3</v>
      </c>
      <c r="AD11" s="17">
        <v>1.5757395028547099E-2</v>
      </c>
      <c r="AE11" s="17"/>
      <c r="AF11" s="17">
        <v>1.1961445258949601E-2</v>
      </c>
      <c r="AG11" s="17">
        <v>2.1584467598440401E-2</v>
      </c>
      <c r="AH11" s="17">
        <v>2.0970341588836702E-2</v>
      </c>
      <c r="AI11" s="17">
        <v>4.0063632008381901E-2</v>
      </c>
      <c r="AJ11" s="17">
        <v>6.5680223575982993E-2</v>
      </c>
      <c r="AK11" s="17"/>
      <c r="AL11" s="17">
        <v>3.5252660505141198E-2</v>
      </c>
      <c r="AM11" s="17">
        <v>1.7713244109841E-2</v>
      </c>
      <c r="AN11" s="17">
        <v>1.66647803743597E-2</v>
      </c>
      <c r="AO11" s="17">
        <v>1.47021837670651E-2</v>
      </c>
      <c r="AP11" s="17">
        <v>4.0177067777554401E-3</v>
      </c>
      <c r="AQ11" s="17">
        <v>8.0252611239894408E-3</v>
      </c>
      <c r="AR11" s="17"/>
      <c r="AS11" s="17">
        <v>1.7063460301989301E-2</v>
      </c>
      <c r="AT11" s="17">
        <v>2.3262369214022E-2</v>
      </c>
      <c r="AU11" s="17"/>
      <c r="AV11" s="17">
        <v>1.6276309877269801E-2</v>
      </c>
      <c r="AW11" s="17">
        <v>1.8896603448460801E-2</v>
      </c>
    </row>
    <row r="12" spans="2:49" x14ac:dyDescent="0.3">
      <c r="B12" s="18" t="s">
        <v>96</v>
      </c>
      <c r="C12" s="17">
        <v>4.1403804657001698E-2</v>
      </c>
      <c r="D12" s="17">
        <v>5.8230968400789597E-2</v>
      </c>
      <c r="E12" s="17">
        <v>2.4341216700044702E-2</v>
      </c>
      <c r="F12" s="17"/>
      <c r="G12" s="17">
        <v>6.4852433048153094E-2</v>
      </c>
      <c r="H12" s="17">
        <v>8.6993238602696601E-2</v>
      </c>
      <c r="I12" s="17">
        <v>4.30397988593565E-2</v>
      </c>
      <c r="J12" s="17">
        <v>3.05708042144925E-2</v>
      </c>
      <c r="K12" s="17">
        <v>1.49983741659445E-2</v>
      </c>
      <c r="L12" s="17">
        <v>1.3873909653835999E-2</v>
      </c>
      <c r="M12" s="17"/>
      <c r="N12" s="17">
        <v>5.13326074522263E-2</v>
      </c>
      <c r="O12" s="17">
        <v>2.4246197077525102E-2</v>
      </c>
      <c r="P12" s="17">
        <v>5.12584878945836E-2</v>
      </c>
      <c r="Q12" s="17">
        <v>3.8408523560027698E-2</v>
      </c>
      <c r="R12" s="17"/>
      <c r="S12" s="17">
        <v>8.3043553394185898E-2</v>
      </c>
      <c r="T12" s="17">
        <v>4.3170001584293599E-2</v>
      </c>
      <c r="U12" s="17">
        <v>2.37920620720736E-2</v>
      </c>
      <c r="V12" s="17">
        <v>1.9883473487311999E-2</v>
      </c>
      <c r="W12" s="17">
        <v>5.9304132647540302E-2</v>
      </c>
      <c r="X12" s="17">
        <v>3.5149997007291198E-2</v>
      </c>
      <c r="Y12" s="17">
        <v>3.2703527061940497E-2</v>
      </c>
      <c r="Z12" s="17">
        <v>4.85467006993111E-2</v>
      </c>
      <c r="AA12" s="17">
        <v>3.5409622639938299E-2</v>
      </c>
      <c r="AB12" s="17">
        <v>2.4637962222302599E-2</v>
      </c>
      <c r="AC12" s="17">
        <v>3.9391910464080998E-2</v>
      </c>
      <c r="AD12" s="17">
        <v>1.6766569354738199E-2</v>
      </c>
      <c r="AE12" s="17"/>
      <c r="AF12" s="17">
        <v>3.5940969493301098E-2</v>
      </c>
      <c r="AG12" s="17">
        <v>1.7886978521537901E-2</v>
      </c>
      <c r="AH12" s="17">
        <v>5.8815960308119503E-2</v>
      </c>
      <c r="AI12" s="17">
        <v>7.1167976425134394E-2</v>
      </c>
      <c r="AJ12" s="17">
        <v>0.117829944551764</v>
      </c>
      <c r="AK12" s="17"/>
      <c r="AL12" s="17">
        <v>7.8783187120514603E-2</v>
      </c>
      <c r="AM12" s="17">
        <v>2.3912855132754599E-2</v>
      </c>
      <c r="AN12" s="17">
        <v>5.4176753473879097E-2</v>
      </c>
      <c r="AO12" s="17">
        <v>2.7245213968208899E-2</v>
      </c>
      <c r="AP12" s="17">
        <v>7.8925710831121501E-3</v>
      </c>
      <c r="AQ12" s="17">
        <v>3.2922763697435499E-2</v>
      </c>
      <c r="AR12" s="17"/>
      <c r="AS12" s="17">
        <v>4.5326230491194303E-2</v>
      </c>
      <c r="AT12" s="17">
        <v>3.6732774697841003E-2</v>
      </c>
      <c r="AU12" s="17"/>
      <c r="AV12" s="17">
        <v>4.7417944944790603E-2</v>
      </c>
      <c r="AW12" s="17">
        <v>4.0454973493077397E-2</v>
      </c>
    </row>
    <row r="13" spans="2:49" x14ac:dyDescent="0.3">
      <c r="B13" s="18" t="s">
        <v>97</v>
      </c>
      <c r="C13" s="17">
        <v>8.6135890738148105E-2</v>
      </c>
      <c r="D13" s="17">
        <v>0.114857897582949</v>
      </c>
      <c r="E13" s="17">
        <v>5.7002648553164302E-2</v>
      </c>
      <c r="F13" s="17"/>
      <c r="G13" s="17">
        <v>0.15171218842929701</v>
      </c>
      <c r="H13" s="17">
        <v>0.176554622867961</v>
      </c>
      <c r="I13" s="17">
        <v>9.7677522347930104E-2</v>
      </c>
      <c r="J13" s="17">
        <v>4.1977780213030197E-2</v>
      </c>
      <c r="K13" s="17">
        <v>4.3764725659694803E-2</v>
      </c>
      <c r="L13" s="17">
        <v>2.3700651172059901E-2</v>
      </c>
      <c r="M13" s="17"/>
      <c r="N13" s="17">
        <v>0.120265972447008</v>
      </c>
      <c r="O13" s="17">
        <v>6.3746601558274094E-2</v>
      </c>
      <c r="P13" s="17">
        <v>8.5632708780153097E-2</v>
      </c>
      <c r="Q13" s="17">
        <v>7.2183229481893499E-2</v>
      </c>
      <c r="R13" s="17"/>
      <c r="S13" s="17">
        <v>0.117955825199933</v>
      </c>
      <c r="T13" s="17">
        <v>6.29678402388852E-2</v>
      </c>
      <c r="U13" s="17">
        <v>9.6867007825670107E-2</v>
      </c>
      <c r="V13" s="17">
        <v>0.100583451414783</v>
      </c>
      <c r="W13" s="17">
        <v>5.6690463298202598E-2</v>
      </c>
      <c r="X13" s="17">
        <v>8.3599850750218002E-2</v>
      </c>
      <c r="Y13" s="17">
        <v>7.5102359774966806E-2</v>
      </c>
      <c r="Z13" s="17">
        <v>6.24423297555333E-2</v>
      </c>
      <c r="AA13" s="17">
        <v>9.0644653903213204E-2</v>
      </c>
      <c r="AB13" s="17">
        <v>6.7891356522091703E-2</v>
      </c>
      <c r="AC13" s="17">
        <v>9.4915252603389205E-2</v>
      </c>
      <c r="AD13" s="17">
        <v>0.12699951590165201</v>
      </c>
      <c r="AE13" s="17"/>
      <c r="AF13" s="17">
        <v>3.6290426015092997E-2</v>
      </c>
      <c r="AG13" s="17">
        <v>8.2217704202322606E-2</v>
      </c>
      <c r="AH13" s="17">
        <v>0.114563395508433</v>
      </c>
      <c r="AI13" s="17">
        <v>0.131573655497116</v>
      </c>
      <c r="AJ13" s="17">
        <v>0.204173605714671</v>
      </c>
      <c r="AK13" s="17"/>
      <c r="AL13" s="17">
        <v>0.134809014843284</v>
      </c>
      <c r="AM13" s="17">
        <v>7.2368032364291998E-2</v>
      </c>
      <c r="AN13" s="17">
        <v>8.4716659208378106E-2</v>
      </c>
      <c r="AO13" s="17">
        <v>6.5429920229659003E-2</v>
      </c>
      <c r="AP13" s="17">
        <v>4.50715479481031E-2</v>
      </c>
      <c r="AQ13" s="17">
        <v>6.6277968750091107E-2</v>
      </c>
      <c r="AR13" s="17"/>
      <c r="AS13" s="17">
        <v>8.15425714534391E-2</v>
      </c>
      <c r="AT13" s="17">
        <v>9.1605855728648197E-2</v>
      </c>
      <c r="AU13" s="17"/>
      <c r="AV13" s="17">
        <v>8.6154643513674897E-2</v>
      </c>
      <c r="AW13" s="17">
        <v>7.0801818450267506E-2</v>
      </c>
    </row>
    <row r="14" spans="2:49" x14ac:dyDescent="0.3">
      <c r="B14" s="18" t="s">
        <v>98</v>
      </c>
      <c r="C14" s="17">
        <v>0.19831473052405699</v>
      </c>
      <c r="D14" s="17">
        <v>0.23414156945335601</v>
      </c>
      <c r="E14" s="17">
        <v>0.163817037089071</v>
      </c>
      <c r="F14" s="17"/>
      <c r="G14" s="17">
        <v>0.27288120002690103</v>
      </c>
      <c r="H14" s="17">
        <v>0.28533187565034202</v>
      </c>
      <c r="I14" s="17">
        <v>0.24133549707264601</v>
      </c>
      <c r="J14" s="17">
        <v>0.177817669085955</v>
      </c>
      <c r="K14" s="17">
        <v>0.13079601733021001</v>
      </c>
      <c r="L14" s="17">
        <v>0.104538711637986</v>
      </c>
      <c r="M14" s="17"/>
      <c r="N14" s="17">
        <v>0.24887991776481699</v>
      </c>
      <c r="O14" s="17">
        <v>0.19029210734475199</v>
      </c>
      <c r="P14" s="17">
        <v>0.21041495779286501</v>
      </c>
      <c r="Q14" s="17">
        <v>0.14356289156945401</v>
      </c>
      <c r="R14" s="17"/>
      <c r="S14" s="17">
        <v>0.22895652648525799</v>
      </c>
      <c r="T14" s="17">
        <v>0.16724609024477899</v>
      </c>
      <c r="U14" s="17">
        <v>0.18573814839786201</v>
      </c>
      <c r="V14" s="17">
        <v>0.20352326561282799</v>
      </c>
      <c r="W14" s="17">
        <v>0.17278747667987801</v>
      </c>
      <c r="X14" s="17">
        <v>0.20516567217665499</v>
      </c>
      <c r="Y14" s="17">
        <v>0.14501972816386399</v>
      </c>
      <c r="Z14" s="17">
        <v>0.25956007193776698</v>
      </c>
      <c r="AA14" s="17">
        <v>0.220311295937654</v>
      </c>
      <c r="AB14" s="17">
        <v>0.24233181991439101</v>
      </c>
      <c r="AC14" s="17">
        <v>0.15142958668496401</v>
      </c>
      <c r="AD14" s="17">
        <v>0.172948447789841</v>
      </c>
      <c r="AE14" s="17"/>
      <c r="AF14" s="17">
        <v>0.145483226128101</v>
      </c>
      <c r="AG14" s="17">
        <v>0.188942927521039</v>
      </c>
      <c r="AH14" s="17">
        <v>0.22919618791750401</v>
      </c>
      <c r="AI14" s="17">
        <v>0.27459915775433302</v>
      </c>
      <c r="AJ14" s="17">
        <v>0.30272715157852298</v>
      </c>
      <c r="AK14" s="17"/>
      <c r="AL14" s="17">
        <v>0.23440942159677899</v>
      </c>
      <c r="AM14" s="17">
        <v>0.17942925107091701</v>
      </c>
      <c r="AN14" s="17">
        <v>0.179877789982027</v>
      </c>
      <c r="AO14" s="17">
        <v>0.19043543052717399</v>
      </c>
      <c r="AP14" s="17">
        <v>0.17454550835541999</v>
      </c>
      <c r="AQ14" s="17">
        <v>0.23657097078997899</v>
      </c>
      <c r="AR14" s="17"/>
      <c r="AS14" s="17">
        <v>0.191808054695877</v>
      </c>
      <c r="AT14" s="17">
        <v>0.206063220619914</v>
      </c>
      <c r="AU14" s="17"/>
      <c r="AV14" s="17">
        <v>0.186382540128674</v>
      </c>
      <c r="AW14" s="17">
        <v>0.204443180756431</v>
      </c>
    </row>
    <row r="15" spans="2:49" ht="28.8" x14ac:dyDescent="0.3">
      <c r="B15" s="18" t="s">
        <v>99</v>
      </c>
      <c r="C15" s="17">
        <v>0.133596292286458</v>
      </c>
      <c r="D15" s="17">
        <v>0.12955911674382101</v>
      </c>
      <c r="E15" s="17">
        <v>0.13762331757240301</v>
      </c>
      <c r="F15" s="17"/>
      <c r="G15" s="17">
        <v>0.19152101591101101</v>
      </c>
      <c r="H15" s="17">
        <v>0.11433179730737</v>
      </c>
      <c r="I15" s="17">
        <v>0.16056209644666999</v>
      </c>
      <c r="J15" s="17">
        <v>0.18774453528087301</v>
      </c>
      <c r="K15" s="17">
        <v>0.120368591728266</v>
      </c>
      <c r="L15" s="17">
        <v>5.32882737133702E-2</v>
      </c>
      <c r="M15" s="17"/>
      <c r="N15" s="17">
        <v>0.134981261060693</v>
      </c>
      <c r="O15" s="17">
        <v>0.16025131938963999</v>
      </c>
      <c r="P15" s="17">
        <v>0.117616732075548</v>
      </c>
      <c r="Q15" s="17">
        <v>0.118005133698766</v>
      </c>
      <c r="R15" s="17"/>
      <c r="S15" s="17">
        <v>0.16763941391968901</v>
      </c>
      <c r="T15" s="17">
        <v>0.11018754239253201</v>
      </c>
      <c r="U15" s="17">
        <v>0.11285740668412</v>
      </c>
      <c r="V15" s="17">
        <v>0.10979479367517</v>
      </c>
      <c r="W15" s="17">
        <v>8.8639086662837901E-2</v>
      </c>
      <c r="X15" s="17">
        <v>0.17946649254604</v>
      </c>
      <c r="Y15" s="17">
        <v>0.13757978842242299</v>
      </c>
      <c r="Z15" s="17">
        <v>0.110209356250326</v>
      </c>
      <c r="AA15" s="17">
        <v>0.15334571207157799</v>
      </c>
      <c r="AB15" s="17">
        <v>0.117203638743699</v>
      </c>
      <c r="AC15" s="17">
        <v>0.15116036867515301</v>
      </c>
      <c r="AD15" s="17">
        <v>0.13825169486480901</v>
      </c>
      <c r="AE15" s="17"/>
      <c r="AF15" s="17">
        <v>0.109428527059315</v>
      </c>
      <c r="AG15" s="17">
        <v>0.164778461062144</v>
      </c>
      <c r="AH15" s="17">
        <v>0.136741898798837</v>
      </c>
      <c r="AI15" s="17">
        <v>0.145188286566686</v>
      </c>
      <c r="AJ15" s="17">
        <v>9.7689512998525796E-2</v>
      </c>
      <c r="AK15" s="17"/>
      <c r="AL15" s="17">
        <v>0.13766078155556399</v>
      </c>
      <c r="AM15" s="17">
        <v>0.15399509435825001</v>
      </c>
      <c r="AN15" s="17">
        <v>0.12587884752017101</v>
      </c>
      <c r="AO15" s="17">
        <v>9.5898956703187502E-2</v>
      </c>
      <c r="AP15" s="17">
        <v>0.119147983778496</v>
      </c>
      <c r="AQ15" s="17">
        <v>0.180468109024328</v>
      </c>
      <c r="AR15" s="17"/>
      <c r="AS15" s="17">
        <v>0.12805530675330901</v>
      </c>
      <c r="AT15" s="17">
        <v>0.140194787840663</v>
      </c>
      <c r="AU15" s="17"/>
      <c r="AV15" s="17">
        <v>0.117046372878526</v>
      </c>
      <c r="AW15" s="17">
        <v>0.153693292897707</v>
      </c>
    </row>
    <row r="16" spans="2:49" x14ac:dyDescent="0.3">
      <c r="B16" s="18" t="s">
        <v>100</v>
      </c>
      <c r="C16" s="17">
        <v>0.49352894753614301</v>
      </c>
      <c r="D16" s="17">
        <v>0.40761203776087301</v>
      </c>
      <c r="E16" s="17">
        <v>0.57822448770552903</v>
      </c>
      <c r="F16" s="17"/>
      <c r="G16" s="17">
        <v>0.238716247006001</v>
      </c>
      <c r="H16" s="17">
        <v>0.243618060626524</v>
      </c>
      <c r="I16" s="17">
        <v>0.41552259105302403</v>
      </c>
      <c r="J16" s="17">
        <v>0.53753356748921999</v>
      </c>
      <c r="K16" s="17">
        <v>0.66137495091100096</v>
      </c>
      <c r="L16" s="17">
        <v>0.78241070262004297</v>
      </c>
      <c r="M16" s="17"/>
      <c r="N16" s="17">
        <v>0.38627209214403102</v>
      </c>
      <c r="O16" s="17">
        <v>0.52241969580136405</v>
      </c>
      <c r="P16" s="17">
        <v>0.483819444634149</v>
      </c>
      <c r="Q16" s="17">
        <v>0.58788732451442005</v>
      </c>
      <c r="R16" s="17"/>
      <c r="S16" s="17">
        <v>0.331749102051695</v>
      </c>
      <c r="T16" s="17">
        <v>0.56709937016281797</v>
      </c>
      <c r="U16" s="17">
        <v>0.52541577435664</v>
      </c>
      <c r="V16" s="17">
        <v>0.53031104204537505</v>
      </c>
      <c r="W16" s="17">
        <v>0.59788313236287804</v>
      </c>
      <c r="X16" s="17">
        <v>0.46083048676588301</v>
      </c>
      <c r="Y16" s="17">
        <v>0.56679238036273705</v>
      </c>
      <c r="Z16" s="17">
        <v>0.46589925968929502</v>
      </c>
      <c r="AA16" s="17">
        <v>0.43538441665237698</v>
      </c>
      <c r="AB16" s="17">
        <v>0.51335213925052003</v>
      </c>
      <c r="AC16" s="17">
        <v>0.54517812652099396</v>
      </c>
      <c r="AD16" s="17">
        <v>0.49857890025139501</v>
      </c>
      <c r="AE16" s="17"/>
      <c r="AF16" s="17">
        <v>0.63570702238294297</v>
      </c>
      <c r="AG16" s="17">
        <v>0.50931807975493104</v>
      </c>
      <c r="AH16" s="17">
        <v>0.40326245991085702</v>
      </c>
      <c r="AI16" s="17">
        <v>0.290326905950964</v>
      </c>
      <c r="AJ16" s="17">
        <v>0.211899561580533</v>
      </c>
      <c r="AK16" s="17"/>
      <c r="AL16" s="17">
        <v>0.333104829100901</v>
      </c>
      <c r="AM16" s="17">
        <v>0.53185382133494996</v>
      </c>
      <c r="AN16" s="17">
        <v>0.507837294473237</v>
      </c>
      <c r="AO16" s="17">
        <v>0.58904617770800105</v>
      </c>
      <c r="AP16" s="17">
        <v>0.62746476452789401</v>
      </c>
      <c r="AQ16" s="17">
        <v>0.47573492661417699</v>
      </c>
      <c r="AR16" s="17"/>
      <c r="AS16" s="17">
        <v>0.507443276804459</v>
      </c>
      <c r="AT16" s="17">
        <v>0.47695903605244799</v>
      </c>
      <c r="AU16" s="17"/>
      <c r="AV16" s="17">
        <v>0.51617341437026398</v>
      </c>
      <c r="AW16" s="17">
        <v>0.48711223035649098</v>
      </c>
    </row>
    <row r="17" spans="2:49" x14ac:dyDescent="0.3">
      <c r="B17" s="18" t="s">
        <v>77</v>
      </c>
      <c r="C17" s="19">
        <v>1.1998485085932299E-2</v>
      </c>
      <c r="D17" s="19">
        <v>1.0714814368857401E-2</v>
      </c>
      <c r="E17" s="19">
        <v>1.3336926442608E-2</v>
      </c>
      <c r="F17" s="19"/>
      <c r="G17" s="19">
        <v>3.5263537574245301E-3</v>
      </c>
      <c r="H17" s="19">
        <v>1.1024295083831201E-2</v>
      </c>
      <c r="I17" s="19">
        <v>6.9362104564724397E-3</v>
      </c>
      <c r="J17" s="19">
        <v>1.3418552505244199E-2</v>
      </c>
      <c r="K17" s="19">
        <v>1.6358540901613101E-2</v>
      </c>
      <c r="L17" s="19">
        <v>1.85184600758059E-2</v>
      </c>
      <c r="M17" s="19"/>
      <c r="N17" s="19">
        <v>9.8816223478793604E-3</v>
      </c>
      <c r="O17" s="19">
        <v>1.1401462092206801E-2</v>
      </c>
      <c r="P17" s="19">
        <v>1.0811809009393899E-2</v>
      </c>
      <c r="Q17" s="19">
        <v>1.60810992727561E-2</v>
      </c>
      <c r="R17" s="19"/>
      <c r="S17" s="19">
        <v>1.2855037021589801E-2</v>
      </c>
      <c r="T17" s="19">
        <v>9.7049625326687296E-3</v>
      </c>
      <c r="U17" s="19">
        <v>1.32157902427674E-2</v>
      </c>
      <c r="V17" s="19">
        <v>5.4880404953168999E-3</v>
      </c>
      <c r="W17" s="19">
        <v>1.22742268956619E-2</v>
      </c>
      <c r="X17" s="19">
        <v>1.0900994916286299E-2</v>
      </c>
      <c r="Y17" s="19">
        <v>1.05787339598983E-2</v>
      </c>
      <c r="Z17" s="19">
        <v>0</v>
      </c>
      <c r="AA17" s="19">
        <v>2.11019286205286E-2</v>
      </c>
      <c r="AB17" s="19">
        <v>1.1209786634603E-2</v>
      </c>
      <c r="AC17" s="19">
        <v>8.9894036185288097E-3</v>
      </c>
      <c r="AD17" s="19">
        <v>3.0697476809017299E-2</v>
      </c>
      <c r="AE17" s="19"/>
      <c r="AF17" s="19">
        <v>1.6101953209017601E-2</v>
      </c>
      <c r="AG17" s="19">
        <v>7.8721082104607903E-3</v>
      </c>
      <c r="AH17" s="19">
        <v>1.21991485463692E-2</v>
      </c>
      <c r="AI17" s="19">
        <v>1.08914993918849E-2</v>
      </c>
      <c r="AJ17" s="19">
        <v>0</v>
      </c>
      <c r="AK17" s="19"/>
      <c r="AL17" s="19">
        <v>1.23515775482901E-2</v>
      </c>
      <c r="AM17" s="19">
        <v>9.1419578593464092E-3</v>
      </c>
      <c r="AN17" s="19">
        <v>1.8259689901705001E-2</v>
      </c>
      <c r="AO17" s="19">
        <v>1.2244705290681E-2</v>
      </c>
      <c r="AP17" s="19">
        <v>1.7483351448235498E-2</v>
      </c>
      <c r="AQ17" s="19">
        <v>0</v>
      </c>
      <c r="AR17" s="19"/>
      <c r="AS17" s="19">
        <v>1.6000440156153199E-2</v>
      </c>
      <c r="AT17" s="19">
        <v>7.2327475504347103E-3</v>
      </c>
      <c r="AU17" s="19"/>
      <c r="AV17" s="19">
        <v>1.8246425235961001E-2</v>
      </c>
      <c r="AW17" s="19">
        <v>1.07699123855633E-2</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0.14478231591333501</v>
      </c>
      <c r="D9" s="17">
        <v>0.13584644720498101</v>
      </c>
      <c r="E9" s="17">
        <v>0.153668130676091</v>
      </c>
      <c r="F9" s="17"/>
      <c r="G9" s="17">
        <v>6.4028756313461901E-2</v>
      </c>
      <c r="H9" s="17">
        <v>5.5235439425200102E-2</v>
      </c>
      <c r="I9" s="17">
        <v>0.120200963204825</v>
      </c>
      <c r="J9" s="17">
        <v>0.147828436804258</v>
      </c>
      <c r="K9" s="17">
        <v>0.17036577086496099</v>
      </c>
      <c r="L9" s="17">
        <v>0.27201980413581001</v>
      </c>
      <c r="M9" s="17"/>
      <c r="N9" s="17">
        <v>9.0023781035395795E-2</v>
      </c>
      <c r="O9" s="17">
        <v>0.160399335718622</v>
      </c>
      <c r="P9" s="17">
        <v>0.13580922032548801</v>
      </c>
      <c r="Q9" s="17">
        <v>0.19349208782386801</v>
      </c>
      <c r="R9" s="17"/>
      <c r="S9" s="17">
        <v>8.5281651164470104E-2</v>
      </c>
      <c r="T9" s="17">
        <v>0.147323748710667</v>
      </c>
      <c r="U9" s="17">
        <v>0.17946888959756299</v>
      </c>
      <c r="V9" s="17">
        <v>0.17307905710076299</v>
      </c>
      <c r="W9" s="17">
        <v>0.171295002941387</v>
      </c>
      <c r="X9" s="17">
        <v>0.13594843294698999</v>
      </c>
      <c r="Y9" s="17">
        <v>0.15552089962434801</v>
      </c>
      <c r="Z9" s="17">
        <v>0.19882096818560699</v>
      </c>
      <c r="AA9" s="17">
        <v>0.145750369015056</v>
      </c>
      <c r="AB9" s="17">
        <v>0.14181297144907001</v>
      </c>
      <c r="AC9" s="17">
        <v>0.14304305009864601</v>
      </c>
      <c r="AD9" s="17">
        <v>0.106802249848178</v>
      </c>
      <c r="AE9" s="17"/>
      <c r="AF9" s="17">
        <v>0.251199992177224</v>
      </c>
      <c r="AG9" s="17">
        <v>0.13196199832281499</v>
      </c>
      <c r="AH9" s="17">
        <v>8.12172853935509E-2</v>
      </c>
      <c r="AI9" s="17">
        <v>7.00831972612833E-2</v>
      </c>
      <c r="AJ9" s="17">
        <v>5.6816462489295103E-2</v>
      </c>
      <c r="AK9" s="17"/>
      <c r="AL9" s="17">
        <v>0.10720913915210201</v>
      </c>
      <c r="AM9" s="17">
        <v>0.156639337083021</v>
      </c>
      <c r="AN9" s="17">
        <v>0.15000556428224199</v>
      </c>
      <c r="AO9" s="17">
        <v>0.15541734674625399</v>
      </c>
      <c r="AP9" s="17">
        <v>0.19723498986107299</v>
      </c>
      <c r="AQ9" s="17">
        <v>0.120764451205593</v>
      </c>
      <c r="AR9" s="17"/>
      <c r="AS9" s="17">
        <v>0.14991828526873399</v>
      </c>
      <c r="AT9" s="17">
        <v>0.138666134819668</v>
      </c>
      <c r="AU9" s="17"/>
      <c r="AV9" s="17">
        <v>0.152233015584403</v>
      </c>
      <c r="AW9" s="17">
        <v>0.14452766121411201</v>
      </c>
    </row>
    <row r="10" spans="2:49" x14ac:dyDescent="0.3">
      <c r="B10" s="18" t="s">
        <v>94</v>
      </c>
      <c r="C10" s="17">
        <v>0.116535184452327</v>
      </c>
      <c r="D10" s="17">
        <v>0.127284520106971</v>
      </c>
      <c r="E10" s="17">
        <v>0.10512733542866</v>
      </c>
      <c r="F10" s="17"/>
      <c r="G10" s="17">
        <v>8.2196525804292306E-2</v>
      </c>
      <c r="H10" s="17">
        <v>8.57465473637226E-2</v>
      </c>
      <c r="I10" s="17">
        <v>0.10648925283605</v>
      </c>
      <c r="J10" s="17">
        <v>0.10935571337521501</v>
      </c>
      <c r="K10" s="17">
        <v>0.12212321184238201</v>
      </c>
      <c r="L10" s="17">
        <v>0.17482782496906299</v>
      </c>
      <c r="M10" s="17"/>
      <c r="N10" s="17">
        <v>0.126507268892953</v>
      </c>
      <c r="O10" s="17">
        <v>0.103399738827761</v>
      </c>
      <c r="P10" s="17">
        <v>0.114387654694244</v>
      </c>
      <c r="Q10" s="17">
        <v>0.122588665979109</v>
      </c>
      <c r="R10" s="17"/>
      <c r="S10" s="17">
        <v>0.102563921549347</v>
      </c>
      <c r="T10" s="17">
        <v>0.115399157805381</v>
      </c>
      <c r="U10" s="17">
        <v>0.115921604092642</v>
      </c>
      <c r="V10" s="17">
        <v>0.142658564101772</v>
      </c>
      <c r="W10" s="17">
        <v>0.10267653315962499</v>
      </c>
      <c r="X10" s="17">
        <v>0.111085759615538</v>
      </c>
      <c r="Y10" s="17">
        <v>0.108076087080863</v>
      </c>
      <c r="Z10" s="17">
        <v>0.13401775492196299</v>
      </c>
      <c r="AA10" s="17">
        <v>0.13857704108701599</v>
      </c>
      <c r="AB10" s="17">
        <v>9.1522746722922002E-2</v>
      </c>
      <c r="AC10" s="17">
        <v>0.15182645895903699</v>
      </c>
      <c r="AD10" s="17">
        <v>9.34433215652411E-2</v>
      </c>
      <c r="AE10" s="17"/>
      <c r="AF10" s="17">
        <v>0.1246145330719</v>
      </c>
      <c r="AG10" s="17">
        <v>0.11494289513157301</v>
      </c>
      <c r="AH10" s="17">
        <v>0.11002388094202099</v>
      </c>
      <c r="AI10" s="17">
        <v>0.11181186110371399</v>
      </c>
      <c r="AJ10" s="17">
        <v>6.1591449243522702E-2</v>
      </c>
      <c r="AK10" s="17"/>
      <c r="AL10" s="17">
        <v>9.3579390625284406E-2</v>
      </c>
      <c r="AM10" s="17">
        <v>0.12047727107063499</v>
      </c>
      <c r="AN10" s="17">
        <v>0.13513449239721501</v>
      </c>
      <c r="AO10" s="17">
        <v>0.147856411992774</v>
      </c>
      <c r="AP10" s="17">
        <v>7.3883596342653596E-2</v>
      </c>
      <c r="AQ10" s="17">
        <v>0.141108218736367</v>
      </c>
      <c r="AR10" s="17"/>
      <c r="AS10" s="17">
        <v>0.130942272854603</v>
      </c>
      <c r="AT10" s="17">
        <v>9.9378469603908906E-2</v>
      </c>
      <c r="AU10" s="17"/>
      <c r="AV10" s="17">
        <v>0.125916166388505</v>
      </c>
      <c r="AW10" s="17">
        <v>0.14264724350878</v>
      </c>
    </row>
    <row r="11" spans="2:49" x14ac:dyDescent="0.3">
      <c r="B11" s="18" t="s">
        <v>95</v>
      </c>
      <c r="C11" s="17">
        <v>0.161447398447779</v>
      </c>
      <c r="D11" s="17">
        <v>0.15691413259721701</v>
      </c>
      <c r="E11" s="17">
        <v>0.167030675146704</v>
      </c>
      <c r="F11" s="17"/>
      <c r="G11" s="17">
        <v>0.134238319552411</v>
      </c>
      <c r="H11" s="17">
        <v>0.17879960753053001</v>
      </c>
      <c r="I11" s="17">
        <v>0.16091135363367401</v>
      </c>
      <c r="J11" s="17">
        <v>0.13588180746369699</v>
      </c>
      <c r="K11" s="17">
        <v>0.18038725690556601</v>
      </c>
      <c r="L11" s="17">
        <v>0.17406927744803</v>
      </c>
      <c r="M11" s="17"/>
      <c r="N11" s="17">
        <v>0.16820144300875201</v>
      </c>
      <c r="O11" s="17">
        <v>0.16497185825301</v>
      </c>
      <c r="P11" s="17">
        <v>0.15746946531649</v>
      </c>
      <c r="Q11" s="17">
        <v>0.15575051524132499</v>
      </c>
      <c r="R11" s="17"/>
      <c r="S11" s="17">
        <v>0.16917149043108301</v>
      </c>
      <c r="T11" s="17">
        <v>0.17353683397352199</v>
      </c>
      <c r="U11" s="17">
        <v>0.15276507935161199</v>
      </c>
      <c r="V11" s="17">
        <v>0.14529549175567699</v>
      </c>
      <c r="W11" s="17">
        <v>0.17795349873181901</v>
      </c>
      <c r="X11" s="17">
        <v>0.17406760194735399</v>
      </c>
      <c r="Y11" s="17">
        <v>0.177731886508673</v>
      </c>
      <c r="Z11" s="17">
        <v>0.17687837403690199</v>
      </c>
      <c r="AA11" s="17">
        <v>0.15780112750622199</v>
      </c>
      <c r="AB11" s="17">
        <v>0.143790318521234</v>
      </c>
      <c r="AC11" s="17">
        <v>0.14009039578946</v>
      </c>
      <c r="AD11" s="17">
        <v>0.10588470847158001</v>
      </c>
      <c r="AE11" s="17"/>
      <c r="AF11" s="17">
        <v>0.152465424584942</v>
      </c>
      <c r="AG11" s="17">
        <v>0.15981003098054</v>
      </c>
      <c r="AH11" s="17">
        <v>0.1743981926414</v>
      </c>
      <c r="AI11" s="17">
        <v>0.16274471397163001</v>
      </c>
      <c r="AJ11" s="17">
        <v>0.17933218080246199</v>
      </c>
      <c r="AK11" s="17"/>
      <c r="AL11" s="17">
        <v>0.161711783782892</v>
      </c>
      <c r="AM11" s="17">
        <v>0.16947619629201099</v>
      </c>
      <c r="AN11" s="17">
        <v>0.174930579018126</v>
      </c>
      <c r="AO11" s="17">
        <v>0.13480898205823699</v>
      </c>
      <c r="AP11" s="17">
        <v>0.16638575661223701</v>
      </c>
      <c r="AQ11" s="17">
        <v>0.17158008650720599</v>
      </c>
      <c r="AR11" s="17"/>
      <c r="AS11" s="17">
        <v>0.164989158314479</v>
      </c>
      <c r="AT11" s="17">
        <v>0.15722968544443999</v>
      </c>
      <c r="AU11" s="17"/>
      <c r="AV11" s="17">
        <v>0.15511910452864</v>
      </c>
      <c r="AW11" s="17">
        <v>0.18797488109963001</v>
      </c>
    </row>
    <row r="12" spans="2:49" x14ac:dyDescent="0.3">
      <c r="B12" s="18" t="s">
        <v>96</v>
      </c>
      <c r="C12" s="17">
        <v>0.20600592901526199</v>
      </c>
      <c r="D12" s="17">
        <v>0.208223547397583</v>
      </c>
      <c r="E12" s="17">
        <v>0.20445542439676301</v>
      </c>
      <c r="F12" s="17"/>
      <c r="G12" s="17">
        <v>0.21671757023952801</v>
      </c>
      <c r="H12" s="17">
        <v>0.22615016980857799</v>
      </c>
      <c r="I12" s="17">
        <v>0.24820210448035901</v>
      </c>
      <c r="J12" s="17">
        <v>0.25948478810402797</v>
      </c>
      <c r="K12" s="17">
        <v>0.15178214014816499</v>
      </c>
      <c r="L12" s="17">
        <v>0.14091106428230599</v>
      </c>
      <c r="M12" s="17"/>
      <c r="N12" s="17">
        <v>0.217176252534833</v>
      </c>
      <c r="O12" s="17">
        <v>0.20782595320712799</v>
      </c>
      <c r="P12" s="17">
        <v>0.253180765708795</v>
      </c>
      <c r="Q12" s="17">
        <v>0.15089685756483201</v>
      </c>
      <c r="R12" s="17"/>
      <c r="S12" s="17">
        <v>0.189081635665762</v>
      </c>
      <c r="T12" s="17">
        <v>0.21500475051954199</v>
      </c>
      <c r="U12" s="17">
        <v>0.18117145183862099</v>
      </c>
      <c r="V12" s="17">
        <v>0.23774100985585001</v>
      </c>
      <c r="W12" s="17">
        <v>0.22148169199821399</v>
      </c>
      <c r="X12" s="17">
        <v>0.163887540328534</v>
      </c>
      <c r="Y12" s="17">
        <v>0.19692650199789999</v>
      </c>
      <c r="Z12" s="17">
        <v>0.16675806805917401</v>
      </c>
      <c r="AA12" s="17">
        <v>0.24463568151062401</v>
      </c>
      <c r="AB12" s="17">
        <v>0.259929036665486</v>
      </c>
      <c r="AC12" s="17">
        <v>0.14489170800967499</v>
      </c>
      <c r="AD12" s="17">
        <v>0.18233781100565599</v>
      </c>
      <c r="AE12" s="17"/>
      <c r="AF12" s="17">
        <v>0.18373663999532699</v>
      </c>
      <c r="AG12" s="17">
        <v>0.20672542350607301</v>
      </c>
      <c r="AH12" s="17">
        <v>0.228641182392399</v>
      </c>
      <c r="AI12" s="17">
        <v>0.20597824770595599</v>
      </c>
      <c r="AJ12" s="17">
        <v>0.237971024895762</v>
      </c>
      <c r="AK12" s="17"/>
      <c r="AL12" s="17">
        <v>0.22426839251451</v>
      </c>
      <c r="AM12" s="17">
        <v>0.16263646386821701</v>
      </c>
      <c r="AN12" s="17">
        <v>0.27213395690703801</v>
      </c>
      <c r="AO12" s="17">
        <v>0.21195454883672299</v>
      </c>
      <c r="AP12" s="17">
        <v>0.19872762580131501</v>
      </c>
      <c r="AQ12" s="17">
        <v>0.20610987407044601</v>
      </c>
      <c r="AR12" s="17"/>
      <c r="AS12" s="17">
        <v>0.20374902824948199</v>
      </c>
      <c r="AT12" s="17">
        <v>0.20869356455955099</v>
      </c>
      <c r="AU12" s="17"/>
      <c r="AV12" s="17">
        <v>0.21517476106650699</v>
      </c>
      <c r="AW12" s="17">
        <v>0.17714038630609899</v>
      </c>
    </row>
    <row r="13" spans="2:49" x14ac:dyDescent="0.3">
      <c r="B13" s="18" t="s">
        <v>97</v>
      </c>
      <c r="C13" s="17">
        <v>0.19964258068554799</v>
      </c>
      <c r="D13" s="17">
        <v>0.20380873293777199</v>
      </c>
      <c r="E13" s="17">
        <v>0.19424598563786399</v>
      </c>
      <c r="F13" s="17"/>
      <c r="G13" s="17">
        <v>0.25460592822859102</v>
      </c>
      <c r="H13" s="17">
        <v>0.22865390347637399</v>
      </c>
      <c r="I13" s="17">
        <v>0.21816325206894599</v>
      </c>
      <c r="J13" s="17">
        <v>0.20659363713269499</v>
      </c>
      <c r="K13" s="17">
        <v>0.20551996543773901</v>
      </c>
      <c r="L13" s="17">
        <v>0.114545245306358</v>
      </c>
      <c r="M13" s="17"/>
      <c r="N13" s="17">
        <v>0.22731836908417499</v>
      </c>
      <c r="O13" s="17">
        <v>0.19428966817715401</v>
      </c>
      <c r="P13" s="17">
        <v>0.196938891753348</v>
      </c>
      <c r="Q13" s="17">
        <v>0.178118899141093</v>
      </c>
      <c r="R13" s="17"/>
      <c r="S13" s="17">
        <v>0.234426437832608</v>
      </c>
      <c r="T13" s="17">
        <v>0.18522535393363099</v>
      </c>
      <c r="U13" s="17">
        <v>0.210411997907513</v>
      </c>
      <c r="V13" s="17">
        <v>0.17720487057710799</v>
      </c>
      <c r="W13" s="17">
        <v>0.188536400507296</v>
      </c>
      <c r="X13" s="17">
        <v>0.222090542353822</v>
      </c>
      <c r="Y13" s="17">
        <v>0.17438794134473801</v>
      </c>
      <c r="Z13" s="17">
        <v>0.16685130553319599</v>
      </c>
      <c r="AA13" s="17">
        <v>0.17838880216939401</v>
      </c>
      <c r="AB13" s="17">
        <v>0.20587540379144401</v>
      </c>
      <c r="AC13" s="17">
        <v>0.19847951790837201</v>
      </c>
      <c r="AD13" s="17">
        <v>0.26906022412306002</v>
      </c>
      <c r="AE13" s="17"/>
      <c r="AF13" s="17">
        <v>0.15499917857804199</v>
      </c>
      <c r="AG13" s="17">
        <v>0.22353064455546201</v>
      </c>
      <c r="AH13" s="17">
        <v>0.21779286735006101</v>
      </c>
      <c r="AI13" s="17">
        <v>0.23409190198157701</v>
      </c>
      <c r="AJ13" s="17">
        <v>0.22606411738221499</v>
      </c>
      <c r="AK13" s="17"/>
      <c r="AL13" s="17">
        <v>0.210452767781245</v>
      </c>
      <c r="AM13" s="17">
        <v>0.222637673793395</v>
      </c>
      <c r="AN13" s="17">
        <v>0.16185785343970399</v>
      </c>
      <c r="AO13" s="17">
        <v>0.160358372049731</v>
      </c>
      <c r="AP13" s="17">
        <v>0.22416814704136301</v>
      </c>
      <c r="AQ13" s="17">
        <v>0.186748463420918</v>
      </c>
      <c r="AR13" s="17"/>
      <c r="AS13" s="17">
        <v>0.18435530072554601</v>
      </c>
      <c r="AT13" s="17">
        <v>0.21784747370475399</v>
      </c>
      <c r="AU13" s="17"/>
      <c r="AV13" s="17">
        <v>0.19127151520329999</v>
      </c>
      <c r="AW13" s="17">
        <v>0.16824858113133301</v>
      </c>
    </row>
    <row r="14" spans="2:49" x14ac:dyDescent="0.3">
      <c r="B14" s="18" t="s">
        <v>98</v>
      </c>
      <c r="C14" s="17">
        <v>0.13288118832930601</v>
      </c>
      <c r="D14" s="17">
        <v>0.12894883190121201</v>
      </c>
      <c r="E14" s="17">
        <v>0.13675040037929101</v>
      </c>
      <c r="F14" s="17"/>
      <c r="G14" s="17">
        <v>0.17369123741029299</v>
      </c>
      <c r="H14" s="17">
        <v>0.184204476921735</v>
      </c>
      <c r="I14" s="17">
        <v>0.11890189306816799</v>
      </c>
      <c r="J14" s="17">
        <v>0.10293748376151</v>
      </c>
      <c r="K14" s="17">
        <v>0.13604056827913999</v>
      </c>
      <c r="L14" s="17">
        <v>9.7522203113729403E-2</v>
      </c>
      <c r="M14" s="17"/>
      <c r="N14" s="17">
        <v>0.14026906430813399</v>
      </c>
      <c r="O14" s="17">
        <v>0.12878813966712599</v>
      </c>
      <c r="P14" s="17">
        <v>0.114626542157789</v>
      </c>
      <c r="Q14" s="17">
        <v>0.144874685993964</v>
      </c>
      <c r="R14" s="17"/>
      <c r="S14" s="17">
        <v>0.16433878567048599</v>
      </c>
      <c r="T14" s="17">
        <v>0.12533669354754601</v>
      </c>
      <c r="U14" s="17">
        <v>0.114072288601472</v>
      </c>
      <c r="V14" s="17">
        <v>0.110278081032255</v>
      </c>
      <c r="W14" s="17">
        <v>0.10199145995374399</v>
      </c>
      <c r="X14" s="17">
        <v>0.14714696092657401</v>
      </c>
      <c r="Y14" s="17">
        <v>0.138462360098839</v>
      </c>
      <c r="Z14" s="17">
        <v>0.11701859117699499</v>
      </c>
      <c r="AA14" s="17">
        <v>0.100869420007888</v>
      </c>
      <c r="AB14" s="17">
        <v>0.137838758434977</v>
      </c>
      <c r="AC14" s="17">
        <v>0.170814791590019</v>
      </c>
      <c r="AD14" s="17">
        <v>0.211373375584756</v>
      </c>
      <c r="AE14" s="17"/>
      <c r="AF14" s="17">
        <v>0.10747608843914699</v>
      </c>
      <c r="AG14" s="17">
        <v>0.13199431114979099</v>
      </c>
      <c r="AH14" s="17">
        <v>0.137585616656383</v>
      </c>
      <c r="AI14" s="17">
        <v>0.165245548466634</v>
      </c>
      <c r="AJ14" s="17">
        <v>0.21048043030642399</v>
      </c>
      <c r="AK14" s="17"/>
      <c r="AL14" s="17">
        <v>0.15134289603307199</v>
      </c>
      <c r="AM14" s="17">
        <v>0.13380682873836</v>
      </c>
      <c r="AN14" s="17">
        <v>6.5965344750352303E-2</v>
      </c>
      <c r="AO14" s="17">
        <v>0.15822380028049901</v>
      </c>
      <c r="AP14" s="17">
        <v>0.11037749530572399</v>
      </c>
      <c r="AQ14" s="17">
        <v>0.13453545240202999</v>
      </c>
      <c r="AR14" s="17"/>
      <c r="AS14" s="17">
        <v>0.13947743833001899</v>
      </c>
      <c r="AT14" s="17">
        <v>0.12502602862103199</v>
      </c>
      <c r="AU14" s="17"/>
      <c r="AV14" s="17">
        <v>0.13213209392112199</v>
      </c>
      <c r="AW14" s="17">
        <v>0.15658353055685301</v>
      </c>
    </row>
    <row r="15" spans="2:49" ht="28.8" x14ac:dyDescent="0.3">
      <c r="B15" s="18" t="s">
        <v>99</v>
      </c>
      <c r="C15" s="17">
        <v>2.3015001867500998E-2</v>
      </c>
      <c r="D15" s="17">
        <v>2.1390715648857798E-2</v>
      </c>
      <c r="E15" s="17">
        <v>2.4764938497155799E-2</v>
      </c>
      <c r="F15" s="17"/>
      <c r="G15" s="17">
        <v>4.90094638023836E-2</v>
      </c>
      <c r="H15" s="17">
        <v>2.5462966699119901E-2</v>
      </c>
      <c r="I15" s="17">
        <v>1.52358781926984E-2</v>
      </c>
      <c r="J15" s="17">
        <v>2.7095216222607701E-2</v>
      </c>
      <c r="K15" s="17">
        <v>1.18877826442711E-2</v>
      </c>
      <c r="L15" s="17">
        <v>1.4140425713954401E-2</v>
      </c>
      <c r="M15" s="17"/>
      <c r="N15" s="17">
        <v>2.1977947706643901E-2</v>
      </c>
      <c r="O15" s="17">
        <v>2.4578401665852699E-2</v>
      </c>
      <c r="P15" s="17">
        <v>1.8974538576562502E-2</v>
      </c>
      <c r="Q15" s="17">
        <v>2.4509805257458099E-2</v>
      </c>
      <c r="R15" s="17"/>
      <c r="S15" s="17">
        <v>3.5092605056982598E-2</v>
      </c>
      <c r="T15" s="17">
        <v>1.79294070744738E-2</v>
      </c>
      <c r="U15" s="17">
        <v>2.2305274045629299E-2</v>
      </c>
      <c r="V15" s="17">
        <v>1.37429255765754E-2</v>
      </c>
      <c r="W15" s="17">
        <v>2.4483721120400901E-2</v>
      </c>
      <c r="X15" s="17">
        <v>2.10049177701279E-2</v>
      </c>
      <c r="Y15" s="17">
        <v>3.2784575017362497E-2</v>
      </c>
      <c r="Z15" s="17">
        <v>3.0044238338782898E-2</v>
      </c>
      <c r="AA15" s="17">
        <v>2.10684637110603E-2</v>
      </c>
      <c r="AB15" s="17">
        <v>9.3853795797870909E-3</v>
      </c>
      <c r="AC15" s="17">
        <v>3.3424988695813201E-2</v>
      </c>
      <c r="AD15" s="17">
        <v>1.6179540546291699E-2</v>
      </c>
      <c r="AE15" s="17"/>
      <c r="AF15" s="17">
        <v>1.21971775580519E-2</v>
      </c>
      <c r="AG15" s="17">
        <v>1.2449444746957101E-2</v>
      </c>
      <c r="AH15" s="17">
        <v>3.9331608551164798E-2</v>
      </c>
      <c r="AI15" s="17">
        <v>3.2227126510827701E-2</v>
      </c>
      <c r="AJ15" s="17">
        <v>2.7744334880317599E-2</v>
      </c>
      <c r="AK15" s="17"/>
      <c r="AL15" s="17">
        <v>3.99229463577742E-2</v>
      </c>
      <c r="AM15" s="17">
        <v>2.1506400687361801E-2</v>
      </c>
      <c r="AN15" s="17">
        <v>1.4161428392621699E-2</v>
      </c>
      <c r="AO15" s="17">
        <v>9.9864288492020996E-3</v>
      </c>
      <c r="AP15" s="17">
        <v>8.2952681452240409E-3</v>
      </c>
      <c r="AQ15" s="17">
        <v>3.9153453657439399E-2</v>
      </c>
      <c r="AR15" s="17"/>
      <c r="AS15" s="17">
        <v>1.6239902036120701E-2</v>
      </c>
      <c r="AT15" s="17">
        <v>3.1083145314041501E-2</v>
      </c>
      <c r="AU15" s="17"/>
      <c r="AV15" s="17">
        <v>1.7661130906650901E-2</v>
      </c>
      <c r="AW15" s="17">
        <v>1.29300950643358E-2</v>
      </c>
    </row>
    <row r="16" spans="2:49" x14ac:dyDescent="0.3">
      <c r="B16" s="18" t="s">
        <v>100</v>
      </c>
      <c r="C16" s="17">
        <v>1.10593471032506E-2</v>
      </c>
      <c r="D16" s="17">
        <v>1.26767236709052E-2</v>
      </c>
      <c r="E16" s="17">
        <v>9.5612709514075207E-3</v>
      </c>
      <c r="F16" s="17"/>
      <c r="G16" s="17">
        <v>2.2811150444593999E-2</v>
      </c>
      <c r="H16" s="17">
        <v>7.6536239077911296E-3</v>
      </c>
      <c r="I16" s="17">
        <v>5.5329532824497998E-3</v>
      </c>
      <c r="J16" s="17">
        <v>5.4881294021631903E-3</v>
      </c>
      <c r="K16" s="17">
        <v>1.8708618041469002E-2</v>
      </c>
      <c r="L16" s="17">
        <v>9.8697220788390508E-3</v>
      </c>
      <c r="M16" s="17"/>
      <c r="N16" s="17">
        <v>8.5258734291132204E-3</v>
      </c>
      <c r="O16" s="17">
        <v>8.3211722890669092E-3</v>
      </c>
      <c r="P16" s="17">
        <v>6.4217091004659501E-3</v>
      </c>
      <c r="Q16" s="17">
        <v>2.0844744089820299E-2</v>
      </c>
      <c r="R16" s="17"/>
      <c r="S16" s="17">
        <v>1.3402530355628699E-2</v>
      </c>
      <c r="T16" s="17">
        <v>2.0244054435237299E-2</v>
      </c>
      <c r="U16" s="17">
        <v>1.6454311847838601E-2</v>
      </c>
      <c r="V16" s="17">
        <v>0</v>
      </c>
      <c r="W16" s="17">
        <v>6.1783656661487203E-3</v>
      </c>
      <c r="X16" s="17">
        <v>1.4393139137684899E-2</v>
      </c>
      <c r="Y16" s="17">
        <v>1.0428663440952999E-2</v>
      </c>
      <c r="Z16" s="17">
        <v>9.6106997473806802E-3</v>
      </c>
      <c r="AA16" s="17">
        <v>8.7618692435502497E-3</v>
      </c>
      <c r="AB16" s="17">
        <v>4.97650841871546E-3</v>
      </c>
      <c r="AC16" s="17">
        <v>1.7429088948977899E-2</v>
      </c>
      <c r="AD16" s="17">
        <v>0</v>
      </c>
      <c r="AE16" s="17"/>
      <c r="AF16" s="17">
        <v>7.5089579849135597E-3</v>
      </c>
      <c r="AG16" s="17">
        <v>1.43847155371813E-2</v>
      </c>
      <c r="AH16" s="17">
        <v>7.4348383182229003E-3</v>
      </c>
      <c r="AI16" s="17">
        <v>1.4276759119244699E-2</v>
      </c>
      <c r="AJ16" s="17">
        <v>0</v>
      </c>
      <c r="AK16" s="17"/>
      <c r="AL16" s="17">
        <v>8.4679932786149905E-3</v>
      </c>
      <c r="AM16" s="17">
        <v>9.76497955442838E-3</v>
      </c>
      <c r="AN16" s="17">
        <v>7.7988618107919403E-3</v>
      </c>
      <c r="AO16" s="17">
        <v>1.6376362095660402E-2</v>
      </c>
      <c r="AP16" s="17">
        <v>2.09271208904095E-2</v>
      </c>
      <c r="AQ16" s="17">
        <v>0</v>
      </c>
      <c r="AR16" s="17"/>
      <c r="AS16" s="17">
        <v>3.70725230321203E-3</v>
      </c>
      <c r="AT16" s="17">
        <v>1.9814606354860799E-2</v>
      </c>
      <c r="AU16" s="17"/>
      <c r="AV16" s="17">
        <v>3.1730441708102898E-3</v>
      </c>
      <c r="AW16" s="17">
        <v>4.9513346868943504E-3</v>
      </c>
    </row>
    <row r="17" spans="2:49" x14ac:dyDescent="0.3">
      <c r="B17" s="18" t="s">
        <v>77</v>
      </c>
      <c r="C17" s="19">
        <v>4.6310541856904603E-3</v>
      </c>
      <c r="D17" s="19">
        <v>4.9063485345001599E-3</v>
      </c>
      <c r="E17" s="19">
        <v>4.395838886064E-3</v>
      </c>
      <c r="F17" s="19"/>
      <c r="G17" s="19">
        <v>2.7010482044458402E-3</v>
      </c>
      <c r="H17" s="19">
        <v>8.0932648669497804E-3</v>
      </c>
      <c r="I17" s="19">
        <v>6.36234923283028E-3</v>
      </c>
      <c r="J17" s="19">
        <v>5.3347877338261402E-3</v>
      </c>
      <c r="K17" s="19">
        <v>3.1846858363073702E-3</v>
      </c>
      <c r="L17" s="19">
        <v>2.0944329519094599E-3</v>
      </c>
      <c r="M17" s="19"/>
      <c r="N17" s="19">
        <v>0</v>
      </c>
      <c r="O17" s="19">
        <v>7.42573219427936E-3</v>
      </c>
      <c r="P17" s="19">
        <v>2.1912123668190401E-3</v>
      </c>
      <c r="Q17" s="19">
        <v>8.9237389085305794E-3</v>
      </c>
      <c r="R17" s="19"/>
      <c r="S17" s="19">
        <v>6.6409422736326404E-3</v>
      </c>
      <c r="T17" s="19">
        <v>0</v>
      </c>
      <c r="U17" s="19">
        <v>7.42910271711007E-3</v>
      </c>
      <c r="V17" s="19">
        <v>0</v>
      </c>
      <c r="W17" s="19">
        <v>5.4033259213647896E-3</v>
      </c>
      <c r="X17" s="19">
        <v>1.03751049733738E-2</v>
      </c>
      <c r="Y17" s="19">
        <v>5.6810848863233102E-3</v>
      </c>
      <c r="Z17" s="19">
        <v>0</v>
      </c>
      <c r="AA17" s="19">
        <v>4.1472257491898404E-3</v>
      </c>
      <c r="AB17" s="19">
        <v>4.8688764163642801E-3</v>
      </c>
      <c r="AC17" s="19">
        <v>0</v>
      </c>
      <c r="AD17" s="19">
        <v>1.49187688552365E-2</v>
      </c>
      <c r="AE17" s="19"/>
      <c r="AF17" s="19">
        <v>5.8020076104524504E-3</v>
      </c>
      <c r="AG17" s="19">
        <v>4.2005360696070904E-3</v>
      </c>
      <c r="AH17" s="19">
        <v>3.5745277547968401E-3</v>
      </c>
      <c r="AI17" s="19">
        <v>3.5406438791335099E-3</v>
      </c>
      <c r="AJ17" s="19">
        <v>0</v>
      </c>
      <c r="AK17" s="19"/>
      <c r="AL17" s="19">
        <v>3.04469047450501E-3</v>
      </c>
      <c r="AM17" s="19">
        <v>3.0548489125712401E-3</v>
      </c>
      <c r="AN17" s="19">
        <v>1.8011919001908301E-2</v>
      </c>
      <c r="AO17" s="19">
        <v>5.0177470909193497E-3</v>
      </c>
      <c r="AP17" s="19">
        <v>0</v>
      </c>
      <c r="AQ17" s="19">
        <v>0</v>
      </c>
      <c r="AR17" s="19"/>
      <c r="AS17" s="19">
        <v>6.6213619178037203E-3</v>
      </c>
      <c r="AT17" s="19">
        <v>2.2608915777430302E-3</v>
      </c>
      <c r="AU17" s="19"/>
      <c r="AV17" s="19">
        <v>7.3191682300622601E-3</v>
      </c>
      <c r="AW17" s="19">
        <v>4.9962864319623599E-3</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1.35157459433713E-2</v>
      </c>
      <c r="D9" s="17">
        <v>2.2801232766987801E-2</v>
      </c>
      <c r="E9" s="17">
        <v>4.55565389104301E-3</v>
      </c>
      <c r="F9" s="17"/>
      <c r="G9" s="17">
        <v>1.8584434082425699E-2</v>
      </c>
      <c r="H9" s="17">
        <v>2.5400767917664199E-2</v>
      </c>
      <c r="I9" s="17">
        <v>9.7751250330767401E-3</v>
      </c>
      <c r="J9" s="17">
        <v>1.36182552904409E-2</v>
      </c>
      <c r="K9" s="17">
        <v>6.1104446556114397E-3</v>
      </c>
      <c r="L9" s="17">
        <v>8.4162708691236498E-3</v>
      </c>
      <c r="M9" s="17"/>
      <c r="N9" s="17">
        <v>1.6111451706370201E-2</v>
      </c>
      <c r="O9" s="17">
        <v>1.51987346047245E-2</v>
      </c>
      <c r="P9" s="17">
        <v>9.0519913379967804E-3</v>
      </c>
      <c r="Q9" s="17">
        <v>1.3036416083562499E-2</v>
      </c>
      <c r="R9" s="17"/>
      <c r="S9" s="17">
        <v>1.2635317572607E-2</v>
      </c>
      <c r="T9" s="17">
        <v>1.2926289984841299E-2</v>
      </c>
      <c r="U9" s="17">
        <v>3.52615336713544E-2</v>
      </c>
      <c r="V9" s="17">
        <v>9.7417692395546599E-3</v>
      </c>
      <c r="W9" s="17">
        <v>6.3293049110948203E-3</v>
      </c>
      <c r="X9" s="17">
        <v>1.4715235720622199E-2</v>
      </c>
      <c r="Y9" s="17">
        <v>1.0458282492946201E-2</v>
      </c>
      <c r="Z9" s="17">
        <v>0</v>
      </c>
      <c r="AA9" s="17">
        <v>1.2415352375514801E-2</v>
      </c>
      <c r="AB9" s="17">
        <v>9.9536099447060308E-3</v>
      </c>
      <c r="AC9" s="17">
        <v>2.1110649292689999E-2</v>
      </c>
      <c r="AD9" s="17">
        <v>1.49187688552365E-2</v>
      </c>
      <c r="AE9" s="17"/>
      <c r="AF9" s="17">
        <v>1.68570340060347E-2</v>
      </c>
      <c r="AG9" s="17">
        <v>1.04865175421267E-2</v>
      </c>
      <c r="AH9" s="17">
        <v>8.9399693199214095E-3</v>
      </c>
      <c r="AI9" s="17">
        <v>2.1012248890998599E-2</v>
      </c>
      <c r="AJ9" s="17">
        <v>3.06748083672575E-2</v>
      </c>
      <c r="AK9" s="17"/>
      <c r="AL9" s="17">
        <v>1.6288984913969101E-2</v>
      </c>
      <c r="AM9" s="17">
        <v>1.23873036009917E-2</v>
      </c>
      <c r="AN9" s="17">
        <v>1.7633103428102401E-2</v>
      </c>
      <c r="AO9" s="17">
        <v>4.9387122922983501E-3</v>
      </c>
      <c r="AP9" s="17">
        <v>2.27311375584443E-2</v>
      </c>
      <c r="AQ9" s="17">
        <v>8.0252611239894408E-3</v>
      </c>
      <c r="AR9" s="17"/>
      <c r="AS9" s="17">
        <v>1.3060688375746501E-2</v>
      </c>
      <c r="AT9" s="17">
        <v>1.4057652309831701E-2</v>
      </c>
      <c r="AU9" s="17"/>
      <c r="AV9" s="17">
        <v>1.0216868797328599E-2</v>
      </c>
      <c r="AW9" s="17">
        <v>1.9683473813277001E-2</v>
      </c>
    </row>
    <row r="10" spans="2:49" x14ac:dyDescent="0.3">
      <c r="B10" s="18" t="s">
        <v>94</v>
      </c>
      <c r="C10" s="17">
        <v>2.1212016844587098E-2</v>
      </c>
      <c r="D10" s="17">
        <v>2.9687158730914199E-2</v>
      </c>
      <c r="E10" s="17">
        <v>1.3097722278385999E-2</v>
      </c>
      <c r="F10" s="17"/>
      <c r="G10" s="17">
        <v>3.7484256442047503E-2</v>
      </c>
      <c r="H10" s="17">
        <v>2.4342546786547101E-2</v>
      </c>
      <c r="I10" s="17">
        <v>1.8565628074632901E-2</v>
      </c>
      <c r="J10" s="17">
        <v>1.6045960068699999E-2</v>
      </c>
      <c r="K10" s="17">
        <v>2.1417891511946001E-2</v>
      </c>
      <c r="L10" s="17">
        <v>1.40008911820484E-2</v>
      </c>
      <c r="M10" s="17"/>
      <c r="N10" s="17">
        <v>3.1323646618563197E-2</v>
      </c>
      <c r="O10" s="17">
        <v>1.1932166576311101E-2</v>
      </c>
      <c r="P10" s="17">
        <v>1.6197922338263199E-2</v>
      </c>
      <c r="Q10" s="17">
        <v>2.4584836143020199E-2</v>
      </c>
      <c r="R10" s="17"/>
      <c r="S10" s="17">
        <v>3.15579447265067E-2</v>
      </c>
      <c r="T10" s="17">
        <v>1.6603259899365001E-2</v>
      </c>
      <c r="U10" s="17">
        <v>5.2389185533286099E-3</v>
      </c>
      <c r="V10" s="17">
        <v>4.7168735576568E-3</v>
      </c>
      <c r="W10" s="17">
        <v>1.79222806504775E-2</v>
      </c>
      <c r="X10" s="17">
        <v>9.4082671780413504E-3</v>
      </c>
      <c r="Y10" s="17">
        <v>2.76641016589728E-2</v>
      </c>
      <c r="Z10" s="17">
        <v>2.0067104200703401E-2</v>
      </c>
      <c r="AA10" s="17">
        <v>2.4633347589476402E-2</v>
      </c>
      <c r="AB10" s="17">
        <v>2.94180269302492E-2</v>
      </c>
      <c r="AC10" s="17">
        <v>2.69556822486131E-2</v>
      </c>
      <c r="AD10" s="17">
        <v>6.56349134947211E-2</v>
      </c>
      <c r="AE10" s="17"/>
      <c r="AF10" s="17">
        <v>1.1812246771579001E-2</v>
      </c>
      <c r="AG10" s="17">
        <v>1.6340428110104999E-2</v>
      </c>
      <c r="AH10" s="17">
        <v>2.8267838048562199E-2</v>
      </c>
      <c r="AI10" s="17">
        <v>3.2001741256257002E-2</v>
      </c>
      <c r="AJ10" s="17">
        <v>9.7394357347168503E-2</v>
      </c>
      <c r="AK10" s="17"/>
      <c r="AL10" s="17">
        <v>3.7252596388882099E-2</v>
      </c>
      <c r="AM10" s="17">
        <v>1.29263849575019E-2</v>
      </c>
      <c r="AN10" s="17">
        <v>4.7755106322275198E-2</v>
      </c>
      <c r="AO10" s="17">
        <v>2.19356968203992E-3</v>
      </c>
      <c r="AP10" s="17">
        <v>3.6263730650670598E-3</v>
      </c>
      <c r="AQ10" s="17">
        <v>2.8685217194597799E-2</v>
      </c>
      <c r="AR10" s="17"/>
      <c r="AS10" s="17">
        <v>2.2522038987580699E-2</v>
      </c>
      <c r="AT10" s="17">
        <v>1.9651973918155E-2</v>
      </c>
      <c r="AU10" s="17"/>
      <c r="AV10" s="17">
        <v>1.9743484357084801E-2</v>
      </c>
      <c r="AW10" s="17">
        <v>2.89928331560588E-2</v>
      </c>
    </row>
    <row r="11" spans="2:49" x14ac:dyDescent="0.3">
      <c r="B11" s="18" t="s">
        <v>95</v>
      </c>
      <c r="C11" s="17">
        <v>3.7274378483174601E-2</v>
      </c>
      <c r="D11" s="17">
        <v>6.1423339475558801E-2</v>
      </c>
      <c r="E11" s="17">
        <v>1.39869557328554E-2</v>
      </c>
      <c r="F11" s="17"/>
      <c r="G11" s="17">
        <v>3.5584123409726803E-2</v>
      </c>
      <c r="H11" s="17">
        <v>6.10780096524004E-2</v>
      </c>
      <c r="I11" s="17">
        <v>3.9581649796623201E-2</v>
      </c>
      <c r="J11" s="17">
        <v>1.89834414857156E-2</v>
      </c>
      <c r="K11" s="17">
        <v>1.8561686883949099E-2</v>
      </c>
      <c r="L11" s="17">
        <v>4.46165843450042E-2</v>
      </c>
      <c r="M11" s="17"/>
      <c r="N11" s="17">
        <v>4.2662351004373503E-2</v>
      </c>
      <c r="O11" s="17">
        <v>3.1786704062478299E-2</v>
      </c>
      <c r="P11" s="17">
        <v>3.6261492571942E-2</v>
      </c>
      <c r="Q11" s="17">
        <v>3.8460652718458603E-2</v>
      </c>
      <c r="R11" s="17"/>
      <c r="S11" s="17">
        <v>5.3242372132684401E-2</v>
      </c>
      <c r="T11" s="17">
        <v>4.41783078918766E-2</v>
      </c>
      <c r="U11" s="17">
        <v>3.0195584370100201E-2</v>
      </c>
      <c r="V11" s="17">
        <v>3.9620367114390098E-2</v>
      </c>
      <c r="W11" s="17">
        <v>2.5856582751342099E-2</v>
      </c>
      <c r="X11" s="17">
        <v>2.6562023086002699E-2</v>
      </c>
      <c r="Y11" s="17">
        <v>2.14037548669446E-2</v>
      </c>
      <c r="Z11" s="17">
        <v>5.7338259774644199E-2</v>
      </c>
      <c r="AA11" s="17">
        <v>3.9103936120120898E-2</v>
      </c>
      <c r="AB11" s="17">
        <v>3.6326725048407303E-2</v>
      </c>
      <c r="AC11" s="17">
        <v>3.7940448858179897E-2</v>
      </c>
      <c r="AD11" s="17">
        <v>1.37807318445053E-2</v>
      </c>
      <c r="AE11" s="17"/>
      <c r="AF11" s="17">
        <v>4.44773192861007E-2</v>
      </c>
      <c r="AG11" s="17">
        <v>2.6390434160369E-2</v>
      </c>
      <c r="AH11" s="17">
        <v>4.0926530939047197E-2</v>
      </c>
      <c r="AI11" s="17">
        <v>3.4869961883980997E-2</v>
      </c>
      <c r="AJ11" s="17">
        <v>8.0066513318607396E-2</v>
      </c>
      <c r="AK11" s="17"/>
      <c r="AL11" s="17">
        <v>5.4458841157320803E-2</v>
      </c>
      <c r="AM11" s="17">
        <v>2.5386467845577E-2</v>
      </c>
      <c r="AN11" s="17">
        <v>4.50929033628037E-2</v>
      </c>
      <c r="AO11" s="17">
        <v>4.3495834567298698E-2</v>
      </c>
      <c r="AP11" s="17">
        <v>1.1572578765767901E-2</v>
      </c>
      <c r="AQ11" s="17">
        <v>2.5988644954277801E-2</v>
      </c>
      <c r="AR11" s="17"/>
      <c r="AS11" s="17">
        <v>3.5833000858793498E-2</v>
      </c>
      <c r="AT11" s="17">
        <v>3.8990846391186301E-2</v>
      </c>
      <c r="AU11" s="17"/>
      <c r="AV11" s="17">
        <v>3.7875657222690901E-2</v>
      </c>
      <c r="AW11" s="17">
        <v>3.10759920375011E-2</v>
      </c>
    </row>
    <row r="12" spans="2:49" x14ac:dyDescent="0.3">
      <c r="B12" s="18" t="s">
        <v>96</v>
      </c>
      <c r="C12" s="17">
        <v>6.5400461639909896E-2</v>
      </c>
      <c r="D12" s="17">
        <v>9.4904550611606298E-2</v>
      </c>
      <c r="E12" s="17">
        <v>3.7091829758466602E-2</v>
      </c>
      <c r="F12" s="17"/>
      <c r="G12" s="17">
        <v>8.2994370694479194E-2</v>
      </c>
      <c r="H12" s="17">
        <v>0.114320249455013</v>
      </c>
      <c r="I12" s="17">
        <v>4.1929938955539897E-2</v>
      </c>
      <c r="J12" s="17">
        <v>6.9199509384121796E-2</v>
      </c>
      <c r="K12" s="17">
        <v>3.5397952437553198E-2</v>
      </c>
      <c r="L12" s="17">
        <v>5.01341904450055E-2</v>
      </c>
      <c r="M12" s="17"/>
      <c r="N12" s="17">
        <v>6.44315875312962E-2</v>
      </c>
      <c r="O12" s="17">
        <v>5.1708402415909897E-2</v>
      </c>
      <c r="P12" s="17">
        <v>8.2905320244722205E-2</v>
      </c>
      <c r="Q12" s="17">
        <v>6.60020358239298E-2</v>
      </c>
      <c r="R12" s="17"/>
      <c r="S12" s="17">
        <v>8.8373896712558603E-2</v>
      </c>
      <c r="T12" s="17">
        <v>6.0094905932967901E-2</v>
      </c>
      <c r="U12" s="17">
        <v>6.2311326139332997E-2</v>
      </c>
      <c r="V12" s="17">
        <v>4.8722045978057203E-2</v>
      </c>
      <c r="W12" s="17">
        <v>5.5618539550386703E-2</v>
      </c>
      <c r="X12" s="17">
        <v>5.9072227497195103E-2</v>
      </c>
      <c r="Y12" s="17">
        <v>6.7887960304660405E-2</v>
      </c>
      <c r="Z12" s="17">
        <v>7.5035455098054496E-2</v>
      </c>
      <c r="AA12" s="17">
        <v>6.3339608971348493E-2</v>
      </c>
      <c r="AB12" s="17">
        <v>6.9223898349209695E-2</v>
      </c>
      <c r="AC12" s="17">
        <v>7.1806284516190297E-2</v>
      </c>
      <c r="AD12" s="17">
        <v>4.7003986773587601E-2</v>
      </c>
      <c r="AE12" s="17"/>
      <c r="AF12" s="17">
        <v>6.9349387365091997E-2</v>
      </c>
      <c r="AG12" s="17">
        <v>6.99484441173579E-2</v>
      </c>
      <c r="AH12" s="17">
        <v>7.3611664851647801E-2</v>
      </c>
      <c r="AI12" s="17">
        <v>7.7711940219133302E-2</v>
      </c>
      <c r="AJ12" s="17">
        <v>5.9090730856312501E-2</v>
      </c>
      <c r="AK12" s="17"/>
      <c r="AL12" s="17">
        <v>8.1974469255262999E-2</v>
      </c>
      <c r="AM12" s="17">
        <v>5.73219431527709E-2</v>
      </c>
      <c r="AN12" s="17">
        <v>6.1770967526833698E-2</v>
      </c>
      <c r="AO12" s="17">
        <v>5.5541067698111297E-2</v>
      </c>
      <c r="AP12" s="17">
        <v>7.0870149289191706E-2</v>
      </c>
      <c r="AQ12" s="17">
        <v>5.6173744349567699E-2</v>
      </c>
      <c r="AR12" s="17"/>
      <c r="AS12" s="17">
        <v>6.036772361849E-2</v>
      </c>
      <c r="AT12" s="17">
        <v>7.1393709458577204E-2</v>
      </c>
      <c r="AU12" s="17"/>
      <c r="AV12" s="17">
        <v>5.6767273554431501E-2</v>
      </c>
      <c r="AW12" s="17">
        <v>6.8752576312298502E-2</v>
      </c>
    </row>
    <row r="13" spans="2:49" x14ac:dyDescent="0.3">
      <c r="B13" s="18" t="s">
        <v>97</v>
      </c>
      <c r="C13" s="17">
        <v>0.16536473362161899</v>
      </c>
      <c r="D13" s="17">
        <v>0.214987744936219</v>
      </c>
      <c r="E13" s="17">
        <v>0.118150662206282</v>
      </c>
      <c r="F13" s="17"/>
      <c r="G13" s="17">
        <v>0.18027850608983201</v>
      </c>
      <c r="H13" s="17">
        <v>0.19664710320107601</v>
      </c>
      <c r="I13" s="17">
        <v>0.19779339044170999</v>
      </c>
      <c r="J13" s="17">
        <v>0.152802841859667</v>
      </c>
      <c r="K13" s="17">
        <v>0.181067742225344</v>
      </c>
      <c r="L13" s="17">
        <v>0.10312477743043701</v>
      </c>
      <c r="M13" s="17"/>
      <c r="N13" s="17">
        <v>0.211579943909427</v>
      </c>
      <c r="O13" s="17">
        <v>0.15543291660497899</v>
      </c>
      <c r="P13" s="17">
        <v>0.159476077768889</v>
      </c>
      <c r="Q13" s="17">
        <v>0.132763380241708</v>
      </c>
      <c r="R13" s="17"/>
      <c r="S13" s="17">
        <v>0.19380649694792301</v>
      </c>
      <c r="T13" s="17">
        <v>0.190485249879119</v>
      </c>
      <c r="U13" s="17">
        <v>0.128248913911616</v>
      </c>
      <c r="V13" s="17">
        <v>0.13352822021108801</v>
      </c>
      <c r="W13" s="17">
        <v>0.18358171849454499</v>
      </c>
      <c r="X13" s="17">
        <v>0.15137186581338399</v>
      </c>
      <c r="Y13" s="17">
        <v>0.13577418722798601</v>
      </c>
      <c r="Z13" s="17">
        <v>0.21198840971004501</v>
      </c>
      <c r="AA13" s="17">
        <v>0.17938052005441801</v>
      </c>
      <c r="AB13" s="17">
        <v>0.17491634108483001</v>
      </c>
      <c r="AC13" s="17">
        <v>8.3982729459734298E-2</v>
      </c>
      <c r="AD13" s="17">
        <v>0.189443178218583</v>
      </c>
      <c r="AE13" s="17"/>
      <c r="AF13" s="17">
        <v>0.14478520439989101</v>
      </c>
      <c r="AG13" s="17">
        <v>0.13780377867886101</v>
      </c>
      <c r="AH13" s="17">
        <v>0.181336229135898</v>
      </c>
      <c r="AI13" s="17">
        <v>0.20946656355711901</v>
      </c>
      <c r="AJ13" s="17">
        <v>0.21283178978862899</v>
      </c>
      <c r="AK13" s="17"/>
      <c r="AL13" s="17">
        <v>0.18578879996582101</v>
      </c>
      <c r="AM13" s="17">
        <v>0.13929492187876999</v>
      </c>
      <c r="AN13" s="17">
        <v>0.215234962583814</v>
      </c>
      <c r="AO13" s="17">
        <v>0.160289948317243</v>
      </c>
      <c r="AP13" s="17">
        <v>0.141396205395</v>
      </c>
      <c r="AQ13" s="17">
        <v>0.16344561441043601</v>
      </c>
      <c r="AR13" s="17"/>
      <c r="AS13" s="17">
        <v>0.184988644634351</v>
      </c>
      <c r="AT13" s="17">
        <v>0.141995553392046</v>
      </c>
      <c r="AU13" s="17"/>
      <c r="AV13" s="17">
        <v>0.19670275950261601</v>
      </c>
      <c r="AW13" s="17">
        <v>0.15770840859129601</v>
      </c>
    </row>
    <row r="14" spans="2:49" x14ac:dyDescent="0.3">
      <c r="B14" s="18" t="s">
        <v>98</v>
      </c>
      <c r="C14" s="17">
        <v>0.28570900721879899</v>
      </c>
      <c r="D14" s="17">
        <v>0.32022595585079799</v>
      </c>
      <c r="E14" s="17">
        <v>0.25230349012113401</v>
      </c>
      <c r="F14" s="17"/>
      <c r="G14" s="17">
        <v>0.25092994381815398</v>
      </c>
      <c r="H14" s="17">
        <v>0.309290834656056</v>
      </c>
      <c r="I14" s="17">
        <v>0.28760523519778403</v>
      </c>
      <c r="J14" s="17">
        <v>0.32041434720284401</v>
      </c>
      <c r="K14" s="17">
        <v>0.27995833496670802</v>
      </c>
      <c r="L14" s="17">
        <v>0.263937704730839</v>
      </c>
      <c r="M14" s="17"/>
      <c r="N14" s="17">
        <v>0.308450917461906</v>
      </c>
      <c r="O14" s="17">
        <v>0.29608921460677901</v>
      </c>
      <c r="P14" s="17">
        <v>0.25706073977584298</v>
      </c>
      <c r="Q14" s="17">
        <v>0.27323813356216597</v>
      </c>
      <c r="R14" s="17"/>
      <c r="S14" s="17">
        <v>0.27064049130450002</v>
      </c>
      <c r="T14" s="17">
        <v>0.26457478650147498</v>
      </c>
      <c r="U14" s="17">
        <v>0.237048139553238</v>
      </c>
      <c r="V14" s="17">
        <v>0.34472630338725102</v>
      </c>
      <c r="W14" s="17">
        <v>0.259384267091748</v>
      </c>
      <c r="X14" s="17">
        <v>0.32128140916387099</v>
      </c>
      <c r="Y14" s="17">
        <v>0.24526921843967101</v>
      </c>
      <c r="Z14" s="17">
        <v>0.25052308863488698</v>
      </c>
      <c r="AA14" s="17">
        <v>0.28880094101519099</v>
      </c>
      <c r="AB14" s="17">
        <v>0.322114219793316</v>
      </c>
      <c r="AC14" s="17">
        <v>0.35712099667324398</v>
      </c>
      <c r="AD14" s="17">
        <v>0.27081622367300001</v>
      </c>
      <c r="AE14" s="17"/>
      <c r="AF14" s="17">
        <v>0.25223514169296901</v>
      </c>
      <c r="AG14" s="17">
        <v>0.29139962194930202</v>
      </c>
      <c r="AH14" s="17">
        <v>0.29213166366593601</v>
      </c>
      <c r="AI14" s="17">
        <v>0.32906820019671001</v>
      </c>
      <c r="AJ14" s="17">
        <v>0.31689660095667899</v>
      </c>
      <c r="AK14" s="17"/>
      <c r="AL14" s="17">
        <v>0.298743117103903</v>
      </c>
      <c r="AM14" s="17">
        <v>0.31560203084027999</v>
      </c>
      <c r="AN14" s="17">
        <v>0.23951709302987201</v>
      </c>
      <c r="AO14" s="17">
        <v>0.27274904883746898</v>
      </c>
      <c r="AP14" s="17">
        <v>0.229416646883046</v>
      </c>
      <c r="AQ14" s="17">
        <v>0.31201402089376501</v>
      </c>
      <c r="AR14" s="17"/>
      <c r="AS14" s="17">
        <v>0.28883027694208402</v>
      </c>
      <c r="AT14" s="17">
        <v>0.28199203588412303</v>
      </c>
      <c r="AU14" s="17"/>
      <c r="AV14" s="17">
        <v>0.27835173834452198</v>
      </c>
      <c r="AW14" s="17">
        <v>0.31323306021188002</v>
      </c>
    </row>
    <row r="15" spans="2:49" ht="28.8" x14ac:dyDescent="0.3">
      <c r="B15" s="18" t="s">
        <v>99</v>
      </c>
      <c r="C15" s="17">
        <v>0.16758529897090099</v>
      </c>
      <c r="D15" s="17">
        <v>0.114338076956897</v>
      </c>
      <c r="E15" s="17">
        <v>0.22072966793205701</v>
      </c>
      <c r="F15" s="17"/>
      <c r="G15" s="17">
        <v>0.168646810808916</v>
      </c>
      <c r="H15" s="17">
        <v>0.106163007550125</v>
      </c>
      <c r="I15" s="17">
        <v>0.17424988110730399</v>
      </c>
      <c r="J15" s="17">
        <v>0.16481509445197801</v>
      </c>
      <c r="K15" s="17">
        <v>0.18428994125977699</v>
      </c>
      <c r="L15" s="17">
        <v>0.20235166270934299</v>
      </c>
      <c r="M15" s="17"/>
      <c r="N15" s="17">
        <v>0.147920681747854</v>
      </c>
      <c r="O15" s="17">
        <v>0.16687023313043201</v>
      </c>
      <c r="P15" s="17">
        <v>0.200253679182747</v>
      </c>
      <c r="Q15" s="17">
        <v>0.162660171028605</v>
      </c>
      <c r="R15" s="17"/>
      <c r="S15" s="17">
        <v>0.16992175401417201</v>
      </c>
      <c r="T15" s="17">
        <v>0.159975728310877</v>
      </c>
      <c r="U15" s="17">
        <v>0.209622538075632</v>
      </c>
      <c r="V15" s="17">
        <v>0.15546258801664201</v>
      </c>
      <c r="W15" s="17">
        <v>0.17870805172186299</v>
      </c>
      <c r="X15" s="17">
        <v>0.16285092501083701</v>
      </c>
      <c r="Y15" s="17">
        <v>0.208322029801292</v>
      </c>
      <c r="Z15" s="17">
        <v>0.12673085082716301</v>
      </c>
      <c r="AA15" s="17">
        <v>0.167929403265174</v>
      </c>
      <c r="AB15" s="17">
        <v>0.16220674165353599</v>
      </c>
      <c r="AC15" s="17">
        <v>9.5097508478249104E-2</v>
      </c>
      <c r="AD15" s="17">
        <v>0.18371605518009301</v>
      </c>
      <c r="AE15" s="17"/>
      <c r="AF15" s="17">
        <v>0.15282080702755299</v>
      </c>
      <c r="AG15" s="17">
        <v>0.17224239912398501</v>
      </c>
      <c r="AH15" s="17">
        <v>0.18006392949553099</v>
      </c>
      <c r="AI15" s="17">
        <v>0.13597513305067199</v>
      </c>
      <c r="AJ15" s="17">
        <v>8.4009261546189595E-2</v>
      </c>
      <c r="AK15" s="17"/>
      <c r="AL15" s="17">
        <v>0.134716203485123</v>
      </c>
      <c r="AM15" s="17">
        <v>0.18758211285499801</v>
      </c>
      <c r="AN15" s="17">
        <v>0.143227934652119</v>
      </c>
      <c r="AO15" s="17">
        <v>0.17224741177067199</v>
      </c>
      <c r="AP15" s="17">
        <v>0.22682488605016499</v>
      </c>
      <c r="AQ15" s="17">
        <v>0.14581162246274401</v>
      </c>
      <c r="AR15" s="17"/>
      <c r="AS15" s="17">
        <v>0.16833853996050399</v>
      </c>
      <c r="AT15" s="17">
        <v>0.166688300180452</v>
      </c>
      <c r="AU15" s="17"/>
      <c r="AV15" s="17">
        <v>0.164707856104961</v>
      </c>
      <c r="AW15" s="17">
        <v>0.17679380215408599</v>
      </c>
    </row>
    <row r="16" spans="2:49" x14ac:dyDescent="0.3">
      <c r="B16" s="18" t="s">
        <v>100</v>
      </c>
      <c r="C16" s="17">
        <v>0.23174386405323999</v>
      </c>
      <c r="D16" s="17">
        <v>0.131792940988989</v>
      </c>
      <c r="E16" s="17">
        <v>0.32550418789350399</v>
      </c>
      <c r="F16" s="17"/>
      <c r="G16" s="17">
        <v>0.22279650644997301</v>
      </c>
      <c r="H16" s="17">
        <v>0.159926908345006</v>
      </c>
      <c r="I16" s="17">
        <v>0.20724013922019799</v>
      </c>
      <c r="J16" s="17">
        <v>0.22694249878749201</v>
      </c>
      <c r="K16" s="17">
        <v>0.25744234551873102</v>
      </c>
      <c r="L16" s="17">
        <v>0.30274955320338598</v>
      </c>
      <c r="M16" s="17"/>
      <c r="N16" s="17">
        <v>0.17412801378277701</v>
      </c>
      <c r="O16" s="17">
        <v>0.25733861978869799</v>
      </c>
      <c r="P16" s="17">
        <v>0.21780331423483301</v>
      </c>
      <c r="Q16" s="17">
        <v>0.27666220302427902</v>
      </c>
      <c r="R16" s="17"/>
      <c r="S16" s="17">
        <v>0.16656100370818899</v>
      </c>
      <c r="T16" s="17">
        <v>0.25116147159947799</v>
      </c>
      <c r="U16" s="17">
        <v>0.27666403739446299</v>
      </c>
      <c r="V16" s="17">
        <v>0.24628089785183599</v>
      </c>
      <c r="W16" s="17">
        <v>0.260551364460612</v>
      </c>
      <c r="X16" s="17">
        <v>0.23908685000542801</v>
      </c>
      <c r="Y16" s="17">
        <v>0.26111120493225298</v>
      </c>
      <c r="Z16" s="17">
        <v>0.24746327373416199</v>
      </c>
      <c r="AA16" s="17">
        <v>0.215047380082696</v>
      </c>
      <c r="AB16" s="17">
        <v>0.18408995843296799</v>
      </c>
      <c r="AC16" s="17">
        <v>0.294514259633397</v>
      </c>
      <c r="AD16" s="17">
        <v>0.199767373105038</v>
      </c>
      <c r="AE16" s="17"/>
      <c r="AF16" s="17">
        <v>0.285519329351478</v>
      </c>
      <c r="AG16" s="17">
        <v>0.26714863681884898</v>
      </c>
      <c r="AH16" s="17">
        <v>0.191186676043199</v>
      </c>
      <c r="AI16" s="17">
        <v>0.15256050205507701</v>
      </c>
      <c r="AJ16" s="17">
        <v>0.119035937819157</v>
      </c>
      <c r="AK16" s="17"/>
      <c r="AL16" s="17">
        <v>0.18219709956772201</v>
      </c>
      <c r="AM16" s="17">
        <v>0.24323856371164801</v>
      </c>
      <c r="AN16" s="17">
        <v>0.21001011724077301</v>
      </c>
      <c r="AO16" s="17">
        <v>0.26592350445832003</v>
      </c>
      <c r="AP16" s="17">
        <v>0.280255272573326</v>
      </c>
      <c r="AQ16" s="17">
        <v>0.25090150317073601</v>
      </c>
      <c r="AR16" s="17"/>
      <c r="AS16" s="17">
        <v>0.21216953350751</v>
      </c>
      <c r="AT16" s="17">
        <v>0.25505400126796601</v>
      </c>
      <c r="AU16" s="17"/>
      <c r="AV16" s="17">
        <v>0.22046461109098101</v>
      </c>
      <c r="AW16" s="17">
        <v>0.192851669800573</v>
      </c>
    </row>
    <row r="17" spans="2:49" x14ac:dyDescent="0.3">
      <c r="B17" s="18" t="s">
        <v>77</v>
      </c>
      <c r="C17" s="19">
        <v>1.21944932243987E-2</v>
      </c>
      <c r="D17" s="19">
        <v>9.8389996820298798E-3</v>
      </c>
      <c r="E17" s="19">
        <v>1.45798301862734E-2</v>
      </c>
      <c r="F17" s="19"/>
      <c r="G17" s="19">
        <v>2.7010482044458402E-3</v>
      </c>
      <c r="H17" s="19">
        <v>2.8305724361126399E-3</v>
      </c>
      <c r="I17" s="19">
        <v>2.3259012173130901E-2</v>
      </c>
      <c r="J17" s="19">
        <v>1.71780514690409E-2</v>
      </c>
      <c r="K17" s="19">
        <v>1.5753660540380899E-2</v>
      </c>
      <c r="L17" s="19">
        <v>1.06683650848139E-2</v>
      </c>
      <c r="M17" s="19"/>
      <c r="N17" s="19">
        <v>3.3914062374325198E-3</v>
      </c>
      <c r="O17" s="19">
        <v>1.3643008209689E-2</v>
      </c>
      <c r="P17" s="19">
        <v>2.0989462544764401E-2</v>
      </c>
      <c r="Q17" s="19">
        <v>1.2592171374271001E-2</v>
      </c>
      <c r="R17" s="19"/>
      <c r="S17" s="19">
        <v>1.3260722880858999E-2</v>
      </c>
      <c r="T17" s="19">
        <v>0</v>
      </c>
      <c r="U17" s="19">
        <v>1.5409008330934599E-2</v>
      </c>
      <c r="V17" s="19">
        <v>1.7200934643525199E-2</v>
      </c>
      <c r="W17" s="19">
        <v>1.20478903679301E-2</v>
      </c>
      <c r="X17" s="19">
        <v>1.56511965246184E-2</v>
      </c>
      <c r="Y17" s="19">
        <v>2.2109260275274201E-2</v>
      </c>
      <c r="Z17" s="19">
        <v>1.08535580203417E-2</v>
      </c>
      <c r="AA17" s="19">
        <v>9.3495105260604592E-3</v>
      </c>
      <c r="AB17" s="19">
        <v>1.1750478762778601E-2</v>
      </c>
      <c r="AC17" s="19">
        <v>1.14714408397023E-2</v>
      </c>
      <c r="AD17" s="19">
        <v>1.49187688552365E-2</v>
      </c>
      <c r="AE17" s="19"/>
      <c r="AF17" s="19">
        <v>2.21435300993022E-2</v>
      </c>
      <c r="AG17" s="19">
        <v>8.2397394990446904E-3</v>
      </c>
      <c r="AH17" s="19">
        <v>3.5354985002570699E-3</v>
      </c>
      <c r="AI17" s="19">
        <v>7.33370889005199E-3</v>
      </c>
      <c r="AJ17" s="19">
        <v>0</v>
      </c>
      <c r="AK17" s="19"/>
      <c r="AL17" s="19">
        <v>8.5798881619951594E-3</v>
      </c>
      <c r="AM17" s="19">
        <v>6.2602711574622702E-3</v>
      </c>
      <c r="AN17" s="19">
        <v>1.9757811853407199E-2</v>
      </c>
      <c r="AO17" s="19">
        <v>2.26209023765469E-2</v>
      </c>
      <c r="AP17" s="19">
        <v>1.3306750419992E-2</v>
      </c>
      <c r="AQ17" s="19">
        <v>8.95437143988706E-3</v>
      </c>
      <c r="AR17" s="19"/>
      <c r="AS17" s="19">
        <v>1.3889553114940299E-2</v>
      </c>
      <c r="AT17" s="19">
        <v>1.0175927197663E-2</v>
      </c>
      <c r="AU17" s="19"/>
      <c r="AV17" s="19">
        <v>1.5169751025384599E-2</v>
      </c>
      <c r="AW17" s="19">
        <v>1.09081839230297E-2</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1.67626674562435E-2</v>
      </c>
      <c r="D9" s="17">
        <v>1.26273981821978E-2</v>
      </c>
      <c r="E9" s="17">
        <v>2.0916908885239199E-2</v>
      </c>
      <c r="F9" s="17"/>
      <c r="G9" s="17">
        <v>9.7028410150863508E-3</v>
      </c>
      <c r="H9" s="17">
        <v>1.5644730037338801E-2</v>
      </c>
      <c r="I9" s="17">
        <v>5.69868099020974E-3</v>
      </c>
      <c r="J9" s="17">
        <v>1.9044492935124401E-2</v>
      </c>
      <c r="K9" s="17">
        <v>9.2308677471855099E-3</v>
      </c>
      <c r="L9" s="17">
        <v>3.4645220775106303E-2</v>
      </c>
      <c r="M9" s="17"/>
      <c r="N9" s="17">
        <v>1.6604384910463101E-2</v>
      </c>
      <c r="O9" s="17">
        <v>1.3036432016502E-2</v>
      </c>
      <c r="P9" s="17">
        <v>1.6716001068484199E-2</v>
      </c>
      <c r="Q9" s="17">
        <v>2.1033446792792301E-2</v>
      </c>
      <c r="R9" s="17"/>
      <c r="S9" s="17">
        <v>1.0243918067180099E-2</v>
      </c>
      <c r="T9" s="17">
        <v>1.63014465525517E-2</v>
      </c>
      <c r="U9" s="17">
        <v>3.4989940074016498E-2</v>
      </c>
      <c r="V9" s="17">
        <v>1.97296456825699E-2</v>
      </c>
      <c r="W9" s="17">
        <v>1.1913358508063999E-2</v>
      </c>
      <c r="X9" s="17">
        <v>5.2676779366853596E-3</v>
      </c>
      <c r="Y9" s="17">
        <v>4.7148989862834702E-2</v>
      </c>
      <c r="Z9" s="17">
        <v>1.18544542719879E-2</v>
      </c>
      <c r="AA9" s="17">
        <v>1.2269893320348601E-2</v>
      </c>
      <c r="AB9" s="17">
        <v>9.5936279646811704E-3</v>
      </c>
      <c r="AC9" s="17">
        <v>1.7358325016786299E-2</v>
      </c>
      <c r="AD9" s="17">
        <v>0</v>
      </c>
      <c r="AE9" s="17"/>
      <c r="AF9" s="17">
        <v>1.1833061564558E-2</v>
      </c>
      <c r="AG9" s="17">
        <v>1.47448566431745E-2</v>
      </c>
      <c r="AH9" s="17">
        <v>2.43722153690831E-2</v>
      </c>
      <c r="AI9" s="17">
        <v>1.6578076755763799E-2</v>
      </c>
      <c r="AJ9" s="17">
        <v>0</v>
      </c>
      <c r="AK9" s="17"/>
      <c r="AL9" s="17">
        <v>1.2058531369157299E-2</v>
      </c>
      <c r="AM9" s="17">
        <v>1.67207081132703E-2</v>
      </c>
      <c r="AN9" s="17">
        <v>3.7972480216506301E-3</v>
      </c>
      <c r="AO9" s="17">
        <v>2.4157156604222501E-2</v>
      </c>
      <c r="AP9" s="17">
        <v>2.9604818585036798E-2</v>
      </c>
      <c r="AQ9" s="17">
        <v>1.8807917431911399E-2</v>
      </c>
      <c r="AR9" s="17"/>
      <c r="AS9" s="17">
        <v>2.0213853403054299E-2</v>
      </c>
      <c r="AT9" s="17">
        <v>1.2652814616793601E-2</v>
      </c>
      <c r="AU9" s="17"/>
      <c r="AV9" s="17">
        <v>1.7348575422648099E-2</v>
      </c>
      <c r="AW9" s="17">
        <v>2.6886611909649898E-2</v>
      </c>
    </row>
    <row r="10" spans="2:49" x14ac:dyDescent="0.3">
      <c r="B10" s="18" t="s">
        <v>94</v>
      </c>
      <c r="C10" s="17">
        <v>1.42784168970545E-2</v>
      </c>
      <c r="D10" s="17">
        <v>1.6709048513264799E-2</v>
      </c>
      <c r="E10" s="17">
        <v>1.2010226332698101E-2</v>
      </c>
      <c r="F10" s="17"/>
      <c r="G10" s="17">
        <v>1.30816085486578E-2</v>
      </c>
      <c r="H10" s="17">
        <v>2.3724440512651199E-2</v>
      </c>
      <c r="I10" s="17">
        <v>2.9214369319063198E-3</v>
      </c>
      <c r="J10" s="17">
        <v>2.6210459305475299E-3</v>
      </c>
      <c r="K10" s="17">
        <v>2.1006914494835899E-2</v>
      </c>
      <c r="L10" s="17">
        <v>2.1650459907396301E-2</v>
      </c>
      <c r="M10" s="17"/>
      <c r="N10" s="17">
        <v>1.27624549455315E-2</v>
      </c>
      <c r="O10" s="17">
        <v>1.7884446475672399E-2</v>
      </c>
      <c r="P10" s="17">
        <v>1.7184147678474801E-2</v>
      </c>
      <c r="Q10" s="17">
        <v>9.7649835306036804E-3</v>
      </c>
      <c r="R10" s="17"/>
      <c r="S10" s="17">
        <v>1.00626001726373E-2</v>
      </c>
      <c r="T10" s="17">
        <v>2.6095407941929501E-2</v>
      </c>
      <c r="U10" s="17">
        <v>1.7239317382901301E-2</v>
      </c>
      <c r="V10" s="17">
        <v>9.5653161135940898E-3</v>
      </c>
      <c r="W10" s="17">
        <v>4.7208278220882199E-3</v>
      </c>
      <c r="X10" s="17">
        <v>0</v>
      </c>
      <c r="Y10" s="17">
        <v>1.03777830901966E-2</v>
      </c>
      <c r="Z10" s="17">
        <v>3.0169150312254801E-2</v>
      </c>
      <c r="AA10" s="17">
        <v>2.50906964254426E-2</v>
      </c>
      <c r="AB10" s="17">
        <v>9.5744621997134807E-3</v>
      </c>
      <c r="AC10" s="17">
        <v>2.4881252366907101E-2</v>
      </c>
      <c r="AD10" s="17">
        <v>0</v>
      </c>
      <c r="AE10" s="17"/>
      <c r="AF10" s="17">
        <v>1.31783412482932E-2</v>
      </c>
      <c r="AG10" s="17">
        <v>6.9961186741265497E-3</v>
      </c>
      <c r="AH10" s="17">
        <v>1.6902420296671501E-2</v>
      </c>
      <c r="AI10" s="17">
        <v>3.4992058025265997E-2</v>
      </c>
      <c r="AJ10" s="17">
        <v>0</v>
      </c>
      <c r="AK10" s="17"/>
      <c r="AL10" s="17">
        <v>1.7005293192211099E-2</v>
      </c>
      <c r="AM10" s="17">
        <v>1.6387677253653699E-2</v>
      </c>
      <c r="AN10" s="17">
        <v>1.95819321804626E-2</v>
      </c>
      <c r="AO10" s="17">
        <v>9.0608967736958892E-3</v>
      </c>
      <c r="AP10" s="17">
        <v>7.0274051328171301E-3</v>
      </c>
      <c r="AQ10" s="17">
        <v>8.9658029325103E-3</v>
      </c>
      <c r="AR10" s="17"/>
      <c r="AS10" s="17">
        <v>1.4985755650774601E-2</v>
      </c>
      <c r="AT10" s="17">
        <v>1.34360808913356E-2</v>
      </c>
      <c r="AU10" s="17"/>
      <c r="AV10" s="17">
        <v>1.4510578774916001E-2</v>
      </c>
      <c r="AW10" s="17">
        <v>1.6092364001589501E-2</v>
      </c>
    </row>
    <row r="11" spans="2:49" x14ac:dyDescent="0.3">
      <c r="B11" s="18" t="s">
        <v>95</v>
      </c>
      <c r="C11" s="17">
        <v>4.1679042231885802E-2</v>
      </c>
      <c r="D11" s="17">
        <v>3.8410528491295802E-2</v>
      </c>
      <c r="E11" s="17">
        <v>4.5167067281269298E-2</v>
      </c>
      <c r="F11" s="17"/>
      <c r="G11" s="17">
        <v>3.9605435894517697E-2</v>
      </c>
      <c r="H11" s="17">
        <v>6.5116202690284106E-2</v>
      </c>
      <c r="I11" s="17">
        <v>4.6784915607999203E-2</v>
      </c>
      <c r="J11" s="17">
        <v>1.17851947894027E-2</v>
      </c>
      <c r="K11" s="17">
        <v>4.3945594412258399E-2</v>
      </c>
      <c r="L11" s="17">
        <v>4.2632381048277899E-2</v>
      </c>
      <c r="M11" s="17"/>
      <c r="N11" s="17">
        <v>3.90490395926247E-2</v>
      </c>
      <c r="O11" s="17">
        <v>3.6643897440345699E-2</v>
      </c>
      <c r="P11" s="17">
        <v>4.7979907148812603E-2</v>
      </c>
      <c r="Q11" s="17">
        <v>4.4668870537107601E-2</v>
      </c>
      <c r="R11" s="17"/>
      <c r="S11" s="17">
        <v>4.5526279447467698E-2</v>
      </c>
      <c r="T11" s="17">
        <v>3.5465478868088797E-2</v>
      </c>
      <c r="U11" s="17">
        <v>3.4397059437440099E-2</v>
      </c>
      <c r="V11" s="17">
        <v>3.8956222343220701E-2</v>
      </c>
      <c r="W11" s="17">
        <v>4.4416148298803901E-2</v>
      </c>
      <c r="X11" s="17">
        <v>4.4494014080646703E-2</v>
      </c>
      <c r="Y11" s="17">
        <v>3.3941712906379602E-2</v>
      </c>
      <c r="Z11" s="17">
        <v>3.06724654519504E-2</v>
      </c>
      <c r="AA11" s="17">
        <v>6.2851494220200102E-2</v>
      </c>
      <c r="AB11" s="17">
        <v>2.4274303505135798E-2</v>
      </c>
      <c r="AC11" s="17">
        <v>6.0629422979558797E-2</v>
      </c>
      <c r="AD11" s="17">
        <v>4.1790471922794899E-2</v>
      </c>
      <c r="AE11" s="17"/>
      <c r="AF11" s="17">
        <v>3.1334678218251699E-2</v>
      </c>
      <c r="AG11" s="17">
        <v>3.7752581487703003E-2</v>
      </c>
      <c r="AH11" s="17">
        <v>3.9601952639246998E-2</v>
      </c>
      <c r="AI11" s="17">
        <v>7.1130969821319806E-2</v>
      </c>
      <c r="AJ11" s="17">
        <v>0.128049317620303</v>
      </c>
      <c r="AK11" s="17"/>
      <c r="AL11" s="17">
        <v>5.5546074440425398E-2</v>
      </c>
      <c r="AM11" s="17">
        <v>4.0405294077913601E-2</v>
      </c>
      <c r="AN11" s="17">
        <v>3.3807880296907303E-2</v>
      </c>
      <c r="AO11" s="17">
        <v>2.6790180461686901E-2</v>
      </c>
      <c r="AP11" s="17">
        <v>3.3977158108552598E-2</v>
      </c>
      <c r="AQ11" s="17">
        <v>6.3499636423265296E-2</v>
      </c>
      <c r="AR11" s="17"/>
      <c r="AS11" s="17">
        <v>4.6119510734635598E-2</v>
      </c>
      <c r="AT11" s="17">
        <v>3.6391099951818801E-2</v>
      </c>
      <c r="AU11" s="17"/>
      <c r="AV11" s="17">
        <v>4.4996120889289601E-2</v>
      </c>
      <c r="AW11" s="17">
        <v>4.87356998785917E-2</v>
      </c>
    </row>
    <row r="12" spans="2:49" x14ac:dyDescent="0.3">
      <c r="B12" s="18" t="s">
        <v>96</v>
      </c>
      <c r="C12" s="17">
        <v>7.4046610550580594E-2</v>
      </c>
      <c r="D12" s="17">
        <v>6.4752680218964895E-2</v>
      </c>
      <c r="E12" s="17">
        <v>8.3644835878639703E-2</v>
      </c>
      <c r="F12" s="17"/>
      <c r="G12" s="17">
        <v>6.70899064345956E-2</v>
      </c>
      <c r="H12" s="17">
        <v>6.0916482646380797E-2</v>
      </c>
      <c r="I12" s="17">
        <v>5.2161661806729903E-2</v>
      </c>
      <c r="J12" s="17">
        <v>7.8849844082506698E-2</v>
      </c>
      <c r="K12" s="17">
        <v>6.2198946530523699E-2</v>
      </c>
      <c r="L12" s="17">
        <v>0.111312843865243</v>
      </c>
      <c r="M12" s="17"/>
      <c r="N12" s="17">
        <v>0.103277102198975</v>
      </c>
      <c r="O12" s="17">
        <v>6.88833450464615E-2</v>
      </c>
      <c r="P12" s="17">
        <v>6.8019786779753094E-2</v>
      </c>
      <c r="Q12" s="17">
        <v>5.3955132590594403E-2</v>
      </c>
      <c r="R12" s="17"/>
      <c r="S12" s="17">
        <v>6.7931291605048405E-2</v>
      </c>
      <c r="T12" s="17">
        <v>5.2263160598198001E-2</v>
      </c>
      <c r="U12" s="17">
        <v>7.7534866695557605E-2</v>
      </c>
      <c r="V12" s="17">
        <v>5.4408118078755299E-2</v>
      </c>
      <c r="W12" s="17">
        <v>8.0014384795683194E-2</v>
      </c>
      <c r="X12" s="17">
        <v>0.116909619844763</v>
      </c>
      <c r="Y12" s="17">
        <v>7.2604933994922405E-2</v>
      </c>
      <c r="Z12" s="17">
        <v>0.119922964187881</v>
      </c>
      <c r="AA12" s="17">
        <v>4.8480780775029403E-2</v>
      </c>
      <c r="AB12" s="17">
        <v>9.1062117351368793E-2</v>
      </c>
      <c r="AC12" s="17">
        <v>5.33340206779402E-2</v>
      </c>
      <c r="AD12" s="17">
        <v>0.12436762408138199</v>
      </c>
      <c r="AE12" s="17"/>
      <c r="AF12" s="17">
        <v>7.3088106967916205E-2</v>
      </c>
      <c r="AG12" s="17">
        <v>5.7076393222053698E-2</v>
      </c>
      <c r="AH12" s="17">
        <v>7.0640609606271304E-2</v>
      </c>
      <c r="AI12" s="17">
        <v>0.100768286711613</v>
      </c>
      <c r="AJ12" s="17">
        <v>0.116089773854745</v>
      </c>
      <c r="AK12" s="17"/>
      <c r="AL12" s="17">
        <v>8.4725076440053698E-2</v>
      </c>
      <c r="AM12" s="17">
        <v>7.4154168699792494E-2</v>
      </c>
      <c r="AN12" s="17">
        <v>6.4142435250366905E-2</v>
      </c>
      <c r="AO12" s="17">
        <v>6.2539275995887406E-2</v>
      </c>
      <c r="AP12" s="17">
        <v>7.7238039794420094E-2</v>
      </c>
      <c r="AQ12" s="17">
        <v>6.3855845847292994E-2</v>
      </c>
      <c r="AR12" s="17"/>
      <c r="AS12" s="17">
        <v>7.9324372609806099E-2</v>
      </c>
      <c r="AT12" s="17">
        <v>6.7761575284633196E-2</v>
      </c>
      <c r="AU12" s="17"/>
      <c r="AV12" s="17">
        <v>7.5967752747298306E-2</v>
      </c>
      <c r="AW12" s="17">
        <v>8.7141385093104595E-2</v>
      </c>
    </row>
    <row r="13" spans="2:49" x14ac:dyDescent="0.3">
      <c r="B13" s="18" t="s">
        <v>97</v>
      </c>
      <c r="C13" s="17">
        <v>0.17549338548317001</v>
      </c>
      <c r="D13" s="17">
        <v>0.15510236892002899</v>
      </c>
      <c r="E13" s="17">
        <v>0.19398443279802699</v>
      </c>
      <c r="F13" s="17"/>
      <c r="G13" s="17">
        <v>0.13601003930287101</v>
      </c>
      <c r="H13" s="17">
        <v>0.217954853371293</v>
      </c>
      <c r="I13" s="17">
        <v>0.14862350584848</v>
      </c>
      <c r="J13" s="17">
        <v>0.133723150978758</v>
      </c>
      <c r="K13" s="17">
        <v>0.20821458143111499</v>
      </c>
      <c r="L13" s="17">
        <v>0.201386331465845</v>
      </c>
      <c r="M13" s="17"/>
      <c r="N13" s="17">
        <v>0.217432116661019</v>
      </c>
      <c r="O13" s="17">
        <v>0.17412001984289899</v>
      </c>
      <c r="P13" s="17">
        <v>0.139477835447192</v>
      </c>
      <c r="Q13" s="17">
        <v>0.15978130981732699</v>
      </c>
      <c r="R13" s="17"/>
      <c r="S13" s="17">
        <v>0.16299128490396</v>
      </c>
      <c r="T13" s="17">
        <v>0.17753066638382001</v>
      </c>
      <c r="U13" s="17">
        <v>0.15366799349409799</v>
      </c>
      <c r="V13" s="17">
        <v>0.195265348375119</v>
      </c>
      <c r="W13" s="17">
        <v>0.17367029486883401</v>
      </c>
      <c r="X13" s="17">
        <v>0.140581520996377</v>
      </c>
      <c r="Y13" s="17">
        <v>0.150166945680932</v>
      </c>
      <c r="Z13" s="17">
        <v>0.22912264070074301</v>
      </c>
      <c r="AA13" s="17">
        <v>0.186687592991374</v>
      </c>
      <c r="AB13" s="17">
        <v>0.19815823070795299</v>
      </c>
      <c r="AC13" s="17">
        <v>0.21282779431025201</v>
      </c>
      <c r="AD13" s="17">
        <v>0.15778271715397801</v>
      </c>
      <c r="AE13" s="17"/>
      <c r="AF13" s="17">
        <v>0.13522525487282999</v>
      </c>
      <c r="AG13" s="17">
        <v>0.158770285933442</v>
      </c>
      <c r="AH13" s="17">
        <v>0.203057125438073</v>
      </c>
      <c r="AI13" s="17">
        <v>0.225389515858019</v>
      </c>
      <c r="AJ13" s="17">
        <v>0.32759743134425601</v>
      </c>
      <c r="AK13" s="17"/>
      <c r="AL13" s="17">
        <v>0.17471028207014599</v>
      </c>
      <c r="AM13" s="17">
        <v>0.177075261476944</v>
      </c>
      <c r="AN13" s="17">
        <v>0.205171854366893</v>
      </c>
      <c r="AO13" s="17">
        <v>0.150148053911386</v>
      </c>
      <c r="AP13" s="17">
        <v>0.165205982966419</v>
      </c>
      <c r="AQ13" s="17">
        <v>0.22053839945159301</v>
      </c>
      <c r="AR13" s="17"/>
      <c r="AS13" s="17">
        <v>0.18446696217699199</v>
      </c>
      <c r="AT13" s="17">
        <v>0.16480718073398601</v>
      </c>
      <c r="AU13" s="17"/>
      <c r="AV13" s="17">
        <v>0.19749453690468199</v>
      </c>
      <c r="AW13" s="17">
        <v>0.15412789536429</v>
      </c>
    </row>
    <row r="14" spans="2:49" x14ac:dyDescent="0.3">
      <c r="B14" s="18" t="s">
        <v>98</v>
      </c>
      <c r="C14" s="17">
        <v>0.32196725090183997</v>
      </c>
      <c r="D14" s="17">
        <v>0.30235274932929301</v>
      </c>
      <c r="E14" s="17">
        <v>0.342557157787866</v>
      </c>
      <c r="F14" s="17"/>
      <c r="G14" s="17">
        <v>0.35164602508207699</v>
      </c>
      <c r="H14" s="17">
        <v>0.35750478508011102</v>
      </c>
      <c r="I14" s="17">
        <v>0.32728802952931402</v>
      </c>
      <c r="J14" s="17">
        <v>0.33779762035567301</v>
      </c>
      <c r="K14" s="17">
        <v>0.31669236454508598</v>
      </c>
      <c r="L14" s="17">
        <v>0.25955815218433398</v>
      </c>
      <c r="M14" s="17"/>
      <c r="N14" s="17">
        <v>0.36048052804810599</v>
      </c>
      <c r="O14" s="17">
        <v>0.33461047350716</v>
      </c>
      <c r="P14" s="17">
        <v>0.30694285415852501</v>
      </c>
      <c r="Q14" s="17">
        <v>0.28214880850636898</v>
      </c>
      <c r="R14" s="17"/>
      <c r="S14" s="17">
        <v>0.37065793455055501</v>
      </c>
      <c r="T14" s="17">
        <v>0.32056392854392302</v>
      </c>
      <c r="U14" s="17">
        <v>0.27544012393679801</v>
      </c>
      <c r="V14" s="17">
        <v>0.29492366634420702</v>
      </c>
      <c r="W14" s="17">
        <v>0.26936319241584999</v>
      </c>
      <c r="X14" s="17">
        <v>0.340447906814146</v>
      </c>
      <c r="Y14" s="17">
        <v>0.36231093693454203</v>
      </c>
      <c r="Z14" s="17">
        <v>0.270713080979117</v>
      </c>
      <c r="AA14" s="17">
        <v>0.31847064292237398</v>
      </c>
      <c r="AB14" s="17">
        <v>0.35406025770476302</v>
      </c>
      <c r="AC14" s="17">
        <v>0.29802835455260401</v>
      </c>
      <c r="AD14" s="17">
        <v>0.29004124806492998</v>
      </c>
      <c r="AE14" s="17"/>
      <c r="AF14" s="17">
        <v>0.28060657162955099</v>
      </c>
      <c r="AG14" s="17">
        <v>0.32280715512613301</v>
      </c>
      <c r="AH14" s="17">
        <v>0.36148210832425698</v>
      </c>
      <c r="AI14" s="17">
        <v>0.36316217192864603</v>
      </c>
      <c r="AJ14" s="17">
        <v>0.33874132152213099</v>
      </c>
      <c r="AK14" s="17"/>
      <c r="AL14" s="17">
        <v>0.34175170596397197</v>
      </c>
      <c r="AM14" s="17">
        <v>0.30593061226619001</v>
      </c>
      <c r="AN14" s="17">
        <v>0.32478681836302697</v>
      </c>
      <c r="AO14" s="17">
        <v>0.32484361256217897</v>
      </c>
      <c r="AP14" s="17">
        <v>0.30004732145722701</v>
      </c>
      <c r="AQ14" s="17">
        <v>0.340889021406036</v>
      </c>
      <c r="AR14" s="17"/>
      <c r="AS14" s="17">
        <v>0.31864740306874401</v>
      </c>
      <c r="AT14" s="17">
        <v>0.32592069944204299</v>
      </c>
      <c r="AU14" s="17"/>
      <c r="AV14" s="17">
        <v>0.31170856077942</v>
      </c>
      <c r="AW14" s="17">
        <v>0.334806819093518</v>
      </c>
    </row>
    <row r="15" spans="2:49" ht="28.8" x14ac:dyDescent="0.3">
      <c r="B15" s="18" t="s">
        <v>99</v>
      </c>
      <c r="C15" s="17">
        <v>0.189221235724579</v>
      </c>
      <c r="D15" s="17">
        <v>0.19795749812579799</v>
      </c>
      <c r="E15" s="17">
        <v>0.17931966744907701</v>
      </c>
      <c r="F15" s="17"/>
      <c r="G15" s="17">
        <v>0.17670494547317001</v>
      </c>
      <c r="H15" s="17">
        <v>0.14766943339698499</v>
      </c>
      <c r="I15" s="17">
        <v>0.23128209231189301</v>
      </c>
      <c r="J15" s="17">
        <v>0.21818470360248399</v>
      </c>
      <c r="K15" s="17">
        <v>0.186444138256843</v>
      </c>
      <c r="L15" s="17">
        <v>0.175282884004832</v>
      </c>
      <c r="M15" s="17"/>
      <c r="N15" s="17">
        <v>0.159985686168548</v>
      </c>
      <c r="O15" s="17">
        <v>0.196340916816374</v>
      </c>
      <c r="P15" s="17">
        <v>0.21414696009644901</v>
      </c>
      <c r="Q15" s="17">
        <v>0.19175304411786001</v>
      </c>
      <c r="R15" s="17"/>
      <c r="S15" s="17">
        <v>0.20298482580376001</v>
      </c>
      <c r="T15" s="17">
        <v>0.205321321340246</v>
      </c>
      <c r="U15" s="17">
        <v>0.18216515737598701</v>
      </c>
      <c r="V15" s="17">
        <v>0.18503053045576401</v>
      </c>
      <c r="W15" s="17">
        <v>0.204450459053901</v>
      </c>
      <c r="X15" s="17">
        <v>0.20617981748822201</v>
      </c>
      <c r="Y15" s="17">
        <v>0.143272036287377</v>
      </c>
      <c r="Z15" s="17">
        <v>0.15037464054230201</v>
      </c>
      <c r="AA15" s="17">
        <v>0.206013874840659</v>
      </c>
      <c r="AB15" s="17">
        <v>0.17960601698842901</v>
      </c>
      <c r="AC15" s="17">
        <v>0.16721543092128199</v>
      </c>
      <c r="AD15" s="17">
        <v>0.17814455472079299</v>
      </c>
      <c r="AE15" s="17"/>
      <c r="AF15" s="17">
        <v>0.210067729085543</v>
      </c>
      <c r="AG15" s="17">
        <v>0.19132101190263801</v>
      </c>
      <c r="AH15" s="17">
        <v>0.18044947548798199</v>
      </c>
      <c r="AI15" s="17">
        <v>0.153207548614617</v>
      </c>
      <c r="AJ15" s="17">
        <v>8.9522155658565097E-2</v>
      </c>
      <c r="AK15" s="17"/>
      <c r="AL15" s="17">
        <v>0.18206273656118199</v>
      </c>
      <c r="AM15" s="17">
        <v>0.19523515724812401</v>
      </c>
      <c r="AN15" s="17">
        <v>0.169136859381566</v>
      </c>
      <c r="AO15" s="17">
        <v>0.20640827775720499</v>
      </c>
      <c r="AP15" s="17">
        <v>0.190445974722213</v>
      </c>
      <c r="AQ15" s="17">
        <v>0.174332794658553</v>
      </c>
      <c r="AR15" s="17"/>
      <c r="AS15" s="17">
        <v>0.19952598355113399</v>
      </c>
      <c r="AT15" s="17">
        <v>0.176949802725171</v>
      </c>
      <c r="AU15" s="17"/>
      <c r="AV15" s="17">
        <v>0.20367432318774301</v>
      </c>
      <c r="AW15" s="17">
        <v>0.189865186662414</v>
      </c>
    </row>
    <row r="16" spans="2:49" x14ac:dyDescent="0.3">
      <c r="B16" s="18" t="s">
        <v>100</v>
      </c>
      <c r="C16" s="17">
        <v>0.15662446914501099</v>
      </c>
      <c r="D16" s="17">
        <v>0.19639889631319499</v>
      </c>
      <c r="E16" s="17">
        <v>0.11802169710576201</v>
      </c>
      <c r="F16" s="17"/>
      <c r="G16" s="17">
        <v>0.18948780233374199</v>
      </c>
      <c r="H16" s="17">
        <v>0.10586868268887099</v>
      </c>
      <c r="I16" s="17">
        <v>0.16901680377140901</v>
      </c>
      <c r="J16" s="17">
        <v>0.18740565896966399</v>
      </c>
      <c r="K16" s="17">
        <v>0.14615949667214501</v>
      </c>
      <c r="L16" s="17">
        <v>0.14772598605471501</v>
      </c>
      <c r="M16" s="17"/>
      <c r="N16" s="17">
        <v>8.8594168265552206E-2</v>
      </c>
      <c r="O16" s="17">
        <v>0.147899366311873</v>
      </c>
      <c r="P16" s="17">
        <v>0.180214554540439</v>
      </c>
      <c r="Q16" s="17">
        <v>0.21824105146081699</v>
      </c>
      <c r="R16" s="17"/>
      <c r="S16" s="17">
        <v>0.11594667115186701</v>
      </c>
      <c r="T16" s="17">
        <v>0.15989083057694101</v>
      </c>
      <c r="U16" s="17">
        <v>0.20617007878612101</v>
      </c>
      <c r="V16" s="17">
        <v>0.18830450677229599</v>
      </c>
      <c r="W16" s="17">
        <v>0.198477464879115</v>
      </c>
      <c r="X16" s="17">
        <v>0.14077400314094801</v>
      </c>
      <c r="Y16" s="17">
        <v>0.17449557635649199</v>
      </c>
      <c r="Z16" s="17">
        <v>0.14731450698568099</v>
      </c>
      <c r="AA16" s="17">
        <v>0.14013502450457199</v>
      </c>
      <c r="AB16" s="17">
        <v>0.118379326202895</v>
      </c>
      <c r="AC16" s="17">
        <v>0.15803918329578701</v>
      </c>
      <c r="AD16" s="17">
        <v>0.192954615200886</v>
      </c>
      <c r="AE16" s="17"/>
      <c r="AF16" s="17">
        <v>0.227435400580355</v>
      </c>
      <c r="AG16" s="17">
        <v>0.20073183767077499</v>
      </c>
      <c r="AH16" s="17">
        <v>9.6410754876737698E-2</v>
      </c>
      <c r="AI16" s="17">
        <v>3.12307284056214E-2</v>
      </c>
      <c r="AJ16" s="17">
        <v>0</v>
      </c>
      <c r="AK16" s="17"/>
      <c r="AL16" s="17">
        <v>0.123820612611293</v>
      </c>
      <c r="AM16" s="17">
        <v>0.16752683067958399</v>
      </c>
      <c r="AN16" s="17">
        <v>0.160151941030658</v>
      </c>
      <c r="AO16" s="17">
        <v>0.18062541047465699</v>
      </c>
      <c r="AP16" s="17">
        <v>0.188318821414933</v>
      </c>
      <c r="AQ16" s="17">
        <v>0.109110581848838</v>
      </c>
      <c r="AR16" s="17"/>
      <c r="AS16" s="17">
        <v>0.128465989862385</v>
      </c>
      <c r="AT16" s="17">
        <v>0.19015705991753301</v>
      </c>
      <c r="AU16" s="17"/>
      <c r="AV16" s="17">
        <v>0.12583956435257301</v>
      </c>
      <c r="AW16" s="17">
        <v>0.134582500470564</v>
      </c>
    </row>
    <row r="17" spans="2:49" x14ac:dyDescent="0.3">
      <c r="B17" s="18" t="s">
        <v>77</v>
      </c>
      <c r="C17" s="19">
        <v>9.92692160963724E-3</v>
      </c>
      <c r="D17" s="19">
        <v>1.5688831905961299E-2</v>
      </c>
      <c r="E17" s="19">
        <v>4.3780064814220301E-3</v>
      </c>
      <c r="F17" s="19"/>
      <c r="G17" s="19">
        <v>1.6671395915283001E-2</v>
      </c>
      <c r="H17" s="19">
        <v>5.60038957608411E-3</v>
      </c>
      <c r="I17" s="19">
        <v>1.62228732020579E-2</v>
      </c>
      <c r="J17" s="19">
        <v>1.05882883558398E-2</v>
      </c>
      <c r="K17" s="19">
        <v>6.1070959100075796E-3</v>
      </c>
      <c r="L17" s="19">
        <v>5.8057406942509998E-3</v>
      </c>
      <c r="M17" s="19"/>
      <c r="N17" s="19">
        <v>1.81451920918155E-3</v>
      </c>
      <c r="O17" s="19">
        <v>1.05811025427117E-2</v>
      </c>
      <c r="P17" s="19">
        <v>9.3179530818708403E-3</v>
      </c>
      <c r="Q17" s="19">
        <v>1.86533526465292E-2</v>
      </c>
      <c r="R17" s="19"/>
      <c r="S17" s="19">
        <v>1.3655194297524599E-2</v>
      </c>
      <c r="T17" s="19">
        <v>6.5677591943019802E-3</v>
      </c>
      <c r="U17" s="19">
        <v>1.8395462817081199E-2</v>
      </c>
      <c r="V17" s="19">
        <v>1.38166458344742E-2</v>
      </c>
      <c r="W17" s="19">
        <v>1.29738693576601E-2</v>
      </c>
      <c r="X17" s="19">
        <v>5.3454396982112497E-3</v>
      </c>
      <c r="Y17" s="19">
        <v>5.6810848863233102E-3</v>
      </c>
      <c r="Z17" s="19">
        <v>9.8560965680834604E-3</v>
      </c>
      <c r="AA17" s="19">
        <v>0</v>
      </c>
      <c r="AB17" s="19">
        <v>1.52916573750611E-2</v>
      </c>
      <c r="AC17" s="19">
        <v>7.6862158788835898E-3</v>
      </c>
      <c r="AD17" s="19">
        <v>1.49187688552365E-2</v>
      </c>
      <c r="AE17" s="19"/>
      <c r="AF17" s="19">
        <v>1.7230855832701199E-2</v>
      </c>
      <c r="AG17" s="19">
        <v>9.7997593399541706E-3</v>
      </c>
      <c r="AH17" s="19">
        <v>7.0833379616784004E-3</v>
      </c>
      <c r="AI17" s="19">
        <v>3.5406438791335099E-3</v>
      </c>
      <c r="AJ17" s="19">
        <v>0</v>
      </c>
      <c r="AK17" s="19"/>
      <c r="AL17" s="19">
        <v>8.3196873515588594E-3</v>
      </c>
      <c r="AM17" s="19">
        <v>6.56429018452836E-3</v>
      </c>
      <c r="AN17" s="19">
        <v>1.9423031108468599E-2</v>
      </c>
      <c r="AO17" s="19">
        <v>1.54271354590817E-2</v>
      </c>
      <c r="AP17" s="19">
        <v>8.1344778183818894E-3</v>
      </c>
      <c r="AQ17" s="19">
        <v>0</v>
      </c>
      <c r="AR17" s="19"/>
      <c r="AS17" s="19">
        <v>8.2501689424746196E-3</v>
      </c>
      <c r="AT17" s="19">
        <v>1.1923686436685E-2</v>
      </c>
      <c r="AU17" s="19"/>
      <c r="AV17" s="19">
        <v>8.4599869414289999E-3</v>
      </c>
      <c r="AW17" s="19">
        <v>7.7615375262791303E-3</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1.8246585458221599E-2</v>
      </c>
      <c r="D9" s="17">
        <v>1.9114092352841699E-2</v>
      </c>
      <c r="E9" s="17">
        <v>1.7531655722789499E-2</v>
      </c>
      <c r="F9" s="17"/>
      <c r="G9" s="17">
        <v>2.9334918182474998E-2</v>
      </c>
      <c r="H9" s="17">
        <v>3.6879628096971498E-2</v>
      </c>
      <c r="I9" s="17">
        <v>1.5495711330725999E-2</v>
      </c>
      <c r="J9" s="17">
        <v>5.5577822954476002E-3</v>
      </c>
      <c r="K9" s="17">
        <v>1.2725812272195E-2</v>
      </c>
      <c r="L9" s="17">
        <v>1.19589282446089E-2</v>
      </c>
      <c r="M9" s="17"/>
      <c r="N9" s="17">
        <v>1.03364732271583E-2</v>
      </c>
      <c r="O9" s="17">
        <v>1.02958792773415E-2</v>
      </c>
      <c r="P9" s="17">
        <v>2.4138252979852601E-2</v>
      </c>
      <c r="Q9" s="17">
        <v>3.0076009651490699E-2</v>
      </c>
      <c r="R9" s="17"/>
      <c r="S9" s="17">
        <v>1.9774711516919601E-2</v>
      </c>
      <c r="T9" s="17">
        <v>2.7091236919732701E-2</v>
      </c>
      <c r="U9" s="17">
        <v>3.5583507997222999E-2</v>
      </c>
      <c r="V9" s="17">
        <v>4.8212531748687204E-3</v>
      </c>
      <c r="W9" s="17">
        <v>5.5452598146023798E-3</v>
      </c>
      <c r="X9" s="17">
        <v>1.04398759929871E-2</v>
      </c>
      <c r="Y9" s="17">
        <v>2.6183081901851001E-2</v>
      </c>
      <c r="Z9" s="17">
        <v>2.2151142480201901E-2</v>
      </c>
      <c r="AA9" s="17">
        <v>2.3481760151479202E-2</v>
      </c>
      <c r="AB9" s="17">
        <v>4.97650841871546E-3</v>
      </c>
      <c r="AC9" s="17">
        <v>1.7373320584084001E-2</v>
      </c>
      <c r="AD9" s="17">
        <v>1.54147445981595E-2</v>
      </c>
      <c r="AE9" s="17"/>
      <c r="AF9" s="17">
        <v>1.34612560286573E-2</v>
      </c>
      <c r="AG9" s="17">
        <v>1.6127527396126998E-2</v>
      </c>
      <c r="AH9" s="17">
        <v>2.29492448321514E-2</v>
      </c>
      <c r="AI9" s="17">
        <v>2.5487596834081999E-2</v>
      </c>
      <c r="AJ9" s="17">
        <v>0</v>
      </c>
      <c r="AK9" s="17"/>
      <c r="AL9" s="17">
        <v>2.20837787324186E-2</v>
      </c>
      <c r="AM9" s="17">
        <v>1.9213945347343501E-2</v>
      </c>
      <c r="AN9" s="17">
        <v>8.7507324127880197E-3</v>
      </c>
      <c r="AO9" s="17">
        <v>1.18692264958376E-2</v>
      </c>
      <c r="AP9" s="17">
        <v>2.7153548958397399E-2</v>
      </c>
      <c r="AQ9" s="17">
        <v>1.85513423097514E-2</v>
      </c>
      <c r="AR9" s="17"/>
      <c r="AS9" s="17">
        <v>1.39876452729329E-2</v>
      </c>
      <c r="AT9" s="17">
        <v>2.3318354317772801E-2</v>
      </c>
      <c r="AU9" s="17"/>
      <c r="AV9" s="17">
        <v>1.4889884358089399E-2</v>
      </c>
      <c r="AW9" s="17">
        <v>1.18864796716786E-2</v>
      </c>
    </row>
    <row r="10" spans="2:49" x14ac:dyDescent="0.3">
      <c r="B10" s="18" t="s">
        <v>94</v>
      </c>
      <c r="C10" s="17">
        <v>2.2304802201567699E-2</v>
      </c>
      <c r="D10" s="17">
        <v>2.52506399813755E-2</v>
      </c>
      <c r="E10" s="17">
        <v>1.9591804718803299E-2</v>
      </c>
      <c r="F10" s="17"/>
      <c r="G10" s="17">
        <v>2.5482850136705301E-2</v>
      </c>
      <c r="H10" s="17">
        <v>2.3518666704244202E-2</v>
      </c>
      <c r="I10" s="17">
        <v>4.3440210809053602E-2</v>
      </c>
      <c r="J10" s="17">
        <v>2.0165764026915198E-2</v>
      </c>
      <c r="K10" s="17">
        <v>6.6338654004780302E-3</v>
      </c>
      <c r="L10" s="17">
        <v>1.4171294477307099E-2</v>
      </c>
      <c r="M10" s="17"/>
      <c r="N10" s="17">
        <v>1.7536333587748899E-2</v>
      </c>
      <c r="O10" s="17">
        <v>1.81767833278399E-2</v>
      </c>
      <c r="P10" s="17">
        <v>3.5845242788033603E-2</v>
      </c>
      <c r="Q10" s="17">
        <v>1.63934741324674E-2</v>
      </c>
      <c r="R10" s="17"/>
      <c r="S10" s="17">
        <v>3.0907259562469799E-2</v>
      </c>
      <c r="T10" s="17">
        <v>1.81624906200595E-2</v>
      </c>
      <c r="U10" s="17">
        <v>5.8941742434151798E-3</v>
      </c>
      <c r="V10" s="17">
        <v>2.5729713557109301E-2</v>
      </c>
      <c r="W10" s="17">
        <v>3.1871837519756398E-2</v>
      </c>
      <c r="X10" s="17">
        <v>1.5269417982175E-2</v>
      </c>
      <c r="Y10" s="17">
        <v>2.7037216176626799E-2</v>
      </c>
      <c r="Z10" s="17">
        <v>0</v>
      </c>
      <c r="AA10" s="17">
        <v>3.0727277178756399E-2</v>
      </c>
      <c r="AB10" s="17">
        <v>1.6473207939168E-2</v>
      </c>
      <c r="AC10" s="17">
        <v>2.12572991352111E-2</v>
      </c>
      <c r="AD10" s="17">
        <v>3.7849600056798202E-2</v>
      </c>
      <c r="AE10" s="17"/>
      <c r="AF10" s="17">
        <v>1.4904148702222401E-2</v>
      </c>
      <c r="AG10" s="17">
        <v>1.8647723357384599E-2</v>
      </c>
      <c r="AH10" s="17">
        <v>1.72908608049324E-2</v>
      </c>
      <c r="AI10" s="17">
        <v>4.22320423198001E-2</v>
      </c>
      <c r="AJ10" s="17">
        <v>2.6180524316252299E-2</v>
      </c>
      <c r="AK10" s="17"/>
      <c r="AL10" s="17">
        <v>2.9568110168718201E-2</v>
      </c>
      <c r="AM10" s="17">
        <v>2.6379471971294598E-2</v>
      </c>
      <c r="AN10" s="17">
        <v>1.83551254089456E-2</v>
      </c>
      <c r="AO10" s="17">
        <v>1.2720129161477E-2</v>
      </c>
      <c r="AP10" s="17">
        <v>2.3421019533915201E-2</v>
      </c>
      <c r="AQ10" s="17">
        <v>0</v>
      </c>
      <c r="AR10" s="17"/>
      <c r="AS10" s="17">
        <v>1.8993102233045199E-2</v>
      </c>
      <c r="AT10" s="17">
        <v>2.62485478382278E-2</v>
      </c>
      <c r="AU10" s="17"/>
      <c r="AV10" s="17">
        <v>2.4785701728191001E-2</v>
      </c>
      <c r="AW10" s="17">
        <v>5.5030960902363599E-3</v>
      </c>
    </row>
    <row r="11" spans="2:49" x14ac:dyDescent="0.3">
      <c r="B11" s="18" t="s">
        <v>95</v>
      </c>
      <c r="C11" s="17">
        <v>4.92262370284135E-2</v>
      </c>
      <c r="D11" s="17">
        <v>5.7073265230472903E-2</v>
      </c>
      <c r="E11" s="17">
        <v>4.0979393485392097E-2</v>
      </c>
      <c r="F11" s="17"/>
      <c r="G11" s="17">
        <v>7.8004549176993801E-2</v>
      </c>
      <c r="H11" s="17">
        <v>5.6851444555655398E-2</v>
      </c>
      <c r="I11" s="17">
        <v>3.0304939566495499E-2</v>
      </c>
      <c r="J11" s="17">
        <v>4.4427885741367003E-2</v>
      </c>
      <c r="K11" s="17">
        <v>4.2752577151985702E-2</v>
      </c>
      <c r="L11" s="17">
        <v>4.7485149543826197E-2</v>
      </c>
      <c r="M11" s="17"/>
      <c r="N11" s="17">
        <v>6.1826929605122802E-2</v>
      </c>
      <c r="O11" s="17">
        <v>4.3444647341658198E-2</v>
      </c>
      <c r="P11" s="17">
        <v>4.43813115560086E-2</v>
      </c>
      <c r="Q11" s="17">
        <v>4.2773214248032501E-2</v>
      </c>
      <c r="R11" s="17"/>
      <c r="S11" s="17">
        <v>6.70400715071231E-2</v>
      </c>
      <c r="T11" s="17">
        <v>4.7513563441893301E-2</v>
      </c>
      <c r="U11" s="17">
        <v>5.8424174034261603E-2</v>
      </c>
      <c r="V11" s="17">
        <v>2.55784166489397E-2</v>
      </c>
      <c r="W11" s="17">
        <v>3.3591977167958198E-2</v>
      </c>
      <c r="X11" s="17">
        <v>3.6100089741456398E-2</v>
      </c>
      <c r="Y11" s="17">
        <v>3.9403166079261802E-2</v>
      </c>
      <c r="Z11" s="17">
        <v>8.8185604602172299E-2</v>
      </c>
      <c r="AA11" s="17">
        <v>6.2915834513145599E-2</v>
      </c>
      <c r="AB11" s="17">
        <v>4.4762158923283703E-2</v>
      </c>
      <c r="AC11" s="17">
        <v>6.9046983395443795E-2</v>
      </c>
      <c r="AD11" s="17">
        <v>0</v>
      </c>
      <c r="AE11" s="17"/>
      <c r="AF11" s="17">
        <v>3.11724752224899E-2</v>
      </c>
      <c r="AG11" s="17">
        <v>4.8698434409959197E-2</v>
      </c>
      <c r="AH11" s="17">
        <v>6.1025651389798E-2</v>
      </c>
      <c r="AI11" s="17">
        <v>6.60592581423535E-2</v>
      </c>
      <c r="AJ11" s="17">
        <v>9.5320144046845107E-2</v>
      </c>
      <c r="AK11" s="17"/>
      <c r="AL11" s="17">
        <v>7.2374125502794998E-2</v>
      </c>
      <c r="AM11" s="17">
        <v>3.7703808084852297E-2</v>
      </c>
      <c r="AN11" s="17">
        <v>6.5084239292398399E-2</v>
      </c>
      <c r="AO11" s="17">
        <v>4.7633327679889398E-2</v>
      </c>
      <c r="AP11" s="17">
        <v>1.6979295489214001E-2</v>
      </c>
      <c r="AQ11" s="17">
        <v>2.6841567090330101E-2</v>
      </c>
      <c r="AR11" s="17"/>
      <c r="AS11" s="17">
        <v>4.6681541858398498E-2</v>
      </c>
      <c r="AT11" s="17">
        <v>5.2256593210665801E-2</v>
      </c>
      <c r="AU11" s="17"/>
      <c r="AV11" s="17">
        <v>4.1747859955778302E-2</v>
      </c>
      <c r="AW11" s="17">
        <v>5.8171270991024503E-2</v>
      </c>
    </row>
    <row r="12" spans="2:49" x14ac:dyDescent="0.3">
      <c r="B12" s="18" t="s">
        <v>96</v>
      </c>
      <c r="C12" s="17">
        <v>9.2407355626122095E-2</v>
      </c>
      <c r="D12" s="17">
        <v>9.5545100055061893E-2</v>
      </c>
      <c r="E12" s="17">
        <v>9.0011463773676997E-2</v>
      </c>
      <c r="F12" s="17"/>
      <c r="G12" s="17">
        <v>0.121165992177103</v>
      </c>
      <c r="H12" s="17">
        <v>0.108930170162906</v>
      </c>
      <c r="I12" s="17">
        <v>0.101811081196714</v>
      </c>
      <c r="J12" s="17">
        <v>9.8885948545640104E-2</v>
      </c>
      <c r="K12" s="17">
        <v>6.2369568297962003E-2</v>
      </c>
      <c r="L12" s="17">
        <v>6.6948701905341301E-2</v>
      </c>
      <c r="M12" s="17"/>
      <c r="N12" s="17">
        <v>0.12639272508972599</v>
      </c>
      <c r="O12" s="17">
        <v>7.3273558499955302E-2</v>
      </c>
      <c r="P12" s="17">
        <v>0.108732913490752</v>
      </c>
      <c r="Q12" s="17">
        <v>6.2245741331521498E-2</v>
      </c>
      <c r="R12" s="17"/>
      <c r="S12" s="17">
        <v>0.114324921603236</v>
      </c>
      <c r="T12" s="17">
        <v>8.2691863558249007E-2</v>
      </c>
      <c r="U12" s="17">
        <v>7.6471979744092505E-2</v>
      </c>
      <c r="V12" s="17">
        <v>0.109314832023512</v>
      </c>
      <c r="W12" s="17">
        <v>0.103208291432846</v>
      </c>
      <c r="X12" s="17">
        <v>0.10788892944853699</v>
      </c>
      <c r="Y12" s="17">
        <v>5.8876092442066E-2</v>
      </c>
      <c r="Z12" s="17">
        <v>7.6671278485879901E-2</v>
      </c>
      <c r="AA12" s="17">
        <v>8.1925746161682994E-2</v>
      </c>
      <c r="AB12" s="17">
        <v>9.92401447458236E-2</v>
      </c>
      <c r="AC12" s="17">
        <v>0.100388585500694</v>
      </c>
      <c r="AD12" s="17">
        <v>6.7318253355684601E-2</v>
      </c>
      <c r="AE12" s="17"/>
      <c r="AF12" s="17">
        <v>7.5280430896221107E-2</v>
      </c>
      <c r="AG12" s="17">
        <v>8.0437966242798503E-2</v>
      </c>
      <c r="AH12" s="17">
        <v>0.102367838714747</v>
      </c>
      <c r="AI12" s="17">
        <v>9.7234120601256302E-2</v>
      </c>
      <c r="AJ12" s="17">
        <v>0.230447130642916</v>
      </c>
      <c r="AK12" s="17"/>
      <c r="AL12" s="17">
        <v>0.10163737301617901</v>
      </c>
      <c r="AM12" s="17">
        <v>7.7934002674375502E-2</v>
      </c>
      <c r="AN12" s="17">
        <v>0.135569553873469</v>
      </c>
      <c r="AO12" s="17">
        <v>7.6316700184399594E-2</v>
      </c>
      <c r="AP12" s="17">
        <v>8.1185147096476798E-2</v>
      </c>
      <c r="AQ12" s="17">
        <v>0.112778335395799</v>
      </c>
      <c r="AR12" s="17"/>
      <c r="AS12" s="17">
        <v>8.8056740000881706E-2</v>
      </c>
      <c r="AT12" s="17">
        <v>9.7588296397300101E-2</v>
      </c>
      <c r="AU12" s="17"/>
      <c r="AV12" s="17">
        <v>8.3350690578702993E-2</v>
      </c>
      <c r="AW12" s="17">
        <v>9.9016350736399097E-2</v>
      </c>
    </row>
    <row r="13" spans="2:49" x14ac:dyDescent="0.3">
      <c r="B13" s="18" t="s">
        <v>97</v>
      </c>
      <c r="C13" s="17">
        <v>0.23486912597096199</v>
      </c>
      <c r="D13" s="17">
        <v>0.24198174293317401</v>
      </c>
      <c r="E13" s="17">
        <v>0.22788422154972099</v>
      </c>
      <c r="F13" s="17"/>
      <c r="G13" s="17">
        <v>0.21982934857327799</v>
      </c>
      <c r="H13" s="17">
        <v>0.29941815988677101</v>
      </c>
      <c r="I13" s="17">
        <v>0.27554469488511502</v>
      </c>
      <c r="J13" s="17">
        <v>0.23338638816705501</v>
      </c>
      <c r="K13" s="17">
        <v>0.235369874535825</v>
      </c>
      <c r="L13" s="17">
        <v>0.16011876601518499</v>
      </c>
      <c r="M13" s="17"/>
      <c r="N13" s="17">
        <v>0.29581924900886197</v>
      </c>
      <c r="O13" s="17">
        <v>0.244915767404457</v>
      </c>
      <c r="P13" s="17">
        <v>0.22869636271900201</v>
      </c>
      <c r="Q13" s="17">
        <v>0.16658243050014701</v>
      </c>
      <c r="R13" s="17"/>
      <c r="S13" s="17">
        <v>0.25180249783346798</v>
      </c>
      <c r="T13" s="17">
        <v>0.203879628690051</v>
      </c>
      <c r="U13" s="17">
        <v>0.25820020477206101</v>
      </c>
      <c r="V13" s="17">
        <v>0.18685246079322301</v>
      </c>
      <c r="W13" s="17">
        <v>0.22244917911612999</v>
      </c>
      <c r="X13" s="17">
        <v>0.27460618174056101</v>
      </c>
      <c r="Y13" s="17">
        <v>0.27503377376556598</v>
      </c>
      <c r="Z13" s="17">
        <v>0.218749663020466</v>
      </c>
      <c r="AA13" s="17">
        <v>0.19619160381159401</v>
      </c>
      <c r="AB13" s="17">
        <v>0.26313838434468401</v>
      </c>
      <c r="AC13" s="17">
        <v>0.19619730896312501</v>
      </c>
      <c r="AD13" s="17">
        <v>0.31782269944189201</v>
      </c>
      <c r="AE13" s="17"/>
      <c r="AF13" s="17">
        <v>0.16998458979422101</v>
      </c>
      <c r="AG13" s="17">
        <v>0.23950180851667299</v>
      </c>
      <c r="AH13" s="17">
        <v>0.276731119173728</v>
      </c>
      <c r="AI13" s="17">
        <v>0.28784432620151701</v>
      </c>
      <c r="AJ13" s="17">
        <v>0.29389052246238101</v>
      </c>
      <c r="AK13" s="17"/>
      <c r="AL13" s="17">
        <v>0.25417835597016603</v>
      </c>
      <c r="AM13" s="17">
        <v>0.249538990679228</v>
      </c>
      <c r="AN13" s="17">
        <v>0.21023564159584099</v>
      </c>
      <c r="AO13" s="17">
        <v>0.25201535078115</v>
      </c>
      <c r="AP13" s="17">
        <v>0.13446799892169101</v>
      </c>
      <c r="AQ13" s="17">
        <v>0.23644988672568201</v>
      </c>
      <c r="AR13" s="17"/>
      <c r="AS13" s="17">
        <v>0.248657854094918</v>
      </c>
      <c r="AT13" s="17">
        <v>0.21844878690316699</v>
      </c>
      <c r="AU13" s="17"/>
      <c r="AV13" s="17">
        <v>0.24416955975080901</v>
      </c>
      <c r="AW13" s="17">
        <v>0.25911034926975501</v>
      </c>
    </row>
    <row r="14" spans="2:49" x14ac:dyDescent="0.3">
      <c r="B14" s="18" t="s">
        <v>98</v>
      </c>
      <c r="C14" s="17">
        <v>0.33304268776695301</v>
      </c>
      <c r="D14" s="17">
        <v>0.32870869140967102</v>
      </c>
      <c r="E14" s="17">
        <v>0.33608809753570501</v>
      </c>
      <c r="F14" s="17"/>
      <c r="G14" s="17">
        <v>0.34881428357882499</v>
      </c>
      <c r="H14" s="17">
        <v>0.33378824003738</v>
      </c>
      <c r="I14" s="17">
        <v>0.34393149945527302</v>
      </c>
      <c r="J14" s="17">
        <v>0.33491466354032701</v>
      </c>
      <c r="K14" s="17">
        <v>0.33408075681522897</v>
      </c>
      <c r="L14" s="17">
        <v>0.31075775857489901</v>
      </c>
      <c r="M14" s="17"/>
      <c r="N14" s="17">
        <v>0.31773189676849101</v>
      </c>
      <c r="O14" s="17">
        <v>0.36839007584112299</v>
      </c>
      <c r="P14" s="17">
        <v>0.314082000573708</v>
      </c>
      <c r="Q14" s="17">
        <v>0.32955155341790299</v>
      </c>
      <c r="R14" s="17"/>
      <c r="S14" s="17">
        <v>0.30269809554983002</v>
      </c>
      <c r="T14" s="17">
        <v>0.34470482617465997</v>
      </c>
      <c r="U14" s="17">
        <v>0.35615164385213699</v>
      </c>
      <c r="V14" s="17">
        <v>0.33155668490100199</v>
      </c>
      <c r="W14" s="17">
        <v>0.34089660914280701</v>
      </c>
      <c r="X14" s="17">
        <v>0.32568355185886599</v>
      </c>
      <c r="Y14" s="17">
        <v>0.34098653089939801</v>
      </c>
      <c r="Z14" s="17">
        <v>0.363712335857168</v>
      </c>
      <c r="AA14" s="17">
        <v>0.34799222567445398</v>
      </c>
      <c r="AB14" s="17">
        <v>0.30826782657955099</v>
      </c>
      <c r="AC14" s="17">
        <v>0.36500647073874998</v>
      </c>
      <c r="AD14" s="17">
        <v>0.27496433691550498</v>
      </c>
      <c r="AE14" s="17"/>
      <c r="AF14" s="17">
        <v>0.34321085604764201</v>
      </c>
      <c r="AG14" s="17">
        <v>0.35177946146463901</v>
      </c>
      <c r="AH14" s="17">
        <v>0.30910503476260698</v>
      </c>
      <c r="AI14" s="17">
        <v>0.365991204864974</v>
      </c>
      <c r="AJ14" s="17">
        <v>0.296977769440746</v>
      </c>
      <c r="AK14" s="17"/>
      <c r="AL14" s="17">
        <v>0.33174876561928601</v>
      </c>
      <c r="AM14" s="17">
        <v>0.32493536872108197</v>
      </c>
      <c r="AN14" s="17">
        <v>0.31449273235299102</v>
      </c>
      <c r="AO14" s="17">
        <v>0.306479972486843</v>
      </c>
      <c r="AP14" s="17">
        <v>0.39739384420992602</v>
      </c>
      <c r="AQ14" s="17">
        <v>0.40082112362347699</v>
      </c>
      <c r="AR14" s="17"/>
      <c r="AS14" s="17">
        <v>0.32585190406898101</v>
      </c>
      <c r="AT14" s="17">
        <v>0.34160584931618498</v>
      </c>
      <c r="AU14" s="17"/>
      <c r="AV14" s="17">
        <v>0.32563506658156</v>
      </c>
      <c r="AW14" s="17">
        <v>0.32635688271280899</v>
      </c>
    </row>
    <row r="15" spans="2:49" ht="28.8" x14ac:dyDescent="0.3">
      <c r="B15" s="18" t="s">
        <v>99</v>
      </c>
      <c r="C15" s="17">
        <v>0.113694233108875</v>
      </c>
      <c r="D15" s="17">
        <v>9.8792243398881305E-2</v>
      </c>
      <c r="E15" s="17">
        <v>0.128115520753639</v>
      </c>
      <c r="F15" s="17"/>
      <c r="G15" s="17">
        <v>9.5951368358844005E-2</v>
      </c>
      <c r="H15" s="17">
        <v>9.0286908097802002E-2</v>
      </c>
      <c r="I15" s="17">
        <v>8.8624730893212003E-2</v>
      </c>
      <c r="J15" s="17">
        <v>0.10867745737967301</v>
      </c>
      <c r="K15" s="17">
        <v>0.12680399317473701</v>
      </c>
      <c r="L15" s="17">
        <v>0.16035714778493801</v>
      </c>
      <c r="M15" s="17"/>
      <c r="N15" s="17">
        <v>0.100420979468049</v>
      </c>
      <c r="O15" s="17">
        <v>0.102312800604204</v>
      </c>
      <c r="P15" s="17">
        <v>0.114538959705253</v>
      </c>
      <c r="Q15" s="17">
        <v>0.14036818542541399</v>
      </c>
      <c r="R15" s="17"/>
      <c r="S15" s="17">
        <v>0.106080108079634</v>
      </c>
      <c r="T15" s="17">
        <v>0.117462445651634</v>
      </c>
      <c r="U15" s="17">
        <v>8.53661338635711E-2</v>
      </c>
      <c r="V15" s="17">
        <v>0.13229715532056699</v>
      </c>
      <c r="W15" s="17">
        <v>0.12828186102046599</v>
      </c>
      <c r="X15" s="17">
        <v>0.108817937860305</v>
      </c>
      <c r="Y15" s="17">
        <v>9.7364172957985398E-2</v>
      </c>
      <c r="Z15" s="17">
        <v>9.5832101550367005E-2</v>
      </c>
      <c r="AA15" s="17">
        <v>0.12701177941378899</v>
      </c>
      <c r="AB15" s="17">
        <v>0.124327645709031</v>
      </c>
      <c r="AC15" s="17">
        <v>0.121216574394934</v>
      </c>
      <c r="AD15" s="17">
        <v>0.107396185426287</v>
      </c>
      <c r="AE15" s="17"/>
      <c r="AF15" s="17">
        <v>0.14229451542923299</v>
      </c>
      <c r="AG15" s="17">
        <v>0.113123637116395</v>
      </c>
      <c r="AH15" s="17">
        <v>0.107427269993587</v>
      </c>
      <c r="AI15" s="17">
        <v>7.2644657214148603E-2</v>
      </c>
      <c r="AJ15" s="17">
        <v>5.7183909090858603E-2</v>
      </c>
      <c r="AK15" s="17"/>
      <c r="AL15" s="17">
        <v>7.9188200693255301E-2</v>
      </c>
      <c r="AM15" s="17">
        <v>0.11670921231169</v>
      </c>
      <c r="AN15" s="17">
        <v>0.109939372928646</v>
      </c>
      <c r="AO15" s="17">
        <v>0.13767869749543701</v>
      </c>
      <c r="AP15" s="17">
        <v>0.15756976382211699</v>
      </c>
      <c r="AQ15" s="17">
        <v>0.11492866496055899</v>
      </c>
      <c r="AR15" s="17"/>
      <c r="AS15" s="17">
        <v>0.124599216173954</v>
      </c>
      <c r="AT15" s="17">
        <v>0.100708008574789</v>
      </c>
      <c r="AU15" s="17"/>
      <c r="AV15" s="17">
        <v>0.122828438435091</v>
      </c>
      <c r="AW15" s="17">
        <v>0.128723064645582</v>
      </c>
    </row>
    <row r="16" spans="2:49" x14ac:dyDescent="0.3">
      <c r="B16" s="18" t="s">
        <v>100</v>
      </c>
      <c r="C16" s="17">
        <v>0.12702041674225301</v>
      </c>
      <c r="D16" s="17">
        <v>0.12493334614705499</v>
      </c>
      <c r="E16" s="17">
        <v>0.12996994969144801</v>
      </c>
      <c r="F16" s="17"/>
      <c r="G16" s="17">
        <v>6.8616929046475095E-2</v>
      </c>
      <c r="H16" s="17">
        <v>4.2132299945315498E-2</v>
      </c>
      <c r="I16" s="17">
        <v>9.4484782630581701E-2</v>
      </c>
      <c r="J16" s="17">
        <v>0.13763945816976</v>
      </c>
      <c r="K16" s="17">
        <v>0.17002710509747601</v>
      </c>
      <c r="L16" s="17">
        <v>0.22416175645109601</v>
      </c>
      <c r="M16" s="17"/>
      <c r="N16" s="17">
        <v>6.4929106242253606E-2</v>
      </c>
      <c r="O16" s="17">
        <v>0.130229999565843</v>
      </c>
      <c r="P16" s="17">
        <v>0.125118109111958</v>
      </c>
      <c r="Q16" s="17">
        <v>0.19381169619601701</v>
      </c>
      <c r="R16" s="17"/>
      <c r="S16" s="17">
        <v>0.10080281032447901</v>
      </c>
      <c r="T16" s="17">
        <v>0.152071960075018</v>
      </c>
      <c r="U16" s="17">
        <v>0.11647907877612799</v>
      </c>
      <c r="V16" s="17">
        <v>0.18384948358077899</v>
      </c>
      <c r="W16" s="17">
        <v>0.12142314970705601</v>
      </c>
      <c r="X16" s="17">
        <v>0.110293020458826</v>
      </c>
      <c r="Y16" s="17">
        <v>0.12360159797209699</v>
      </c>
      <c r="Z16" s="17">
        <v>0.123811247215861</v>
      </c>
      <c r="AA16" s="17">
        <v>0.12545607700449601</v>
      </c>
      <c r="AB16" s="17">
        <v>0.11389249598137199</v>
      </c>
      <c r="AC16" s="17">
        <v>0.10951345728775801</v>
      </c>
      <c r="AD16" s="17">
        <v>0.14932792876918199</v>
      </c>
      <c r="AE16" s="17"/>
      <c r="AF16" s="17">
        <v>0.19936923753320401</v>
      </c>
      <c r="AG16" s="17">
        <v>0.12205779415934</v>
      </c>
      <c r="AH16" s="17">
        <v>9.4669138961482505E-2</v>
      </c>
      <c r="AI16" s="17">
        <v>3.52849239840465E-2</v>
      </c>
      <c r="AJ16" s="17">
        <v>0</v>
      </c>
      <c r="AK16" s="17"/>
      <c r="AL16" s="17">
        <v>0.10424751494208399</v>
      </c>
      <c r="AM16" s="17">
        <v>0.13996521274167301</v>
      </c>
      <c r="AN16" s="17">
        <v>0.115531026126206</v>
      </c>
      <c r="AO16" s="17">
        <v>0.145127526050984</v>
      </c>
      <c r="AP16" s="17">
        <v>0.148678123764791</v>
      </c>
      <c r="AQ16" s="17">
        <v>8.9629079894401706E-2</v>
      </c>
      <c r="AR16" s="17"/>
      <c r="AS16" s="17">
        <v>0.12299911572653199</v>
      </c>
      <c r="AT16" s="17">
        <v>0.13180919244210099</v>
      </c>
      <c r="AU16" s="17"/>
      <c r="AV16" s="17">
        <v>0.12920483459898999</v>
      </c>
      <c r="AW16" s="17">
        <v>0.10854702288286799</v>
      </c>
    </row>
    <row r="17" spans="2:49" x14ac:dyDescent="0.3">
      <c r="B17" s="18" t="s">
        <v>77</v>
      </c>
      <c r="C17" s="19">
        <v>9.1885560966318506E-3</v>
      </c>
      <c r="D17" s="19">
        <v>8.6008784914661292E-3</v>
      </c>
      <c r="E17" s="19">
        <v>9.8278927688242208E-3</v>
      </c>
      <c r="F17" s="19"/>
      <c r="G17" s="19">
        <v>1.2799760769300301E-2</v>
      </c>
      <c r="H17" s="19">
        <v>8.1944825129546608E-3</v>
      </c>
      <c r="I17" s="19">
        <v>6.36234923283028E-3</v>
      </c>
      <c r="J17" s="19">
        <v>1.6344652133814801E-2</v>
      </c>
      <c r="K17" s="19">
        <v>9.2364472541122001E-3</v>
      </c>
      <c r="L17" s="19">
        <v>4.04049700279859E-3</v>
      </c>
      <c r="M17" s="19"/>
      <c r="N17" s="19">
        <v>5.0063070025882202E-3</v>
      </c>
      <c r="O17" s="19">
        <v>8.9604881375785796E-3</v>
      </c>
      <c r="P17" s="19">
        <v>4.4668470754322502E-3</v>
      </c>
      <c r="Q17" s="19">
        <v>1.8197695097007999E-2</v>
      </c>
      <c r="R17" s="19"/>
      <c r="S17" s="19">
        <v>6.5695240228398101E-3</v>
      </c>
      <c r="T17" s="19">
        <v>6.4219848687024402E-3</v>
      </c>
      <c r="U17" s="19">
        <v>7.42910271711007E-3</v>
      </c>
      <c r="V17" s="19">
        <v>0</v>
      </c>
      <c r="W17" s="19">
        <v>1.27318350783781E-2</v>
      </c>
      <c r="X17" s="19">
        <v>1.0900994916286299E-2</v>
      </c>
      <c r="Y17" s="19">
        <v>1.15143678051478E-2</v>
      </c>
      <c r="Z17" s="19">
        <v>1.08866267878827E-2</v>
      </c>
      <c r="AA17" s="19">
        <v>4.2976960906028101E-3</v>
      </c>
      <c r="AB17" s="19">
        <v>2.4921627358370901E-2</v>
      </c>
      <c r="AC17" s="19">
        <v>0</v>
      </c>
      <c r="AD17" s="19">
        <v>2.99062514364913E-2</v>
      </c>
      <c r="AE17" s="19"/>
      <c r="AF17" s="19">
        <v>1.03224903461086E-2</v>
      </c>
      <c r="AG17" s="19">
        <v>9.6256473366846708E-3</v>
      </c>
      <c r="AH17" s="19">
        <v>8.4338413669664703E-3</v>
      </c>
      <c r="AI17" s="19">
        <v>7.2218698378218003E-3</v>
      </c>
      <c r="AJ17" s="19">
        <v>0</v>
      </c>
      <c r="AK17" s="19"/>
      <c r="AL17" s="19">
        <v>4.9737753550986403E-3</v>
      </c>
      <c r="AM17" s="19">
        <v>7.6199874684611301E-3</v>
      </c>
      <c r="AN17" s="19">
        <v>2.2041576008714901E-2</v>
      </c>
      <c r="AO17" s="19">
        <v>1.0159069663981401E-2</v>
      </c>
      <c r="AP17" s="19">
        <v>1.3151258203471201E-2</v>
      </c>
      <c r="AQ17" s="19">
        <v>0</v>
      </c>
      <c r="AR17" s="19"/>
      <c r="AS17" s="19">
        <v>1.0172880570356899E-2</v>
      </c>
      <c r="AT17" s="19">
        <v>8.0163709997908093E-3</v>
      </c>
      <c r="AU17" s="19"/>
      <c r="AV17" s="19">
        <v>1.3387964012788601E-2</v>
      </c>
      <c r="AW17" s="19">
        <v>2.6854829996474198E-3</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109</v>
      </c>
      <c r="C9" s="17">
        <v>7.8219897648984502E-2</v>
      </c>
      <c r="D9" s="17">
        <v>0.101221005074558</v>
      </c>
      <c r="E9" s="17">
        <v>5.5368850807901097E-2</v>
      </c>
      <c r="F9" s="17"/>
      <c r="G9" s="17">
        <v>9.1176261725680094E-2</v>
      </c>
      <c r="H9" s="17">
        <v>0.190257695047818</v>
      </c>
      <c r="I9" s="17">
        <v>8.6595547531988601E-2</v>
      </c>
      <c r="J9" s="17">
        <v>3.9341888005985502E-2</v>
      </c>
      <c r="K9" s="17">
        <v>4.5672029766901601E-2</v>
      </c>
      <c r="L9" s="17">
        <v>2.5150482955743E-2</v>
      </c>
      <c r="M9" s="17"/>
      <c r="N9" s="17">
        <v>0.120954981450126</v>
      </c>
      <c r="O9" s="17">
        <v>6.02929986461017E-2</v>
      </c>
      <c r="P9" s="17">
        <v>7.0993066978805905E-2</v>
      </c>
      <c r="Q9" s="17">
        <v>5.7917954545449797E-2</v>
      </c>
      <c r="R9" s="17"/>
      <c r="S9" s="17">
        <v>0.12834833770234699</v>
      </c>
      <c r="T9" s="17">
        <v>6.4164827657163206E-2</v>
      </c>
      <c r="U9" s="17">
        <v>6.9486351640981103E-2</v>
      </c>
      <c r="V9" s="17">
        <v>5.6680680548039097E-2</v>
      </c>
      <c r="W9" s="17">
        <v>7.6705775372826093E-2</v>
      </c>
      <c r="X9" s="17">
        <v>6.7004082281110794E-2</v>
      </c>
      <c r="Y9" s="17">
        <v>4.5283739116628703E-2</v>
      </c>
      <c r="Z9" s="17">
        <v>5.6771935006979697E-2</v>
      </c>
      <c r="AA9" s="17">
        <v>0.12518015274414601</v>
      </c>
      <c r="AB9" s="17">
        <v>4.6590004567620601E-2</v>
      </c>
      <c r="AC9" s="17">
        <v>8.1383164306709804E-2</v>
      </c>
      <c r="AD9" s="17">
        <v>6.3840414591251296E-2</v>
      </c>
      <c r="AE9" s="17"/>
      <c r="AF9" s="17">
        <v>4.0916037495810097E-2</v>
      </c>
      <c r="AG9" s="17">
        <v>5.0135630266545501E-2</v>
      </c>
      <c r="AH9" s="17">
        <v>0.100542994973067</v>
      </c>
      <c r="AI9" s="17">
        <v>0.17532689022019801</v>
      </c>
      <c r="AJ9" s="17">
        <v>0.31599078316176699</v>
      </c>
      <c r="AK9" s="17"/>
      <c r="AL9" s="17">
        <v>0.14633070509791199</v>
      </c>
      <c r="AM9" s="17">
        <v>5.2170251259183301E-2</v>
      </c>
      <c r="AN9" s="17">
        <v>8.4372016140703193E-2</v>
      </c>
      <c r="AO9" s="17">
        <v>4.3918519925047403E-2</v>
      </c>
      <c r="AP9" s="17">
        <v>3.7662163306965403E-2</v>
      </c>
      <c r="AQ9" s="17">
        <v>5.6224125237700297E-2</v>
      </c>
      <c r="AR9" s="17"/>
      <c r="AS9" s="17">
        <v>8.3734906439443799E-2</v>
      </c>
      <c r="AT9" s="17">
        <v>7.1652336559439395E-2</v>
      </c>
      <c r="AU9" s="17"/>
      <c r="AV9" s="17">
        <v>8.9449668201895302E-2</v>
      </c>
      <c r="AW9" s="17">
        <v>7.0426171501914603E-2</v>
      </c>
    </row>
    <row r="10" spans="2:49" x14ac:dyDescent="0.3">
      <c r="B10" s="18" t="s">
        <v>110</v>
      </c>
      <c r="C10" s="17">
        <v>0.269390857551007</v>
      </c>
      <c r="D10" s="17">
        <v>0.26643362407098198</v>
      </c>
      <c r="E10" s="17">
        <v>0.27421334151868998</v>
      </c>
      <c r="F10" s="17"/>
      <c r="G10" s="17">
        <v>0.31207350735664202</v>
      </c>
      <c r="H10" s="17">
        <v>0.36528581047775099</v>
      </c>
      <c r="I10" s="17">
        <v>0.28482723392957299</v>
      </c>
      <c r="J10" s="17">
        <v>0.23937267615777899</v>
      </c>
      <c r="K10" s="17">
        <v>0.22561755654750701</v>
      </c>
      <c r="L10" s="17">
        <v>0.20409669452739401</v>
      </c>
      <c r="M10" s="17"/>
      <c r="N10" s="17">
        <v>0.36411393230084699</v>
      </c>
      <c r="O10" s="17">
        <v>0.26637097533758602</v>
      </c>
      <c r="P10" s="17">
        <v>0.247958959347374</v>
      </c>
      <c r="Q10" s="17">
        <v>0.18656445883765099</v>
      </c>
      <c r="R10" s="17"/>
      <c r="S10" s="17">
        <v>0.31020664760945899</v>
      </c>
      <c r="T10" s="17">
        <v>0.27604963016268502</v>
      </c>
      <c r="U10" s="17">
        <v>0.21950867402197499</v>
      </c>
      <c r="V10" s="17">
        <v>0.25225928402805797</v>
      </c>
      <c r="W10" s="17">
        <v>0.226342960422834</v>
      </c>
      <c r="X10" s="17">
        <v>0.254123823342644</v>
      </c>
      <c r="Y10" s="17">
        <v>0.27587414014078199</v>
      </c>
      <c r="Z10" s="17">
        <v>0.27898166710011402</v>
      </c>
      <c r="AA10" s="17">
        <v>0.294516205660106</v>
      </c>
      <c r="AB10" s="17">
        <v>0.28956276224796701</v>
      </c>
      <c r="AC10" s="17">
        <v>0.22746401688954199</v>
      </c>
      <c r="AD10" s="17">
        <v>0.26740175677061601</v>
      </c>
      <c r="AE10" s="17"/>
      <c r="AF10" s="17">
        <v>0.182881055661439</v>
      </c>
      <c r="AG10" s="17">
        <v>0.24976549212016699</v>
      </c>
      <c r="AH10" s="17">
        <v>0.34089656278896802</v>
      </c>
      <c r="AI10" s="17">
        <v>0.37181700420574798</v>
      </c>
      <c r="AJ10" s="17">
        <v>0.34396794314705298</v>
      </c>
      <c r="AK10" s="17"/>
      <c r="AL10" s="17">
        <v>0.31170870090129799</v>
      </c>
      <c r="AM10" s="17">
        <v>0.30302688632290797</v>
      </c>
      <c r="AN10" s="17">
        <v>0.20508440483079601</v>
      </c>
      <c r="AO10" s="17">
        <v>0.21447191855113201</v>
      </c>
      <c r="AP10" s="17">
        <v>0.243524201053263</v>
      </c>
      <c r="AQ10" s="17">
        <v>0.24455406238025801</v>
      </c>
      <c r="AR10" s="17"/>
      <c r="AS10" s="17">
        <v>0.25710396076787001</v>
      </c>
      <c r="AT10" s="17">
        <v>0.28402273726147798</v>
      </c>
      <c r="AU10" s="17"/>
      <c r="AV10" s="17">
        <v>0.25321213661023101</v>
      </c>
      <c r="AW10" s="17">
        <v>0.26616737553308401</v>
      </c>
    </row>
    <row r="11" spans="2:49" x14ac:dyDescent="0.3">
      <c r="B11" s="18" t="s">
        <v>111</v>
      </c>
      <c r="C11" s="17">
        <v>0.36706944208036701</v>
      </c>
      <c r="D11" s="17">
        <v>0.34022446489068697</v>
      </c>
      <c r="E11" s="17">
        <v>0.39055148280991903</v>
      </c>
      <c r="F11" s="17"/>
      <c r="G11" s="17">
        <v>0.354714534114277</v>
      </c>
      <c r="H11" s="17">
        <v>0.326313495015637</v>
      </c>
      <c r="I11" s="17">
        <v>0.37800152170460999</v>
      </c>
      <c r="J11" s="17">
        <v>0.362193231986155</v>
      </c>
      <c r="K11" s="17">
        <v>0.391787040396186</v>
      </c>
      <c r="L11" s="17">
        <v>0.38687322053997097</v>
      </c>
      <c r="M11" s="17"/>
      <c r="N11" s="17">
        <v>0.36245248327992202</v>
      </c>
      <c r="O11" s="17">
        <v>0.40075710448626101</v>
      </c>
      <c r="P11" s="17">
        <v>0.40158486606844002</v>
      </c>
      <c r="Q11" s="17">
        <v>0.30885889499288199</v>
      </c>
      <c r="R11" s="17"/>
      <c r="S11" s="17">
        <v>0.32978577737682602</v>
      </c>
      <c r="T11" s="17">
        <v>0.36273203914711399</v>
      </c>
      <c r="U11" s="17">
        <v>0.41344339765433202</v>
      </c>
      <c r="V11" s="17">
        <v>0.37809997334803702</v>
      </c>
      <c r="W11" s="17">
        <v>0.39613517086609601</v>
      </c>
      <c r="X11" s="17">
        <v>0.34246372790666901</v>
      </c>
      <c r="Y11" s="17">
        <v>0.44968980169682099</v>
      </c>
      <c r="Z11" s="17">
        <v>0.37184545171052702</v>
      </c>
      <c r="AA11" s="17">
        <v>0.30433721400657998</v>
      </c>
      <c r="AB11" s="17">
        <v>0.37485734439697099</v>
      </c>
      <c r="AC11" s="17">
        <v>0.36010749944870402</v>
      </c>
      <c r="AD11" s="17">
        <v>0.400982544933211</v>
      </c>
      <c r="AE11" s="17"/>
      <c r="AF11" s="17">
        <v>0.37984074056585898</v>
      </c>
      <c r="AG11" s="17">
        <v>0.38995121468688099</v>
      </c>
      <c r="AH11" s="17">
        <v>0.36057176970614602</v>
      </c>
      <c r="AI11" s="17">
        <v>0.311434198505672</v>
      </c>
      <c r="AJ11" s="17">
        <v>0.34004127369117998</v>
      </c>
      <c r="AK11" s="17"/>
      <c r="AL11" s="17">
        <v>0.30821609356493201</v>
      </c>
      <c r="AM11" s="17">
        <v>0.379278450008597</v>
      </c>
      <c r="AN11" s="17">
        <v>0.37483969239102199</v>
      </c>
      <c r="AO11" s="17">
        <v>0.40066846148371399</v>
      </c>
      <c r="AP11" s="17">
        <v>0.40418751306409301</v>
      </c>
      <c r="AQ11" s="17">
        <v>0.40303622198587202</v>
      </c>
      <c r="AR11" s="17"/>
      <c r="AS11" s="17">
        <v>0.381837331378034</v>
      </c>
      <c r="AT11" s="17">
        <v>0.34948306664360401</v>
      </c>
      <c r="AU11" s="17"/>
      <c r="AV11" s="17">
        <v>0.38779259470307398</v>
      </c>
      <c r="AW11" s="17">
        <v>0.36796850807959097</v>
      </c>
    </row>
    <row r="12" spans="2:49" x14ac:dyDescent="0.3">
      <c r="B12" s="18" t="s">
        <v>112</v>
      </c>
      <c r="C12" s="17">
        <v>0.22082496654188</v>
      </c>
      <c r="D12" s="17">
        <v>0.224769474530881</v>
      </c>
      <c r="E12" s="17">
        <v>0.21856593288630599</v>
      </c>
      <c r="F12" s="17"/>
      <c r="G12" s="17">
        <v>0.19105102790558101</v>
      </c>
      <c r="H12" s="17">
        <v>9.1638233568335295E-2</v>
      </c>
      <c r="I12" s="17">
        <v>0.212757217790565</v>
      </c>
      <c r="J12" s="17">
        <v>0.27435581208651699</v>
      </c>
      <c r="K12" s="17">
        <v>0.25357557380370499</v>
      </c>
      <c r="L12" s="17">
        <v>0.28678354922412003</v>
      </c>
      <c r="M12" s="17"/>
      <c r="N12" s="17">
        <v>0.122133253902763</v>
      </c>
      <c r="O12" s="17">
        <v>0.21311619834707601</v>
      </c>
      <c r="P12" s="17">
        <v>0.226266707736127</v>
      </c>
      <c r="Q12" s="17">
        <v>0.32939865302153698</v>
      </c>
      <c r="R12" s="17"/>
      <c r="S12" s="17">
        <v>0.18003453521718199</v>
      </c>
      <c r="T12" s="17">
        <v>0.24120757638326501</v>
      </c>
      <c r="U12" s="17">
        <v>0.21366261718898699</v>
      </c>
      <c r="V12" s="17">
        <v>0.249559226386567</v>
      </c>
      <c r="W12" s="17">
        <v>0.24626127479790699</v>
      </c>
      <c r="X12" s="17">
        <v>0.254384318792585</v>
      </c>
      <c r="Y12" s="17">
        <v>0.190926919809871</v>
      </c>
      <c r="Z12" s="17">
        <v>0.205712318041813</v>
      </c>
      <c r="AA12" s="17">
        <v>0.20045256664976799</v>
      </c>
      <c r="AB12" s="17">
        <v>0.248572326710335</v>
      </c>
      <c r="AC12" s="17">
        <v>0.24442987123252</v>
      </c>
      <c r="AD12" s="17">
        <v>0.147870163097989</v>
      </c>
      <c r="AE12" s="17"/>
      <c r="AF12" s="17">
        <v>0.30709319441716498</v>
      </c>
      <c r="AG12" s="17">
        <v>0.246219620124324</v>
      </c>
      <c r="AH12" s="17">
        <v>0.15683105753700799</v>
      </c>
      <c r="AI12" s="17">
        <v>0.121149836516019</v>
      </c>
      <c r="AJ12" s="17">
        <v>0</v>
      </c>
      <c r="AK12" s="17"/>
      <c r="AL12" s="17">
        <v>0.17997707752330999</v>
      </c>
      <c r="AM12" s="17">
        <v>0.199215830849551</v>
      </c>
      <c r="AN12" s="17">
        <v>0.25088039448239302</v>
      </c>
      <c r="AO12" s="17">
        <v>0.27049957618340298</v>
      </c>
      <c r="AP12" s="17">
        <v>0.26379986626829099</v>
      </c>
      <c r="AQ12" s="17">
        <v>0.233406838913639</v>
      </c>
      <c r="AR12" s="17"/>
      <c r="AS12" s="17">
        <v>0.21277744198998</v>
      </c>
      <c r="AT12" s="17">
        <v>0.230408379936551</v>
      </c>
      <c r="AU12" s="17"/>
      <c r="AV12" s="17">
        <v>0.20179757752743699</v>
      </c>
      <c r="AW12" s="17">
        <v>0.23834773028127901</v>
      </c>
    </row>
    <row r="13" spans="2:49" x14ac:dyDescent="0.3">
      <c r="B13" s="18" t="s">
        <v>113</v>
      </c>
      <c r="C13" s="17">
        <v>6.2966596534133307E-2</v>
      </c>
      <c r="D13" s="17">
        <v>6.5120942411296498E-2</v>
      </c>
      <c r="E13" s="17">
        <v>6.0446152072937603E-2</v>
      </c>
      <c r="F13" s="17"/>
      <c r="G13" s="17">
        <v>4.7535637564039203E-2</v>
      </c>
      <c r="H13" s="17">
        <v>2.6504765890457999E-2</v>
      </c>
      <c r="I13" s="17">
        <v>3.4222062027882999E-2</v>
      </c>
      <c r="J13" s="17">
        <v>8.4736391763562804E-2</v>
      </c>
      <c r="K13" s="17">
        <v>8.0278152760838606E-2</v>
      </c>
      <c r="L13" s="17">
        <v>9.7096052752771403E-2</v>
      </c>
      <c r="M13" s="17"/>
      <c r="N13" s="17">
        <v>3.0345349066341998E-2</v>
      </c>
      <c r="O13" s="17">
        <v>5.7092156542952598E-2</v>
      </c>
      <c r="P13" s="17">
        <v>5.3196399869253903E-2</v>
      </c>
      <c r="Q13" s="17">
        <v>0.113595939979864</v>
      </c>
      <c r="R13" s="17"/>
      <c r="S13" s="17">
        <v>5.16247020941865E-2</v>
      </c>
      <c r="T13" s="17">
        <v>5.5845926649773003E-2</v>
      </c>
      <c r="U13" s="17">
        <v>8.3898959493725098E-2</v>
      </c>
      <c r="V13" s="17">
        <v>5.8033131558778199E-2</v>
      </c>
      <c r="W13" s="17">
        <v>5.4554818540337099E-2</v>
      </c>
      <c r="X13" s="17">
        <v>7.7232131280536895E-2</v>
      </c>
      <c r="Y13" s="17">
        <v>3.8225399235896997E-2</v>
      </c>
      <c r="Z13" s="17">
        <v>8.6688628140566298E-2</v>
      </c>
      <c r="AA13" s="17">
        <v>6.9920193259655095E-2</v>
      </c>
      <c r="AB13" s="17">
        <v>4.0417562077106402E-2</v>
      </c>
      <c r="AC13" s="17">
        <v>8.6615448122524599E-2</v>
      </c>
      <c r="AD13" s="17">
        <v>0.11990512060693199</v>
      </c>
      <c r="AE13" s="17"/>
      <c r="AF13" s="17">
        <v>8.6476583062634296E-2</v>
      </c>
      <c r="AG13" s="17">
        <v>6.1963372092587198E-2</v>
      </c>
      <c r="AH13" s="17">
        <v>3.9480799851861897E-2</v>
      </c>
      <c r="AI13" s="17">
        <v>2.0272070552363599E-2</v>
      </c>
      <c r="AJ13" s="17">
        <v>0</v>
      </c>
      <c r="AK13" s="17"/>
      <c r="AL13" s="17">
        <v>5.3767422912548601E-2</v>
      </c>
      <c r="AM13" s="17">
        <v>6.4821072466291194E-2</v>
      </c>
      <c r="AN13" s="17">
        <v>7.9352702569873701E-2</v>
      </c>
      <c r="AO13" s="17">
        <v>6.7769819043879395E-2</v>
      </c>
      <c r="AP13" s="17">
        <v>5.0826256307388198E-2</v>
      </c>
      <c r="AQ13" s="17">
        <v>6.2778751482530398E-2</v>
      </c>
      <c r="AR13" s="17"/>
      <c r="AS13" s="17">
        <v>6.4546359424672295E-2</v>
      </c>
      <c r="AT13" s="17">
        <v>6.1085332208941301E-2</v>
      </c>
      <c r="AU13" s="17"/>
      <c r="AV13" s="17">
        <v>6.7748022957362597E-2</v>
      </c>
      <c r="AW13" s="17">
        <v>5.7090214604131197E-2</v>
      </c>
    </row>
    <row r="14" spans="2:49" x14ac:dyDescent="0.3">
      <c r="B14" s="18" t="s">
        <v>114</v>
      </c>
      <c r="C14" s="19">
        <v>1.5282396436282499E-3</v>
      </c>
      <c r="D14" s="19">
        <v>2.2304890215954901E-3</v>
      </c>
      <c r="E14" s="19">
        <v>8.54239904246767E-4</v>
      </c>
      <c r="F14" s="19"/>
      <c r="G14" s="19">
        <v>3.44903133378056E-3</v>
      </c>
      <c r="H14" s="19">
        <v>0</v>
      </c>
      <c r="I14" s="19">
        <v>3.59641701538032E-3</v>
      </c>
      <c r="J14" s="19">
        <v>0</v>
      </c>
      <c r="K14" s="19">
        <v>3.0696467248614301E-3</v>
      </c>
      <c r="L14" s="19">
        <v>0</v>
      </c>
      <c r="M14" s="19"/>
      <c r="N14" s="19">
        <v>0</v>
      </c>
      <c r="O14" s="19">
        <v>2.3705666400225299E-3</v>
      </c>
      <c r="P14" s="19">
        <v>0</v>
      </c>
      <c r="Q14" s="19">
        <v>3.6640986226166498E-3</v>
      </c>
      <c r="R14" s="19"/>
      <c r="S14" s="19">
        <v>0</v>
      </c>
      <c r="T14" s="19">
        <v>0</v>
      </c>
      <c r="U14" s="19">
        <v>0</v>
      </c>
      <c r="V14" s="19">
        <v>5.3677041305206404E-3</v>
      </c>
      <c r="W14" s="19">
        <v>0</v>
      </c>
      <c r="X14" s="19">
        <v>4.7919163964536497E-3</v>
      </c>
      <c r="Y14" s="19">
        <v>0</v>
      </c>
      <c r="Z14" s="19">
        <v>0</v>
      </c>
      <c r="AA14" s="19">
        <v>5.5936676797448499E-3</v>
      </c>
      <c r="AB14" s="19">
        <v>0</v>
      </c>
      <c r="AC14" s="19">
        <v>0</v>
      </c>
      <c r="AD14" s="19">
        <v>0</v>
      </c>
      <c r="AE14" s="19"/>
      <c r="AF14" s="19">
        <v>2.79238879709297E-3</v>
      </c>
      <c r="AG14" s="19">
        <v>1.9646707094959298E-3</v>
      </c>
      <c r="AH14" s="19">
        <v>1.67681514294933E-3</v>
      </c>
      <c r="AI14" s="19">
        <v>0</v>
      </c>
      <c r="AJ14" s="19">
        <v>0</v>
      </c>
      <c r="AK14" s="19"/>
      <c r="AL14" s="19">
        <v>0</v>
      </c>
      <c r="AM14" s="19">
        <v>1.4875090934688799E-3</v>
      </c>
      <c r="AN14" s="19">
        <v>5.4707895852121897E-3</v>
      </c>
      <c r="AO14" s="19">
        <v>2.6717048128247702E-3</v>
      </c>
      <c r="AP14" s="19">
        <v>0</v>
      </c>
      <c r="AQ14" s="19">
        <v>0</v>
      </c>
      <c r="AR14" s="19"/>
      <c r="AS14" s="19">
        <v>0</v>
      </c>
      <c r="AT14" s="19">
        <v>3.3481473899869699E-3</v>
      </c>
      <c r="AU14" s="19"/>
      <c r="AV14" s="19">
        <v>0</v>
      </c>
      <c r="AW14" s="19">
        <v>0</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2" t="s">
        <v>125</v>
      </c>
      <c r="E2" s="28"/>
      <c r="F2" s="28"/>
      <c r="G2" s="28"/>
      <c r="H2" s="28"/>
    </row>
    <row r="6" spans="2:8" ht="49.95" customHeight="1" x14ac:dyDescent="0.3">
      <c r="B6" s="20" t="s">
        <v>15</v>
      </c>
      <c r="C6" s="20" t="s">
        <v>116</v>
      </c>
      <c r="D6" s="20" t="s">
        <v>117</v>
      </c>
      <c r="E6" s="20" t="s">
        <v>118</v>
      </c>
      <c r="F6" s="20" t="s">
        <v>119</v>
      </c>
      <c r="G6" s="20" t="s">
        <v>120</v>
      </c>
    </row>
    <row r="7" spans="2:8" ht="28.8" x14ac:dyDescent="0.3">
      <c r="B7" s="18" t="s">
        <v>121</v>
      </c>
      <c r="C7" s="17">
        <v>0.55878183216130795</v>
      </c>
      <c r="D7" s="17">
        <v>0.177254110100388</v>
      </c>
      <c r="E7" s="17">
        <v>7.55852174768782E-2</v>
      </c>
      <c r="F7" s="17">
        <v>0.54002663715710697</v>
      </c>
      <c r="G7" s="17">
        <v>0.433642406120468</v>
      </c>
    </row>
    <row r="8" spans="2:8" ht="28.8" x14ac:dyDescent="0.3">
      <c r="B8" s="18" t="s">
        <v>122</v>
      </c>
      <c r="C8" s="17">
        <v>0.20800005411166</v>
      </c>
      <c r="D8" s="17">
        <v>0.247156067477414</v>
      </c>
      <c r="E8" s="17">
        <v>0.204195955341647</v>
      </c>
      <c r="F8" s="17">
        <v>0.21120223917573999</v>
      </c>
      <c r="G8" s="17">
        <v>0.31420785360456999</v>
      </c>
    </row>
    <row r="9" spans="2:8" ht="28.8" x14ac:dyDescent="0.3">
      <c r="B9" s="18" t="s">
        <v>123</v>
      </c>
      <c r="C9" s="17">
        <v>0.14007787384651499</v>
      </c>
      <c r="D9" s="17">
        <v>0.30293595183288502</v>
      </c>
      <c r="E9" s="17">
        <v>0.299104326946044</v>
      </c>
      <c r="F9" s="17">
        <v>0.14742704075180799</v>
      </c>
      <c r="G9" s="17">
        <v>0.164700205161221</v>
      </c>
    </row>
    <row r="10" spans="2:8" ht="28.8" x14ac:dyDescent="0.3">
      <c r="B10" s="18" t="s">
        <v>124</v>
      </c>
      <c r="C10" s="17">
        <v>7.8898307971373302E-2</v>
      </c>
      <c r="D10" s="17">
        <v>0.26444365617930798</v>
      </c>
      <c r="E10" s="17">
        <v>0.41406070997401601</v>
      </c>
      <c r="F10" s="17">
        <v>9.2996077234051094E-2</v>
      </c>
      <c r="G10" s="17">
        <v>7.9970134105701904E-2</v>
      </c>
    </row>
    <row r="11" spans="2:8" x14ac:dyDescent="0.3">
      <c r="B11" s="18" t="s">
        <v>114</v>
      </c>
      <c r="C11" s="17">
        <v>1.42419319091439E-2</v>
      </c>
      <c r="D11" s="17">
        <v>8.2102144100056496E-3</v>
      </c>
      <c r="E11" s="17">
        <v>7.0537902614149503E-3</v>
      </c>
      <c r="F11" s="17">
        <v>8.3480056812942904E-3</v>
      </c>
      <c r="G11" s="17">
        <v>7.4794010080385604E-3</v>
      </c>
    </row>
    <row r="12" spans="2:8" x14ac:dyDescent="0.3">
      <c r="B12" s="16"/>
      <c r="C12" s="16"/>
      <c r="D12" s="16"/>
      <c r="E12" s="16"/>
      <c r="F12" s="16"/>
      <c r="G12" s="16"/>
    </row>
    <row r="13" spans="2:8" x14ac:dyDescent="0.3">
      <c r="B13" t="s">
        <v>81</v>
      </c>
    </row>
    <row r="14" spans="2:8" x14ac:dyDescent="0.3">
      <c r="B14" t="s">
        <v>82</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121</v>
      </c>
      <c r="C9" s="17">
        <v>0.55878183216130795</v>
      </c>
      <c r="D9" s="17">
        <v>0.560665679757966</v>
      </c>
      <c r="E9" s="17">
        <v>0.55739076729523496</v>
      </c>
      <c r="F9" s="17"/>
      <c r="G9" s="17">
        <v>0.41437797928242198</v>
      </c>
      <c r="H9" s="17">
        <v>0.49141820955599003</v>
      </c>
      <c r="I9" s="17">
        <v>0.51179084906251204</v>
      </c>
      <c r="J9" s="17">
        <v>0.49178749110958297</v>
      </c>
      <c r="K9" s="17">
        <v>0.62316614953879002</v>
      </c>
      <c r="L9" s="17">
        <v>0.75981117434322099</v>
      </c>
      <c r="M9" s="17"/>
      <c r="N9" s="17">
        <v>0.63079984084741803</v>
      </c>
      <c r="O9" s="17">
        <v>0.59006934462843896</v>
      </c>
      <c r="P9" s="17">
        <v>0.53994963325930301</v>
      </c>
      <c r="Q9" s="17">
        <v>0.465781730329902</v>
      </c>
      <c r="R9" s="17"/>
      <c r="S9" s="17">
        <v>0.50913200220834398</v>
      </c>
      <c r="T9" s="17">
        <v>0.62354746295892904</v>
      </c>
      <c r="U9" s="17">
        <v>0.59968605360246396</v>
      </c>
      <c r="V9" s="17">
        <v>0.55783950848224295</v>
      </c>
      <c r="W9" s="17">
        <v>0.51613444973957101</v>
      </c>
      <c r="X9" s="17">
        <v>0.51244131227125</v>
      </c>
      <c r="Y9" s="17">
        <v>0.63245574428307005</v>
      </c>
      <c r="Z9" s="17">
        <v>0.50177188077132295</v>
      </c>
      <c r="AA9" s="17">
        <v>0.52270724604167795</v>
      </c>
      <c r="AB9" s="17">
        <v>0.59186568571343301</v>
      </c>
      <c r="AC9" s="17">
        <v>0.50501324300619999</v>
      </c>
      <c r="AD9" s="17">
        <v>0.64380725660869298</v>
      </c>
      <c r="AE9" s="17"/>
      <c r="AF9" s="17">
        <v>0.55283369867159804</v>
      </c>
      <c r="AG9" s="17">
        <v>0.56308284054073998</v>
      </c>
      <c r="AH9" s="17">
        <v>0.54871673362982298</v>
      </c>
      <c r="AI9" s="17">
        <v>0.574449317235741</v>
      </c>
      <c r="AJ9" s="17">
        <v>0.39702077292995303</v>
      </c>
      <c r="AK9" s="17"/>
      <c r="AL9" s="17">
        <v>0.50516275679815803</v>
      </c>
      <c r="AM9" s="17">
        <v>0.57824165728868804</v>
      </c>
      <c r="AN9" s="17">
        <v>0.55266356028765395</v>
      </c>
      <c r="AO9" s="17">
        <v>0.57550302038616497</v>
      </c>
      <c r="AP9" s="17">
        <v>0.61635565704294704</v>
      </c>
      <c r="AQ9" s="17">
        <v>0.57616664176066901</v>
      </c>
      <c r="AR9" s="17"/>
      <c r="AS9" s="17">
        <v>0.61441401014950903</v>
      </c>
      <c r="AT9" s="17">
        <v>0.49253212316464501</v>
      </c>
      <c r="AU9" s="17"/>
      <c r="AV9" s="17">
        <v>0.61122984823151805</v>
      </c>
      <c r="AW9" s="17">
        <v>0.62182939660414005</v>
      </c>
    </row>
    <row r="10" spans="2:49" ht="28.8" x14ac:dyDescent="0.3">
      <c r="B10" s="18" t="s">
        <v>122</v>
      </c>
      <c r="C10" s="17">
        <v>0.20800005411166</v>
      </c>
      <c r="D10" s="17">
        <v>0.20080836214227499</v>
      </c>
      <c r="E10" s="17">
        <v>0.21557891212372601</v>
      </c>
      <c r="F10" s="17"/>
      <c r="G10" s="17">
        <v>0.221149524221053</v>
      </c>
      <c r="H10" s="17">
        <v>0.26990533577829701</v>
      </c>
      <c r="I10" s="17">
        <v>0.24256637759871599</v>
      </c>
      <c r="J10" s="17">
        <v>0.20759643690461199</v>
      </c>
      <c r="K10" s="17">
        <v>0.18252666295164999</v>
      </c>
      <c r="L10" s="17">
        <v>0.13808440649547701</v>
      </c>
      <c r="M10" s="17"/>
      <c r="N10" s="17">
        <v>0.200138787343594</v>
      </c>
      <c r="O10" s="17">
        <v>0.20580678777390299</v>
      </c>
      <c r="P10" s="17">
        <v>0.20634910926262001</v>
      </c>
      <c r="Q10" s="17">
        <v>0.22070227927649799</v>
      </c>
      <c r="R10" s="17"/>
      <c r="S10" s="17">
        <v>0.22270775950483301</v>
      </c>
      <c r="T10" s="17">
        <v>0.185063277135007</v>
      </c>
      <c r="U10" s="17">
        <v>0.16893000179576301</v>
      </c>
      <c r="V10" s="17">
        <v>0.19220135514212799</v>
      </c>
      <c r="W10" s="17">
        <v>0.25999208099473498</v>
      </c>
      <c r="X10" s="17">
        <v>0.249562150166279</v>
      </c>
      <c r="Y10" s="17">
        <v>0.20080955895706201</v>
      </c>
      <c r="Z10" s="17">
        <v>0.23551538266401401</v>
      </c>
      <c r="AA10" s="17">
        <v>0.23682335896739901</v>
      </c>
      <c r="AB10" s="17">
        <v>0.166631983994286</v>
      </c>
      <c r="AC10" s="17">
        <v>0.201375264678961</v>
      </c>
      <c r="AD10" s="17">
        <v>0.156500007908255</v>
      </c>
      <c r="AE10" s="17"/>
      <c r="AF10" s="17">
        <v>0.19941712513712101</v>
      </c>
      <c r="AG10" s="17">
        <v>0.17583891907973001</v>
      </c>
      <c r="AH10" s="17">
        <v>0.23203648219168199</v>
      </c>
      <c r="AI10" s="17">
        <v>0.20687461474056801</v>
      </c>
      <c r="AJ10" s="17">
        <v>0.35583708356907001</v>
      </c>
      <c r="AK10" s="17"/>
      <c r="AL10" s="17">
        <v>0.23337784876854001</v>
      </c>
      <c r="AM10" s="17">
        <v>0.21810885502080901</v>
      </c>
      <c r="AN10" s="17">
        <v>0.191429817094042</v>
      </c>
      <c r="AO10" s="17">
        <v>0.188998120011305</v>
      </c>
      <c r="AP10" s="17">
        <v>0.18206655456027099</v>
      </c>
      <c r="AQ10" s="17">
        <v>0.172113997794304</v>
      </c>
      <c r="AR10" s="17"/>
      <c r="AS10" s="17">
        <v>0.196311062210555</v>
      </c>
      <c r="AT10" s="17">
        <v>0.221919917397918</v>
      </c>
      <c r="AU10" s="17"/>
      <c r="AV10" s="17">
        <v>0.197462297929069</v>
      </c>
      <c r="AW10" s="17">
        <v>0.193630024633628</v>
      </c>
    </row>
    <row r="11" spans="2:49" ht="28.8" x14ac:dyDescent="0.3">
      <c r="B11" s="18" t="s">
        <v>123</v>
      </c>
      <c r="C11" s="17">
        <v>0.14007787384651499</v>
      </c>
      <c r="D11" s="17">
        <v>0.139586062856527</v>
      </c>
      <c r="E11" s="17">
        <v>0.140693279191797</v>
      </c>
      <c r="F11" s="17"/>
      <c r="G11" s="17">
        <v>0.19385996966819499</v>
      </c>
      <c r="H11" s="17">
        <v>0.14581257422149799</v>
      </c>
      <c r="I11" s="17">
        <v>0.161967138841875</v>
      </c>
      <c r="J11" s="17">
        <v>0.17846833478378399</v>
      </c>
      <c r="K11" s="17">
        <v>0.112008530499713</v>
      </c>
      <c r="L11" s="17">
        <v>6.9161614001104293E-2</v>
      </c>
      <c r="M11" s="17"/>
      <c r="N11" s="17">
        <v>0.108797916903908</v>
      </c>
      <c r="O11" s="17">
        <v>0.12155285127099801</v>
      </c>
      <c r="P11" s="17">
        <v>0.151508958559468</v>
      </c>
      <c r="Q11" s="17">
        <v>0.180817176626796</v>
      </c>
      <c r="R11" s="17"/>
      <c r="S11" s="17">
        <v>0.16250438309777199</v>
      </c>
      <c r="T11" s="17">
        <v>0.108117758203015</v>
      </c>
      <c r="U11" s="17">
        <v>0.14590954464655001</v>
      </c>
      <c r="V11" s="17">
        <v>0.17564339141947799</v>
      </c>
      <c r="W11" s="17">
        <v>0.15991312133937299</v>
      </c>
      <c r="X11" s="17">
        <v>0.154637920860525</v>
      </c>
      <c r="Y11" s="17">
        <v>9.4767300090565207E-2</v>
      </c>
      <c r="Z11" s="17">
        <v>0.185418169459594</v>
      </c>
      <c r="AA11" s="17">
        <v>0.11829980753522699</v>
      </c>
      <c r="AB11" s="17">
        <v>0.116835103696288</v>
      </c>
      <c r="AC11" s="17">
        <v>0.20599344523535501</v>
      </c>
      <c r="AD11" s="17">
        <v>6.2004982035312503E-2</v>
      </c>
      <c r="AE11" s="17"/>
      <c r="AF11" s="17">
        <v>0.144343019191049</v>
      </c>
      <c r="AG11" s="17">
        <v>0.15945662526757101</v>
      </c>
      <c r="AH11" s="17">
        <v>0.13250816069797999</v>
      </c>
      <c r="AI11" s="17">
        <v>0.12251809888925699</v>
      </c>
      <c r="AJ11" s="17">
        <v>0.21544785782391401</v>
      </c>
      <c r="AK11" s="17"/>
      <c r="AL11" s="17">
        <v>0.14333591907020701</v>
      </c>
      <c r="AM11" s="17">
        <v>0.12803815101624499</v>
      </c>
      <c r="AN11" s="17">
        <v>0.12636970560468</v>
      </c>
      <c r="AO11" s="17">
        <v>0.16990377364488299</v>
      </c>
      <c r="AP11" s="17">
        <v>0.112092452928201</v>
      </c>
      <c r="AQ11" s="17">
        <v>0.165207132985045</v>
      </c>
      <c r="AR11" s="17"/>
      <c r="AS11" s="17">
        <v>0.115345334263998</v>
      </c>
      <c r="AT11" s="17">
        <v>0.16953067633139501</v>
      </c>
      <c r="AU11" s="17"/>
      <c r="AV11" s="17">
        <v>0.114378284873917</v>
      </c>
      <c r="AW11" s="17">
        <v>0.11759743234596</v>
      </c>
    </row>
    <row r="12" spans="2:49" ht="28.8" x14ac:dyDescent="0.3">
      <c r="B12" s="18" t="s">
        <v>124</v>
      </c>
      <c r="C12" s="17">
        <v>7.8898307971373302E-2</v>
      </c>
      <c r="D12" s="17">
        <v>8.48668363163812E-2</v>
      </c>
      <c r="E12" s="17">
        <v>7.1827933937111094E-2</v>
      </c>
      <c r="F12" s="17"/>
      <c r="G12" s="17">
        <v>0.12745323547308501</v>
      </c>
      <c r="H12" s="17">
        <v>7.4506690400408804E-2</v>
      </c>
      <c r="I12" s="17">
        <v>6.9128588809652294E-2</v>
      </c>
      <c r="J12" s="17">
        <v>0.116531807297068</v>
      </c>
      <c r="K12" s="17">
        <v>7.3319370391999303E-2</v>
      </c>
      <c r="L12" s="17">
        <v>3.1105876077529002E-2</v>
      </c>
      <c r="M12" s="17"/>
      <c r="N12" s="17">
        <v>4.5726594401630398E-2</v>
      </c>
      <c r="O12" s="17">
        <v>7.1554547406526198E-2</v>
      </c>
      <c r="P12" s="17">
        <v>8.6837897116041798E-2</v>
      </c>
      <c r="Q12" s="17">
        <v>0.11624381201570599</v>
      </c>
      <c r="R12" s="17"/>
      <c r="S12" s="17">
        <v>8.6719135396231897E-2</v>
      </c>
      <c r="T12" s="17">
        <v>6.6621770352155399E-2</v>
      </c>
      <c r="U12" s="17">
        <v>6.18511723583373E-2</v>
      </c>
      <c r="V12" s="17">
        <v>6.3959405636254602E-2</v>
      </c>
      <c r="W12" s="17">
        <v>6.3960347926321104E-2</v>
      </c>
      <c r="X12" s="17">
        <v>6.8004895568319804E-2</v>
      </c>
      <c r="Y12" s="17">
        <v>7.1967396669302894E-2</v>
      </c>
      <c r="Z12" s="17">
        <v>6.6556188638602604E-2</v>
      </c>
      <c r="AA12" s="17">
        <v>9.9460789486035095E-2</v>
      </c>
      <c r="AB12" s="17">
        <v>0.108725131558101</v>
      </c>
      <c r="AC12" s="17">
        <v>7.0462754896672294E-2</v>
      </c>
      <c r="AD12" s="17">
        <v>0.13768775344774001</v>
      </c>
      <c r="AE12" s="17"/>
      <c r="AF12" s="17">
        <v>9.4481973068946998E-2</v>
      </c>
      <c r="AG12" s="17">
        <v>7.9403859951267003E-2</v>
      </c>
      <c r="AH12" s="17">
        <v>7.0708436530556501E-2</v>
      </c>
      <c r="AI12" s="17">
        <v>8.1952009135366793E-2</v>
      </c>
      <c r="AJ12" s="17">
        <v>3.16942856770627E-2</v>
      </c>
      <c r="AK12" s="17"/>
      <c r="AL12" s="17">
        <v>0.101311857246945</v>
      </c>
      <c r="AM12" s="17">
        <v>6.8038840232714601E-2</v>
      </c>
      <c r="AN12" s="17">
        <v>9.0471813883687496E-2</v>
      </c>
      <c r="AO12" s="17">
        <v>5.80842598766214E-2</v>
      </c>
      <c r="AP12" s="17">
        <v>8.0323026605329306E-2</v>
      </c>
      <c r="AQ12" s="17">
        <v>6.81758827228994E-2</v>
      </c>
      <c r="AR12" s="17"/>
      <c r="AS12" s="17">
        <v>6.3972670588752695E-2</v>
      </c>
      <c r="AT12" s="17">
        <v>9.6672538083270698E-2</v>
      </c>
      <c r="AU12" s="17"/>
      <c r="AV12" s="17">
        <v>6.7308405103233396E-2</v>
      </c>
      <c r="AW12" s="17">
        <v>5.6204296626625197E-2</v>
      </c>
    </row>
    <row r="13" spans="2:49" x14ac:dyDescent="0.3">
      <c r="B13" s="18" t="s">
        <v>114</v>
      </c>
      <c r="C13" s="19">
        <v>1.42419319091439E-2</v>
      </c>
      <c r="D13" s="19">
        <v>1.40730589268513E-2</v>
      </c>
      <c r="E13" s="19">
        <v>1.45091074521313E-2</v>
      </c>
      <c r="F13" s="19"/>
      <c r="G13" s="19">
        <v>4.3159291355245502E-2</v>
      </c>
      <c r="H13" s="19">
        <v>1.83571900438056E-2</v>
      </c>
      <c r="I13" s="19">
        <v>1.45470456872446E-2</v>
      </c>
      <c r="J13" s="19">
        <v>5.6159299049534997E-3</v>
      </c>
      <c r="K13" s="19">
        <v>8.9792866178478002E-3</v>
      </c>
      <c r="L13" s="19">
        <v>1.8369290826689201E-3</v>
      </c>
      <c r="M13" s="19"/>
      <c r="N13" s="19">
        <v>1.4536860503450001E-2</v>
      </c>
      <c r="O13" s="19">
        <v>1.10164689201332E-2</v>
      </c>
      <c r="P13" s="19">
        <v>1.5354401802567299E-2</v>
      </c>
      <c r="Q13" s="19">
        <v>1.6455001751098399E-2</v>
      </c>
      <c r="R13" s="19"/>
      <c r="S13" s="19">
        <v>1.89367197928192E-2</v>
      </c>
      <c r="T13" s="19">
        <v>1.6649731350893999E-2</v>
      </c>
      <c r="U13" s="19">
        <v>2.3623227596884799E-2</v>
      </c>
      <c r="V13" s="19">
        <v>1.03563393198955E-2</v>
      </c>
      <c r="W13" s="19">
        <v>0</v>
      </c>
      <c r="X13" s="19">
        <v>1.5353721133626499E-2</v>
      </c>
      <c r="Y13" s="19">
        <v>0</v>
      </c>
      <c r="Z13" s="19">
        <v>1.0738378466466299E-2</v>
      </c>
      <c r="AA13" s="19">
        <v>2.2708797969660799E-2</v>
      </c>
      <c r="AB13" s="19">
        <v>1.5942095037892099E-2</v>
      </c>
      <c r="AC13" s="19">
        <v>1.7155292182812001E-2</v>
      </c>
      <c r="AD13" s="19">
        <v>0</v>
      </c>
      <c r="AE13" s="19"/>
      <c r="AF13" s="19">
        <v>8.9241839312845204E-3</v>
      </c>
      <c r="AG13" s="19">
        <v>2.2217755160692399E-2</v>
      </c>
      <c r="AH13" s="19">
        <v>1.6030186949958999E-2</v>
      </c>
      <c r="AI13" s="19">
        <v>1.42059599990675E-2</v>
      </c>
      <c r="AJ13" s="19">
        <v>0</v>
      </c>
      <c r="AK13" s="19"/>
      <c r="AL13" s="19">
        <v>1.6811618116149198E-2</v>
      </c>
      <c r="AM13" s="19">
        <v>7.57249644154345E-3</v>
      </c>
      <c r="AN13" s="19">
        <v>3.9065103129936302E-2</v>
      </c>
      <c r="AO13" s="19">
        <v>7.5108260810252498E-3</v>
      </c>
      <c r="AP13" s="19">
        <v>9.1623088632509994E-3</v>
      </c>
      <c r="AQ13" s="19">
        <v>1.8336344737083801E-2</v>
      </c>
      <c r="AR13" s="19"/>
      <c r="AS13" s="19">
        <v>9.9569227871848503E-3</v>
      </c>
      <c r="AT13" s="19">
        <v>1.9344745022771101E-2</v>
      </c>
      <c r="AU13" s="19"/>
      <c r="AV13" s="19">
        <v>9.6211638622626695E-3</v>
      </c>
      <c r="AW13" s="19">
        <v>1.0738849789647001E-2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121</v>
      </c>
      <c r="C9" s="17">
        <v>0.177254110100388</v>
      </c>
      <c r="D9" s="17">
        <v>0.20034171701124401</v>
      </c>
      <c r="E9" s="17">
        <v>0.155062179218972</v>
      </c>
      <c r="F9" s="17"/>
      <c r="G9" s="17">
        <v>0.153049722490464</v>
      </c>
      <c r="H9" s="17">
        <v>0.106931873012481</v>
      </c>
      <c r="I9" s="17">
        <v>0.17262911332431599</v>
      </c>
      <c r="J9" s="17">
        <v>0.220216683695974</v>
      </c>
      <c r="K9" s="17">
        <v>0.20700333249314401</v>
      </c>
      <c r="L9" s="17">
        <v>0.19946205956357499</v>
      </c>
      <c r="M9" s="17"/>
      <c r="N9" s="17">
        <v>0.114073845714229</v>
      </c>
      <c r="O9" s="17">
        <v>0.19218903701925699</v>
      </c>
      <c r="P9" s="17">
        <v>0.17155166471168101</v>
      </c>
      <c r="Q9" s="17">
        <v>0.23511312784445601</v>
      </c>
      <c r="R9" s="17"/>
      <c r="S9" s="17">
        <v>0.12895692231747199</v>
      </c>
      <c r="T9" s="17">
        <v>0.19576852148555299</v>
      </c>
      <c r="U9" s="17">
        <v>0.14850821906980799</v>
      </c>
      <c r="V9" s="17">
        <v>0.19259733466270401</v>
      </c>
      <c r="W9" s="17">
        <v>0.21314939610759101</v>
      </c>
      <c r="X9" s="17">
        <v>0.15625013193819701</v>
      </c>
      <c r="Y9" s="17">
        <v>0.18610403248129201</v>
      </c>
      <c r="Z9" s="17">
        <v>0.14049103620345699</v>
      </c>
      <c r="AA9" s="17">
        <v>0.18951509917032899</v>
      </c>
      <c r="AB9" s="17">
        <v>0.203911954552455</v>
      </c>
      <c r="AC9" s="17">
        <v>0.20580608598756001</v>
      </c>
      <c r="AD9" s="17">
        <v>0.18548141087914299</v>
      </c>
      <c r="AE9" s="17"/>
      <c r="AF9" s="17">
        <v>0.25148206918528898</v>
      </c>
      <c r="AG9" s="17">
        <v>0.160597789529485</v>
      </c>
      <c r="AH9" s="17">
        <v>0.17136394826090001</v>
      </c>
      <c r="AI9" s="17">
        <v>9.6154169237311696E-2</v>
      </c>
      <c r="AJ9" s="17">
        <v>0.14441031593093301</v>
      </c>
      <c r="AK9" s="17"/>
      <c r="AL9" s="17">
        <v>0.16454303459126801</v>
      </c>
      <c r="AM9" s="17">
        <v>0.17250732977361899</v>
      </c>
      <c r="AN9" s="17">
        <v>0.15890308920889201</v>
      </c>
      <c r="AO9" s="17">
        <v>0.182984380463456</v>
      </c>
      <c r="AP9" s="17">
        <v>0.22609990331287499</v>
      </c>
      <c r="AQ9" s="17">
        <v>0.19695069394664799</v>
      </c>
      <c r="AR9" s="17"/>
      <c r="AS9" s="17">
        <v>0.151233054926943</v>
      </c>
      <c r="AT9" s="17">
        <v>0.20824134438397801</v>
      </c>
      <c r="AU9" s="17"/>
      <c r="AV9" s="17">
        <v>0.15587797211986201</v>
      </c>
      <c r="AW9" s="17">
        <v>0.14041581104225301</v>
      </c>
    </row>
    <row r="10" spans="2:49" ht="28.8" x14ac:dyDescent="0.3">
      <c r="B10" s="18" t="s">
        <v>122</v>
      </c>
      <c r="C10" s="17">
        <v>0.247156067477414</v>
      </c>
      <c r="D10" s="17">
        <v>0.22444322328021599</v>
      </c>
      <c r="E10" s="17">
        <v>0.26755628561907102</v>
      </c>
      <c r="F10" s="17"/>
      <c r="G10" s="17">
        <v>0.27420023072183197</v>
      </c>
      <c r="H10" s="17">
        <v>0.228617257209143</v>
      </c>
      <c r="I10" s="17">
        <v>0.27692518417364098</v>
      </c>
      <c r="J10" s="17">
        <v>0.27296862001890099</v>
      </c>
      <c r="K10" s="17">
        <v>0.26829082549865901</v>
      </c>
      <c r="L10" s="17">
        <v>0.184598679863065</v>
      </c>
      <c r="M10" s="17"/>
      <c r="N10" s="17">
        <v>0.20558692105350099</v>
      </c>
      <c r="O10" s="17">
        <v>0.229223455360412</v>
      </c>
      <c r="P10" s="17">
        <v>0.29262430105632897</v>
      </c>
      <c r="Q10" s="17">
        <v>0.27151646910445298</v>
      </c>
      <c r="R10" s="17"/>
      <c r="S10" s="17">
        <v>0.230129883952856</v>
      </c>
      <c r="T10" s="17">
        <v>0.239250573081602</v>
      </c>
      <c r="U10" s="17">
        <v>0.31382496234574198</v>
      </c>
      <c r="V10" s="17">
        <v>0.32358588420467199</v>
      </c>
      <c r="W10" s="17">
        <v>0.208824807807933</v>
      </c>
      <c r="X10" s="17">
        <v>0.26544673871122798</v>
      </c>
      <c r="Y10" s="17">
        <v>0.23313134905708499</v>
      </c>
      <c r="Z10" s="17">
        <v>0.20766739883903801</v>
      </c>
      <c r="AA10" s="17">
        <v>0.21231643707049699</v>
      </c>
      <c r="AB10" s="17">
        <v>0.23419799357979501</v>
      </c>
      <c r="AC10" s="17">
        <v>0.21815080718201399</v>
      </c>
      <c r="AD10" s="17">
        <v>0.29366357934788201</v>
      </c>
      <c r="AE10" s="17"/>
      <c r="AF10" s="17">
        <v>0.26847856226040001</v>
      </c>
      <c r="AG10" s="17">
        <v>0.27864683579867999</v>
      </c>
      <c r="AH10" s="17">
        <v>0.22127819369257801</v>
      </c>
      <c r="AI10" s="17">
        <v>0.19202583338937501</v>
      </c>
      <c r="AJ10" s="17">
        <v>7.1973386270033496E-2</v>
      </c>
      <c r="AK10" s="17"/>
      <c r="AL10" s="17">
        <v>0.20909243670707101</v>
      </c>
      <c r="AM10" s="17">
        <v>0.25874274697781502</v>
      </c>
      <c r="AN10" s="17">
        <v>0.290465232715857</v>
      </c>
      <c r="AO10" s="17">
        <v>0.26572544924723202</v>
      </c>
      <c r="AP10" s="17">
        <v>0.24226151020876199</v>
      </c>
      <c r="AQ10" s="17">
        <v>0.220667785258129</v>
      </c>
      <c r="AR10" s="17"/>
      <c r="AS10" s="17">
        <v>0.22431577215163601</v>
      </c>
      <c r="AT10" s="17">
        <v>0.27435548647286701</v>
      </c>
      <c r="AU10" s="17"/>
      <c r="AV10" s="17">
        <v>0.210563747014712</v>
      </c>
      <c r="AW10" s="17">
        <v>0.25634196414516702</v>
      </c>
    </row>
    <row r="11" spans="2:49" ht="28.8" x14ac:dyDescent="0.3">
      <c r="B11" s="18" t="s">
        <v>123</v>
      </c>
      <c r="C11" s="17">
        <v>0.30293595183288502</v>
      </c>
      <c r="D11" s="17">
        <v>0.28458528326346499</v>
      </c>
      <c r="E11" s="17">
        <v>0.32220071582306398</v>
      </c>
      <c r="F11" s="17"/>
      <c r="G11" s="17">
        <v>0.32216107581814002</v>
      </c>
      <c r="H11" s="17">
        <v>0.33060934052500102</v>
      </c>
      <c r="I11" s="17">
        <v>0.23946858876538801</v>
      </c>
      <c r="J11" s="17">
        <v>0.31242833256596297</v>
      </c>
      <c r="K11" s="17">
        <v>0.29470781923959699</v>
      </c>
      <c r="L11" s="17">
        <v>0.31728965066278503</v>
      </c>
      <c r="M11" s="17"/>
      <c r="N11" s="17">
        <v>0.29398427851653403</v>
      </c>
      <c r="O11" s="17">
        <v>0.33144557305306199</v>
      </c>
      <c r="P11" s="17">
        <v>0.29654350689022502</v>
      </c>
      <c r="Q11" s="17">
        <v>0.28465492846592799</v>
      </c>
      <c r="R11" s="17"/>
      <c r="S11" s="17">
        <v>0.31145298355503898</v>
      </c>
      <c r="T11" s="17">
        <v>0.29508354567747902</v>
      </c>
      <c r="U11" s="17">
        <v>0.27838801187693502</v>
      </c>
      <c r="V11" s="17">
        <v>0.27125943093285798</v>
      </c>
      <c r="W11" s="17">
        <v>0.36176539110331501</v>
      </c>
      <c r="X11" s="17">
        <v>0.29173877809735799</v>
      </c>
      <c r="Y11" s="17">
        <v>0.32604963532398201</v>
      </c>
      <c r="Z11" s="17">
        <v>0.36821345591041799</v>
      </c>
      <c r="AA11" s="17">
        <v>0.27907281778779303</v>
      </c>
      <c r="AB11" s="17">
        <v>0.29099997011439599</v>
      </c>
      <c r="AC11" s="17">
        <v>0.33201603209091002</v>
      </c>
      <c r="AD11" s="17">
        <v>0.28015812625748898</v>
      </c>
      <c r="AE11" s="17"/>
      <c r="AF11" s="17">
        <v>0.29197890558968698</v>
      </c>
      <c r="AG11" s="17">
        <v>0.30253355052536801</v>
      </c>
      <c r="AH11" s="17">
        <v>0.32005229842570498</v>
      </c>
      <c r="AI11" s="17">
        <v>0.27693212768554398</v>
      </c>
      <c r="AJ11" s="17">
        <v>0.29877724680822898</v>
      </c>
      <c r="AK11" s="17"/>
      <c r="AL11" s="17">
        <v>0.30639229178760102</v>
      </c>
      <c r="AM11" s="17">
        <v>0.311464655658092</v>
      </c>
      <c r="AN11" s="17">
        <v>0.257218755722114</v>
      </c>
      <c r="AO11" s="17">
        <v>0.30239919898393702</v>
      </c>
      <c r="AP11" s="17">
        <v>0.315068011752898</v>
      </c>
      <c r="AQ11" s="17">
        <v>0.31888765525986001</v>
      </c>
      <c r="AR11" s="17"/>
      <c r="AS11" s="17">
        <v>0.32127816624174899</v>
      </c>
      <c r="AT11" s="17">
        <v>0.281093082995368</v>
      </c>
      <c r="AU11" s="17"/>
      <c r="AV11" s="17">
        <v>0.32927589675414098</v>
      </c>
      <c r="AW11" s="17">
        <v>0.30265277468289697</v>
      </c>
    </row>
    <row r="12" spans="2:49" ht="28.8" x14ac:dyDescent="0.3">
      <c r="B12" s="18" t="s">
        <v>124</v>
      </c>
      <c r="C12" s="17">
        <v>0.26444365617930798</v>
      </c>
      <c r="D12" s="17">
        <v>0.28492497332059202</v>
      </c>
      <c r="E12" s="17">
        <v>0.24446769576335101</v>
      </c>
      <c r="F12" s="17"/>
      <c r="G12" s="17">
        <v>0.234414209244141</v>
      </c>
      <c r="H12" s="17">
        <v>0.32570813805877502</v>
      </c>
      <c r="I12" s="17">
        <v>0.30738069672127399</v>
      </c>
      <c r="J12" s="17">
        <v>0.18888742327230101</v>
      </c>
      <c r="K12" s="17">
        <v>0.22060175461401299</v>
      </c>
      <c r="L12" s="17">
        <v>0.29052884673027402</v>
      </c>
      <c r="M12" s="17"/>
      <c r="N12" s="17">
        <v>0.37798283358041301</v>
      </c>
      <c r="O12" s="17">
        <v>0.24140020735656401</v>
      </c>
      <c r="P12" s="17">
        <v>0.23298575605524999</v>
      </c>
      <c r="Q12" s="17">
        <v>0.196337836099028</v>
      </c>
      <c r="R12" s="17"/>
      <c r="S12" s="17">
        <v>0.32628690040768799</v>
      </c>
      <c r="T12" s="17">
        <v>0.26320396972271098</v>
      </c>
      <c r="U12" s="17">
        <v>0.253911744324195</v>
      </c>
      <c r="V12" s="17">
        <v>0.202623898106323</v>
      </c>
      <c r="W12" s="17">
        <v>0.21009829385286899</v>
      </c>
      <c r="X12" s="17">
        <v>0.265752009926428</v>
      </c>
      <c r="Y12" s="17">
        <v>0.249157435560488</v>
      </c>
      <c r="Z12" s="17">
        <v>0.28362810904708702</v>
      </c>
      <c r="AA12" s="17">
        <v>0.30517448122705298</v>
      </c>
      <c r="AB12" s="17">
        <v>0.26552866523471902</v>
      </c>
      <c r="AC12" s="17">
        <v>0.236340858860632</v>
      </c>
      <c r="AD12" s="17">
        <v>0.22642525733833699</v>
      </c>
      <c r="AE12" s="17"/>
      <c r="AF12" s="17">
        <v>0.179236905937039</v>
      </c>
      <c r="AG12" s="17">
        <v>0.24528994234571799</v>
      </c>
      <c r="AH12" s="17">
        <v>0.28027356009995003</v>
      </c>
      <c r="AI12" s="17">
        <v>0.43141964344794098</v>
      </c>
      <c r="AJ12" s="17">
        <v>0.48483905099080499</v>
      </c>
      <c r="AK12" s="17"/>
      <c r="AL12" s="17">
        <v>0.31146351900023</v>
      </c>
      <c r="AM12" s="17">
        <v>0.25006234340139699</v>
      </c>
      <c r="AN12" s="17">
        <v>0.27527788801453501</v>
      </c>
      <c r="AO12" s="17">
        <v>0.24386655792395701</v>
      </c>
      <c r="AP12" s="17">
        <v>0.20778750824140901</v>
      </c>
      <c r="AQ12" s="17">
        <v>0.26349386553536203</v>
      </c>
      <c r="AR12" s="17"/>
      <c r="AS12" s="17">
        <v>0.295714146732594</v>
      </c>
      <c r="AT12" s="17">
        <v>0.22720511952202499</v>
      </c>
      <c r="AU12" s="17"/>
      <c r="AV12" s="17">
        <v>0.29595065213944699</v>
      </c>
      <c r="AW12" s="17">
        <v>0.29516336475743199</v>
      </c>
    </row>
    <row r="13" spans="2:49" x14ac:dyDescent="0.3">
      <c r="B13" s="18" t="s">
        <v>114</v>
      </c>
      <c r="C13" s="19">
        <v>8.2102144100056496E-3</v>
      </c>
      <c r="D13" s="19">
        <v>5.7048031244846002E-3</v>
      </c>
      <c r="E13" s="19">
        <v>1.07131235755424E-2</v>
      </c>
      <c r="F13" s="19"/>
      <c r="G13" s="19">
        <v>1.6174761725424001E-2</v>
      </c>
      <c r="H13" s="19">
        <v>8.1333911946003205E-3</v>
      </c>
      <c r="I13" s="19">
        <v>3.59641701538032E-3</v>
      </c>
      <c r="J13" s="19">
        <v>5.4989404468611504E-3</v>
      </c>
      <c r="K13" s="19">
        <v>9.3962681545883206E-3</v>
      </c>
      <c r="L13" s="19">
        <v>8.1207631803002604E-3</v>
      </c>
      <c r="M13" s="19"/>
      <c r="N13" s="19">
        <v>8.3721211353219201E-3</v>
      </c>
      <c r="O13" s="19">
        <v>5.7417272107039199E-3</v>
      </c>
      <c r="P13" s="19">
        <v>6.2947712865158104E-3</v>
      </c>
      <c r="Q13" s="19">
        <v>1.23776384861338E-2</v>
      </c>
      <c r="R13" s="19"/>
      <c r="S13" s="19">
        <v>3.1733097669447998E-3</v>
      </c>
      <c r="T13" s="19">
        <v>6.6933900326554196E-3</v>
      </c>
      <c r="U13" s="19">
        <v>5.3670623833209103E-3</v>
      </c>
      <c r="V13" s="19">
        <v>9.9334520934442408E-3</v>
      </c>
      <c r="W13" s="19">
        <v>6.1621111282915402E-3</v>
      </c>
      <c r="X13" s="19">
        <v>2.0812341326788299E-2</v>
      </c>
      <c r="Y13" s="19">
        <v>5.5575475771525596E-3</v>
      </c>
      <c r="Z13" s="19">
        <v>0</v>
      </c>
      <c r="AA13" s="19">
        <v>1.3921164744327899E-2</v>
      </c>
      <c r="AB13" s="19">
        <v>5.3614165186340696E-3</v>
      </c>
      <c r="AC13" s="19">
        <v>7.6862158788835898E-3</v>
      </c>
      <c r="AD13" s="19">
        <v>1.42716261771496E-2</v>
      </c>
      <c r="AE13" s="19"/>
      <c r="AF13" s="19">
        <v>8.8235570275837904E-3</v>
      </c>
      <c r="AG13" s="19">
        <v>1.2931881800748401E-2</v>
      </c>
      <c r="AH13" s="19">
        <v>7.0319995208672397E-3</v>
      </c>
      <c r="AI13" s="19">
        <v>3.4682262398276599E-3</v>
      </c>
      <c r="AJ13" s="19">
        <v>0</v>
      </c>
      <c r="AK13" s="19"/>
      <c r="AL13" s="19">
        <v>8.5087179138298996E-3</v>
      </c>
      <c r="AM13" s="19">
        <v>7.2229241890763296E-3</v>
      </c>
      <c r="AN13" s="19">
        <v>1.8135034338601499E-2</v>
      </c>
      <c r="AO13" s="19">
        <v>5.0244133814181004E-3</v>
      </c>
      <c r="AP13" s="19">
        <v>8.7830664840571095E-3</v>
      </c>
      <c r="AQ13" s="19">
        <v>0</v>
      </c>
      <c r="AR13" s="19"/>
      <c r="AS13" s="19">
        <v>7.4588599470785701E-3</v>
      </c>
      <c r="AT13" s="19">
        <v>9.1049666257614192E-3</v>
      </c>
      <c r="AU13" s="19"/>
      <c r="AV13" s="19">
        <v>8.3317319718381293E-3</v>
      </c>
      <c r="AW13" s="19">
        <v>5.4260853722508003E-3</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121</v>
      </c>
      <c r="C9" s="17">
        <v>7.55852174768782E-2</v>
      </c>
      <c r="D9" s="17">
        <v>9.1578493100243505E-2</v>
      </c>
      <c r="E9" s="17">
        <v>6.0528672098460398E-2</v>
      </c>
      <c r="F9" s="17"/>
      <c r="G9" s="17">
        <v>4.59061130948967E-2</v>
      </c>
      <c r="H9" s="17">
        <v>6.9073206789615801E-2</v>
      </c>
      <c r="I9" s="17">
        <v>7.0149540864691898E-2</v>
      </c>
      <c r="J9" s="17">
        <v>0.12611779678371601</v>
      </c>
      <c r="K9" s="17">
        <v>8.8393430461301395E-2</v>
      </c>
      <c r="L9" s="17">
        <v>5.5512499805522801E-2</v>
      </c>
      <c r="M9" s="17"/>
      <c r="N9" s="17">
        <v>4.1988184330537699E-2</v>
      </c>
      <c r="O9" s="17">
        <v>6.9555955504050596E-2</v>
      </c>
      <c r="P9" s="17">
        <v>9.66815598122754E-2</v>
      </c>
      <c r="Q9" s="17">
        <v>0.100411678677477</v>
      </c>
      <c r="R9" s="17"/>
      <c r="S9" s="17">
        <v>7.9610944847033002E-2</v>
      </c>
      <c r="T9" s="17">
        <v>6.27086688314029E-2</v>
      </c>
      <c r="U9" s="17">
        <v>6.7833060790625094E-2</v>
      </c>
      <c r="V9" s="17">
        <v>8.0663624977428905E-2</v>
      </c>
      <c r="W9" s="17">
        <v>8.1834435351857707E-2</v>
      </c>
      <c r="X9" s="17">
        <v>8.0185666034104E-2</v>
      </c>
      <c r="Y9" s="17">
        <v>5.4836579344603002E-2</v>
      </c>
      <c r="Z9" s="17">
        <v>9.9033712340943596E-3</v>
      </c>
      <c r="AA9" s="17">
        <v>0.10416940565017301</v>
      </c>
      <c r="AB9" s="17">
        <v>6.7948900276753099E-2</v>
      </c>
      <c r="AC9" s="17">
        <v>0.10152537612241</v>
      </c>
      <c r="AD9" s="17">
        <v>0.10763700228838501</v>
      </c>
      <c r="AE9" s="17"/>
      <c r="AF9" s="17">
        <v>9.7731545824643301E-2</v>
      </c>
      <c r="AG9" s="17">
        <v>6.6126717257245005E-2</v>
      </c>
      <c r="AH9" s="17">
        <v>8.0977531445984602E-2</v>
      </c>
      <c r="AI9" s="17">
        <v>6.1231986890566199E-2</v>
      </c>
      <c r="AJ9" s="17">
        <v>5.7164060996735898E-2</v>
      </c>
      <c r="AK9" s="17"/>
      <c r="AL9" s="17">
        <v>9.5082790776779794E-2</v>
      </c>
      <c r="AM9" s="17">
        <v>8.1455848561348299E-2</v>
      </c>
      <c r="AN9" s="17">
        <v>4.2702217588081202E-2</v>
      </c>
      <c r="AO9" s="17">
        <v>6.4366735211279003E-2</v>
      </c>
      <c r="AP9" s="17">
        <v>7.1429790594452897E-2</v>
      </c>
      <c r="AQ9" s="17">
        <v>5.9838221195606001E-2</v>
      </c>
      <c r="AR9" s="17"/>
      <c r="AS9" s="17">
        <v>5.8473021923495898E-2</v>
      </c>
      <c r="AT9" s="17">
        <v>9.5963315489614398E-2</v>
      </c>
      <c r="AU9" s="17"/>
      <c r="AV9" s="17">
        <v>5.5292635419323201E-2</v>
      </c>
      <c r="AW9" s="17">
        <v>6.5879616063786603E-2</v>
      </c>
    </row>
    <row r="10" spans="2:49" ht="28.8" x14ac:dyDescent="0.3">
      <c r="B10" s="18" t="s">
        <v>122</v>
      </c>
      <c r="C10" s="17">
        <v>0.204195955341647</v>
      </c>
      <c r="D10" s="17">
        <v>0.197988970208412</v>
      </c>
      <c r="E10" s="17">
        <v>0.20990326694741199</v>
      </c>
      <c r="F10" s="17"/>
      <c r="G10" s="17">
        <v>0.22860424878763799</v>
      </c>
      <c r="H10" s="17">
        <v>0.17447561747009699</v>
      </c>
      <c r="I10" s="17">
        <v>0.24099365279493001</v>
      </c>
      <c r="J10" s="17">
        <v>0.26865863476784901</v>
      </c>
      <c r="K10" s="17">
        <v>0.17031039158939801</v>
      </c>
      <c r="L10" s="17">
        <v>0.152265058024949</v>
      </c>
      <c r="M10" s="17"/>
      <c r="N10" s="17">
        <v>0.161608450294975</v>
      </c>
      <c r="O10" s="17">
        <v>0.19714978305372699</v>
      </c>
      <c r="P10" s="17">
        <v>0.207076346465947</v>
      </c>
      <c r="Q10" s="17">
        <v>0.253551464501512</v>
      </c>
      <c r="R10" s="17"/>
      <c r="S10" s="17">
        <v>0.24321717258335701</v>
      </c>
      <c r="T10" s="17">
        <v>0.22403108685732601</v>
      </c>
      <c r="U10" s="17">
        <v>0.13378957146868001</v>
      </c>
      <c r="V10" s="17">
        <v>0.20230678492271401</v>
      </c>
      <c r="W10" s="17">
        <v>0.24249281098502101</v>
      </c>
      <c r="X10" s="17">
        <v>0.18021788836209601</v>
      </c>
      <c r="Y10" s="17">
        <v>0.185224349620252</v>
      </c>
      <c r="Z10" s="17">
        <v>0.21793733998397999</v>
      </c>
      <c r="AA10" s="17">
        <v>0.19713834024164201</v>
      </c>
      <c r="AB10" s="17">
        <v>0.22395481019056901</v>
      </c>
      <c r="AC10" s="17">
        <v>0.149272190614234</v>
      </c>
      <c r="AD10" s="17">
        <v>0.20188653409158899</v>
      </c>
      <c r="AE10" s="17"/>
      <c r="AF10" s="17">
        <v>0.194301508207014</v>
      </c>
      <c r="AG10" s="17">
        <v>0.19763454667108299</v>
      </c>
      <c r="AH10" s="17">
        <v>0.22680725067514501</v>
      </c>
      <c r="AI10" s="17">
        <v>0.17945111148017501</v>
      </c>
      <c r="AJ10" s="17">
        <v>5.35085337717131E-2</v>
      </c>
      <c r="AK10" s="17"/>
      <c r="AL10" s="17">
        <v>0.20162554950993899</v>
      </c>
      <c r="AM10" s="17">
        <v>0.19732530191046899</v>
      </c>
      <c r="AN10" s="17">
        <v>0.19808283094701401</v>
      </c>
      <c r="AO10" s="17">
        <v>0.20878133403580501</v>
      </c>
      <c r="AP10" s="17">
        <v>0.21857225720040299</v>
      </c>
      <c r="AQ10" s="17">
        <v>0.21867767663082199</v>
      </c>
      <c r="AR10" s="17"/>
      <c r="AS10" s="17">
        <v>0.18458298057851999</v>
      </c>
      <c r="AT10" s="17">
        <v>0.227552112112854</v>
      </c>
      <c r="AU10" s="17"/>
      <c r="AV10" s="17">
        <v>0.184689356128897</v>
      </c>
      <c r="AW10" s="17">
        <v>0.18433524951593999</v>
      </c>
    </row>
    <row r="11" spans="2:49" ht="28.8" x14ac:dyDescent="0.3">
      <c r="B11" s="18" t="s">
        <v>123</v>
      </c>
      <c r="C11" s="17">
        <v>0.299104326946044</v>
      </c>
      <c r="D11" s="17">
        <v>0.299054364943869</v>
      </c>
      <c r="E11" s="17">
        <v>0.29864156719360802</v>
      </c>
      <c r="F11" s="17"/>
      <c r="G11" s="17">
        <v>0.35865885932645902</v>
      </c>
      <c r="H11" s="17">
        <v>0.307337628657257</v>
      </c>
      <c r="I11" s="17">
        <v>0.26584375807300897</v>
      </c>
      <c r="J11" s="17">
        <v>0.29220239382254598</v>
      </c>
      <c r="K11" s="17">
        <v>0.33517868578087101</v>
      </c>
      <c r="L11" s="17">
        <v>0.26113285370203398</v>
      </c>
      <c r="M11" s="17"/>
      <c r="N11" s="17">
        <v>0.27904295846847499</v>
      </c>
      <c r="O11" s="17">
        <v>0.309233670962476</v>
      </c>
      <c r="P11" s="17">
        <v>0.315824943990276</v>
      </c>
      <c r="Q11" s="17">
        <v>0.29524298583742298</v>
      </c>
      <c r="R11" s="17"/>
      <c r="S11" s="17">
        <v>0.27064133606498397</v>
      </c>
      <c r="T11" s="17">
        <v>0.26818217850750697</v>
      </c>
      <c r="U11" s="17">
        <v>0.30218912602627501</v>
      </c>
      <c r="V11" s="17">
        <v>0.31481316836700002</v>
      </c>
      <c r="W11" s="17">
        <v>0.34601978432420399</v>
      </c>
      <c r="X11" s="17">
        <v>0.30819606761544499</v>
      </c>
      <c r="Y11" s="17">
        <v>0.31230052874860997</v>
      </c>
      <c r="Z11" s="17">
        <v>0.32430621680718102</v>
      </c>
      <c r="AA11" s="17">
        <v>0.28487914463664998</v>
      </c>
      <c r="AB11" s="17">
        <v>0.31282837098456601</v>
      </c>
      <c r="AC11" s="17">
        <v>0.33617035717429</v>
      </c>
      <c r="AD11" s="17">
        <v>0.25496386496631801</v>
      </c>
      <c r="AE11" s="17"/>
      <c r="AF11" s="17">
        <v>0.33666847607794798</v>
      </c>
      <c r="AG11" s="17">
        <v>0.312261963207837</v>
      </c>
      <c r="AH11" s="17">
        <v>0.26641946072767603</v>
      </c>
      <c r="AI11" s="17">
        <v>0.27314942047155999</v>
      </c>
      <c r="AJ11" s="17">
        <v>0.181192444239856</v>
      </c>
      <c r="AK11" s="17"/>
      <c r="AL11" s="17">
        <v>0.26957019534325999</v>
      </c>
      <c r="AM11" s="17">
        <v>0.30887449783794801</v>
      </c>
      <c r="AN11" s="17">
        <v>0.350916401140629</v>
      </c>
      <c r="AO11" s="17">
        <v>0.31318452273550201</v>
      </c>
      <c r="AP11" s="17">
        <v>0.25598648848171102</v>
      </c>
      <c r="AQ11" s="17">
        <v>0.32552994665516299</v>
      </c>
      <c r="AR11" s="17"/>
      <c r="AS11" s="17">
        <v>0.27984022682246701</v>
      </c>
      <c r="AT11" s="17">
        <v>0.322045025538507</v>
      </c>
      <c r="AU11" s="17"/>
      <c r="AV11" s="17">
        <v>0.271378220070085</v>
      </c>
      <c r="AW11" s="17">
        <v>0.29954684095413098</v>
      </c>
    </row>
    <row r="12" spans="2:49" ht="28.8" x14ac:dyDescent="0.3">
      <c r="B12" s="18" t="s">
        <v>124</v>
      </c>
      <c r="C12" s="17">
        <v>0.41406070997401601</v>
      </c>
      <c r="D12" s="17">
        <v>0.40242831708835602</v>
      </c>
      <c r="E12" s="17">
        <v>0.42567143422683801</v>
      </c>
      <c r="F12" s="17"/>
      <c r="G12" s="17">
        <v>0.35358285192748101</v>
      </c>
      <c r="H12" s="17">
        <v>0.43829974794014598</v>
      </c>
      <c r="I12" s="17">
        <v>0.41268646720709901</v>
      </c>
      <c r="J12" s="17">
        <v>0.31302117462589002</v>
      </c>
      <c r="K12" s="17">
        <v>0.397236169239987</v>
      </c>
      <c r="L12" s="17">
        <v>0.52940579571599899</v>
      </c>
      <c r="M12" s="17"/>
      <c r="N12" s="17">
        <v>0.50940022061026102</v>
      </c>
      <c r="O12" s="17">
        <v>0.41831872433142703</v>
      </c>
      <c r="P12" s="17">
        <v>0.37301363842711999</v>
      </c>
      <c r="Q12" s="17">
        <v>0.34358521132685099</v>
      </c>
      <c r="R12" s="17"/>
      <c r="S12" s="17">
        <v>0.40304567739017799</v>
      </c>
      <c r="T12" s="17">
        <v>0.42931754997891303</v>
      </c>
      <c r="U12" s="17">
        <v>0.49008114393834801</v>
      </c>
      <c r="V12" s="17">
        <v>0.39734812290827798</v>
      </c>
      <c r="W12" s="17">
        <v>0.32965296933891702</v>
      </c>
      <c r="X12" s="17">
        <v>0.41590963402669601</v>
      </c>
      <c r="Y12" s="17">
        <v>0.44763854228653499</v>
      </c>
      <c r="Z12" s="17">
        <v>0.447853071974744</v>
      </c>
      <c r="AA12" s="17">
        <v>0.39989067916519999</v>
      </c>
      <c r="AB12" s="17">
        <v>0.395267918548112</v>
      </c>
      <c r="AC12" s="17">
        <v>0.413032076089065</v>
      </c>
      <c r="AD12" s="17">
        <v>0.41342039362545702</v>
      </c>
      <c r="AE12" s="17"/>
      <c r="AF12" s="17">
        <v>0.36850608109330202</v>
      </c>
      <c r="AG12" s="17">
        <v>0.41167817472153001</v>
      </c>
      <c r="AH12" s="17">
        <v>0.41249508638406801</v>
      </c>
      <c r="AI12" s="17">
        <v>0.48616748115769798</v>
      </c>
      <c r="AJ12" s="17">
        <v>0.70813496099169504</v>
      </c>
      <c r="AK12" s="17"/>
      <c r="AL12" s="17">
        <v>0.42665909082793402</v>
      </c>
      <c r="AM12" s="17">
        <v>0.40430827414620701</v>
      </c>
      <c r="AN12" s="17">
        <v>0.39010794570110702</v>
      </c>
      <c r="AO12" s="17">
        <v>0.41366740801741397</v>
      </c>
      <c r="AP12" s="17">
        <v>0.44624124052466602</v>
      </c>
      <c r="AQ12" s="17">
        <v>0.39595415551840901</v>
      </c>
      <c r="AR12" s="17"/>
      <c r="AS12" s="17">
        <v>0.47301631969088298</v>
      </c>
      <c r="AT12" s="17">
        <v>0.34385328454674602</v>
      </c>
      <c r="AU12" s="17"/>
      <c r="AV12" s="17">
        <v>0.48500785140251201</v>
      </c>
      <c r="AW12" s="17">
        <v>0.445090025703678</v>
      </c>
    </row>
    <row r="13" spans="2:49" x14ac:dyDescent="0.3">
      <c r="B13" s="18" t="s">
        <v>114</v>
      </c>
      <c r="C13" s="19">
        <v>7.0537902614149503E-3</v>
      </c>
      <c r="D13" s="19">
        <v>8.9498546591195403E-3</v>
      </c>
      <c r="E13" s="19">
        <v>5.2550595336822098E-3</v>
      </c>
      <c r="F13" s="19"/>
      <c r="G13" s="19">
        <v>1.32479268635247E-2</v>
      </c>
      <c r="H13" s="19">
        <v>1.08137991428839E-2</v>
      </c>
      <c r="I13" s="19">
        <v>1.0326581060269501E-2</v>
      </c>
      <c r="J13" s="19">
        <v>0</v>
      </c>
      <c r="K13" s="19">
        <v>8.8813229284427208E-3</v>
      </c>
      <c r="L13" s="19">
        <v>1.6837927514945701E-3</v>
      </c>
      <c r="M13" s="19"/>
      <c r="N13" s="19">
        <v>7.9601862957513394E-3</v>
      </c>
      <c r="O13" s="19">
        <v>5.7418661483191599E-3</v>
      </c>
      <c r="P13" s="19">
        <v>7.4035113043811598E-3</v>
      </c>
      <c r="Q13" s="19">
        <v>7.2086596567373902E-3</v>
      </c>
      <c r="R13" s="19"/>
      <c r="S13" s="19">
        <v>3.4848691144484202E-3</v>
      </c>
      <c r="T13" s="19">
        <v>1.5760515824851499E-2</v>
      </c>
      <c r="U13" s="19">
        <v>6.1070977760726997E-3</v>
      </c>
      <c r="V13" s="19">
        <v>4.8682988245786103E-3</v>
      </c>
      <c r="W13" s="19">
        <v>0</v>
      </c>
      <c r="X13" s="19">
        <v>1.54907439616593E-2</v>
      </c>
      <c r="Y13" s="19">
        <v>0</v>
      </c>
      <c r="Z13" s="19">
        <v>0</v>
      </c>
      <c r="AA13" s="19">
        <v>1.39224303063353E-2</v>
      </c>
      <c r="AB13" s="19">
        <v>0</v>
      </c>
      <c r="AC13" s="19">
        <v>0</v>
      </c>
      <c r="AD13" s="19">
        <v>2.20922050282511E-2</v>
      </c>
      <c r="AE13" s="19"/>
      <c r="AF13" s="19">
        <v>2.79238879709297E-3</v>
      </c>
      <c r="AG13" s="19">
        <v>1.2298598142304201E-2</v>
      </c>
      <c r="AH13" s="19">
        <v>1.33006707671271E-2</v>
      </c>
      <c r="AI13" s="19">
        <v>0</v>
      </c>
      <c r="AJ13" s="19">
        <v>0</v>
      </c>
      <c r="AK13" s="19"/>
      <c r="AL13" s="19">
        <v>7.0623735420864298E-3</v>
      </c>
      <c r="AM13" s="19">
        <v>8.0360775440271592E-3</v>
      </c>
      <c r="AN13" s="19">
        <v>1.8190604623168301E-2</v>
      </c>
      <c r="AO13" s="19">
        <v>0</v>
      </c>
      <c r="AP13" s="19">
        <v>7.7702231987671301E-3</v>
      </c>
      <c r="AQ13" s="19">
        <v>0</v>
      </c>
      <c r="AR13" s="19"/>
      <c r="AS13" s="19">
        <v>4.0874509846352304E-3</v>
      </c>
      <c r="AT13" s="19">
        <v>1.05862623122792E-2</v>
      </c>
      <c r="AU13" s="19"/>
      <c r="AV13" s="19">
        <v>3.6319369791821899E-3</v>
      </c>
      <c r="AW13" s="19">
        <v>5.1482677624646901E-3</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121</v>
      </c>
      <c r="C9" s="17">
        <v>0.54002663715710697</v>
      </c>
      <c r="D9" s="17">
        <v>0.54581960790848705</v>
      </c>
      <c r="E9" s="17">
        <v>0.53559676703694803</v>
      </c>
      <c r="F9" s="17"/>
      <c r="G9" s="17">
        <v>0.32479486142855701</v>
      </c>
      <c r="H9" s="17">
        <v>0.42635767288239002</v>
      </c>
      <c r="I9" s="17">
        <v>0.48459831063820402</v>
      </c>
      <c r="J9" s="17">
        <v>0.51737085691631302</v>
      </c>
      <c r="K9" s="17">
        <v>0.66494338735591396</v>
      </c>
      <c r="L9" s="17">
        <v>0.75629667837054004</v>
      </c>
      <c r="M9" s="17"/>
      <c r="N9" s="17">
        <v>0.60115115282478004</v>
      </c>
      <c r="O9" s="17">
        <v>0.50485962245534699</v>
      </c>
      <c r="P9" s="17">
        <v>0.52879964134635904</v>
      </c>
      <c r="Q9" s="17">
        <v>0.52092190262205296</v>
      </c>
      <c r="R9" s="17"/>
      <c r="S9" s="17">
        <v>0.47399424052168199</v>
      </c>
      <c r="T9" s="17">
        <v>0.58642296587380105</v>
      </c>
      <c r="U9" s="17">
        <v>0.53647633202418499</v>
      </c>
      <c r="V9" s="17">
        <v>0.58672441726185898</v>
      </c>
      <c r="W9" s="17">
        <v>0.497475495864451</v>
      </c>
      <c r="X9" s="17">
        <v>0.53997527114896704</v>
      </c>
      <c r="Y9" s="17">
        <v>0.59066864710132605</v>
      </c>
      <c r="Z9" s="17">
        <v>0.49113890485466599</v>
      </c>
      <c r="AA9" s="17">
        <v>0.52484840464155502</v>
      </c>
      <c r="AB9" s="17">
        <v>0.54654773798938205</v>
      </c>
      <c r="AC9" s="17">
        <v>0.56526820587662296</v>
      </c>
      <c r="AD9" s="17">
        <v>0.54014036522856501</v>
      </c>
      <c r="AE9" s="17"/>
      <c r="AF9" s="17">
        <v>0.56264757082180605</v>
      </c>
      <c r="AG9" s="17">
        <v>0.55513864581554095</v>
      </c>
      <c r="AH9" s="17">
        <v>0.49513660330242099</v>
      </c>
      <c r="AI9" s="17">
        <v>0.50528899965597596</v>
      </c>
      <c r="AJ9" s="17">
        <v>0.55529798464059399</v>
      </c>
      <c r="AK9" s="17"/>
      <c r="AL9" s="17">
        <v>0.475650284919021</v>
      </c>
      <c r="AM9" s="17">
        <v>0.56513759741621705</v>
      </c>
      <c r="AN9" s="17">
        <v>0.55506188925536804</v>
      </c>
      <c r="AO9" s="17">
        <v>0.54818704311544697</v>
      </c>
      <c r="AP9" s="17">
        <v>0.604624310232041</v>
      </c>
      <c r="AQ9" s="17">
        <v>0.540464206317811</v>
      </c>
      <c r="AR9" s="17"/>
      <c r="AS9" s="17">
        <v>0.60960427343341295</v>
      </c>
      <c r="AT9" s="17">
        <v>0.45716994661088201</v>
      </c>
      <c r="AU9" s="17"/>
      <c r="AV9" s="17">
        <v>0.61555290105256</v>
      </c>
      <c r="AW9" s="17">
        <v>0.59575090359646399</v>
      </c>
    </row>
    <row r="10" spans="2:49" ht="28.8" x14ac:dyDescent="0.3">
      <c r="B10" s="18" t="s">
        <v>122</v>
      </c>
      <c r="C10" s="17">
        <v>0.21120223917573999</v>
      </c>
      <c r="D10" s="17">
        <v>0.20530492966023101</v>
      </c>
      <c r="E10" s="17">
        <v>0.21669278368671599</v>
      </c>
      <c r="F10" s="17"/>
      <c r="G10" s="17">
        <v>0.30782559889153299</v>
      </c>
      <c r="H10" s="17">
        <v>0.29866366255769899</v>
      </c>
      <c r="I10" s="17">
        <v>0.24647610468395301</v>
      </c>
      <c r="J10" s="17">
        <v>0.19975527907649401</v>
      </c>
      <c r="K10" s="17">
        <v>0.12042770751232</v>
      </c>
      <c r="L10" s="17">
        <v>0.116892560008487</v>
      </c>
      <c r="M10" s="17"/>
      <c r="N10" s="17">
        <v>0.215134842380443</v>
      </c>
      <c r="O10" s="17">
        <v>0.24541417298808599</v>
      </c>
      <c r="P10" s="17">
        <v>0.212772243622219</v>
      </c>
      <c r="Q10" s="17">
        <v>0.17229851127076001</v>
      </c>
      <c r="R10" s="17"/>
      <c r="S10" s="17">
        <v>0.219769026722586</v>
      </c>
      <c r="T10" s="17">
        <v>0.21575183322355701</v>
      </c>
      <c r="U10" s="17">
        <v>0.18996204638390099</v>
      </c>
      <c r="V10" s="17">
        <v>0.193920193906196</v>
      </c>
      <c r="W10" s="17">
        <v>0.220870249274534</v>
      </c>
      <c r="X10" s="17">
        <v>0.192268502506903</v>
      </c>
      <c r="Y10" s="17">
        <v>0.22968523446970401</v>
      </c>
      <c r="Z10" s="17">
        <v>0.26836155070749401</v>
      </c>
      <c r="AA10" s="17">
        <v>0.21102624063986899</v>
      </c>
      <c r="AB10" s="17">
        <v>0.17985841200307101</v>
      </c>
      <c r="AC10" s="17">
        <v>0.20138635915478101</v>
      </c>
      <c r="AD10" s="17">
        <v>0.27962747448678199</v>
      </c>
      <c r="AE10" s="17"/>
      <c r="AF10" s="17">
        <v>0.202432270367776</v>
      </c>
      <c r="AG10" s="17">
        <v>0.18898813901283901</v>
      </c>
      <c r="AH10" s="17">
        <v>0.24807067342956499</v>
      </c>
      <c r="AI10" s="17">
        <v>0.245616928196662</v>
      </c>
      <c r="AJ10" s="17">
        <v>0.21454825179752701</v>
      </c>
      <c r="AK10" s="17"/>
      <c r="AL10" s="17">
        <v>0.22990945703214499</v>
      </c>
      <c r="AM10" s="17">
        <v>0.207514083896221</v>
      </c>
      <c r="AN10" s="17">
        <v>0.16939650368496401</v>
      </c>
      <c r="AO10" s="17">
        <v>0.223991411746118</v>
      </c>
      <c r="AP10" s="17">
        <v>0.18802303934946499</v>
      </c>
      <c r="AQ10" s="17">
        <v>0.230307096065726</v>
      </c>
      <c r="AR10" s="17"/>
      <c r="AS10" s="17">
        <v>0.18519836475753501</v>
      </c>
      <c r="AT10" s="17">
        <v>0.24216901371685501</v>
      </c>
      <c r="AU10" s="17"/>
      <c r="AV10" s="17">
        <v>0.18273837368882301</v>
      </c>
      <c r="AW10" s="17">
        <v>0.190927277080229</v>
      </c>
    </row>
    <row r="11" spans="2:49" ht="28.8" x14ac:dyDescent="0.3">
      <c r="B11" s="18" t="s">
        <v>123</v>
      </c>
      <c r="C11" s="17">
        <v>0.14742704075180799</v>
      </c>
      <c r="D11" s="17">
        <v>0.147372754994049</v>
      </c>
      <c r="E11" s="17">
        <v>0.14672446099345299</v>
      </c>
      <c r="F11" s="17"/>
      <c r="G11" s="17">
        <v>0.18985687837516901</v>
      </c>
      <c r="H11" s="17">
        <v>0.19070199875569899</v>
      </c>
      <c r="I11" s="17">
        <v>0.18623566128670499</v>
      </c>
      <c r="J11" s="17">
        <v>0.15983117260687599</v>
      </c>
      <c r="K11" s="17">
        <v>9.9087592028034299E-2</v>
      </c>
      <c r="L11" s="17">
        <v>7.4516930249832899E-2</v>
      </c>
      <c r="M11" s="17"/>
      <c r="N11" s="17">
        <v>0.115355301166082</v>
      </c>
      <c r="O11" s="17">
        <v>0.147584455320032</v>
      </c>
      <c r="P11" s="17">
        <v>0.16013095538477701</v>
      </c>
      <c r="Q11" s="17">
        <v>0.166847905953484</v>
      </c>
      <c r="R11" s="17"/>
      <c r="S11" s="17">
        <v>0.20052389778143601</v>
      </c>
      <c r="T11" s="17">
        <v>0.11871695666425</v>
      </c>
      <c r="U11" s="17">
        <v>0.157825389038662</v>
      </c>
      <c r="V11" s="17">
        <v>0.139288662025286</v>
      </c>
      <c r="W11" s="17">
        <v>0.17139384670506799</v>
      </c>
      <c r="X11" s="17">
        <v>0.164110807591791</v>
      </c>
      <c r="Y11" s="17">
        <v>0.13994279995745201</v>
      </c>
      <c r="Z11" s="17">
        <v>0.131690217788794</v>
      </c>
      <c r="AA11" s="17">
        <v>0.13042919907162401</v>
      </c>
      <c r="AB11" s="17">
        <v>0.13859226957565299</v>
      </c>
      <c r="AC11" s="17">
        <v>0.130141387591303</v>
      </c>
      <c r="AD11" s="17">
        <v>7.3129295558284693E-2</v>
      </c>
      <c r="AE11" s="17"/>
      <c r="AF11" s="17">
        <v>0.14439210146056</v>
      </c>
      <c r="AG11" s="17">
        <v>0.137809360485495</v>
      </c>
      <c r="AH11" s="17">
        <v>0.168177028412278</v>
      </c>
      <c r="AI11" s="17">
        <v>0.14873896565220501</v>
      </c>
      <c r="AJ11" s="17">
        <v>0.17069529491037599</v>
      </c>
      <c r="AK11" s="17"/>
      <c r="AL11" s="17">
        <v>0.17352034979644801</v>
      </c>
      <c r="AM11" s="17">
        <v>0.144417207045341</v>
      </c>
      <c r="AN11" s="17">
        <v>0.152332666816451</v>
      </c>
      <c r="AO11" s="17">
        <v>0.119867206703934</v>
      </c>
      <c r="AP11" s="17">
        <v>0.124540012168568</v>
      </c>
      <c r="AQ11" s="17">
        <v>0.16238304578323201</v>
      </c>
      <c r="AR11" s="17"/>
      <c r="AS11" s="17">
        <v>0.124581171852958</v>
      </c>
      <c r="AT11" s="17">
        <v>0.17463309704976099</v>
      </c>
      <c r="AU11" s="17"/>
      <c r="AV11" s="17">
        <v>0.12368951613886101</v>
      </c>
      <c r="AW11" s="17">
        <v>0.126657690533477</v>
      </c>
    </row>
    <row r="12" spans="2:49" ht="28.8" x14ac:dyDescent="0.3">
      <c r="B12" s="18" t="s">
        <v>124</v>
      </c>
      <c r="C12" s="17">
        <v>9.2996077234051094E-2</v>
      </c>
      <c r="D12" s="17">
        <v>9.2891174227858503E-2</v>
      </c>
      <c r="E12" s="17">
        <v>9.2834981588722998E-2</v>
      </c>
      <c r="F12" s="17"/>
      <c r="G12" s="17">
        <v>0.15762813386789001</v>
      </c>
      <c r="H12" s="17">
        <v>7.8720733598576301E-2</v>
      </c>
      <c r="I12" s="17">
        <v>7.3327820430330801E-2</v>
      </c>
      <c r="J12" s="17">
        <v>0.115124733304296</v>
      </c>
      <c r="K12" s="17">
        <v>0.109585748994593</v>
      </c>
      <c r="L12" s="17">
        <v>4.8280671414938803E-2</v>
      </c>
      <c r="M12" s="17"/>
      <c r="N12" s="17">
        <v>6.0040395266353401E-2</v>
      </c>
      <c r="O12" s="17">
        <v>9.8087273502953806E-2</v>
      </c>
      <c r="P12" s="17">
        <v>9.1589875219886305E-2</v>
      </c>
      <c r="Q12" s="17">
        <v>0.12555130195818101</v>
      </c>
      <c r="R12" s="17"/>
      <c r="S12" s="17">
        <v>9.9025502030436197E-2</v>
      </c>
      <c r="T12" s="17">
        <v>7.2414854205736803E-2</v>
      </c>
      <c r="U12" s="17">
        <v>0.103842447251522</v>
      </c>
      <c r="V12" s="17">
        <v>6.9710387486764294E-2</v>
      </c>
      <c r="W12" s="17">
        <v>0.10385003735382101</v>
      </c>
      <c r="X12" s="17">
        <v>8.8651750620944006E-2</v>
      </c>
      <c r="Y12" s="17">
        <v>3.9703318471517798E-2</v>
      </c>
      <c r="Z12" s="17">
        <v>0.108809326649046</v>
      </c>
      <c r="AA12" s="17">
        <v>0.11569886416332099</v>
      </c>
      <c r="AB12" s="17">
        <v>0.12947393395199899</v>
      </c>
      <c r="AC12" s="17">
        <v>9.5517831498410005E-2</v>
      </c>
      <c r="AD12" s="17">
        <v>0.107102864726368</v>
      </c>
      <c r="AE12" s="17"/>
      <c r="AF12" s="17">
        <v>8.3413744954589406E-2</v>
      </c>
      <c r="AG12" s="17">
        <v>0.108869651652046</v>
      </c>
      <c r="AH12" s="17">
        <v>7.9640984112028301E-2</v>
      </c>
      <c r="AI12" s="17">
        <v>0.100355106495157</v>
      </c>
      <c r="AJ12" s="17">
        <v>5.9458468651503102E-2</v>
      </c>
      <c r="AK12" s="17"/>
      <c r="AL12" s="17">
        <v>0.11234175527147</v>
      </c>
      <c r="AM12" s="17">
        <v>8.0045126197273206E-2</v>
      </c>
      <c r="AN12" s="17">
        <v>9.6682864863017706E-2</v>
      </c>
      <c r="AO12" s="17">
        <v>0.105392765653976</v>
      </c>
      <c r="AP12" s="17">
        <v>6.9174272946572204E-2</v>
      </c>
      <c r="AQ12" s="17">
        <v>5.8716271303354502E-2</v>
      </c>
      <c r="AR12" s="17"/>
      <c r="AS12" s="17">
        <v>7.3947370789954905E-2</v>
      </c>
      <c r="AT12" s="17">
        <v>0.115680273760598</v>
      </c>
      <c r="AU12" s="17"/>
      <c r="AV12" s="17">
        <v>7.0864045041317006E-2</v>
      </c>
      <c r="AW12" s="17">
        <v>8.1127926484209703E-2</v>
      </c>
    </row>
    <row r="13" spans="2:49" x14ac:dyDescent="0.3">
      <c r="B13" s="18" t="s">
        <v>114</v>
      </c>
      <c r="C13" s="19">
        <v>8.3480056812942904E-3</v>
      </c>
      <c r="D13" s="19">
        <v>8.6115332093746003E-3</v>
      </c>
      <c r="E13" s="19">
        <v>8.1510066941605404E-3</v>
      </c>
      <c r="F13" s="19"/>
      <c r="G13" s="19">
        <v>1.9894527436850901E-2</v>
      </c>
      <c r="H13" s="19">
        <v>5.5559322056355203E-3</v>
      </c>
      <c r="I13" s="19">
        <v>9.3621029608086503E-3</v>
      </c>
      <c r="J13" s="19">
        <v>7.9179580960216604E-3</v>
      </c>
      <c r="K13" s="19">
        <v>5.9555641091386504E-3</v>
      </c>
      <c r="L13" s="19">
        <v>4.0131599562009098E-3</v>
      </c>
      <c r="M13" s="19"/>
      <c r="N13" s="19">
        <v>8.3183083623422204E-3</v>
      </c>
      <c r="O13" s="19">
        <v>4.05447573358145E-3</v>
      </c>
      <c r="P13" s="19">
        <v>6.7072844267579397E-3</v>
      </c>
      <c r="Q13" s="19">
        <v>1.43803781955228E-2</v>
      </c>
      <c r="R13" s="19"/>
      <c r="S13" s="19">
        <v>6.6873329438600203E-3</v>
      </c>
      <c r="T13" s="19">
        <v>6.6933900326554196E-3</v>
      </c>
      <c r="U13" s="19">
        <v>1.18937853017301E-2</v>
      </c>
      <c r="V13" s="19">
        <v>1.03563393198955E-2</v>
      </c>
      <c r="W13" s="19">
        <v>6.4103708021264801E-3</v>
      </c>
      <c r="X13" s="19">
        <v>1.49936681313952E-2</v>
      </c>
      <c r="Y13" s="19">
        <v>0</v>
      </c>
      <c r="Z13" s="19">
        <v>0</v>
      </c>
      <c r="AA13" s="19">
        <v>1.79972914836307E-2</v>
      </c>
      <c r="AB13" s="19">
        <v>5.5276464798961504E-3</v>
      </c>
      <c r="AC13" s="19">
        <v>7.6862158788835898E-3</v>
      </c>
      <c r="AD13" s="19">
        <v>0</v>
      </c>
      <c r="AE13" s="19"/>
      <c r="AF13" s="19">
        <v>7.1143123952681301E-3</v>
      </c>
      <c r="AG13" s="19">
        <v>9.1942030340796399E-3</v>
      </c>
      <c r="AH13" s="19">
        <v>8.9747107437077207E-3</v>
      </c>
      <c r="AI13" s="19">
        <v>0</v>
      </c>
      <c r="AJ13" s="19">
        <v>0</v>
      </c>
      <c r="AK13" s="19"/>
      <c r="AL13" s="19">
        <v>8.5781529809157292E-3</v>
      </c>
      <c r="AM13" s="19">
        <v>2.8859854449474298E-3</v>
      </c>
      <c r="AN13" s="19">
        <v>2.6526075380199798E-2</v>
      </c>
      <c r="AO13" s="19">
        <v>2.56157278052464E-3</v>
      </c>
      <c r="AP13" s="19">
        <v>1.36383653033536E-2</v>
      </c>
      <c r="AQ13" s="19">
        <v>8.1293805298771702E-3</v>
      </c>
      <c r="AR13" s="19"/>
      <c r="AS13" s="19">
        <v>6.6688191661399103E-3</v>
      </c>
      <c r="AT13" s="19">
        <v>1.03476688619034E-2</v>
      </c>
      <c r="AU13" s="19"/>
      <c r="AV13" s="19">
        <v>7.15516407843863E-3</v>
      </c>
      <c r="AW13" s="19">
        <v>5.5362023056213299E-3</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121</v>
      </c>
      <c r="C9" s="17">
        <v>0.433642406120468</v>
      </c>
      <c r="D9" s="17">
        <v>0.46037076630225099</v>
      </c>
      <c r="E9" s="17">
        <v>0.408898281633161</v>
      </c>
      <c r="F9" s="17"/>
      <c r="G9" s="17">
        <v>0.23982204362790899</v>
      </c>
      <c r="H9" s="17">
        <v>0.33855272755071802</v>
      </c>
      <c r="I9" s="17">
        <v>0.34682161120173</v>
      </c>
      <c r="J9" s="17">
        <v>0.40126635477414702</v>
      </c>
      <c r="K9" s="17">
        <v>0.55448759624646304</v>
      </c>
      <c r="L9" s="17">
        <v>0.65678996613167795</v>
      </c>
      <c r="M9" s="17"/>
      <c r="N9" s="17">
        <v>0.467534458422663</v>
      </c>
      <c r="O9" s="17">
        <v>0.44729631238315198</v>
      </c>
      <c r="P9" s="17">
        <v>0.42960901869367302</v>
      </c>
      <c r="Q9" s="17">
        <v>0.38936299654759499</v>
      </c>
      <c r="R9" s="17"/>
      <c r="S9" s="17">
        <v>0.38310128085980899</v>
      </c>
      <c r="T9" s="17">
        <v>0.47929306935571497</v>
      </c>
      <c r="U9" s="17">
        <v>0.43913658872303102</v>
      </c>
      <c r="V9" s="17">
        <v>0.45449020876887303</v>
      </c>
      <c r="W9" s="17">
        <v>0.419295350347343</v>
      </c>
      <c r="X9" s="17">
        <v>0.44652447959807201</v>
      </c>
      <c r="Y9" s="17">
        <v>0.43371123320810001</v>
      </c>
      <c r="Z9" s="17">
        <v>0.41680921712607899</v>
      </c>
      <c r="AA9" s="17">
        <v>0.39445467973883003</v>
      </c>
      <c r="AB9" s="17">
        <v>0.474175586282016</v>
      </c>
      <c r="AC9" s="17">
        <v>0.38479671093351703</v>
      </c>
      <c r="AD9" s="17">
        <v>0.51498770472397204</v>
      </c>
      <c r="AE9" s="17"/>
      <c r="AF9" s="17">
        <v>0.44285886541237202</v>
      </c>
      <c r="AG9" s="17">
        <v>0.43310896062186899</v>
      </c>
      <c r="AH9" s="17">
        <v>0.40394053525840801</v>
      </c>
      <c r="AI9" s="17">
        <v>0.40184985058008399</v>
      </c>
      <c r="AJ9" s="17">
        <v>0.34689422590758701</v>
      </c>
      <c r="AK9" s="17"/>
      <c r="AL9" s="17">
        <v>0.39197756296681602</v>
      </c>
      <c r="AM9" s="17">
        <v>0.44405092405748098</v>
      </c>
      <c r="AN9" s="17">
        <v>0.43255827469832703</v>
      </c>
      <c r="AO9" s="17">
        <v>0.45182485994513299</v>
      </c>
      <c r="AP9" s="17">
        <v>0.50490735910503703</v>
      </c>
      <c r="AQ9" s="17">
        <v>0.39039054662281902</v>
      </c>
      <c r="AR9" s="17"/>
      <c r="AS9" s="17">
        <v>0.49453399801018799</v>
      </c>
      <c r="AT9" s="17">
        <v>0.36112951180428599</v>
      </c>
      <c r="AU9" s="17"/>
      <c r="AV9" s="17">
        <v>0.50734362155852697</v>
      </c>
      <c r="AW9" s="17">
        <v>0.46470250344561898</v>
      </c>
    </row>
    <row r="10" spans="2:49" ht="28.8" x14ac:dyDescent="0.3">
      <c r="B10" s="18" t="s">
        <v>122</v>
      </c>
      <c r="C10" s="17">
        <v>0.31420785360456999</v>
      </c>
      <c r="D10" s="17">
        <v>0.29322524396586902</v>
      </c>
      <c r="E10" s="17">
        <v>0.335154007824077</v>
      </c>
      <c r="F10" s="17"/>
      <c r="G10" s="17">
        <v>0.40395726012609001</v>
      </c>
      <c r="H10" s="17">
        <v>0.37028865988512499</v>
      </c>
      <c r="I10" s="17">
        <v>0.36570011270369801</v>
      </c>
      <c r="J10" s="17">
        <v>0.31257689599813299</v>
      </c>
      <c r="K10" s="17">
        <v>0.24772931719490701</v>
      </c>
      <c r="L10" s="17">
        <v>0.21243635562375399</v>
      </c>
      <c r="M10" s="17"/>
      <c r="N10" s="17">
        <v>0.33478485230229099</v>
      </c>
      <c r="O10" s="17">
        <v>0.313438659906846</v>
      </c>
      <c r="P10" s="17">
        <v>0.29861169329256498</v>
      </c>
      <c r="Q10" s="17">
        <v>0.304554719382513</v>
      </c>
      <c r="R10" s="17"/>
      <c r="S10" s="17">
        <v>0.33612182153702602</v>
      </c>
      <c r="T10" s="17">
        <v>0.296317590844491</v>
      </c>
      <c r="U10" s="17">
        <v>0.31566142965404498</v>
      </c>
      <c r="V10" s="17">
        <v>0.30890246477887201</v>
      </c>
      <c r="W10" s="17">
        <v>0.30833710077820398</v>
      </c>
      <c r="X10" s="17">
        <v>0.30938555854349098</v>
      </c>
      <c r="Y10" s="17">
        <v>0.36748337958146099</v>
      </c>
      <c r="Z10" s="17">
        <v>0.29059112298231499</v>
      </c>
      <c r="AA10" s="17">
        <v>0.32405476429338997</v>
      </c>
      <c r="AB10" s="17">
        <v>0.27523616897630399</v>
      </c>
      <c r="AC10" s="17">
        <v>0.32413729829134502</v>
      </c>
      <c r="AD10" s="17">
        <v>0.28332838794639398</v>
      </c>
      <c r="AE10" s="17"/>
      <c r="AF10" s="17">
        <v>0.30347653272422898</v>
      </c>
      <c r="AG10" s="17">
        <v>0.29073592801710002</v>
      </c>
      <c r="AH10" s="17">
        <v>0.34276978427607002</v>
      </c>
      <c r="AI10" s="17">
        <v>0.35812826301559197</v>
      </c>
      <c r="AJ10" s="17">
        <v>0.47035370275909999</v>
      </c>
      <c r="AK10" s="17"/>
      <c r="AL10" s="17">
        <v>0.33888817567180801</v>
      </c>
      <c r="AM10" s="17">
        <v>0.31898893998690198</v>
      </c>
      <c r="AN10" s="17">
        <v>0.26795645891539599</v>
      </c>
      <c r="AO10" s="17">
        <v>0.30474758335077301</v>
      </c>
      <c r="AP10" s="17">
        <v>0.28876934629621998</v>
      </c>
      <c r="AQ10" s="17">
        <v>0.34910033562894599</v>
      </c>
      <c r="AR10" s="17"/>
      <c r="AS10" s="17">
        <v>0.30191003691298701</v>
      </c>
      <c r="AT10" s="17">
        <v>0.32885273731349901</v>
      </c>
      <c r="AU10" s="17"/>
      <c r="AV10" s="17">
        <v>0.29659098222334701</v>
      </c>
      <c r="AW10" s="17">
        <v>0.31429723552689198</v>
      </c>
    </row>
    <row r="11" spans="2:49" ht="28.8" x14ac:dyDescent="0.3">
      <c r="B11" s="18" t="s">
        <v>123</v>
      </c>
      <c r="C11" s="17">
        <v>0.164700205161221</v>
      </c>
      <c r="D11" s="17">
        <v>0.15326545421116</v>
      </c>
      <c r="E11" s="17">
        <v>0.175234375238535</v>
      </c>
      <c r="F11" s="17"/>
      <c r="G11" s="17">
        <v>0.23059483970335301</v>
      </c>
      <c r="H11" s="17">
        <v>0.212385036879191</v>
      </c>
      <c r="I11" s="17">
        <v>0.175844123759269</v>
      </c>
      <c r="J11" s="17">
        <v>0.187479362528361</v>
      </c>
      <c r="K11" s="17">
        <v>0.10681258004833</v>
      </c>
      <c r="L11" s="17">
        <v>9.3097393495906594E-2</v>
      </c>
      <c r="M11" s="17"/>
      <c r="N11" s="17">
        <v>0.13197124271661601</v>
      </c>
      <c r="O11" s="17">
        <v>0.14844131049770001</v>
      </c>
      <c r="P11" s="17">
        <v>0.17493490268891301</v>
      </c>
      <c r="Q11" s="17">
        <v>0.205969362628761</v>
      </c>
      <c r="R11" s="17"/>
      <c r="S11" s="17">
        <v>0.185930539067649</v>
      </c>
      <c r="T11" s="17">
        <v>0.150926229589297</v>
      </c>
      <c r="U11" s="17">
        <v>0.13289588366791799</v>
      </c>
      <c r="V11" s="17">
        <v>0.16437855556197201</v>
      </c>
      <c r="W11" s="17">
        <v>0.215759964829353</v>
      </c>
      <c r="X11" s="17">
        <v>0.18074504508994299</v>
      </c>
      <c r="Y11" s="17">
        <v>0.13051265232822501</v>
      </c>
      <c r="Z11" s="17">
        <v>0.22736591409666099</v>
      </c>
      <c r="AA11" s="17">
        <v>0.167517805836151</v>
      </c>
      <c r="AB11" s="17">
        <v>0.13078410316501399</v>
      </c>
      <c r="AC11" s="17">
        <v>0.18631475192062</v>
      </c>
      <c r="AD11" s="17">
        <v>0.106806537423201</v>
      </c>
      <c r="AE11" s="17"/>
      <c r="AF11" s="17">
        <v>0.15431961533146901</v>
      </c>
      <c r="AG11" s="17">
        <v>0.16602231593252301</v>
      </c>
      <c r="AH11" s="17">
        <v>0.185725985609031</v>
      </c>
      <c r="AI11" s="17">
        <v>0.156295812378483</v>
      </c>
      <c r="AJ11" s="17">
        <v>0.182752071333313</v>
      </c>
      <c r="AK11" s="17"/>
      <c r="AL11" s="17">
        <v>0.16994239456075499</v>
      </c>
      <c r="AM11" s="17">
        <v>0.15935875836774699</v>
      </c>
      <c r="AN11" s="17">
        <v>0.20255692944126799</v>
      </c>
      <c r="AO11" s="17">
        <v>0.166737223933347</v>
      </c>
      <c r="AP11" s="17">
        <v>0.11460979114443</v>
      </c>
      <c r="AQ11" s="17">
        <v>0.16894186760386401</v>
      </c>
      <c r="AR11" s="17"/>
      <c r="AS11" s="17">
        <v>0.14189235073231399</v>
      </c>
      <c r="AT11" s="17">
        <v>0.191860991838921</v>
      </c>
      <c r="AU11" s="17"/>
      <c r="AV11" s="17">
        <v>0.138732698806141</v>
      </c>
      <c r="AW11" s="17">
        <v>0.149250657469889</v>
      </c>
    </row>
    <row r="12" spans="2:49" ht="28.8" x14ac:dyDescent="0.3">
      <c r="B12" s="18" t="s">
        <v>124</v>
      </c>
      <c r="C12" s="17">
        <v>7.9970134105701904E-2</v>
      </c>
      <c r="D12" s="17">
        <v>8.2686800163901494E-2</v>
      </c>
      <c r="E12" s="17">
        <v>7.6079426739199499E-2</v>
      </c>
      <c r="F12" s="17"/>
      <c r="G12" s="17">
        <v>0.105776691281638</v>
      </c>
      <c r="H12" s="17">
        <v>7.3713075134612199E-2</v>
      </c>
      <c r="I12" s="17">
        <v>9.9449216372642896E-2</v>
      </c>
      <c r="J12" s="17">
        <v>9.8677386699359201E-2</v>
      </c>
      <c r="K12" s="17">
        <v>7.8433691378031703E-2</v>
      </c>
      <c r="L12" s="17">
        <v>3.7676284748661699E-2</v>
      </c>
      <c r="M12" s="17"/>
      <c r="N12" s="17">
        <v>5.4260811895105503E-2</v>
      </c>
      <c r="O12" s="17">
        <v>8.8453150572278705E-2</v>
      </c>
      <c r="P12" s="17">
        <v>8.5925663714780998E-2</v>
      </c>
      <c r="Q12" s="17">
        <v>9.4551419482600596E-2</v>
      </c>
      <c r="R12" s="17"/>
      <c r="S12" s="17">
        <v>7.88647370021026E-2</v>
      </c>
      <c r="T12" s="17">
        <v>6.3067915053314993E-2</v>
      </c>
      <c r="U12" s="17">
        <v>0.10068939583179499</v>
      </c>
      <c r="V12" s="17">
        <v>6.1872431570387201E-2</v>
      </c>
      <c r="W12" s="17">
        <v>5.6607584045099503E-2</v>
      </c>
      <c r="X12" s="17">
        <v>5.3207560673829403E-2</v>
      </c>
      <c r="Y12" s="17">
        <v>6.8292734882214004E-2</v>
      </c>
      <c r="Z12" s="17">
        <v>6.5233745794944495E-2</v>
      </c>
      <c r="AA12" s="17">
        <v>0.108379082451885</v>
      </c>
      <c r="AB12" s="17">
        <v>0.11427649509677</v>
      </c>
      <c r="AC12" s="17">
        <v>0.10475123885451799</v>
      </c>
      <c r="AD12" s="17">
        <v>9.4877369906433903E-2</v>
      </c>
      <c r="AE12" s="17"/>
      <c r="AF12" s="17">
        <v>9.4332848710405398E-2</v>
      </c>
      <c r="AG12" s="17">
        <v>0.10101834474162399</v>
      </c>
      <c r="AH12" s="17">
        <v>5.7166555085812698E-2</v>
      </c>
      <c r="AI12" s="17">
        <v>7.6151453369064398E-2</v>
      </c>
      <c r="AJ12" s="17">
        <v>0</v>
      </c>
      <c r="AK12" s="17"/>
      <c r="AL12" s="17">
        <v>8.9053161421129498E-2</v>
      </c>
      <c r="AM12" s="17">
        <v>7.3194236054025599E-2</v>
      </c>
      <c r="AN12" s="17">
        <v>7.8484548257229905E-2</v>
      </c>
      <c r="AO12" s="17">
        <v>7.66903327707463E-2</v>
      </c>
      <c r="AP12" s="17">
        <v>7.7804101993324395E-2</v>
      </c>
      <c r="AQ12" s="17">
        <v>9.1567250144371101E-2</v>
      </c>
      <c r="AR12" s="17"/>
      <c r="AS12" s="17">
        <v>5.8279372879307602E-2</v>
      </c>
      <c r="AT12" s="17">
        <v>0.10580062773601601</v>
      </c>
      <c r="AU12" s="17"/>
      <c r="AV12" s="17">
        <v>5.3490990485433897E-2</v>
      </c>
      <c r="AW12" s="17">
        <v>6.9430723488236396E-2</v>
      </c>
    </row>
    <row r="13" spans="2:49" x14ac:dyDescent="0.3">
      <c r="B13" s="18" t="s">
        <v>114</v>
      </c>
      <c r="C13" s="19">
        <v>7.4794010080385604E-3</v>
      </c>
      <c r="D13" s="19">
        <v>1.04517353568184E-2</v>
      </c>
      <c r="E13" s="19">
        <v>4.6339085650271301E-3</v>
      </c>
      <c r="F13" s="19"/>
      <c r="G13" s="19">
        <v>1.9849165261011398E-2</v>
      </c>
      <c r="H13" s="19">
        <v>5.0605005503535404E-3</v>
      </c>
      <c r="I13" s="19">
        <v>1.21849359626604E-2</v>
      </c>
      <c r="J13" s="19">
        <v>0</v>
      </c>
      <c r="K13" s="19">
        <v>1.25368151322686E-2</v>
      </c>
      <c r="L13" s="19">
        <v>0</v>
      </c>
      <c r="M13" s="19"/>
      <c r="N13" s="19">
        <v>1.1448634663324299E-2</v>
      </c>
      <c r="O13" s="19">
        <v>2.3705666400225299E-3</v>
      </c>
      <c r="P13" s="19">
        <v>1.0918721610068899E-2</v>
      </c>
      <c r="Q13" s="19">
        <v>5.5615019585308597E-3</v>
      </c>
      <c r="R13" s="19"/>
      <c r="S13" s="19">
        <v>1.5981621533412701E-2</v>
      </c>
      <c r="T13" s="19">
        <v>1.0395195157181999E-2</v>
      </c>
      <c r="U13" s="19">
        <v>1.16167021232115E-2</v>
      </c>
      <c r="V13" s="19">
        <v>1.03563393198955E-2</v>
      </c>
      <c r="W13" s="19">
        <v>0</v>
      </c>
      <c r="X13" s="19">
        <v>1.0137356094664899E-2</v>
      </c>
      <c r="Y13" s="19">
        <v>0</v>
      </c>
      <c r="Z13" s="19">
        <v>0</v>
      </c>
      <c r="AA13" s="19">
        <v>5.5936676797448499E-3</v>
      </c>
      <c r="AB13" s="19">
        <v>5.5276464798961504E-3</v>
      </c>
      <c r="AC13" s="19">
        <v>0</v>
      </c>
      <c r="AD13" s="19">
        <v>0</v>
      </c>
      <c r="AE13" s="19"/>
      <c r="AF13" s="19">
        <v>5.0121378215245297E-3</v>
      </c>
      <c r="AG13" s="19">
        <v>9.1144506868844292E-3</v>
      </c>
      <c r="AH13" s="19">
        <v>1.0397139770678999E-2</v>
      </c>
      <c r="AI13" s="19">
        <v>7.5746206567766103E-3</v>
      </c>
      <c r="AJ13" s="19">
        <v>0</v>
      </c>
      <c r="AK13" s="19"/>
      <c r="AL13" s="19">
        <v>1.01387053794914E-2</v>
      </c>
      <c r="AM13" s="19">
        <v>4.4071415338438197E-3</v>
      </c>
      <c r="AN13" s="19">
        <v>1.84437886877791E-2</v>
      </c>
      <c r="AO13" s="19">
        <v>0</v>
      </c>
      <c r="AP13" s="19">
        <v>1.39094014609881E-2</v>
      </c>
      <c r="AQ13" s="19">
        <v>0</v>
      </c>
      <c r="AR13" s="19"/>
      <c r="AS13" s="19">
        <v>3.3842414652037701E-3</v>
      </c>
      <c r="AT13" s="19">
        <v>1.2356131307277401E-2</v>
      </c>
      <c r="AU13" s="19"/>
      <c r="AV13" s="19">
        <v>3.8417069265508498E-3</v>
      </c>
      <c r="AW13" s="19">
        <v>2.3188800693630099E-3</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J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2" t="s">
        <v>143</v>
      </c>
      <c r="E2" s="28"/>
      <c r="F2" s="28"/>
      <c r="G2" s="28"/>
      <c r="H2" s="28"/>
      <c r="I2" s="28"/>
      <c r="J2" s="28"/>
    </row>
    <row r="6" spans="2:10" ht="49.95" customHeight="1" x14ac:dyDescent="0.3">
      <c r="B6" s="20" t="s">
        <v>15</v>
      </c>
      <c r="C6" s="20" t="s">
        <v>131</v>
      </c>
      <c r="D6" s="20" t="s">
        <v>132</v>
      </c>
      <c r="E6" s="20" t="s">
        <v>133</v>
      </c>
      <c r="F6" s="20" t="s">
        <v>134</v>
      </c>
      <c r="G6" s="20" t="s">
        <v>135</v>
      </c>
      <c r="H6" s="20" t="s">
        <v>136</v>
      </c>
      <c r="I6" s="20" t="s">
        <v>137</v>
      </c>
    </row>
    <row r="7" spans="2:10" x14ac:dyDescent="0.3">
      <c r="B7" s="18" t="s">
        <v>138</v>
      </c>
      <c r="C7" s="17">
        <v>0.18943638406111499</v>
      </c>
      <c r="D7" s="17">
        <v>0.16365175488286299</v>
      </c>
      <c r="E7" s="17">
        <v>0.14436332590866799</v>
      </c>
      <c r="F7" s="17">
        <v>0.14873722272235401</v>
      </c>
      <c r="G7" s="17">
        <v>0.185338869016302</v>
      </c>
      <c r="H7" s="17">
        <v>0.24983054514482</v>
      </c>
      <c r="I7" s="17">
        <v>0.30594654134889099</v>
      </c>
    </row>
    <row r="8" spans="2:10" x14ac:dyDescent="0.3">
      <c r="B8" s="18" t="s">
        <v>139</v>
      </c>
      <c r="C8" s="17">
        <v>0.39219796191328998</v>
      </c>
      <c r="D8" s="17">
        <v>0.407580326711527</v>
      </c>
      <c r="E8" s="17">
        <v>0.29863253058108602</v>
      </c>
      <c r="F8" s="17">
        <v>0.45973626311638799</v>
      </c>
      <c r="G8" s="17">
        <v>0.49950485809239198</v>
      </c>
      <c r="H8" s="17">
        <v>0.48867946040667298</v>
      </c>
      <c r="I8" s="17">
        <v>0.49935688023491398</v>
      </c>
    </row>
    <row r="9" spans="2:10" ht="28.8" x14ac:dyDescent="0.3">
      <c r="B9" s="18" t="s">
        <v>140</v>
      </c>
      <c r="C9" s="17">
        <v>0.22944725507035099</v>
      </c>
      <c r="D9" s="17">
        <v>0.27143516387417499</v>
      </c>
      <c r="E9" s="17">
        <v>0.32257198235102102</v>
      </c>
      <c r="F9" s="17">
        <v>0.24742124964923501</v>
      </c>
      <c r="G9" s="17">
        <v>0.20852165600452899</v>
      </c>
      <c r="H9" s="17">
        <v>0.19980548611375001</v>
      </c>
      <c r="I9" s="17">
        <v>0.11811733820966901</v>
      </c>
    </row>
    <row r="10" spans="2:10" ht="28.8" x14ac:dyDescent="0.3">
      <c r="B10" s="18" t="s">
        <v>141</v>
      </c>
      <c r="C10" s="17">
        <v>0.15113579772340899</v>
      </c>
      <c r="D10" s="17">
        <v>0.12665837602681701</v>
      </c>
      <c r="E10" s="17">
        <v>0.205577190907207</v>
      </c>
      <c r="F10" s="17">
        <v>8.6029440998414003E-2</v>
      </c>
      <c r="G10" s="17">
        <v>9.2797061253548294E-2</v>
      </c>
      <c r="H10" s="17">
        <v>4.6402644159242501E-2</v>
      </c>
      <c r="I10" s="17">
        <v>4.9459587551000897E-2</v>
      </c>
    </row>
    <row r="11" spans="2:10" x14ac:dyDescent="0.3">
      <c r="B11" s="18" t="s">
        <v>142</v>
      </c>
      <c r="C11" s="17">
        <v>3.7782601231835397E-2</v>
      </c>
      <c r="D11" s="17">
        <v>3.0674378504617801E-2</v>
      </c>
      <c r="E11" s="17">
        <v>2.8854970252018601E-2</v>
      </c>
      <c r="F11" s="17">
        <v>5.8075823513608599E-2</v>
      </c>
      <c r="G11" s="17">
        <v>1.3837555633229101E-2</v>
      </c>
      <c r="H11" s="17">
        <v>1.5281864175515599E-2</v>
      </c>
      <c r="I11" s="17">
        <v>2.7119652655524198E-2</v>
      </c>
    </row>
    <row r="12" spans="2:10" x14ac:dyDescent="0.3">
      <c r="B12" s="16"/>
      <c r="C12" s="16"/>
      <c r="D12" s="16"/>
      <c r="E12" s="16"/>
      <c r="F12" s="16"/>
      <c r="G12" s="16"/>
      <c r="H12" s="16"/>
      <c r="I12" s="16"/>
    </row>
    <row r="13" spans="2:10" x14ac:dyDescent="0.3">
      <c r="B13" t="s">
        <v>81</v>
      </c>
    </row>
    <row r="14" spans="2:10" x14ac:dyDescent="0.3">
      <c r="B14" t="s">
        <v>82</v>
      </c>
    </row>
    <row r="18" spans="2:2" x14ac:dyDescent="0.3">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0.18943638406111499</v>
      </c>
      <c r="D9" s="17">
        <v>0.228292292679208</v>
      </c>
      <c r="E9" s="17">
        <v>0.15192018425253501</v>
      </c>
      <c r="F9" s="17"/>
      <c r="G9" s="17">
        <v>0.24518198299087701</v>
      </c>
      <c r="H9" s="17">
        <v>0.34857301449554001</v>
      </c>
      <c r="I9" s="17">
        <v>0.19133223049053799</v>
      </c>
      <c r="J9" s="17">
        <v>0.13382876772848501</v>
      </c>
      <c r="K9" s="17">
        <v>0.13372283138069499</v>
      </c>
      <c r="L9" s="17">
        <v>0.10391736006216599</v>
      </c>
      <c r="M9" s="17"/>
      <c r="N9" s="17">
        <v>0.31204184250408201</v>
      </c>
      <c r="O9" s="17">
        <v>0.15958339976202501</v>
      </c>
      <c r="P9" s="17">
        <v>0.15693274846526001</v>
      </c>
      <c r="Q9" s="17">
        <v>0.11328349847315999</v>
      </c>
      <c r="R9" s="17"/>
      <c r="S9" s="17">
        <v>0.22104791445761399</v>
      </c>
      <c r="T9" s="17">
        <v>0.19688611094597799</v>
      </c>
      <c r="U9" s="17">
        <v>0.17839116288522899</v>
      </c>
      <c r="V9" s="17">
        <v>0.17515677322986301</v>
      </c>
      <c r="W9" s="17">
        <v>0.14757556821041501</v>
      </c>
      <c r="X9" s="17">
        <v>0.21376348347306301</v>
      </c>
      <c r="Y9" s="17">
        <v>0.14282512994479901</v>
      </c>
      <c r="Z9" s="17">
        <v>0.161430405328092</v>
      </c>
      <c r="AA9" s="17">
        <v>0.23876540890320599</v>
      </c>
      <c r="AB9" s="17">
        <v>0.15615742573861</v>
      </c>
      <c r="AC9" s="17">
        <v>0.183664440382175</v>
      </c>
      <c r="AD9" s="17">
        <v>0.19649179393758201</v>
      </c>
      <c r="AE9" s="17"/>
      <c r="AF9" s="17">
        <v>0.103345087967719</v>
      </c>
      <c r="AG9" s="17">
        <v>0.134487632710593</v>
      </c>
      <c r="AH9" s="17">
        <v>0.24459998053594501</v>
      </c>
      <c r="AI9" s="17">
        <v>0.35625554599463399</v>
      </c>
      <c r="AJ9" s="17">
        <v>0.49205593367647199</v>
      </c>
      <c r="AK9" s="17"/>
      <c r="AL9" s="17">
        <v>0.29540667123556302</v>
      </c>
      <c r="AM9" s="17">
        <v>0.16081976723720601</v>
      </c>
      <c r="AN9" s="17">
        <v>0.17473068842234901</v>
      </c>
      <c r="AO9" s="17">
        <v>0.12759259692480199</v>
      </c>
      <c r="AP9" s="17">
        <v>0.135396248326936</v>
      </c>
      <c r="AQ9" s="17">
        <v>0.15353966506106401</v>
      </c>
      <c r="AR9" s="17"/>
      <c r="AS9" s="17">
        <v>0.209025459618393</v>
      </c>
      <c r="AT9" s="17">
        <v>0.166108687714973</v>
      </c>
      <c r="AU9" s="17"/>
      <c r="AV9" s="17">
        <v>0.215865474839187</v>
      </c>
      <c r="AW9" s="17">
        <v>0.19309619549047599</v>
      </c>
    </row>
    <row r="10" spans="2:49" x14ac:dyDescent="0.3">
      <c r="B10" s="18" t="s">
        <v>139</v>
      </c>
      <c r="C10" s="17">
        <v>0.39219796191328998</v>
      </c>
      <c r="D10" s="17">
        <v>0.40380633707489699</v>
      </c>
      <c r="E10" s="17">
        <v>0.38107756590455</v>
      </c>
      <c r="F10" s="17"/>
      <c r="G10" s="17">
        <v>0.40895767238186398</v>
      </c>
      <c r="H10" s="17">
        <v>0.39709096151144102</v>
      </c>
      <c r="I10" s="17">
        <v>0.423226055353428</v>
      </c>
      <c r="J10" s="17">
        <v>0.40980645962087398</v>
      </c>
      <c r="K10" s="17">
        <v>0.33508856420562699</v>
      </c>
      <c r="L10" s="17">
        <v>0.37566750842615299</v>
      </c>
      <c r="M10" s="17"/>
      <c r="N10" s="17">
        <v>0.44417004551508299</v>
      </c>
      <c r="O10" s="17">
        <v>0.39902500428460402</v>
      </c>
      <c r="P10" s="17">
        <v>0.36729034115735099</v>
      </c>
      <c r="Q10" s="17">
        <v>0.35515949529528301</v>
      </c>
      <c r="R10" s="17"/>
      <c r="S10" s="17">
        <v>0.44802919180825401</v>
      </c>
      <c r="T10" s="17">
        <v>0.42001147629915297</v>
      </c>
      <c r="U10" s="17">
        <v>0.38412351031763797</v>
      </c>
      <c r="V10" s="17">
        <v>0.36653623160433002</v>
      </c>
      <c r="W10" s="17">
        <v>0.46240333529575001</v>
      </c>
      <c r="X10" s="17">
        <v>0.31791229910128099</v>
      </c>
      <c r="Y10" s="17">
        <v>0.38578126092786702</v>
      </c>
      <c r="Z10" s="17">
        <v>0.38192960610204402</v>
      </c>
      <c r="AA10" s="17">
        <v>0.345612877217643</v>
      </c>
      <c r="AB10" s="17">
        <v>0.39440763615796898</v>
      </c>
      <c r="AC10" s="17">
        <v>0.32897325241866698</v>
      </c>
      <c r="AD10" s="17">
        <v>0.46797492646685801</v>
      </c>
      <c r="AE10" s="17"/>
      <c r="AF10" s="17">
        <v>0.33135724265283401</v>
      </c>
      <c r="AG10" s="17">
        <v>0.414446667497256</v>
      </c>
      <c r="AH10" s="17">
        <v>0.416715091790132</v>
      </c>
      <c r="AI10" s="17">
        <v>0.43247209252233698</v>
      </c>
      <c r="AJ10" s="17">
        <v>0.38712811922198598</v>
      </c>
      <c r="AK10" s="17"/>
      <c r="AL10" s="17">
        <v>0.38629033581687999</v>
      </c>
      <c r="AM10" s="17">
        <v>0.39902552291006899</v>
      </c>
      <c r="AN10" s="17">
        <v>0.351555645288535</v>
      </c>
      <c r="AO10" s="17">
        <v>0.38915247683933901</v>
      </c>
      <c r="AP10" s="17">
        <v>0.400130088004582</v>
      </c>
      <c r="AQ10" s="17">
        <v>0.479189767212645</v>
      </c>
      <c r="AR10" s="17"/>
      <c r="AS10" s="17">
        <v>0.38898375753849601</v>
      </c>
      <c r="AT10" s="17">
        <v>0.39602560469461401</v>
      </c>
      <c r="AU10" s="17"/>
      <c r="AV10" s="17">
        <v>0.37323794143120298</v>
      </c>
      <c r="AW10" s="17">
        <v>0.42565315893400502</v>
      </c>
    </row>
    <row r="11" spans="2:49" ht="28.8" x14ac:dyDescent="0.3">
      <c r="B11" s="18" t="s">
        <v>140</v>
      </c>
      <c r="C11" s="17">
        <v>0.22944725507035099</v>
      </c>
      <c r="D11" s="17">
        <v>0.209731989230591</v>
      </c>
      <c r="E11" s="17">
        <v>0.248600566119101</v>
      </c>
      <c r="F11" s="17"/>
      <c r="G11" s="17">
        <v>0.19354095589395801</v>
      </c>
      <c r="H11" s="17">
        <v>0.14956134488995501</v>
      </c>
      <c r="I11" s="17">
        <v>0.20951365061976199</v>
      </c>
      <c r="J11" s="17">
        <v>0.24188646651902199</v>
      </c>
      <c r="K11" s="17">
        <v>0.276267916492553</v>
      </c>
      <c r="L11" s="17">
        <v>0.293121445973196</v>
      </c>
      <c r="M11" s="17"/>
      <c r="N11" s="17">
        <v>0.13968387974230301</v>
      </c>
      <c r="O11" s="17">
        <v>0.23599877104810699</v>
      </c>
      <c r="P11" s="17">
        <v>0.287772846609608</v>
      </c>
      <c r="Q11" s="17">
        <v>0.26718306357206401</v>
      </c>
      <c r="R11" s="17"/>
      <c r="S11" s="17">
        <v>0.20384314223274799</v>
      </c>
      <c r="T11" s="17">
        <v>0.19374364049822601</v>
      </c>
      <c r="U11" s="17">
        <v>0.18555301965951801</v>
      </c>
      <c r="V11" s="17">
        <v>0.27645352796148698</v>
      </c>
      <c r="W11" s="17">
        <v>0.230116962660674</v>
      </c>
      <c r="X11" s="17">
        <v>0.26675286047444802</v>
      </c>
      <c r="Y11" s="17">
        <v>0.26594791476582502</v>
      </c>
      <c r="Z11" s="17">
        <v>0.25673712848705199</v>
      </c>
      <c r="AA11" s="17">
        <v>0.19724168324514699</v>
      </c>
      <c r="AB11" s="17">
        <v>0.23680814410147499</v>
      </c>
      <c r="AC11" s="17">
        <v>0.300939537337228</v>
      </c>
      <c r="AD11" s="17">
        <v>0.210159587100849</v>
      </c>
      <c r="AE11" s="17"/>
      <c r="AF11" s="17">
        <v>0.27240381173693101</v>
      </c>
      <c r="AG11" s="17">
        <v>0.27141105441449798</v>
      </c>
      <c r="AH11" s="17">
        <v>0.18629476090577299</v>
      </c>
      <c r="AI11" s="17">
        <v>0.11926192726826799</v>
      </c>
      <c r="AJ11" s="17">
        <v>3.16942856770627E-2</v>
      </c>
      <c r="AK11" s="17"/>
      <c r="AL11" s="17">
        <v>0.18101544127602401</v>
      </c>
      <c r="AM11" s="17">
        <v>0.23624561996517801</v>
      </c>
      <c r="AN11" s="17">
        <v>0.231880407821244</v>
      </c>
      <c r="AO11" s="17">
        <v>0.27679493884052597</v>
      </c>
      <c r="AP11" s="17">
        <v>0.24495666090481</v>
      </c>
      <c r="AQ11" s="17">
        <v>0.24464745328377999</v>
      </c>
      <c r="AR11" s="17"/>
      <c r="AS11" s="17">
        <v>0.22425855831521299</v>
      </c>
      <c r="AT11" s="17">
        <v>0.23562622671105701</v>
      </c>
      <c r="AU11" s="17"/>
      <c r="AV11" s="17">
        <v>0.22133702227538099</v>
      </c>
      <c r="AW11" s="17">
        <v>0.23106233253727099</v>
      </c>
    </row>
    <row r="12" spans="2:49" ht="28.8" x14ac:dyDescent="0.3">
      <c r="B12" s="18" t="s">
        <v>141</v>
      </c>
      <c r="C12" s="17">
        <v>0.15113579772340899</v>
      </c>
      <c r="D12" s="17">
        <v>0.125744925919761</v>
      </c>
      <c r="E12" s="17">
        <v>0.17512080212380299</v>
      </c>
      <c r="F12" s="17"/>
      <c r="G12" s="17">
        <v>0.111233034394872</v>
      </c>
      <c r="H12" s="17">
        <v>7.3247465280598806E-2</v>
      </c>
      <c r="I12" s="17">
        <v>0.13695763160381999</v>
      </c>
      <c r="J12" s="17">
        <v>0.18974872713996399</v>
      </c>
      <c r="K12" s="17">
        <v>0.20640781541912501</v>
      </c>
      <c r="L12" s="17">
        <v>0.18420769709127899</v>
      </c>
      <c r="M12" s="17"/>
      <c r="N12" s="17">
        <v>7.7707477203608905E-2</v>
      </c>
      <c r="O12" s="17">
        <v>0.16209124800604399</v>
      </c>
      <c r="P12" s="17">
        <v>0.14499656297348901</v>
      </c>
      <c r="Q12" s="17">
        <v>0.22610755933981699</v>
      </c>
      <c r="R12" s="17"/>
      <c r="S12" s="17">
        <v>0.107565001488952</v>
      </c>
      <c r="T12" s="17">
        <v>0.15556702574160999</v>
      </c>
      <c r="U12" s="17">
        <v>0.19323580948213001</v>
      </c>
      <c r="V12" s="17">
        <v>0.14086886640775501</v>
      </c>
      <c r="W12" s="17">
        <v>0.125190343351573</v>
      </c>
      <c r="X12" s="17">
        <v>0.16442442126165599</v>
      </c>
      <c r="Y12" s="17">
        <v>0.16184431640640701</v>
      </c>
      <c r="Z12" s="17">
        <v>0.11131729295093901</v>
      </c>
      <c r="AA12" s="17">
        <v>0.200533584869096</v>
      </c>
      <c r="AB12" s="17">
        <v>0.15467000993559599</v>
      </c>
      <c r="AC12" s="17">
        <v>0.14051839124958301</v>
      </c>
      <c r="AD12" s="17">
        <v>0.125373692494711</v>
      </c>
      <c r="AE12" s="17"/>
      <c r="AF12" s="17">
        <v>0.25009542458663298</v>
      </c>
      <c r="AG12" s="17">
        <v>0.13398848173790301</v>
      </c>
      <c r="AH12" s="17">
        <v>0.107500824044743</v>
      </c>
      <c r="AI12" s="17">
        <v>8.1435441524583194E-2</v>
      </c>
      <c r="AJ12" s="17">
        <v>5.7898841558045297E-2</v>
      </c>
      <c r="AK12" s="17"/>
      <c r="AL12" s="17">
        <v>0.11114763467373</v>
      </c>
      <c r="AM12" s="17">
        <v>0.16703114836510899</v>
      </c>
      <c r="AN12" s="17">
        <v>0.19175376805391001</v>
      </c>
      <c r="AO12" s="17">
        <v>0.153133796833196</v>
      </c>
      <c r="AP12" s="17">
        <v>0.17194135212065501</v>
      </c>
      <c r="AQ12" s="17">
        <v>0.122623114442512</v>
      </c>
      <c r="AR12" s="17"/>
      <c r="AS12" s="17">
        <v>0.14253310342061501</v>
      </c>
      <c r="AT12" s="17">
        <v>0.16138033631163701</v>
      </c>
      <c r="AU12" s="17"/>
      <c r="AV12" s="17">
        <v>0.15306412360030699</v>
      </c>
      <c r="AW12" s="17">
        <v>0.118008099226361</v>
      </c>
    </row>
    <row r="13" spans="2:49" x14ac:dyDescent="0.3">
      <c r="B13" s="18" t="s">
        <v>142</v>
      </c>
      <c r="C13" s="19">
        <v>3.7782601231835397E-2</v>
      </c>
      <c r="D13" s="19">
        <v>3.2424455095542197E-2</v>
      </c>
      <c r="E13" s="19">
        <v>4.3280881600011797E-2</v>
      </c>
      <c r="F13" s="19"/>
      <c r="G13" s="19">
        <v>4.1086354338429602E-2</v>
      </c>
      <c r="H13" s="19">
        <v>3.1527213822465101E-2</v>
      </c>
      <c r="I13" s="19">
        <v>3.8970431932452303E-2</v>
      </c>
      <c r="J13" s="19">
        <v>2.47295789916544E-2</v>
      </c>
      <c r="K13" s="19">
        <v>4.8512872502000197E-2</v>
      </c>
      <c r="L13" s="19">
        <v>4.3085988447205403E-2</v>
      </c>
      <c r="M13" s="19"/>
      <c r="N13" s="19">
        <v>2.6396755034923201E-2</v>
      </c>
      <c r="O13" s="19">
        <v>4.3301576899219402E-2</v>
      </c>
      <c r="P13" s="19">
        <v>4.3007500794292101E-2</v>
      </c>
      <c r="Q13" s="19">
        <v>3.8266383319674697E-2</v>
      </c>
      <c r="R13" s="19"/>
      <c r="S13" s="19">
        <v>1.9514750012431699E-2</v>
      </c>
      <c r="T13" s="19">
        <v>3.3791746515033499E-2</v>
      </c>
      <c r="U13" s="19">
        <v>5.8696497655485E-2</v>
      </c>
      <c r="V13" s="19">
        <v>4.09846007965659E-2</v>
      </c>
      <c r="W13" s="19">
        <v>3.4713790481587903E-2</v>
      </c>
      <c r="X13" s="19">
        <v>3.7146935689552303E-2</v>
      </c>
      <c r="Y13" s="19">
        <v>4.3601377955101502E-2</v>
      </c>
      <c r="Z13" s="19">
        <v>8.8585567131874404E-2</v>
      </c>
      <c r="AA13" s="19">
        <v>1.7846445764908299E-2</v>
      </c>
      <c r="AB13" s="19">
        <v>5.79567840663502E-2</v>
      </c>
      <c r="AC13" s="19">
        <v>4.5904378612347398E-2</v>
      </c>
      <c r="AD13" s="19">
        <v>0</v>
      </c>
      <c r="AE13" s="19"/>
      <c r="AF13" s="19">
        <v>4.2798433055883101E-2</v>
      </c>
      <c r="AG13" s="19">
        <v>4.5666163639749402E-2</v>
      </c>
      <c r="AH13" s="19">
        <v>4.4889342723407201E-2</v>
      </c>
      <c r="AI13" s="19">
        <v>1.0574992690178101E-2</v>
      </c>
      <c r="AJ13" s="19">
        <v>3.12228198664335E-2</v>
      </c>
      <c r="AK13" s="19"/>
      <c r="AL13" s="19">
        <v>2.6139916997802499E-2</v>
      </c>
      <c r="AM13" s="19">
        <v>3.6877941522438201E-2</v>
      </c>
      <c r="AN13" s="19">
        <v>5.0079490413962098E-2</v>
      </c>
      <c r="AO13" s="19">
        <v>5.33261905621377E-2</v>
      </c>
      <c r="AP13" s="19">
        <v>4.7575650643016797E-2</v>
      </c>
      <c r="AQ13" s="19">
        <v>0</v>
      </c>
      <c r="AR13" s="19"/>
      <c r="AS13" s="19">
        <v>3.5199121107282301E-2</v>
      </c>
      <c r="AT13" s="19">
        <v>4.0859144567719101E-2</v>
      </c>
      <c r="AU13" s="19"/>
      <c r="AV13" s="19">
        <v>3.6495437853922098E-2</v>
      </c>
      <c r="AW13" s="19">
        <v>3.2180213811887202E-2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0.16365175488286299</v>
      </c>
      <c r="D9" s="17">
        <v>0.192839890084886</v>
      </c>
      <c r="E9" s="17">
        <v>0.13538028137128799</v>
      </c>
      <c r="F9" s="17"/>
      <c r="G9" s="17">
        <v>0.18254850118228</v>
      </c>
      <c r="H9" s="17">
        <v>0.30397935828960498</v>
      </c>
      <c r="I9" s="17">
        <v>0.165943652927451</v>
      </c>
      <c r="J9" s="17">
        <v>0.13664096049213201</v>
      </c>
      <c r="K9" s="17">
        <v>9.6726630933445301E-2</v>
      </c>
      <c r="L9" s="17">
        <v>0.10203745513618399</v>
      </c>
      <c r="M9" s="17"/>
      <c r="N9" s="17">
        <v>0.27293137994954803</v>
      </c>
      <c r="O9" s="17">
        <v>0.111545717065134</v>
      </c>
      <c r="P9" s="17">
        <v>0.14540737539075399</v>
      </c>
      <c r="Q9" s="17">
        <v>0.112210680366127</v>
      </c>
      <c r="R9" s="17"/>
      <c r="S9" s="17">
        <v>0.21474010058567899</v>
      </c>
      <c r="T9" s="17">
        <v>0.16838209732432599</v>
      </c>
      <c r="U9" s="17">
        <v>0.173352250187054</v>
      </c>
      <c r="V9" s="17">
        <v>0.13859071472720699</v>
      </c>
      <c r="W9" s="17">
        <v>0.11229030144781101</v>
      </c>
      <c r="X9" s="17">
        <v>0.16533117111919499</v>
      </c>
      <c r="Y9" s="17">
        <v>0.115789520537808</v>
      </c>
      <c r="Z9" s="17">
        <v>0.125867880481351</v>
      </c>
      <c r="AA9" s="17">
        <v>0.187879454737857</v>
      </c>
      <c r="AB9" s="17">
        <v>0.17026098885476501</v>
      </c>
      <c r="AC9" s="17">
        <v>0.161371359949949</v>
      </c>
      <c r="AD9" s="17">
        <v>0.14142385255461201</v>
      </c>
      <c r="AE9" s="17"/>
      <c r="AF9" s="17">
        <v>7.4741754204944694E-2</v>
      </c>
      <c r="AG9" s="17">
        <v>0.116575603361203</v>
      </c>
      <c r="AH9" s="17">
        <v>0.20453412513800401</v>
      </c>
      <c r="AI9" s="17">
        <v>0.328319639761672</v>
      </c>
      <c r="AJ9" s="17">
        <v>0.3684257876823</v>
      </c>
      <c r="AK9" s="17"/>
      <c r="AL9" s="17">
        <v>0.29935736614534297</v>
      </c>
      <c r="AM9" s="17">
        <v>0.11938089578848</v>
      </c>
      <c r="AN9" s="17">
        <v>0.151476590143583</v>
      </c>
      <c r="AO9" s="17">
        <v>8.0330677771126194E-2</v>
      </c>
      <c r="AP9" s="17">
        <v>0.118419559254774</v>
      </c>
      <c r="AQ9" s="17">
        <v>0.111969255610349</v>
      </c>
      <c r="AR9" s="17"/>
      <c r="AS9" s="17">
        <v>0.18036112537729901</v>
      </c>
      <c r="AT9" s="17">
        <v>0.14375336203172301</v>
      </c>
      <c r="AU9" s="17"/>
      <c r="AV9" s="17">
        <v>0.18151667376331199</v>
      </c>
      <c r="AW9" s="17">
        <v>0.177670044311071</v>
      </c>
    </row>
    <row r="10" spans="2:49" x14ac:dyDescent="0.3">
      <c r="B10" s="18" t="s">
        <v>139</v>
      </c>
      <c r="C10" s="17">
        <v>0.407580326711527</v>
      </c>
      <c r="D10" s="17">
        <v>0.41561357813754102</v>
      </c>
      <c r="E10" s="17">
        <v>0.40092985997355701</v>
      </c>
      <c r="F10" s="17"/>
      <c r="G10" s="17">
        <v>0.42514929004608099</v>
      </c>
      <c r="H10" s="17">
        <v>0.39466506223011999</v>
      </c>
      <c r="I10" s="17">
        <v>0.43666098288595401</v>
      </c>
      <c r="J10" s="17">
        <v>0.40648686435547599</v>
      </c>
      <c r="K10" s="17">
        <v>0.38207547917101897</v>
      </c>
      <c r="L10" s="17">
        <v>0.40054639108036699</v>
      </c>
      <c r="M10" s="17"/>
      <c r="N10" s="17">
        <v>0.477717023060162</v>
      </c>
      <c r="O10" s="17">
        <v>0.425315024436419</v>
      </c>
      <c r="P10" s="17">
        <v>0.372176530351498</v>
      </c>
      <c r="Q10" s="17">
        <v>0.34708851947166502</v>
      </c>
      <c r="R10" s="17"/>
      <c r="S10" s="17">
        <v>0.42292355336211201</v>
      </c>
      <c r="T10" s="17">
        <v>0.416028715552057</v>
      </c>
      <c r="U10" s="17">
        <v>0.39564339353361699</v>
      </c>
      <c r="V10" s="17">
        <v>0.421894419475</v>
      </c>
      <c r="W10" s="17">
        <v>0.47521283653509899</v>
      </c>
      <c r="X10" s="17">
        <v>0.38002749938394198</v>
      </c>
      <c r="Y10" s="17">
        <v>0.46297237177609502</v>
      </c>
      <c r="Z10" s="17">
        <v>0.431562294598761</v>
      </c>
      <c r="AA10" s="17">
        <v>0.37801678694780499</v>
      </c>
      <c r="AB10" s="17">
        <v>0.32420143214804598</v>
      </c>
      <c r="AC10" s="17">
        <v>0.34063749789671699</v>
      </c>
      <c r="AD10" s="17">
        <v>0.503194635466094</v>
      </c>
      <c r="AE10" s="17"/>
      <c r="AF10" s="17">
        <v>0.34148592327865102</v>
      </c>
      <c r="AG10" s="17">
        <v>0.42496751621713402</v>
      </c>
      <c r="AH10" s="17">
        <v>0.43761610206409401</v>
      </c>
      <c r="AI10" s="17">
        <v>0.410691808881752</v>
      </c>
      <c r="AJ10" s="17">
        <v>0.437197668714428</v>
      </c>
      <c r="AK10" s="17"/>
      <c r="AL10" s="17">
        <v>0.35713439247464401</v>
      </c>
      <c r="AM10" s="17">
        <v>0.43531051474720101</v>
      </c>
      <c r="AN10" s="17">
        <v>0.36760454709707102</v>
      </c>
      <c r="AO10" s="17">
        <v>0.41861904450055998</v>
      </c>
      <c r="AP10" s="17">
        <v>0.44010471130515399</v>
      </c>
      <c r="AQ10" s="17">
        <v>0.50041090392903098</v>
      </c>
      <c r="AR10" s="17"/>
      <c r="AS10" s="17">
        <v>0.40640842663209298</v>
      </c>
      <c r="AT10" s="17">
        <v>0.40897588665620699</v>
      </c>
      <c r="AU10" s="17"/>
      <c r="AV10" s="17">
        <v>0.41174592673310301</v>
      </c>
      <c r="AW10" s="17">
        <v>0.39397827170593402</v>
      </c>
    </row>
    <row r="11" spans="2:49" ht="28.8" x14ac:dyDescent="0.3">
      <c r="B11" s="18" t="s">
        <v>140</v>
      </c>
      <c r="C11" s="17">
        <v>0.27143516387417499</v>
      </c>
      <c r="D11" s="17">
        <v>0.25494604260963299</v>
      </c>
      <c r="E11" s="17">
        <v>0.28859973223748198</v>
      </c>
      <c r="F11" s="17"/>
      <c r="G11" s="17">
        <v>0.28289202764556098</v>
      </c>
      <c r="H11" s="17">
        <v>0.20030776683148499</v>
      </c>
      <c r="I11" s="17">
        <v>0.25268006235352702</v>
      </c>
      <c r="J11" s="17">
        <v>0.28908610216477998</v>
      </c>
      <c r="K11" s="17">
        <v>0.27963643745973898</v>
      </c>
      <c r="L11" s="17">
        <v>0.317019838377053</v>
      </c>
      <c r="M11" s="17"/>
      <c r="N11" s="17">
        <v>0.17622660182853001</v>
      </c>
      <c r="O11" s="17">
        <v>0.28344164874372901</v>
      </c>
      <c r="P11" s="17">
        <v>0.32308750543255899</v>
      </c>
      <c r="Q11" s="17">
        <v>0.315708888004129</v>
      </c>
      <c r="R11" s="17"/>
      <c r="S11" s="17">
        <v>0.23509365610584099</v>
      </c>
      <c r="T11" s="17">
        <v>0.26244666196322602</v>
      </c>
      <c r="U11" s="17">
        <v>0.23263990189203501</v>
      </c>
      <c r="V11" s="17">
        <v>0.29075223729549798</v>
      </c>
      <c r="W11" s="17">
        <v>0.24759491528678801</v>
      </c>
      <c r="X11" s="17">
        <v>0.27354233895351299</v>
      </c>
      <c r="Y11" s="17">
        <v>0.29140015079048998</v>
      </c>
      <c r="Z11" s="17">
        <v>0.31224232685939102</v>
      </c>
      <c r="AA11" s="17">
        <v>0.252543515425242</v>
      </c>
      <c r="AB11" s="17">
        <v>0.35325732402796201</v>
      </c>
      <c r="AC11" s="17">
        <v>0.290901093501163</v>
      </c>
      <c r="AD11" s="17">
        <v>0.25905127593017802</v>
      </c>
      <c r="AE11" s="17"/>
      <c r="AF11" s="17">
        <v>0.336667358752127</v>
      </c>
      <c r="AG11" s="17">
        <v>0.31315326141820299</v>
      </c>
      <c r="AH11" s="17">
        <v>0.22151625110724299</v>
      </c>
      <c r="AI11" s="17">
        <v>0.193637708796986</v>
      </c>
      <c r="AJ11" s="17">
        <v>0.165565300180787</v>
      </c>
      <c r="AK11" s="17"/>
      <c r="AL11" s="17">
        <v>0.22377564009055201</v>
      </c>
      <c r="AM11" s="17">
        <v>0.26667992008772301</v>
      </c>
      <c r="AN11" s="17">
        <v>0.32276464163146501</v>
      </c>
      <c r="AO11" s="17">
        <v>0.33019591090992501</v>
      </c>
      <c r="AP11" s="17">
        <v>0.24518959085667499</v>
      </c>
      <c r="AQ11" s="17">
        <v>0.28342286236499398</v>
      </c>
      <c r="AR11" s="17"/>
      <c r="AS11" s="17">
        <v>0.26971044303071501</v>
      </c>
      <c r="AT11" s="17">
        <v>0.27348905171591997</v>
      </c>
      <c r="AU11" s="17"/>
      <c r="AV11" s="17">
        <v>0.255960052231817</v>
      </c>
      <c r="AW11" s="17">
        <v>0.30173282892129999</v>
      </c>
    </row>
    <row r="12" spans="2:49" ht="28.8" x14ac:dyDescent="0.3">
      <c r="B12" s="18" t="s">
        <v>141</v>
      </c>
      <c r="C12" s="17">
        <v>0.12665837602681701</v>
      </c>
      <c r="D12" s="17">
        <v>0.10680090428595999</v>
      </c>
      <c r="E12" s="17">
        <v>0.14334178780759799</v>
      </c>
      <c r="F12" s="17"/>
      <c r="G12" s="17">
        <v>7.4017654130073995E-2</v>
      </c>
      <c r="H12" s="17">
        <v>7.1908012723008799E-2</v>
      </c>
      <c r="I12" s="17">
        <v>0.11215593669733601</v>
      </c>
      <c r="J12" s="17">
        <v>0.14595634404856</v>
      </c>
      <c r="K12" s="17">
        <v>0.21161351506515</v>
      </c>
      <c r="L12" s="17">
        <v>0.14549815070908101</v>
      </c>
      <c r="M12" s="17"/>
      <c r="N12" s="17">
        <v>5.8003152961519297E-2</v>
      </c>
      <c r="O12" s="17">
        <v>0.146001413765316</v>
      </c>
      <c r="P12" s="17">
        <v>0.12500991565728101</v>
      </c>
      <c r="Q12" s="17">
        <v>0.18353238211731901</v>
      </c>
      <c r="R12" s="17"/>
      <c r="S12" s="17">
        <v>0.101557097671737</v>
      </c>
      <c r="T12" s="17">
        <v>0.12159717238784</v>
      </c>
      <c r="U12" s="17">
        <v>0.168536186925381</v>
      </c>
      <c r="V12" s="17">
        <v>0.116390489365007</v>
      </c>
      <c r="W12" s="17">
        <v>0.135857244202819</v>
      </c>
      <c r="X12" s="17">
        <v>0.14979634953538201</v>
      </c>
      <c r="Y12" s="17">
        <v>0.102578885319</v>
      </c>
      <c r="Z12" s="17">
        <v>6.54293286651422E-2</v>
      </c>
      <c r="AA12" s="17">
        <v>0.16845413879544199</v>
      </c>
      <c r="AB12" s="17">
        <v>0.11558366638638699</v>
      </c>
      <c r="AC12" s="17">
        <v>0.153287677553921</v>
      </c>
      <c r="AD12" s="17">
        <v>7.5762917543744299E-2</v>
      </c>
      <c r="AE12" s="17"/>
      <c r="AF12" s="17">
        <v>0.21857741504806899</v>
      </c>
      <c r="AG12" s="17">
        <v>0.105423900951802</v>
      </c>
      <c r="AH12" s="17">
        <v>9.4895588662557498E-2</v>
      </c>
      <c r="AI12" s="17">
        <v>6.3810198680457397E-2</v>
      </c>
      <c r="AJ12" s="17">
        <v>2.8811243422484801E-2</v>
      </c>
      <c r="AK12" s="17"/>
      <c r="AL12" s="17">
        <v>9.1445403231066397E-2</v>
      </c>
      <c r="AM12" s="17">
        <v>0.14839770969466901</v>
      </c>
      <c r="AN12" s="17">
        <v>0.12915291584178101</v>
      </c>
      <c r="AO12" s="17">
        <v>0.12973423466036799</v>
      </c>
      <c r="AP12" s="17">
        <v>0.16462114918940601</v>
      </c>
      <c r="AQ12" s="17">
        <v>9.5043562214348204E-2</v>
      </c>
      <c r="AR12" s="17"/>
      <c r="AS12" s="17">
        <v>0.11621162172083301</v>
      </c>
      <c r="AT12" s="17">
        <v>0.139098917773679</v>
      </c>
      <c r="AU12" s="17"/>
      <c r="AV12" s="17">
        <v>0.123859527316022</v>
      </c>
      <c r="AW12" s="17">
        <v>9.8400914533984196E-2</v>
      </c>
    </row>
    <row r="13" spans="2:49" x14ac:dyDescent="0.3">
      <c r="B13" s="18" t="s">
        <v>142</v>
      </c>
      <c r="C13" s="19">
        <v>3.0674378504617801E-2</v>
      </c>
      <c r="D13" s="19">
        <v>2.979958488198E-2</v>
      </c>
      <c r="E13" s="19">
        <v>3.1748338610074797E-2</v>
      </c>
      <c r="F13" s="19"/>
      <c r="G13" s="19">
        <v>3.5392526996002899E-2</v>
      </c>
      <c r="H13" s="19">
        <v>2.9139799925781501E-2</v>
      </c>
      <c r="I13" s="19">
        <v>3.2559365135731801E-2</v>
      </c>
      <c r="J13" s="19">
        <v>2.1829728939050601E-2</v>
      </c>
      <c r="K13" s="19">
        <v>2.9947937370646199E-2</v>
      </c>
      <c r="L13" s="19">
        <v>3.4898164697314799E-2</v>
      </c>
      <c r="M13" s="19"/>
      <c r="N13" s="19">
        <v>1.51218422002406E-2</v>
      </c>
      <c r="O13" s="19">
        <v>3.3696195989402301E-2</v>
      </c>
      <c r="P13" s="19">
        <v>3.4318673167907501E-2</v>
      </c>
      <c r="Q13" s="19">
        <v>4.1459530040760903E-2</v>
      </c>
      <c r="R13" s="19"/>
      <c r="S13" s="19">
        <v>2.5685592274630901E-2</v>
      </c>
      <c r="T13" s="19">
        <v>3.1545352772551299E-2</v>
      </c>
      <c r="U13" s="19">
        <v>2.98282674619137E-2</v>
      </c>
      <c r="V13" s="19">
        <v>3.2372139137288397E-2</v>
      </c>
      <c r="W13" s="19">
        <v>2.9044702527483299E-2</v>
      </c>
      <c r="X13" s="19">
        <v>3.13026410079673E-2</v>
      </c>
      <c r="Y13" s="19">
        <v>2.7259071576607501E-2</v>
      </c>
      <c r="Z13" s="19">
        <v>6.4898169395355795E-2</v>
      </c>
      <c r="AA13" s="19">
        <v>1.3106104093654499E-2</v>
      </c>
      <c r="AB13" s="19">
        <v>3.6696588582840001E-2</v>
      </c>
      <c r="AC13" s="19">
        <v>5.38023710982488E-2</v>
      </c>
      <c r="AD13" s="19">
        <v>2.05673185053716E-2</v>
      </c>
      <c r="AE13" s="19"/>
      <c r="AF13" s="19">
        <v>2.8527548716208599E-2</v>
      </c>
      <c r="AG13" s="19">
        <v>3.9879718051657402E-2</v>
      </c>
      <c r="AH13" s="19">
        <v>4.1437933028102197E-2</v>
      </c>
      <c r="AI13" s="19">
        <v>3.5406438791335099E-3</v>
      </c>
      <c r="AJ13" s="19">
        <v>0</v>
      </c>
      <c r="AK13" s="19"/>
      <c r="AL13" s="19">
        <v>2.82871980583939E-2</v>
      </c>
      <c r="AM13" s="19">
        <v>3.02309596819266E-2</v>
      </c>
      <c r="AN13" s="19">
        <v>2.9001305286099999E-2</v>
      </c>
      <c r="AO13" s="19">
        <v>4.1120132158021599E-2</v>
      </c>
      <c r="AP13" s="19">
        <v>3.16649893939921E-2</v>
      </c>
      <c r="AQ13" s="19">
        <v>9.1534158812782099E-3</v>
      </c>
      <c r="AR13" s="19"/>
      <c r="AS13" s="19">
        <v>2.7308383239059701E-2</v>
      </c>
      <c r="AT13" s="19">
        <v>3.46827818224721E-2</v>
      </c>
      <c r="AU13" s="19"/>
      <c r="AV13" s="19">
        <v>2.6917819955746401E-2</v>
      </c>
      <c r="AW13" s="19">
        <v>2.8217940527711802E-2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0.14436332590866799</v>
      </c>
      <c r="D9" s="17">
        <v>0.17274952771969801</v>
      </c>
      <c r="E9" s="17">
        <v>0.11673532521754799</v>
      </c>
      <c r="F9" s="17"/>
      <c r="G9" s="17">
        <v>0.181207145491671</v>
      </c>
      <c r="H9" s="17">
        <v>0.310447087815579</v>
      </c>
      <c r="I9" s="17">
        <v>0.15179906421299899</v>
      </c>
      <c r="J9" s="17">
        <v>9.7927798581817799E-2</v>
      </c>
      <c r="K9" s="17">
        <v>7.5947670116843599E-2</v>
      </c>
      <c r="L9" s="17">
        <v>6.2398460783284801E-2</v>
      </c>
      <c r="M9" s="17"/>
      <c r="N9" s="17">
        <v>0.25306107767809999</v>
      </c>
      <c r="O9" s="17">
        <v>0.109249784452222</v>
      </c>
      <c r="P9" s="17">
        <v>0.10865380697469</v>
      </c>
      <c r="Q9" s="17">
        <v>9.1032027748135097E-2</v>
      </c>
      <c r="R9" s="17"/>
      <c r="S9" s="17">
        <v>0.203566782249958</v>
      </c>
      <c r="T9" s="17">
        <v>0.147425643596308</v>
      </c>
      <c r="U9" s="17">
        <v>0.14833416000751401</v>
      </c>
      <c r="V9" s="17">
        <v>0.111561868604013</v>
      </c>
      <c r="W9" s="17">
        <v>0.10155231985368</v>
      </c>
      <c r="X9" s="17">
        <v>0.18803880320220501</v>
      </c>
      <c r="Y9" s="17">
        <v>9.6207826671988197E-2</v>
      </c>
      <c r="Z9" s="17">
        <v>0.117153398213556</v>
      </c>
      <c r="AA9" s="17">
        <v>0.173548703350063</v>
      </c>
      <c r="AB9" s="17">
        <v>0.11555689775929399</v>
      </c>
      <c r="AC9" s="17">
        <v>0.118466976512021</v>
      </c>
      <c r="AD9" s="17">
        <v>9.8113975894664696E-2</v>
      </c>
      <c r="AE9" s="17"/>
      <c r="AF9" s="17">
        <v>6.0846410211544202E-2</v>
      </c>
      <c r="AG9" s="17">
        <v>9.0085080046529903E-2</v>
      </c>
      <c r="AH9" s="17">
        <v>0.19523252051571699</v>
      </c>
      <c r="AI9" s="17">
        <v>0.29759019237784501</v>
      </c>
      <c r="AJ9" s="17">
        <v>0.42701526868543399</v>
      </c>
      <c r="AK9" s="17"/>
      <c r="AL9" s="17">
        <v>0.27161721275936002</v>
      </c>
      <c r="AM9" s="17">
        <v>0.103109229543137</v>
      </c>
      <c r="AN9" s="17">
        <v>0.115149520062131</v>
      </c>
      <c r="AO9" s="17">
        <v>9.0356362166228998E-2</v>
      </c>
      <c r="AP9" s="17">
        <v>7.4664340235300899E-2</v>
      </c>
      <c r="AQ9" s="17">
        <v>0.102986577572991</v>
      </c>
      <c r="AR9" s="17"/>
      <c r="AS9" s="17">
        <v>0.16439879986242401</v>
      </c>
      <c r="AT9" s="17">
        <v>0.120504034990235</v>
      </c>
      <c r="AU9" s="17"/>
      <c r="AV9" s="17">
        <v>0.16803797007618501</v>
      </c>
      <c r="AW9" s="17">
        <v>0.15592377434417301</v>
      </c>
    </row>
    <row r="10" spans="2:49" x14ac:dyDescent="0.3">
      <c r="B10" s="18" t="s">
        <v>139</v>
      </c>
      <c r="C10" s="17">
        <v>0.29863253058108602</v>
      </c>
      <c r="D10" s="17">
        <v>0.310556513420369</v>
      </c>
      <c r="E10" s="17">
        <v>0.28833560605064301</v>
      </c>
      <c r="F10" s="17"/>
      <c r="G10" s="17">
        <v>0.35434284295201701</v>
      </c>
      <c r="H10" s="17">
        <v>0.34542573352037498</v>
      </c>
      <c r="I10" s="17">
        <v>0.312991771926663</v>
      </c>
      <c r="J10" s="17">
        <v>0.30463412741253498</v>
      </c>
      <c r="K10" s="17">
        <v>0.24022539697419501</v>
      </c>
      <c r="L10" s="17">
        <v>0.24592875532549299</v>
      </c>
      <c r="M10" s="17"/>
      <c r="N10" s="17">
        <v>0.37578264252294502</v>
      </c>
      <c r="O10" s="17">
        <v>0.30728081335106</v>
      </c>
      <c r="P10" s="17">
        <v>0.26084622863055001</v>
      </c>
      <c r="Q10" s="17">
        <v>0.24092114395307901</v>
      </c>
      <c r="R10" s="17"/>
      <c r="S10" s="17">
        <v>0.36444382085738503</v>
      </c>
      <c r="T10" s="17">
        <v>0.28345440429603902</v>
      </c>
      <c r="U10" s="17">
        <v>0.272391488845035</v>
      </c>
      <c r="V10" s="17">
        <v>0.297719104774123</v>
      </c>
      <c r="W10" s="17">
        <v>0.31179155817948001</v>
      </c>
      <c r="X10" s="17">
        <v>0.25124927720488099</v>
      </c>
      <c r="Y10" s="17">
        <v>0.30447068499784002</v>
      </c>
      <c r="Z10" s="17">
        <v>0.30902644700514098</v>
      </c>
      <c r="AA10" s="17">
        <v>0.28216040858716401</v>
      </c>
      <c r="AB10" s="17">
        <v>0.31089937696965197</v>
      </c>
      <c r="AC10" s="17">
        <v>0.246585447138464</v>
      </c>
      <c r="AD10" s="17">
        <v>0.32185498256962403</v>
      </c>
      <c r="AE10" s="17"/>
      <c r="AF10" s="17">
        <v>0.226449049473507</v>
      </c>
      <c r="AG10" s="17">
        <v>0.299263564203468</v>
      </c>
      <c r="AH10" s="17">
        <v>0.331027573101638</v>
      </c>
      <c r="AI10" s="17">
        <v>0.36870693143475602</v>
      </c>
      <c r="AJ10" s="17">
        <v>0.297567586829319</v>
      </c>
      <c r="AK10" s="17"/>
      <c r="AL10" s="17">
        <v>0.31640549789002598</v>
      </c>
      <c r="AM10" s="17">
        <v>0.30669751641690701</v>
      </c>
      <c r="AN10" s="17">
        <v>0.274339290149898</v>
      </c>
      <c r="AO10" s="17">
        <v>0.28031001184090298</v>
      </c>
      <c r="AP10" s="17">
        <v>0.26730128523534302</v>
      </c>
      <c r="AQ10" s="17">
        <v>0.34674965561987298</v>
      </c>
      <c r="AR10" s="17"/>
      <c r="AS10" s="17">
        <v>0.292357505085731</v>
      </c>
      <c r="AT10" s="17">
        <v>0.30610515933745103</v>
      </c>
      <c r="AU10" s="17"/>
      <c r="AV10" s="17">
        <v>0.29343294558688998</v>
      </c>
      <c r="AW10" s="17">
        <v>0.28985298203368698</v>
      </c>
    </row>
    <row r="11" spans="2:49" ht="28.8" x14ac:dyDescent="0.3">
      <c r="B11" s="18" t="s">
        <v>140</v>
      </c>
      <c r="C11" s="17">
        <v>0.32257198235102102</v>
      </c>
      <c r="D11" s="17">
        <v>0.31171531252625201</v>
      </c>
      <c r="E11" s="17">
        <v>0.33461304060214397</v>
      </c>
      <c r="F11" s="17"/>
      <c r="G11" s="17">
        <v>0.30633699217661098</v>
      </c>
      <c r="H11" s="17">
        <v>0.210707683862036</v>
      </c>
      <c r="I11" s="17">
        <v>0.32233435277137801</v>
      </c>
      <c r="J11" s="17">
        <v>0.34504359068439699</v>
      </c>
      <c r="K11" s="17">
        <v>0.34382174464107701</v>
      </c>
      <c r="L11" s="17">
        <v>0.39196297790332202</v>
      </c>
      <c r="M11" s="17"/>
      <c r="N11" s="17">
        <v>0.25180893088937001</v>
      </c>
      <c r="O11" s="17">
        <v>0.32147587063484401</v>
      </c>
      <c r="P11" s="17">
        <v>0.41882316608417097</v>
      </c>
      <c r="Q11" s="17">
        <v>0.31719585869729999</v>
      </c>
      <c r="R11" s="17"/>
      <c r="S11" s="17">
        <v>0.27656842788390001</v>
      </c>
      <c r="T11" s="17">
        <v>0.330098984527187</v>
      </c>
      <c r="U11" s="17">
        <v>0.30415055900371002</v>
      </c>
      <c r="V11" s="17">
        <v>0.32862469866285599</v>
      </c>
      <c r="W11" s="17">
        <v>0.36947954938038102</v>
      </c>
      <c r="X11" s="17">
        <v>0.32578208869827202</v>
      </c>
      <c r="Y11" s="17">
        <v>0.33466702495023598</v>
      </c>
      <c r="Z11" s="17">
        <v>0.39531260397351597</v>
      </c>
      <c r="AA11" s="17">
        <v>0.28756244859899899</v>
      </c>
      <c r="AB11" s="17">
        <v>0.30454058333122402</v>
      </c>
      <c r="AC11" s="17">
        <v>0.366871209615866</v>
      </c>
      <c r="AD11" s="17">
        <v>0.39630769682517802</v>
      </c>
      <c r="AE11" s="17"/>
      <c r="AF11" s="17">
        <v>0.38654791213456102</v>
      </c>
      <c r="AG11" s="17">
        <v>0.35347191885830997</v>
      </c>
      <c r="AH11" s="17">
        <v>0.29466436584005701</v>
      </c>
      <c r="AI11" s="17">
        <v>0.22383665092769101</v>
      </c>
      <c r="AJ11" s="17">
        <v>0.15768285024592499</v>
      </c>
      <c r="AK11" s="17"/>
      <c r="AL11" s="17">
        <v>0.22870157376769401</v>
      </c>
      <c r="AM11" s="17">
        <v>0.33991403145588001</v>
      </c>
      <c r="AN11" s="17">
        <v>0.351278478534848</v>
      </c>
      <c r="AO11" s="17">
        <v>0.37742491423005697</v>
      </c>
      <c r="AP11" s="17">
        <v>0.40465833137443402</v>
      </c>
      <c r="AQ11" s="17">
        <v>0.29739353642386102</v>
      </c>
      <c r="AR11" s="17"/>
      <c r="AS11" s="17">
        <v>0.32704858331421</v>
      </c>
      <c r="AT11" s="17">
        <v>0.31724101164611002</v>
      </c>
      <c r="AU11" s="17"/>
      <c r="AV11" s="17">
        <v>0.31293386569332698</v>
      </c>
      <c r="AW11" s="17">
        <v>0.35991942611445599</v>
      </c>
    </row>
    <row r="12" spans="2:49" ht="28.8" x14ac:dyDescent="0.3">
      <c r="B12" s="18" t="s">
        <v>141</v>
      </c>
      <c r="C12" s="17">
        <v>0.205577190907207</v>
      </c>
      <c r="D12" s="17">
        <v>0.17689737319900201</v>
      </c>
      <c r="E12" s="17">
        <v>0.23049879837069001</v>
      </c>
      <c r="F12" s="17"/>
      <c r="G12" s="17">
        <v>0.13283040729450599</v>
      </c>
      <c r="H12" s="17">
        <v>0.107203750770761</v>
      </c>
      <c r="I12" s="17">
        <v>0.16711480402079901</v>
      </c>
      <c r="J12" s="17">
        <v>0.23884806539030101</v>
      </c>
      <c r="K12" s="17">
        <v>0.31613873455359498</v>
      </c>
      <c r="L12" s="17">
        <v>0.264348907771501</v>
      </c>
      <c r="M12" s="17"/>
      <c r="N12" s="17">
        <v>9.7532881348600803E-2</v>
      </c>
      <c r="O12" s="17">
        <v>0.22735395163325001</v>
      </c>
      <c r="P12" s="17">
        <v>0.190229211787213</v>
      </c>
      <c r="Q12" s="17">
        <v>0.31357541258646598</v>
      </c>
      <c r="R12" s="17"/>
      <c r="S12" s="17">
        <v>0.12564002306765601</v>
      </c>
      <c r="T12" s="17">
        <v>0.21987007747182499</v>
      </c>
      <c r="U12" s="17">
        <v>0.25000460300149102</v>
      </c>
      <c r="V12" s="17">
        <v>0.220888530632779</v>
      </c>
      <c r="W12" s="17">
        <v>0.165310761008956</v>
      </c>
      <c r="X12" s="17">
        <v>0.213914270291575</v>
      </c>
      <c r="Y12" s="17">
        <v>0.243012453301542</v>
      </c>
      <c r="Z12" s="17">
        <v>0.14535384392879899</v>
      </c>
      <c r="AA12" s="17">
        <v>0.23439366660179101</v>
      </c>
      <c r="AB12" s="17">
        <v>0.227589399742088</v>
      </c>
      <c r="AC12" s="17">
        <v>0.23371883243468</v>
      </c>
      <c r="AD12" s="17">
        <v>0.183723344710532</v>
      </c>
      <c r="AE12" s="17"/>
      <c r="AF12" s="17">
        <v>0.30182915061809501</v>
      </c>
      <c r="AG12" s="17">
        <v>0.223669418555341</v>
      </c>
      <c r="AH12" s="17">
        <v>0.15131015409061699</v>
      </c>
      <c r="AI12" s="17">
        <v>9.0697151643177099E-2</v>
      </c>
      <c r="AJ12" s="17">
        <v>9.2264518919648E-2</v>
      </c>
      <c r="AK12" s="17"/>
      <c r="AL12" s="17">
        <v>0.149570031005162</v>
      </c>
      <c r="AM12" s="17">
        <v>0.22022547520833699</v>
      </c>
      <c r="AN12" s="17">
        <v>0.23142773461072499</v>
      </c>
      <c r="AO12" s="17">
        <v>0.22542231186813699</v>
      </c>
      <c r="AP12" s="17">
        <v>0.22180444958037099</v>
      </c>
      <c r="AQ12" s="17">
        <v>0.252870230383275</v>
      </c>
      <c r="AR12" s="17"/>
      <c r="AS12" s="17">
        <v>0.19413293439653401</v>
      </c>
      <c r="AT12" s="17">
        <v>0.21920561048258499</v>
      </c>
      <c r="AU12" s="17"/>
      <c r="AV12" s="17">
        <v>0.20209641925465399</v>
      </c>
      <c r="AW12" s="17">
        <v>0.17558729530233599</v>
      </c>
    </row>
    <row r="13" spans="2:49" x14ac:dyDescent="0.3">
      <c r="B13" s="18" t="s">
        <v>142</v>
      </c>
      <c r="C13" s="19">
        <v>2.8854970252018601E-2</v>
      </c>
      <c r="D13" s="19">
        <v>2.8081273134679102E-2</v>
      </c>
      <c r="E13" s="19">
        <v>2.9817229758975099E-2</v>
      </c>
      <c r="F13" s="19"/>
      <c r="G13" s="19">
        <v>2.52826120851944E-2</v>
      </c>
      <c r="H13" s="19">
        <v>2.6215744031248E-2</v>
      </c>
      <c r="I13" s="19">
        <v>4.5760007068161003E-2</v>
      </c>
      <c r="J13" s="19">
        <v>1.35464179309481E-2</v>
      </c>
      <c r="K13" s="19">
        <v>2.3866453714289498E-2</v>
      </c>
      <c r="L13" s="19">
        <v>3.5360898216399102E-2</v>
      </c>
      <c r="M13" s="19"/>
      <c r="N13" s="19">
        <v>2.1814467560985099E-2</v>
      </c>
      <c r="O13" s="19">
        <v>3.4639579928624598E-2</v>
      </c>
      <c r="P13" s="19">
        <v>2.1447586523375601E-2</v>
      </c>
      <c r="Q13" s="19">
        <v>3.7275557015019799E-2</v>
      </c>
      <c r="R13" s="19"/>
      <c r="S13" s="19">
        <v>2.97809459411007E-2</v>
      </c>
      <c r="T13" s="19">
        <v>1.91508901086411E-2</v>
      </c>
      <c r="U13" s="19">
        <v>2.51191891422511E-2</v>
      </c>
      <c r="V13" s="19">
        <v>4.1205797326228998E-2</v>
      </c>
      <c r="W13" s="19">
        <v>5.1865811577503702E-2</v>
      </c>
      <c r="X13" s="19">
        <v>2.1015560603067598E-2</v>
      </c>
      <c r="Y13" s="19">
        <v>2.1642010078393299E-2</v>
      </c>
      <c r="Z13" s="19">
        <v>3.3153706878988103E-2</v>
      </c>
      <c r="AA13" s="19">
        <v>2.2334772861983002E-2</v>
      </c>
      <c r="AB13" s="19">
        <v>4.1413742197742E-2</v>
      </c>
      <c r="AC13" s="19">
        <v>3.43575342989694E-2</v>
      </c>
      <c r="AD13" s="19">
        <v>0</v>
      </c>
      <c r="AE13" s="19"/>
      <c r="AF13" s="19">
        <v>2.4327477562293399E-2</v>
      </c>
      <c r="AG13" s="19">
        <v>3.3510018336351699E-2</v>
      </c>
      <c r="AH13" s="19">
        <v>2.7765386451970901E-2</v>
      </c>
      <c r="AI13" s="19">
        <v>1.91690736165313E-2</v>
      </c>
      <c r="AJ13" s="19">
        <v>2.5469775319673101E-2</v>
      </c>
      <c r="AK13" s="19"/>
      <c r="AL13" s="19">
        <v>3.3705684577757501E-2</v>
      </c>
      <c r="AM13" s="19">
        <v>3.0053747375739199E-2</v>
      </c>
      <c r="AN13" s="19">
        <v>2.78049766423972E-2</v>
      </c>
      <c r="AO13" s="19">
        <v>2.6486399894674401E-2</v>
      </c>
      <c r="AP13" s="19">
        <v>3.1571593574551401E-2</v>
      </c>
      <c r="AQ13" s="19">
        <v>0</v>
      </c>
      <c r="AR13" s="19"/>
      <c r="AS13" s="19">
        <v>2.2062177341101299E-2</v>
      </c>
      <c r="AT13" s="19">
        <v>3.6944183543619599E-2</v>
      </c>
      <c r="AU13" s="19"/>
      <c r="AV13" s="19">
        <v>2.3498799388944398E-2</v>
      </c>
      <c r="AW13" s="19">
        <v>1.8716522205347499E-2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0.14873722272235401</v>
      </c>
      <c r="D9" s="17">
        <v>0.16466686424073099</v>
      </c>
      <c r="E9" s="17">
        <v>0.13329115941978201</v>
      </c>
      <c r="F9" s="17"/>
      <c r="G9" s="17">
        <v>0.232059756069151</v>
      </c>
      <c r="H9" s="17">
        <v>0.26568721581097199</v>
      </c>
      <c r="I9" s="17">
        <v>0.16836909429094099</v>
      </c>
      <c r="J9" s="17">
        <v>0.108589919655271</v>
      </c>
      <c r="K9" s="17">
        <v>8.0526572838102897E-2</v>
      </c>
      <c r="L9" s="17">
        <v>6.0346824199840901E-2</v>
      </c>
      <c r="M9" s="17"/>
      <c r="N9" s="17">
        <v>0.220895345015588</v>
      </c>
      <c r="O9" s="17">
        <v>0.114467708109944</v>
      </c>
      <c r="P9" s="17">
        <v>0.14046313545950101</v>
      </c>
      <c r="Q9" s="17">
        <v>0.113585901920738</v>
      </c>
      <c r="R9" s="17"/>
      <c r="S9" s="17">
        <v>0.201131771336021</v>
      </c>
      <c r="T9" s="17">
        <v>0.12508076242640101</v>
      </c>
      <c r="U9" s="17">
        <v>9.6130806615397496E-2</v>
      </c>
      <c r="V9" s="17">
        <v>0.102243514510762</v>
      </c>
      <c r="W9" s="17">
        <v>0.126171668261258</v>
      </c>
      <c r="X9" s="17">
        <v>0.165524400447251</v>
      </c>
      <c r="Y9" s="17">
        <v>0.116290776723403</v>
      </c>
      <c r="Z9" s="17">
        <v>0.21938575298934401</v>
      </c>
      <c r="AA9" s="17">
        <v>0.20219257957592501</v>
      </c>
      <c r="AB9" s="17">
        <v>0.14728459339292599</v>
      </c>
      <c r="AC9" s="17">
        <v>0.12859999258541899</v>
      </c>
      <c r="AD9" s="17">
        <v>0.122906908237681</v>
      </c>
      <c r="AE9" s="17"/>
      <c r="AF9" s="17">
        <v>7.3209068548333006E-2</v>
      </c>
      <c r="AG9" s="17">
        <v>0.118965954696996</v>
      </c>
      <c r="AH9" s="17">
        <v>0.191960514345416</v>
      </c>
      <c r="AI9" s="17">
        <v>0.277021499474008</v>
      </c>
      <c r="AJ9" s="17">
        <v>0.381581264046502</v>
      </c>
      <c r="AK9" s="17"/>
      <c r="AL9" s="17">
        <v>0.27413313662896599</v>
      </c>
      <c r="AM9" s="17">
        <v>0.117796577277472</v>
      </c>
      <c r="AN9" s="17">
        <v>0.101491286436749</v>
      </c>
      <c r="AO9" s="17">
        <v>8.7246094387582199E-2</v>
      </c>
      <c r="AP9" s="17">
        <v>9.2486038984059493E-2</v>
      </c>
      <c r="AQ9" s="17">
        <v>9.7285038992942705E-2</v>
      </c>
      <c r="AR9" s="17"/>
      <c r="AS9" s="17">
        <v>0.15447330971899101</v>
      </c>
      <c r="AT9" s="17">
        <v>0.14190639013501</v>
      </c>
      <c r="AU9" s="17"/>
      <c r="AV9" s="17">
        <v>0.16203619692416099</v>
      </c>
      <c r="AW9" s="17">
        <v>0.13686059630066999</v>
      </c>
    </row>
    <row r="10" spans="2:49" x14ac:dyDescent="0.3">
      <c r="B10" s="18" t="s">
        <v>139</v>
      </c>
      <c r="C10" s="17">
        <v>0.45973626311638799</v>
      </c>
      <c r="D10" s="17">
        <v>0.43381144506658198</v>
      </c>
      <c r="E10" s="17">
        <v>0.48390712104801298</v>
      </c>
      <c r="F10" s="17"/>
      <c r="G10" s="17">
        <v>0.472437711625663</v>
      </c>
      <c r="H10" s="17">
        <v>0.51106569721973005</v>
      </c>
      <c r="I10" s="17">
        <v>0.475812074057685</v>
      </c>
      <c r="J10" s="17">
        <v>0.47803225320332299</v>
      </c>
      <c r="K10" s="17">
        <v>0.42235092542178398</v>
      </c>
      <c r="L10" s="17">
        <v>0.40662748651341801</v>
      </c>
      <c r="M10" s="17"/>
      <c r="N10" s="17">
        <v>0.50921730022816203</v>
      </c>
      <c r="O10" s="17">
        <v>0.46320860888418702</v>
      </c>
      <c r="P10" s="17">
        <v>0.43853954773764497</v>
      </c>
      <c r="Q10" s="17">
        <v>0.42075635356416702</v>
      </c>
      <c r="R10" s="17"/>
      <c r="S10" s="17">
        <v>0.48887719821143799</v>
      </c>
      <c r="T10" s="17">
        <v>0.46445150928668499</v>
      </c>
      <c r="U10" s="17">
        <v>0.51160027140130104</v>
      </c>
      <c r="V10" s="17">
        <v>0.45994546408623199</v>
      </c>
      <c r="W10" s="17">
        <v>0.480065103074374</v>
      </c>
      <c r="X10" s="17">
        <v>0.46388294219439002</v>
      </c>
      <c r="Y10" s="17">
        <v>0.467424217345981</v>
      </c>
      <c r="Z10" s="17">
        <v>0.44710351632176998</v>
      </c>
      <c r="AA10" s="17">
        <v>0.418152626390148</v>
      </c>
      <c r="AB10" s="17">
        <v>0.378138948831865</v>
      </c>
      <c r="AC10" s="17">
        <v>0.45283463318943101</v>
      </c>
      <c r="AD10" s="17">
        <v>0.50915392568175799</v>
      </c>
      <c r="AE10" s="17"/>
      <c r="AF10" s="17">
        <v>0.414463606471555</v>
      </c>
      <c r="AG10" s="17">
        <v>0.45462416760720797</v>
      </c>
      <c r="AH10" s="17">
        <v>0.49097308224029501</v>
      </c>
      <c r="AI10" s="17">
        <v>0.52879433121328101</v>
      </c>
      <c r="AJ10" s="17">
        <v>0.43553763265895101</v>
      </c>
      <c r="AK10" s="17"/>
      <c r="AL10" s="17">
        <v>0.44123592167624298</v>
      </c>
      <c r="AM10" s="17">
        <v>0.46293927931034901</v>
      </c>
      <c r="AN10" s="17">
        <v>0.47458683241323202</v>
      </c>
      <c r="AO10" s="17">
        <v>0.46423259078838602</v>
      </c>
      <c r="AP10" s="17">
        <v>0.44737948341667699</v>
      </c>
      <c r="AQ10" s="17">
        <v>0.52390235565422905</v>
      </c>
      <c r="AR10" s="17"/>
      <c r="AS10" s="17">
        <v>0.46564746777225702</v>
      </c>
      <c r="AT10" s="17">
        <v>0.452696891255842</v>
      </c>
      <c r="AU10" s="17"/>
      <c r="AV10" s="17">
        <v>0.46638026095481</v>
      </c>
      <c r="AW10" s="17">
        <v>0.46394091365223999</v>
      </c>
    </row>
    <row r="11" spans="2:49" ht="28.8" x14ac:dyDescent="0.3">
      <c r="B11" s="18" t="s">
        <v>140</v>
      </c>
      <c r="C11" s="17">
        <v>0.24742124964923501</v>
      </c>
      <c r="D11" s="17">
        <v>0.25905687699719898</v>
      </c>
      <c r="E11" s="17">
        <v>0.23605966408229301</v>
      </c>
      <c r="F11" s="17"/>
      <c r="G11" s="17">
        <v>0.21605534442263499</v>
      </c>
      <c r="H11" s="17">
        <v>0.135829819100696</v>
      </c>
      <c r="I11" s="17">
        <v>0.227066057657519</v>
      </c>
      <c r="J11" s="17">
        <v>0.26535223639154698</v>
      </c>
      <c r="K11" s="17">
        <v>0.297027387774152</v>
      </c>
      <c r="L11" s="17">
        <v>0.327819447937513</v>
      </c>
      <c r="M11" s="17"/>
      <c r="N11" s="17">
        <v>0.18438677188975799</v>
      </c>
      <c r="O11" s="17">
        <v>0.276045344275271</v>
      </c>
      <c r="P11" s="17">
        <v>0.27278938874796599</v>
      </c>
      <c r="Q11" s="17">
        <v>0.26254556573556698</v>
      </c>
      <c r="R11" s="17"/>
      <c r="S11" s="17">
        <v>0.20476700682157201</v>
      </c>
      <c r="T11" s="17">
        <v>0.22948478488375501</v>
      </c>
      <c r="U11" s="17">
        <v>0.241867455138185</v>
      </c>
      <c r="V11" s="17">
        <v>0.26661176040163198</v>
      </c>
      <c r="W11" s="17">
        <v>0.252018223115062</v>
      </c>
      <c r="X11" s="17">
        <v>0.28018605942499503</v>
      </c>
      <c r="Y11" s="17">
        <v>0.27021829848343698</v>
      </c>
      <c r="Z11" s="17">
        <v>0.21179237009641</v>
      </c>
      <c r="AA11" s="17">
        <v>0.239663326683106</v>
      </c>
      <c r="AB11" s="17">
        <v>0.27658884067102701</v>
      </c>
      <c r="AC11" s="17">
        <v>0.26950911455415999</v>
      </c>
      <c r="AD11" s="17">
        <v>0.26401181196847501</v>
      </c>
      <c r="AE11" s="17"/>
      <c r="AF11" s="17">
        <v>0.30633856399701198</v>
      </c>
      <c r="AG11" s="17">
        <v>0.29353744695581702</v>
      </c>
      <c r="AH11" s="17">
        <v>0.18547878849469601</v>
      </c>
      <c r="AI11" s="17">
        <v>0.14681476746332001</v>
      </c>
      <c r="AJ11" s="17">
        <v>0.12632552499174399</v>
      </c>
      <c r="AK11" s="17"/>
      <c r="AL11" s="17">
        <v>0.17617043883620601</v>
      </c>
      <c r="AM11" s="17">
        <v>0.270501953623488</v>
      </c>
      <c r="AN11" s="17">
        <v>0.27002286760145</v>
      </c>
      <c r="AO11" s="17">
        <v>0.27654755877016801</v>
      </c>
      <c r="AP11" s="17">
        <v>0.27689376714810499</v>
      </c>
      <c r="AQ11" s="17">
        <v>0.28407852270349798</v>
      </c>
      <c r="AR11" s="17"/>
      <c r="AS11" s="17">
        <v>0.240445224621642</v>
      </c>
      <c r="AT11" s="17">
        <v>0.25572866533462302</v>
      </c>
      <c r="AU11" s="17"/>
      <c r="AV11" s="17">
        <v>0.231073892138982</v>
      </c>
      <c r="AW11" s="17">
        <v>0.262269507978937</v>
      </c>
    </row>
    <row r="12" spans="2:49" ht="28.8" x14ac:dyDescent="0.3">
      <c r="B12" s="18" t="s">
        <v>141</v>
      </c>
      <c r="C12" s="17">
        <v>8.6029440998414003E-2</v>
      </c>
      <c r="D12" s="17">
        <v>9.2439251627287597E-2</v>
      </c>
      <c r="E12" s="17">
        <v>8.0396004619420994E-2</v>
      </c>
      <c r="F12" s="17"/>
      <c r="G12" s="17">
        <v>4.7491977717695297E-2</v>
      </c>
      <c r="H12" s="17">
        <v>4.9980727059299901E-2</v>
      </c>
      <c r="I12" s="17">
        <v>7.3461490212328701E-2</v>
      </c>
      <c r="J12" s="17">
        <v>8.9078638175503697E-2</v>
      </c>
      <c r="K12" s="17">
        <v>0.1210704970778</v>
      </c>
      <c r="L12" s="17">
        <v>0.125377510323748</v>
      </c>
      <c r="M12" s="17"/>
      <c r="N12" s="17">
        <v>4.0819426943659899E-2</v>
      </c>
      <c r="O12" s="17">
        <v>8.9010387044829303E-2</v>
      </c>
      <c r="P12" s="17">
        <v>8.3685779671791097E-2</v>
      </c>
      <c r="Q12" s="17">
        <v>0.13476456524015401</v>
      </c>
      <c r="R12" s="17"/>
      <c r="S12" s="17">
        <v>4.9361296793386598E-2</v>
      </c>
      <c r="T12" s="17">
        <v>0.13422326836283099</v>
      </c>
      <c r="U12" s="17">
        <v>8.5435700447797205E-2</v>
      </c>
      <c r="V12" s="17">
        <v>0.112361947049459</v>
      </c>
      <c r="W12" s="17">
        <v>8.6421348419260399E-2</v>
      </c>
      <c r="X12" s="17">
        <v>4.5752568767190402E-2</v>
      </c>
      <c r="Y12" s="17">
        <v>7.0639125250416906E-2</v>
      </c>
      <c r="Z12" s="17">
        <v>5.6864821733581698E-2</v>
      </c>
      <c r="AA12" s="17">
        <v>9.3682879039997904E-2</v>
      </c>
      <c r="AB12" s="17">
        <v>9.3734034411103506E-2</v>
      </c>
      <c r="AC12" s="17">
        <v>0.104369234429999</v>
      </c>
      <c r="AD12" s="17">
        <v>8.8701088099942899E-2</v>
      </c>
      <c r="AE12" s="17"/>
      <c r="AF12" s="17">
        <v>0.13542539126137701</v>
      </c>
      <c r="AG12" s="17">
        <v>7.5654540334975304E-2</v>
      </c>
      <c r="AH12" s="17">
        <v>7.2962749554776996E-2</v>
      </c>
      <c r="AI12" s="17">
        <v>2.1046130247296801E-2</v>
      </c>
      <c r="AJ12" s="17">
        <v>2.7744334880317599E-2</v>
      </c>
      <c r="AK12" s="17"/>
      <c r="AL12" s="17">
        <v>5.9097756651808803E-2</v>
      </c>
      <c r="AM12" s="17">
        <v>9.3838391827964704E-2</v>
      </c>
      <c r="AN12" s="17">
        <v>8.6731964761120703E-2</v>
      </c>
      <c r="AO12" s="17">
        <v>0.107911170625692</v>
      </c>
      <c r="AP12" s="17">
        <v>9.0693948461878005E-2</v>
      </c>
      <c r="AQ12" s="17">
        <v>8.5990236799578207E-2</v>
      </c>
      <c r="AR12" s="17"/>
      <c r="AS12" s="17">
        <v>7.9819685908218599E-2</v>
      </c>
      <c r="AT12" s="17">
        <v>9.3424342340461805E-2</v>
      </c>
      <c r="AU12" s="17"/>
      <c r="AV12" s="17">
        <v>8.0699996697022505E-2</v>
      </c>
      <c r="AW12" s="17">
        <v>7.7769587682284397E-2</v>
      </c>
    </row>
    <row r="13" spans="2:49" x14ac:dyDescent="0.3">
      <c r="B13" s="18" t="s">
        <v>142</v>
      </c>
      <c r="C13" s="19">
        <v>5.8075823513608599E-2</v>
      </c>
      <c r="D13" s="19">
        <v>5.0025562068200601E-2</v>
      </c>
      <c r="E13" s="19">
        <v>6.6346050830490597E-2</v>
      </c>
      <c r="F13" s="19"/>
      <c r="G13" s="19">
        <v>3.1955210164854697E-2</v>
      </c>
      <c r="H13" s="19">
        <v>3.7436540809301498E-2</v>
      </c>
      <c r="I13" s="19">
        <v>5.5291283781526299E-2</v>
      </c>
      <c r="J13" s="19">
        <v>5.8946952574354998E-2</v>
      </c>
      <c r="K13" s="19">
        <v>7.9024616888161106E-2</v>
      </c>
      <c r="L13" s="19">
        <v>7.9828731025481006E-2</v>
      </c>
      <c r="M13" s="19"/>
      <c r="N13" s="19">
        <v>4.4681155922832297E-2</v>
      </c>
      <c r="O13" s="19">
        <v>5.7267951685768502E-2</v>
      </c>
      <c r="P13" s="19">
        <v>6.45221483830975E-2</v>
      </c>
      <c r="Q13" s="19">
        <v>6.8347613539374602E-2</v>
      </c>
      <c r="R13" s="19"/>
      <c r="S13" s="19">
        <v>5.5862726837582401E-2</v>
      </c>
      <c r="T13" s="19">
        <v>4.67596750403272E-2</v>
      </c>
      <c r="U13" s="19">
        <v>6.4965766397318894E-2</v>
      </c>
      <c r="V13" s="19">
        <v>5.88373139519143E-2</v>
      </c>
      <c r="W13" s="19">
        <v>5.5323657130045202E-2</v>
      </c>
      <c r="X13" s="19">
        <v>4.4654029166173698E-2</v>
      </c>
      <c r="Y13" s="19">
        <v>7.5427582196761697E-2</v>
      </c>
      <c r="Z13" s="19">
        <v>6.4853538858893403E-2</v>
      </c>
      <c r="AA13" s="19">
        <v>4.6308588310823497E-2</v>
      </c>
      <c r="AB13" s="19">
        <v>0.104253582693077</v>
      </c>
      <c r="AC13" s="19">
        <v>4.46870252409916E-2</v>
      </c>
      <c r="AD13" s="19">
        <v>1.52262660121432E-2</v>
      </c>
      <c r="AE13" s="19"/>
      <c r="AF13" s="19">
        <v>7.0563369721723307E-2</v>
      </c>
      <c r="AG13" s="19">
        <v>5.72178904050029E-2</v>
      </c>
      <c r="AH13" s="19">
        <v>5.8624865364815697E-2</v>
      </c>
      <c r="AI13" s="19">
        <v>2.63232716020943E-2</v>
      </c>
      <c r="AJ13" s="19">
        <v>2.8811243422484801E-2</v>
      </c>
      <c r="AK13" s="19"/>
      <c r="AL13" s="19">
        <v>4.9362746206776997E-2</v>
      </c>
      <c r="AM13" s="19">
        <v>5.4923797960726599E-2</v>
      </c>
      <c r="AN13" s="19">
        <v>6.7167048787448794E-2</v>
      </c>
      <c r="AO13" s="19">
        <v>6.4062585428172794E-2</v>
      </c>
      <c r="AP13" s="19">
        <v>9.2546761989280302E-2</v>
      </c>
      <c r="AQ13" s="19">
        <v>8.7438458497524907E-3</v>
      </c>
      <c r="AR13" s="19"/>
      <c r="AS13" s="19">
        <v>5.96143119788912E-2</v>
      </c>
      <c r="AT13" s="19">
        <v>5.62437109340631E-2</v>
      </c>
      <c r="AU13" s="19"/>
      <c r="AV13" s="19">
        <v>5.9809653285024099E-2</v>
      </c>
      <c r="AW13" s="19">
        <v>5.9159394385868397E-2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0.185338869016302</v>
      </c>
      <c r="D9" s="17">
        <v>0.21177638459581899</v>
      </c>
      <c r="E9" s="17">
        <v>0.15990643641483501</v>
      </c>
      <c r="F9" s="17"/>
      <c r="G9" s="17">
        <v>0.19674311438062</v>
      </c>
      <c r="H9" s="17">
        <v>0.294418090679543</v>
      </c>
      <c r="I9" s="17">
        <v>0.17653194870548999</v>
      </c>
      <c r="J9" s="17">
        <v>0.149695673139604</v>
      </c>
      <c r="K9" s="17">
        <v>0.171506746048145</v>
      </c>
      <c r="L9" s="17">
        <v>0.13456468938788299</v>
      </c>
      <c r="M9" s="17"/>
      <c r="N9" s="17">
        <v>0.24577165077776</v>
      </c>
      <c r="O9" s="17">
        <v>0.14794033490934699</v>
      </c>
      <c r="P9" s="17">
        <v>0.21166234361022099</v>
      </c>
      <c r="Q9" s="17">
        <v>0.137826516330986</v>
      </c>
      <c r="R9" s="17"/>
      <c r="S9" s="17">
        <v>0.22382336265087199</v>
      </c>
      <c r="T9" s="17">
        <v>0.172409908221766</v>
      </c>
      <c r="U9" s="17">
        <v>0.152740123863459</v>
      </c>
      <c r="V9" s="17">
        <v>0.17780225755673901</v>
      </c>
      <c r="W9" s="17">
        <v>0.17801346644854199</v>
      </c>
      <c r="X9" s="17">
        <v>0.170141020192739</v>
      </c>
      <c r="Y9" s="17">
        <v>0.127462906673246</v>
      </c>
      <c r="Z9" s="17">
        <v>0.194412179253908</v>
      </c>
      <c r="AA9" s="17">
        <v>0.24450021133330799</v>
      </c>
      <c r="AB9" s="17">
        <v>0.174122613279938</v>
      </c>
      <c r="AC9" s="17">
        <v>0.18610263561345899</v>
      </c>
      <c r="AD9" s="17">
        <v>0.19156274546723201</v>
      </c>
      <c r="AE9" s="17"/>
      <c r="AF9" s="17">
        <v>0.114800621981816</v>
      </c>
      <c r="AG9" s="17">
        <v>0.146700358744701</v>
      </c>
      <c r="AH9" s="17">
        <v>0.21980670385946399</v>
      </c>
      <c r="AI9" s="17">
        <v>0.28200073180662599</v>
      </c>
      <c r="AJ9" s="17">
        <v>0.38922649644991297</v>
      </c>
      <c r="AK9" s="17"/>
      <c r="AL9" s="17">
        <v>0.28244106916335598</v>
      </c>
      <c r="AM9" s="17">
        <v>0.15359720873594701</v>
      </c>
      <c r="AN9" s="17">
        <v>0.16696276054753001</v>
      </c>
      <c r="AO9" s="17">
        <v>0.11336106056935701</v>
      </c>
      <c r="AP9" s="17">
        <v>0.17085212235157499</v>
      </c>
      <c r="AQ9" s="17">
        <v>0.18124943274524399</v>
      </c>
      <c r="AR9" s="17"/>
      <c r="AS9" s="17">
        <v>0.20792236898243699</v>
      </c>
      <c r="AT9" s="17">
        <v>0.158445255374213</v>
      </c>
      <c r="AU9" s="17"/>
      <c r="AV9" s="17">
        <v>0.212221326291505</v>
      </c>
      <c r="AW9" s="17">
        <v>0.19791080844634301</v>
      </c>
    </row>
    <row r="10" spans="2:49" x14ac:dyDescent="0.3">
      <c r="B10" s="18" t="s">
        <v>139</v>
      </c>
      <c r="C10" s="17">
        <v>0.49950485809239198</v>
      </c>
      <c r="D10" s="17">
        <v>0.50727095668304201</v>
      </c>
      <c r="E10" s="17">
        <v>0.49291424072238099</v>
      </c>
      <c r="F10" s="17"/>
      <c r="G10" s="17">
        <v>0.48405445070251701</v>
      </c>
      <c r="H10" s="17">
        <v>0.47807467311405799</v>
      </c>
      <c r="I10" s="17">
        <v>0.49193492088162599</v>
      </c>
      <c r="J10" s="17">
        <v>0.49517228240116901</v>
      </c>
      <c r="K10" s="17">
        <v>0.47802477676546201</v>
      </c>
      <c r="L10" s="17">
        <v>0.55138783143063397</v>
      </c>
      <c r="M10" s="17"/>
      <c r="N10" s="17">
        <v>0.53189134024124596</v>
      </c>
      <c r="O10" s="17">
        <v>0.52448404945263805</v>
      </c>
      <c r="P10" s="17">
        <v>0.46444155022737799</v>
      </c>
      <c r="Q10" s="17">
        <v>0.46760726328576202</v>
      </c>
      <c r="R10" s="17"/>
      <c r="S10" s="17">
        <v>0.49989032672005801</v>
      </c>
      <c r="T10" s="17">
        <v>0.505947053346538</v>
      </c>
      <c r="U10" s="17">
        <v>0.51964643049496395</v>
      </c>
      <c r="V10" s="17">
        <v>0.50960912377794798</v>
      </c>
      <c r="W10" s="17">
        <v>0.48560732903901799</v>
      </c>
      <c r="X10" s="17">
        <v>0.44927729824073698</v>
      </c>
      <c r="Y10" s="17">
        <v>0.53561571912114003</v>
      </c>
      <c r="Z10" s="17">
        <v>0.485277028134522</v>
      </c>
      <c r="AA10" s="17">
        <v>0.460805728909773</v>
      </c>
      <c r="AB10" s="17">
        <v>0.50307582970340603</v>
      </c>
      <c r="AC10" s="17">
        <v>0.49988159505331098</v>
      </c>
      <c r="AD10" s="17">
        <v>0.62197408015751199</v>
      </c>
      <c r="AE10" s="17"/>
      <c r="AF10" s="17">
        <v>0.47236965303353501</v>
      </c>
      <c r="AG10" s="17">
        <v>0.51785804366593402</v>
      </c>
      <c r="AH10" s="17">
        <v>0.49802298487876401</v>
      </c>
      <c r="AI10" s="17">
        <v>0.51442364492042003</v>
      </c>
      <c r="AJ10" s="17">
        <v>0.45538137544184698</v>
      </c>
      <c r="AK10" s="17"/>
      <c r="AL10" s="17">
        <v>0.46815263871553903</v>
      </c>
      <c r="AM10" s="17">
        <v>0.50988738269668699</v>
      </c>
      <c r="AN10" s="17">
        <v>0.51454505197016398</v>
      </c>
      <c r="AO10" s="17">
        <v>0.52087176978336902</v>
      </c>
      <c r="AP10" s="17">
        <v>0.49226076532774499</v>
      </c>
      <c r="AQ10" s="17">
        <v>0.50656084989872496</v>
      </c>
      <c r="AR10" s="17"/>
      <c r="AS10" s="17">
        <v>0.51592221079262401</v>
      </c>
      <c r="AT10" s="17">
        <v>0.47995421531301702</v>
      </c>
      <c r="AU10" s="17"/>
      <c r="AV10" s="17">
        <v>0.51934786263455301</v>
      </c>
      <c r="AW10" s="17">
        <v>0.507944434246968</v>
      </c>
    </row>
    <row r="11" spans="2:49" ht="28.8" x14ac:dyDescent="0.3">
      <c r="B11" s="18" t="s">
        <v>140</v>
      </c>
      <c r="C11" s="17">
        <v>0.20852165600452899</v>
      </c>
      <c r="D11" s="17">
        <v>0.19422477338701799</v>
      </c>
      <c r="E11" s="17">
        <v>0.222176110313627</v>
      </c>
      <c r="F11" s="17"/>
      <c r="G11" s="17">
        <v>0.22790457093345501</v>
      </c>
      <c r="H11" s="17">
        <v>0.16385766414597799</v>
      </c>
      <c r="I11" s="17">
        <v>0.22724130228709399</v>
      </c>
      <c r="J11" s="17">
        <v>0.204572397117539</v>
      </c>
      <c r="K11" s="17">
        <v>0.228529984900575</v>
      </c>
      <c r="L11" s="17">
        <v>0.206295008770044</v>
      </c>
      <c r="M11" s="17"/>
      <c r="N11" s="17">
        <v>0.166642664588145</v>
      </c>
      <c r="O11" s="17">
        <v>0.209718975839669</v>
      </c>
      <c r="P11" s="17">
        <v>0.20460537434760201</v>
      </c>
      <c r="Q11" s="17">
        <v>0.25454961679796601</v>
      </c>
      <c r="R11" s="17"/>
      <c r="S11" s="17">
        <v>0.18407797888390201</v>
      </c>
      <c r="T11" s="17">
        <v>0.20281884715648299</v>
      </c>
      <c r="U11" s="17">
        <v>0.22057155106632501</v>
      </c>
      <c r="V11" s="17">
        <v>0.187295297240505</v>
      </c>
      <c r="W11" s="17">
        <v>0.21521932385782699</v>
      </c>
      <c r="X11" s="17">
        <v>0.27708337005763001</v>
      </c>
      <c r="Y11" s="17">
        <v>0.22231442793637299</v>
      </c>
      <c r="Z11" s="17">
        <v>0.214794460614191</v>
      </c>
      <c r="AA11" s="17">
        <v>0.20005926453846401</v>
      </c>
      <c r="AB11" s="17">
        <v>0.22704506685234799</v>
      </c>
      <c r="AC11" s="17">
        <v>0.17718449300599001</v>
      </c>
      <c r="AD11" s="17">
        <v>0.140397313921545</v>
      </c>
      <c r="AE11" s="17"/>
      <c r="AF11" s="17">
        <v>0.25575102922340398</v>
      </c>
      <c r="AG11" s="17">
        <v>0.220569186304791</v>
      </c>
      <c r="AH11" s="17">
        <v>0.202108145864554</v>
      </c>
      <c r="AI11" s="17">
        <v>0.12799683340036</v>
      </c>
      <c r="AJ11" s="17">
        <v>0.124169308241806</v>
      </c>
      <c r="AK11" s="17"/>
      <c r="AL11" s="17">
        <v>0.17769758632445601</v>
      </c>
      <c r="AM11" s="17">
        <v>0.213200790076915</v>
      </c>
      <c r="AN11" s="17">
        <v>0.21184447611427701</v>
      </c>
      <c r="AO11" s="17">
        <v>0.229059692839368</v>
      </c>
      <c r="AP11" s="17">
        <v>0.21935656225073799</v>
      </c>
      <c r="AQ11" s="17">
        <v>0.24709209990586201</v>
      </c>
      <c r="AR11" s="17"/>
      <c r="AS11" s="17">
        <v>0.18249861991567301</v>
      </c>
      <c r="AT11" s="17">
        <v>0.23951124926586001</v>
      </c>
      <c r="AU11" s="17"/>
      <c r="AV11" s="17">
        <v>0.17281939008939701</v>
      </c>
      <c r="AW11" s="17">
        <v>0.20503994526080099</v>
      </c>
    </row>
    <row r="12" spans="2:49" ht="28.8" x14ac:dyDescent="0.3">
      <c r="B12" s="18" t="s">
        <v>141</v>
      </c>
      <c r="C12" s="17">
        <v>9.2797061253548294E-2</v>
      </c>
      <c r="D12" s="17">
        <v>7.4897549591005405E-2</v>
      </c>
      <c r="E12" s="17">
        <v>0.10910821599529399</v>
      </c>
      <c r="F12" s="17"/>
      <c r="G12" s="17">
        <v>6.9519775887864399E-2</v>
      </c>
      <c r="H12" s="17">
        <v>5.2718758055141902E-2</v>
      </c>
      <c r="I12" s="17">
        <v>9.8110941234985302E-2</v>
      </c>
      <c r="J12" s="17">
        <v>0.136719637234301</v>
      </c>
      <c r="K12" s="17">
        <v>0.10685664942291501</v>
      </c>
      <c r="L12" s="17">
        <v>9.1446667021699998E-2</v>
      </c>
      <c r="M12" s="17"/>
      <c r="N12" s="17">
        <v>4.9186814689359003E-2</v>
      </c>
      <c r="O12" s="17">
        <v>0.10246973686621901</v>
      </c>
      <c r="P12" s="17">
        <v>0.10468394805430099</v>
      </c>
      <c r="Q12" s="17">
        <v>0.120398508394691</v>
      </c>
      <c r="R12" s="17"/>
      <c r="S12" s="17">
        <v>8.5787351460748701E-2</v>
      </c>
      <c r="T12" s="17">
        <v>0.10301251067176501</v>
      </c>
      <c r="U12" s="17">
        <v>9.9612791858141106E-2</v>
      </c>
      <c r="V12" s="17">
        <v>0.109815717516384</v>
      </c>
      <c r="W12" s="17">
        <v>0.103847335278694</v>
      </c>
      <c r="X12" s="17">
        <v>6.2223902799595901E-2</v>
      </c>
      <c r="Y12" s="17">
        <v>9.2414027535364401E-2</v>
      </c>
      <c r="Z12" s="17">
        <v>9.4662773977037706E-2</v>
      </c>
      <c r="AA12" s="17">
        <v>9.0494992412553002E-2</v>
      </c>
      <c r="AB12" s="17">
        <v>8.5895942835992806E-2</v>
      </c>
      <c r="AC12" s="17">
        <v>0.128462354928983</v>
      </c>
      <c r="AD12" s="17">
        <v>4.6065860453709799E-2</v>
      </c>
      <c r="AE12" s="17"/>
      <c r="AF12" s="17">
        <v>0.140762555206948</v>
      </c>
      <c r="AG12" s="17">
        <v>9.2646310763829301E-2</v>
      </c>
      <c r="AH12" s="17">
        <v>6.7932888762813101E-2</v>
      </c>
      <c r="AI12" s="17">
        <v>7.2038145993460603E-2</v>
      </c>
      <c r="AJ12" s="17">
        <v>3.12228198664335E-2</v>
      </c>
      <c r="AK12" s="17"/>
      <c r="AL12" s="17">
        <v>6.2167755288481799E-2</v>
      </c>
      <c r="AM12" s="17">
        <v>0.109191272843189</v>
      </c>
      <c r="AN12" s="17">
        <v>8.9709980329524694E-2</v>
      </c>
      <c r="AO12" s="17">
        <v>0.11704411433341699</v>
      </c>
      <c r="AP12" s="17">
        <v>0.10046423135110399</v>
      </c>
      <c r="AQ12" s="17">
        <v>6.5097617450169495E-2</v>
      </c>
      <c r="AR12" s="17"/>
      <c r="AS12" s="17">
        <v>8.2198499147219495E-2</v>
      </c>
      <c r="AT12" s="17">
        <v>0.105418383673754</v>
      </c>
      <c r="AU12" s="17"/>
      <c r="AV12" s="17">
        <v>8.2649371047294098E-2</v>
      </c>
      <c r="AW12" s="17">
        <v>8.1148493065024002E-2</v>
      </c>
    </row>
    <row r="13" spans="2:49" x14ac:dyDescent="0.3">
      <c r="B13" s="18" t="s">
        <v>142</v>
      </c>
      <c r="C13" s="19">
        <v>1.3837555633229101E-2</v>
      </c>
      <c r="D13" s="19">
        <v>1.18303357431163E-2</v>
      </c>
      <c r="E13" s="19">
        <v>1.5894996553861802E-2</v>
      </c>
      <c r="F13" s="19"/>
      <c r="G13" s="19">
        <v>2.17780880955433E-2</v>
      </c>
      <c r="H13" s="19">
        <v>1.0930814005279E-2</v>
      </c>
      <c r="I13" s="19">
        <v>6.1808868908035004E-3</v>
      </c>
      <c r="J13" s="19">
        <v>1.38400101073867E-2</v>
      </c>
      <c r="K13" s="19">
        <v>1.5081842862903601E-2</v>
      </c>
      <c r="L13" s="19">
        <v>1.63058033897392E-2</v>
      </c>
      <c r="M13" s="19"/>
      <c r="N13" s="19">
        <v>6.50752970348948E-3</v>
      </c>
      <c r="O13" s="19">
        <v>1.53869029321265E-2</v>
      </c>
      <c r="P13" s="19">
        <v>1.46067837604986E-2</v>
      </c>
      <c r="Q13" s="19">
        <v>1.9618095190594102E-2</v>
      </c>
      <c r="R13" s="19"/>
      <c r="S13" s="19">
        <v>6.4209802844194001E-3</v>
      </c>
      <c r="T13" s="19">
        <v>1.5811680603447301E-2</v>
      </c>
      <c r="U13" s="19">
        <v>7.42910271711007E-3</v>
      </c>
      <c r="V13" s="19">
        <v>1.5477603908424301E-2</v>
      </c>
      <c r="W13" s="19">
        <v>1.7312545375918899E-2</v>
      </c>
      <c r="X13" s="19">
        <v>4.1274408709297501E-2</v>
      </c>
      <c r="Y13" s="19">
        <v>2.2192918733876701E-2</v>
      </c>
      <c r="Z13" s="19">
        <v>1.08535580203417E-2</v>
      </c>
      <c r="AA13" s="19">
        <v>4.1398028059024799E-3</v>
      </c>
      <c r="AB13" s="19">
        <v>9.8605473283152403E-3</v>
      </c>
      <c r="AC13" s="19">
        <v>8.36892139825751E-3</v>
      </c>
      <c r="AD13" s="19">
        <v>0</v>
      </c>
      <c r="AE13" s="19"/>
      <c r="AF13" s="19">
        <v>1.6316140554296699E-2</v>
      </c>
      <c r="AG13" s="19">
        <v>2.22261005207453E-2</v>
      </c>
      <c r="AH13" s="19">
        <v>1.2129276634405E-2</v>
      </c>
      <c r="AI13" s="19">
        <v>3.5406438791335099E-3</v>
      </c>
      <c r="AJ13" s="19">
        <v>0</v>
      </c>
      <c r="AK13" s="19"/>
      <c r="AL13" s="19">
        <v>9.5409505081674902E-3</v>
      </c>
      <c r="AM13" s="19">
        <v>1.4123345647261599E-2</v>
      </c>
      <c r="AN13" s="19">
        <v>1.6937731038504399E-2</v>
      </c>
      <c r="AO13" s="19">
        <v>1.9663362474488098E-2</v>
      </c>
      <c r="AP13" s="19">
        <v>1.70663187188375E-2</v>
      </c>
      <c r="AQ13" s="19">
        <v>0</v>
      </c>
      <c r="AR13" s="19"/>
      <c r="AS13" s="19">
        <v>1.1458301162047E-2</v>
      </c>
      <c r="AT13" s="19">
        <v>1.6670896373155698E-2</v>
      </c>
      <c r="AU13" s="19"/>
      <c r="AV13" s="19">
        <v>1.29620499372501E-2</v>
      </c>
      <c r="AW13" s="19">
        <v>7.9563189808639408E-3</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0.24983054514482</v>
      </c>
      <c r="D9" s="17">
        <v>0.239519474624349</v>
      </c>
      <c r="E9" s="17">
        <v>0.25882847091981798</v>
      </c>
      <c r="F9" s="17"/>
      <c r="G9" s="17">
        <v>0.29952900380563802</v>
      </c>
      <c r="H9" s="17">
        <v>0.40460226459566301</v>
      </c>
      <c r="I9" s="17">
        <v>0.267989334242551</v>
      </c>
      <c r="J9" s="17">
        <v>0.22054572531396999</v>
      </c>
      <c r="K9" s="17">
        <v>0.20222461267925901</v>
      </c>
      <c r="L9" s="17">
        <v>0.13176840892543901</v>
      </c>
      <c r="M9" s="17"/>
      <c r="N9" s="17">
        <v>0.33940502895143099</v>
      </c>
      <c r="O9" s="17">
        <v>0.22412501568079199</v>
      </c>
      <c r="P9" s="17">
        <v>0.26194494825051001</v>
      </c>
      <c r="Q9" s="17">
        <v>0.17012727751145101</v>
      </c>
      <c r="R9" s="17"/>
      <c r="S9" s="17">
        <v>0.35054950737769103</v>
      </c>
      <c r="T9" s="17">
        <v>0.22406971794622099</v>
      </c>
      <c r="U9" s="17">
        <v>0.207698044336524</v>
      </c>
      <c r="V9" s="17">
        <v>0.21909845168365999</v>
      </c>
      <c r="W9" s="17">
        <v>0.19903600990725101</v>
      </c>
      <c r="X9" s="17">
        <v>0.21208432333833999</v>
      </c>
      <c r="Y9" s="17">
        <v>0.22556913324543401</v>
      </c>
      <c r="Z9" s="17">
        <v>0.32496501495424901</v>
      </c>
      <c r="AA9" s="17">
        <v>0.31533269292637001</v>
      </c>
      <c r="AB9" s="17">
        <v>0.18578787909442601</v>
      </c>
      <c r="AC9" s="17">
        <v>0.209275108679045</v>
      </c>
      <c r="AD9" s="17">
        <v>0.31119234447286598</v>
      </c>
      <c r="AE9" s="17"/>
      <c r="AF9" s="17">
        <v>0.14658264133499599</v>
      </c>
      <c r="AG9" s="17">
        <v>0.209184281083794</v>
      </c>
      <c r="AH9" s="17">
        <v>0.30605152772581801</v>
      </c>
      <c r="AI9" s="17">
        <v>0.39270606637870997</v>
      </c>
      <c r="AJ9" s="17">
        <v>0.51144810410016806</v>
      </c>
      <c r="AK9" s="17"/>
      <c r="AL9" s="17">
        <v>0.39696077498426402</v>
      </c>
      <c r="AM9" s="17">
        <v>0.21311026602158101</v>
      </c>
      <c r="AN9" s="17">
        <v>0.19262555329845099</v>
      </c>
      <c r="AO9" s="17">
        <v>0.157313478888539</v>
      </c>
      <c r="AP9" s="17">
        <v>0.18218079181397401</v>
      </c>
      <c r="AQ9" s="17">
        <v>0.26802630652768999</v>
      </c>
      <c r="AR9" s="17"/>
      <c r="AS9" s="17">
        <v>0.25876861823783898</v>
      </c>
      <c r="AT9" s="17">
        <v>0.239186619941513</v>
      </c>
      <c r="AU9" s="17"/>
      <c r="AV9" s="17">
        <v>0.26634239436308899</v>
      </c>
      <c r="AW9" s="17">
        <v>0.24113054632565301</v>
      </c>
    </row>
    <row r="10" spans="2:49" x14ac:dyDescent="0.3">
      <c r="B10" s="18" t="s">
        <v>139</v>
      </c>
      <c r="C10" s="17">
        <v>0.48867946040667298</v>
      </c>
      <c r="D10" s="17">
        <v>0.47886655547741802</v>
      </c>
      <c r="E10" s="17">
        <v>0.49911347369716302</v>
      </c>
      <c r="F10" s="17"/>
      <c r="G10" s="17">
        <v>0.45879119656872502</v>
      </c>
      <c r="H10" s="17">
        <v>0.43302726049282497</v>
      </c>
      <c r="I10" s="17">
        <v>0.53467408556945095</v>
      </c>
      <c r="J10" s="17">
        <v>0.51596365965820301</v>
      </c>
      <c r="K10" s="17">
        <v>0.47127183156674701</v>
      </c>
      <c r="L10" s="17">
        <v>0.50579541051599697</v>
      </c>
      <c r="M10" s="17"/>
      <c r="N10" s="17">
        <v>0.46515424349046902</v>
      </c>
      <c r="O10" s="17">
        <v>0.519574905933466</v>
      </c>
      <c r="P10" s="17">
        <v>0.50224502263405402</v>
      </c>
      <c r="Q10" s="17">
        <v>0.46619143375877298</v>
      </c>
      <c r="R10" s="17"/>
      <c r="S10" s="17">
        <v>0.42067329154059402</v>
      </c>
      <c r="T10" s="17">
        <v>0.46884600487209299</v>
      </c>
      <c r="U10" s="17">
        <v>0.52019588547518203</v>
      </c>
      <c r="V10" s="17">
        <v>0.49138567112096099</v>
      </c>
      <c r="W10" s="17">
        <v>0.55959351394537904</v>
      </c>
      <c r="X10" s="17">
        <v>0.46087324023283599</v>
      </c>
      <c r="Y10" s="17">
        <v>0.53564560110117598</v>
      </c>
      <c r="Z10" s="17">
        <v>0.478519433913556</v>
      </c>
      <c r="AA10" s="17">
        <v>0.474853148775289</v>
      </c>
      <c r="AB10" s="17">
        <v>0.49540142736862203</v>
      </c>
      <c r="AC10" s="17">
        <v>0.57348308228406897</v>
      </c>
      <c r="AD10" s="17">
        <v>0.49620234003753499</v>
      </c>
      <c r="AE10" s="17"/>
      <c r="AF10" s="17">
        <v>0.500135748271331</v>
      </c>
      <c r="AG10" s="17">
        <v>0.497140534995621</v>
      </c>
      <c r="AH10" s="17">
        <v>0.484487229763989</v>
      </c>
      <c r="AI10" s="17">
        <v>0.45378557312951101</v>
      </c>
      <c r="AJ10" s="17">
        <v>0.24038979992707199</v>
      </c>
      <c r="AK10" s="17"/>
      <c r="AL10" s="17">
        <v>0.395830096346593</v>
      </c>
      <c r="AM10" s="17">
        <v>0.50741690892256597</v>
      </c>
      <c r="AN10" s="17">
        <v>0.48319837137604299</v>
      </c>
      <c r="AO10" s="17">
        <v>0.54344876031157796</v>
      </c>
      <c r="AP10" s="17">
        <v>0.57006187677528397</v>
      </c>
      <c r="AQ10" s="17">
        <v>0.53404121270140603</v>
      </c>
      <c r="AR10" s="17"/>
      <c r="AS10" s="17">
        <v>0.48963604567427998</v>
      </c>
      <c r="AT10" s="17">
        <v>0.48754030860817799</v>
      </c>
      <c r="AU10" s="17"/>
      <c r="AV10" s="17">
        <v>0.47957261399782503</v>
      </c>
      <c r="AW10" s="17">
        <v>0.51307211358245697</v>
      </c>
    </row>
    <row r="11" spans="2:49" ht="28.8" x14ac:dyDescent="0.3">
      <c r="B11" s="18" t="s">
        <v>140</v>
      </c>
      <c r="C11" s="17">
        <v>0.19980548611375001</v>
      </c>
      <c r="D11" s="17">
        <v>0.21265215573146701</v>
      </c>
      <c r="E11" s="17">
        <v>0.18702829232395199</v>
      </c>
      <c r="F11" s="17"/>
      <c r="G11" s="17">
        <v>0.200340442067383</v>
      </c>
      <c r="H11" s="17">
        <v>0.12765445211229201</v>
      </c>
      <c r="I11" s="17">
        <v>0.16214033205501599</v>
      </c>
      <c r="J11" s="17">
        <v>0.18136751509214999</v>
      </c>
      <c r="K11" s="17">
        <v>0.24657885380025499</v>
      </c>
      <c r="L11" s="17">
        <v>0.27242979648715598</v>
      </c>
      <c r="M11" s="17"/>
      <c r="N11" s="17">
        <v>0.157016860318756</v>
      </c>
      <c r="O11" s="17">
        <v>0.216768135188106</v>
      </c>
      <c r="P11" s="17">
        <v>0.175734268951135</v>
      </c>
      <c r="Q11" s="17">
        <v>0.25174212232722798</v>
      </c>
      <c r="R11" s="17"/>
      <c r="S11" s="17">
        <v>0.16049066396513101</v>
      </c>
      <c r="T11" s="17">
        <v>0.238987927643354</v>
      </c>
      <c r="U11" s="17">
        <v>0.17121142810784001</v>
      </c>
      <c r="V11" s="17">
        <v>0.204346093673069</v>
      </c>
      <c r="W11" s="17">
        <v>0.21188222878812099</v>
      </c>
      <c r="X11" s="17">
        <v>0.25500156732405399</v>
      </c>
      <c r="Y11" s="17">
        <v>0.168219846245133</v>
      </c>
      <c r="Z11" s="17">
        <v>0.143626703847932</v>
      </c>
      <c r="AA11" s="17">
        <v>0.17679549100233599</v>
      </c>
      <c r="AB11" s="17">
        <v>0.26346594474288998</v>
      </c>
      <c r="AC11" s="17">
        <v>0.17322031381974001</v>
      </c>
      <c r="AD11" s="17">
        <v>0.179098760210439</v>
      </c>
      <c r="AE11" s="17"/>
      <c r="AF11" s="17">
        <v>0.28089521735002798</v>
      </c>
      <c r="AG11" s="17">
        <v>0.226990935096297</v>
      </c>
      <c r="AH11" s="17">
        <v>0.16375424857367801</v>
      </c>
      <c r="AI11" s="17">
        <v>0.12135232108180601</v>
      </c>
      <c r="AJ11" s="17">
        <v>0.24816209597275901</v>
      </c>
      <c r="AK11" s="17"/>
      <c r="AL11" s="17">
        <v>0.15597248571731401</v>
      </c>
      <c r="AM11" s="17">
        <v>0.21395287183112599</v>
      </c>
      <c r="AN11" s="17">
        <v>0.22515033689288899</v>
      </c>
      <c r="AO11" s="17">
        <v>0.25036036015590601</v>
      </c>
      <c r="AP11" s="17">
        <v>0.184268023991669</v>
      </c>
      <c r="AQ11" s="17">
        <v>0.14358260233262901</v>
      </c>
      <c r="AR11" s="17"/>
      <c r="AS11" s="17">
        <v>0.187187111291584</v>
      </c>
      <c r="AT11" s="17">
        <v>0.21483210722063101</v>
      </c>
      <c r="AU11" s="17"/>
      <c r="AV11" s="17">
        <v>0.188245082384813</v>
      </c>
      <c r="AW11" s="17">
        <v>0.18472327160121299</v>
      </c>
    </row>
    <row r="12" spans="2:49" ht="28.8" x14ac:dyDescent="0.3">
      <c r="B12" s="18" t="s">
        <v>141</v>
      </c>
      <c r="C12" s="17">
        <v>4.6402644159242501E-2</v>
      </c>
      <c r="D12" s="17">
        <v>5.81798934623129E-2</v>
      </c>
      <c r="E12" s="17">
        <v>3.5248596625717499E-2</v>
      </c>
      <c r="F12" s="17"/>
      <c r="G12" s="17">
        <v>2.8754328778738101E-2</v>
      </c>
      <c r="H12" s="17">
        <v>2.11386847565509E-2</v>
      </c>
      <c r="I12" s="17">
        <v>2.23824405680609E-2</v>
      </c>
      <c r="J12" s="17">
        <v>6.2913345054303405E-2</v>
      </c>
      <c r="K12" s="17">
        <v>6.0467730211275203E-2</v>
      </c>
      <c r="L12" s="17">
        <v>7.5512774020760995E-2</v>
      </c>
      <c r="M12" s="17"/>
      <c r="N12" s="17">
        <v>2.8549877656817199E-2</v>
      </c>
      <c r="O12" s="17">
        <v>3.0611427688123801E-2</v>
      </c>
      <c r="P12" s="17">
        <v>4.9401710181638803E-2</v>
      </c>
      <c r="Q12" s="17">
        <v>7.9978859308759698E-2</v>
      </c>
      <c r="R12" s="17"/>
      <c r="S12" s="17">
        <v>5.19315285787572E-2</v>
      </c>
      <c r="T12" s="17">
        <v>4.7559756608387099E-2</v>
      </c>
      <c r="U12" s="17">
        <v>7.6275859967308193E-2</v>
      </c>
      <c r="V12" s="17">
        <v>5.2894355285864697E-2</v>
      </c>
      <c r="W12" s="17">
        <v>2.9488247359249199E-2</v>
      </c>
      <c r="X12" s="17">
        <v>4.06461118513353E-2</v>
      </c>
      <c r="Y12" s="17">
        <v>4.8632961533900898E-2</v>
      </c>
      <c r="Z12" s="17">
        <v>4.2270030187491599E-2</v>
      </c>
      <c r="AA12" s="17">
        <v>2.9016480595512699E-2</v>
      </c>
      <c r="AB12" s="17">
        <v>5.5344748794062301E-2</v>
      </c>
      <c r="AC12" s="17">
        <v>4.4021495217145601E-2</v>
      </c>
      <c r="AD12" s="17">
        <v>1.35065552791605E-2</v>
      </c>
      <c r="AE12" s="17"/>
      <c r="AF12" s="17">
        <v>5.3209227808793801E-2</v>
      </c>
      <c r="AG12" s="17">
        <v>4.1737589723864703E-2</v>
      </c>
      <c r="AH12" s="17">
        <v>3.02025320038233E-2</v>
      </c>
      <c r="AI12" s="17">
        <v>2.86153955308397E-2</v>
      </c>
      <c r="AJ12" s="17">
        <v>0</v>
      </c>
      <c r="AK12" s="17"/>
      <c r="AL12" s="17">
        <v>4.45094381665102E-2</v>
      </c>
      <c r="AM12" s="17">
        <v>4.8051714013504498E-2</v>
      </c>
      <c r="AN12" s="17">
        <v>6.9563491139004605E-2</v>
      </c>
      <c r="AO12" s="17">
        <v>3.0447139118647999E-2</v>
      </c>
      <c r="AP12" s="17">
        <v>5.0148227747791499E-2</v>
      </c>
      <c r="AQ12" s="17">
        <v>4.5384075505763802E-2</v>
      </c>
      <c r="AR12" s="17"/>
      <c r="AS12" s="17">
        <v>4.7595291663635901E-2</v>
      </c>
      <c r="AT12" s="17">
        <v>4.4982377095126799E-2</v>
      </c>
      <c r="AU12" s="17"/>
      <c r="AV12" s="17">
        <v>4.8935690667810797E-2</v>
      </c>
      <c r="AW12" s="17">
        <v>4.4473724081536298E-2</v>
      </c>
    </row>
    <row r="13" spans="2:49" x14ac:dyDescent="0.3">
      <c r="B13" s="18" t="s">
        <v>142</v>
      </c>
      <c r="C13" s="19">
        <v>1.5281864175515599E-2</v>
      </c>
      <c r="D13" s="19">
        <v>1.07819207044522E-2</v>
      </c>
      <c r="E13" s="19">
        <v>1.97811664333498E-2</v>
      </c>
      <c r="F13" s="19"/>
      <c r="G13" s="19">
        <v>1.25850287795157E-2</v>
      </c>
      <c r="H13" s="19">
        <v>1.35773380426693E-2</v>
      </c>
      <c r="I13" s="19">
        <v>1.2813807564921301E-2</v>
      </c>
      <c r="J13" s="19">
        <v>1.92097548813734E-2</v>
      </c>
      <c r="K13" s="19">
        <v>1.9456971742463299E-2</v>
      </c>
      <c r="L13" s="19">
        <v>1.44936100506466E-2</v>
      </c>
      <c r="M13" s="19"/>
      <c r="N13" s="19">
        <v>9.8739895825271807E-3</v>
      </c>
      <c r="O13" s="19">
        <v>8.9205155095117995E-3</v>
      </c>
      <c r="P13" s="19">
        <v>1.06740499826622E-2</v>
      </c>
      <c r="Q13" s="19">
        <v>3.1960307093787901E-2</v>
      </c>
      <c r="R13" s="19"/>
      <c r="S13" s="19">
        <v>1.63550085378272E-2</v>
      </c>
      <c r="T13" s="19">
        <v>2.05365929299447E-2</v>
      </c>
      <c r="U13" s="19">
        <v>2.46187821131457E-2</v>
      </c>
      <c r="V13" s="19">
        <v>3.2275428236445997E-2</v>
      </c>
      <c r="W13" s="19">
        <v>0</v>
      </c>
      <c r="X13" s="19">
        <v>3.1394757253435199E-2</v>
      </c>
      <c r="Y13" s="19">
        <v>2.1932457874355799E-2</v>
      </c>
      <c r="Z13" s="19">
        <v>1.06188170967715E-2</v>
      </c>
      <c r="AA13" s="19">
        <v>4.0021867004923503E-3</v>
      </c>
      <c r="AB13" s="19">
        <v>0</v>
      </c>
      <c r="AC13" s="19">
        <v>0</v>
      </c>
      <c r="AD13" s="19">
        <v>0</v>
      </c>
      <c r="AE13" s="19"/>
      <c r="AF13" s="19">
        <v>1.9177165234850201E-2</v>
      </c>
      <c r="AG13" s="19">
        <v>2.4946659100423201E-2</v>
      </c>
      <c r="AH13" s="19">
        <v>1.55044619326914E-2</v>
      </c>
      <c r="AI13" s="19">
        <v>3.5406438791335099E-3</v>
      </c>
      <c r="AJ13" s="19">
        <v>0</v>
      </c>
      <c r="AK13" s="19"/>
      <c r="AL13" s="19">
        <v>6.7272047853185E-3</v>
      </c>
      <c r="AM13" s="19">
        <v>1.7468239211223001E-2</v>
      </c>
      <c r="AN13" s="19">
        <v>2.9462247293612801E-2</v>
      </c>
      <c r="AO13" s="19">
        <v>1.8430261525328499E-2</v>
      </c>
      <c r="AP13" s="19">
        <v>1.3341079671281E-2</v>
      </c>
      <c r="AQ13" s="19">
        <v>8.9658029325103E-3</v>
      </c>
      <c r="AR13" s="19"/>
      <c r="AS13" s="19">
        <v>1.68129331326606E-2</v>
      </c>
      <c r="AT13" s="19">
        <v>1.34585871345521E-2</v>
      </c>
      <c r="AU13" s="19"/>
      <c r="AV13" s="19">
        <v>1.69042185864621E-2</v>
      </c>
      <c r="AW13" s="19">
        <v>1.6600344409141401E-2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0.30594654134889099</v>
      </c>
      <c r="D9" s="17">
        <v>0.29966054982097601</v>
      </c>
      <c r="E9" s="17">
        <v>0.31142197551529299</v>
      </c>
      <c r="F9" s="17"/>
      <c r="G9" s="17">
        <v>0.35237055466123302</v>
      </c>
      <c r="H9" s="17">
        <v>0.43668185993797598</v>
      </c>
      <c r="I9" s="17">
        <v>0.30794860658095602</v>
      </c>
      <c r="J9" s="17">
        <v>0.319272982079504</v>
      </c>
      <c r="K9" s="17">
        <v>0.25908503866323201</v>
      </c>
      <c r="L9" s="17">
        <v>0.18767453627278899</v>
      </c>
      <c r="M9" s="17"/>
      <c r="N9" s="17">
        <v>0.37150150071225602</v>
      </c>
      <c r="O9" s="17">
        <v>0.29993733328580202</v>
      </c>
      <c r="P9" s="17">
        <v>0.30484392254658599</v>
      </c>
      <c r="Q9" s="17">
        <v>0.242162970100885</v>
      </c>
      <c r="R9" s="17"/>
      <c r="S9" s="17">
        <v>0.342218324536399</v>
      </c>
      <c r="T9" s="17">
        <v>0.29289755367008002</v>
      </c>
      <c r="U9" s="17">
        <v>0.28597326642187398</v>
      </c>
      <c r="V9" s="17">
        <v>0.27546148788753599</v>
      </c>
      <c r="W9" s="17">
        <v>0.26121062389678201</v>
      </c>
      <c r="X9" s="17">
        <v>0.31322384859901597</v>
      </c>
      <c r="Y9" s="17">
        <v>0.31256303425556797</v>
      </c>
      <c r="Z9" s="17">
        <v>0.34163365704071902</v>
      </c>
      <c r="AA9" s="17">
        <v>0.34856126041836599</v>
      </c>
      <c r="AB9" s="17">
        <v>0.27275253767479302</v>
      </c>
      <c r="AC9" s="17">
        <v>0.27818035786862899</v>
      </c>
      <c r="AD9" s="17">
        <v>0.34472945809688299</v>
      </c>
      <c r="AE9" s="17"/>
      <c r="AF9" s="17">
        <v>0.220624812071195</v>
      </c>
      <c r="AG9" s="17">
        <v>0.30110443203239401</v>
      </c>
      <c r="AH9" s="17">
        <v>0.365429067396292</v>
      </c>
      <c r="AI9" s="17">
        <v>0.38705289063693599</v>
      </c>
      <c r="AJ9" s="17">
        <v>0.37162643641370002</v>
      </c>
      <c r="AK9" s="17"/>
      <c r="AL9" s="17">
        <v>0.42465196843743402</v>
      </c>
      <c r="AM9" s="17">
        <v>0.28042059944144099</v>
      </c>
      <c r="AN9" s="17">
        <v>0.27336787978143601</v>
      </c>
      <c r="AO9" s="17">
        <v>0.23224047729002001</v>
      </c>
      <c r="AP9" s="17">
        <v>0.268397464909373</v>
      </c>
      <c r="AQ9" s="17">
        <v>0.232470342902837</v>
      </c>
      <c r="AR9" s="17"/>
      <c r="AS9" s="17">
        <v>0.32630520844296501</v>
      </c>
      <c r="AT9" s="17">
        <v>0.281702375125014</v>
      </c>
      <c r="AU9" s="17"/>
      <c r="AV9" s="17">
        <v>0.33374678285989501</v>
      </c>
      <c r="AW9" s="17">
        <v>0.30897501244362402</v>
      </c>
    </row>
    <row r="10" spans="2:49" x14ac:dyDescent="0.3">
      <c r="B10" s="18" t="s">
        <v>139</v>
      </c>
      <c r="C10" s="17">
        <v>0.49935688023491398</v>
      </c>
      <c r="D10" s="17">
        <v>0.49656365803684299</v>
      </c>
      <c r="E10" s="17">
        <v>0.50220629632986202</v>
      </c>
      <c r="F10" s="17"/>
      <c r="G10" s="17">
        <v>0.47928832051680498</v>
      </c>
      <c r="H10" s="17">
        <v>0.43488813822796901</v>
      </c>
      <c r="I10" s="17">
        <v>0.52331173466646996</v>
      </c>
      <c r="J10" s="17">
        <v>0.50371900323895902</v>
      </c>
      <c r="K10" s="17">
        <v>0.52199370930448297</v>
      </c>
      <c r="L10" s="17">
        <v>0.52682532694983297</v>
      </c>
      <c r="M10" s="17"/>
      <c r="N10" s="17">
        <v>0.49354141739004198</v>
      </c>
      <c r="O10" s="17">
        <v>0.51834772148299002</v>
      </c>
      <c r="P10" s="17">
        <v>0.50274854779925005</v>
      </c>
      <c r="Q10" s="17">
        <v>0.48096955165295402</v>
      </c>
      <c r="R10" s="17"/>
      <c r="S10" s="17">
        <v>0.46011758907036998</v>
      </c>
      <c r="T10" s="17">
        <v>0.51920353490902904</v>
      </c>
      <c r="U10" s="17">
        <v>0.54260006910232605</v>
      </c>
      <c r="V10" s="17">
        <v>0.49886646772148402</v>
      </c>
      <c r="W10" s="17">
        <v>0.540028483524847</v>
      </c>
      <c r="X10" s="17">
        <v>0.46616211940677099</v>
      </c>
      <c r="Y10" s="17">
        <v>0.499149249460066</v>
      </c>
      <c r="Z10" s="17">
        <v>0.48684215844831003</v>
      </c>
      <c r="AA10" s="17">
        <v>0.458898476658048</v>
      </c>
      <c r="AB10" s="17">
        <v>0.55617914833775495</v>
      </c>
      <c r="AC10" s="17">
        <v>0.46328413867311202</v>
      </c>
      <c r="AD10" s="17">
        <v>0.54261058968045295</v>
      </c>
      <c r="AE10" s="17"/>
      <c r="AF10" s="17">
        <v>0.52400694211116705</v>
      </c>
      <c r="AG10" s="17">
        <v>0.50091853121563901</v>
      </c>
      <c r="AH10" s="17">
        <v>0.48677108654968698</v>
      </c>
      <c r="AI10" s="17">
        <v>0.48329389491171099</v>
      </c>
      <c r="AJ10" s="17">
        <v>0.42177349850997098</v>
      </c>
      <c r="AK10" s="17"/>
      <c r="AL10" s="17">
        <v>0.42180358340519902</v>
      </c>
      <c r="AM10" s="17">
        <v>0.54250320916030104</v>
      </c>
      <c r="AN10" s="17">
        <v>0.51712051199695297</v>
      </c>
      <c r="AO10" s="17">
        <v>0.53283247593754901</v>
      </c>
      <c r="AP10" s="17">
        <v>0.47530604674904098</v>
      </c>
      <c r="AQ10" s="17">
        <v>0.55096025897761403</v>
      </c>
      <c r="AR10" s="17"/>
      <c r="AS10" s="17">
        <v>0.49250680357365401</v>
      </c>
      <c r="AT10" s="17">
        <v>0.50751431001430403</v>
      </c>
      <c r="AU10" s="17"/>
      <c r="AV10" s="17">
        <v>0.48929339245985698</v>
      </c>
      <c r="AW10" s="17">
        <v>0.49999030656757398</v>
      </c>
    </row>
    <row r="11" spans="2:49" ht="28.8" x14ac:dyDescent="0.3">
      <c r="B11" s="18" t="s">
        <v>140</v>
      </c>
      <c r="C11" s="17">
        <v>0.11811733820966901</v>
      </c>
      <c r="D11" s="17">
        <v>0.13148643712955699</v>
      </c>
      <c r="E11" s="17">
        <v>0.105926450531641</v>
      </c>
      <c r="F11" s="17"/>
      <c r="G11" s="17">
        <v>8.8097542949180097E-2</v>
      </c>
      <c r="H11" s="17">
        <v>8.3922964382264806E-2</v>
      </c>
      <c r="I11" s="17">
        <v>0.113372659986439</v>
      </c>
      <c r="J11" s="17">
        <v>0.113764965149282</v>
      </c>
      <c r="K11" s="17">
        <v>0.11854731186902399</v>
      </c>
      <c r="L11" s="17">
        <v>0.17311607991217701</v>
      </c>
      <c r="M11" s="17"/>
      <c r="N11" s="17">
        <v>9.0239393829271902E-2</v>
      </c>
      <c r="O11" s="17">
        <v>0.122675310115766</v>
      </c>
      <c r="P11" s="17">
        <v>0.11954746416121</v>
      </c>
      <c r="Q11" s="17">
        <v>0.143521659254949</v>
      </c>
      <c r="R11" s="17"/>
      <c r="S11" s="17">
        <v>0.12404569401177599</v>
      </c>
      <c r="T11" s="17">
        <v>0.11887315351168</v>
      </c>
      <c r="U11" s="17">
        <v>9.1119685695553093E-2</v>
      </c>
      <c r="V11" s="17">
        <v>0.110163906588979</v>
      </c>
      <c r="W11" s="17">
        <v>9.8923804470463797E-2</v>
      </c>
      <c r="X11" s="17">
        <v>0.151181409255956</v>
      </c>
      <c r="Y11" s="17">
        <v>0.11337017257657001</v>
      </c>
      <c r="Z11" s="17">
        <v>9.70572553563782E-2</v>
      </c>
      <c r="AA11" s="17">
        <v>0.13340334755778299</v>
      </c>
      <c r="AB11" s="17">
        <v>0.129638561472391</v>
      </c>
      <c r="AC11" s="17">
        <v>0.116162404232933</v>
      </c>
      <c r="AD11" s="17">
        <v>8.1983093673833399E-2</v>
      </c>
      <c r="AE11" s="17"/>
      <c r="AF11" s="17">
        <v>0.15188044418215599</v>
      </c>
      <c r="AG11" s="17">
        <v>0.121051083021845</v>
      </c>
      <c r="AH11" s="17">
        <v>8.8247581223977606E-2</v>
      </c>
      <c r="AI11" s="17">
        <v>8.4288194742324699E-2</v>
      </c>
      <c r="AJ11" s="17">
        <v>0.17490577939926699</v>
      </c>
      <c r="AK11" s="17"/>
      <c r="AL11" s="17">
        <v>9.1768247901406697E-2</v>
      </c>
      <c r="AM11" s="17">
        <v>0.112824887986436</v>
      </c>
      <c r="AN11" s="17">
        <v>0.118375166904041</v>
      </c>
      <c r="AO11" s="17">
        <v>0.14517853540463699</v>
      </c>
      <c r="AP11" s="17">
        <v>0.142896596651374</v>
      </c>
      <c r="AQ11" s="17">
        <v>0.143844425407847</v>
      </c>
      <c r="AR11" s="17"/>
      <c r="AS11" s="17">
        <v>0.109448820879175</v>
      </c>
      <c r="AT11" s="17">
        <v>0.128440262304059</v>
      </c>
      <c r="AU11" s="17"/>
      <c r="AV11" s="17">
        <v>0.108327831979905</v>
      </c>
      <c r="AW11" s="17">
        <v>0.112059418616832</v>
      </c>
    </row>
    <row r="12" spans="2:49" ht="28.8" x14ac:dyDescent="0.3">
      <c r="B12" s="18" t="s">
        <v>141</v>
      </c>
      <c r="C12" s="17">
        <v>4.9459587551000897E-2</v>
      </c>
      <c r="D12" s="17">
        <v>5.1851659585376297E-2</v>
      </c>
      <c r="E12" s="17">
        <v>4.7482091823143703E-2</v>
      </c>
      <c r="F12" s="17"/>
      <c r="G12" s="17">
        <v>5.1626066238686402E-2</v>
      </c>
      <c r="H12" s="17">
        <v>2.1193976540779799E-2</v>
      </c>
      <c r="I12" s="17">
        <v>4.1980797552139897E-2</v>
      </c>
      <c r="J12" s="17">
        <v>4.4182796924440597E-2</v>
      </c>
      <c r="K12" s="17">
        <v>6.4077977385563201E-2</v>
      </c>
      <c r="L12" s="17">
        <v>7.1556791102293404E-2</v>
      </c>
      <c r="M12" s="17"/>
      <c r="N12" s="17">
        <v>3.1767335137807898E-2</v>
      </c>
      <c r="O12" s="17">
        <v>3.4576182048218697E-2</v>
      </c>
      <c r="P12" s="17">
        <v>5.1596152032989701E-2</v>
      </c>
      <c r="Q12" s="17">
        <v>8.2710456592198597E-2</v>
      </c>
      <c r="R12" s="17"/>
      <c r="S12" s="17">
        <v>4.7698482932584101E-2</v>
      </c>
      <c r="T12" s="17">
        <v>5.6145280995402697E-2</v>
      </c>
      <c r="U12" s="17">
        <v>5.0282093020094197E-2</v>
      </c>
      <c r="V12" s="17">
        <v>5.3914284574328099E-2</v>
      </c>
      <c r="W12" s="17">
        <v>5.4318028898855099E-2</v>
      </c>
      <c r="X12" s="17">
        <v>4.9394794892363397E-2</v>
      </c>
      <c r="Y12" s="17">
        <v>5.3070696142429798E-2</v>
      </c>
      <c r="Z12" s="17">
        <v>6.4351933867758004E-2</v>
      </c>
      <c r="AA12" s="17">
        <v>3.7369189645590099E-2</v>
      </c>
      <c r="AB12" s="17">
        <v>2.6339959006309401E-2</v>
      </c>
      <c r="AC12" s="17">
        <v>9.1405085388656299E-2</v>
      </c>
      <c r="AD12" s="17">
        <v>1.6194553813744201E-2</v>
      </c>
      <c r="AE12" s="17"/>
      <c r="AF12" s="17">
        <v>6.6423227027764098E-2</v>
      </c>
      <c r="AG12" s="17">
        <v>4.40368300572734E-2</v>
      </c>
      <c r="AH12" s="17">
        <v>3.9120204255233201E-2</v>
      </c>
      <c r="AI12" s="17">
        <v>3.4578669151031097E-2</v>
      </c>
      <c r="AJ12" s="17">
        <v>3.16942856770627E-2</v>
      </c>
      <c r="AK12" s="17"/>
      <c r="AL12" s="17">
        <v>3.8701765226779802E-2</v>
      </c>
      <c r="AM12" s="17">
        <v>4.0057844367315298E-2</v>
      </c>
      <c r="AN12" s="17">
        <v>6.4254655901385405E-2</v>
      </c>
      <c r="AO12" s="17">
        <v>5.3074473921991099E-2</v>
      </c>
      <c r="AP12" s="17">
        <v>7.1260365755767399E-2</v>
      </c>
      <c r="AQ12" s="17">
        <v>7.2724972711702404E-2</v>
      </c>
      <c r="AR12" s="17"/>
      <c r="AS12" s="17">
        <v>4.7594890626580399E-2</v>
      </c>
      <c r="AT12" s="17">
        <v>5.16801662354456E-2</v>
      </c>
      <c r="AU12" s="17"/>
      <c r="AV12" s="17">
        <v>4.70402882921237E-2</v>
      </c>
      <c r="AW12" s="17">
        <v>4.8886467733698903E-2</v>
      </c>
    </row>
    <row r="13" spans="2:49" x14ac:dyDescent="0.3">
      <c r="B13" s="18" t="s">
        <v>142</v>
      </c>
      <c r="C13" s="19">
        <v>2.7119652655524198E-2</v>
      </c>
      <c r="D13" s="19">
        <v>2.0437695427248801E-2</v>
      </c>
      <c r="E13" s="19">
        <v>3.29631858000606E-2</v>
      </c>
      <c r="F13" s="19"/>
      <c r="G13" s="19">
        <v>2.8617515634095501E-2</v>
      </c>
      <c r="H13" s="19">
        <v>2.3313060911010201E-2</v>
      </c>
      <c r="I13" s="19">
        <v>1.33862012139957E-2</v>
      </c>
      <c r="J13" s="19">
        <v>1.9060252607815499E-2</v>
      </c>
      <c r="K13" s="19">
        <v>3.62959627776979E-2</v>
      </c>
      <c r="L13" s="19">
        <v>4.0827265762907398E-2</v>
      </c>
      <c r="M13" s="19"/>
      <c r="N13" s="19">
        <v>1.29503529306223E-2</v>
      </c>
      <c r="O13" s="19">
        <v>2.4463453067223299E-2</v>
      </c>
      <c r="P13" s="19">
        <v>2.12639134599635E-2</v>
      </c>
      <c r="Q13" s="19">
        <v>5.0635362399013298E-2</v>
      </c>
      <c r="R13" s="19"/>
      <c r="S13" s="19">
        <v>2.5919909448871199E-2</v>
      </c>
      <c r="T13" s="19">
        <v>1.2880476913809001E-2</v>
      </c>
      <c r="U13" s="19">
        <v>3.0024885760151901E-2</v>
      </c>
      <c r="V13" s="19">
        <v>6.1593853227672503E-2</v>
      </c>
      <c r="W13" s="19">
        <v>4.5519059209052998E-2</v>
      </c>
      <c r="X13" s="19">
        <v>2.0037827845892999E-2</v>
      </c>
      <c r="Y13" s="19">
        <v>2.18468475653667E-2</v>
      </c>
      <c r="Z13" s="19">
        <v>1.01149952868342E-2</v>
      </c>
      <c r="AA13" s="19">
        <v>2.17677257202121E-2</v>
      </c>
      <c r="AB13" s="19">
        <v>1.5089793508751601E-2</v>
      </c>
      <c r="AC13" s="19">
        <v>5.09680138366699E-2</v>
      </c>
      <c r="AD13" s="19">
        <v>1.4482304735086E-2</v>
      </c>
      <c r="AE13" s="19"/>
      <c r="AF13" s="19">
        <v>3.7064574607717803E-2</v>
      </c>
      <c r="AG13" s="19">
        <v>3.2889123672848498E-2</v>
      </c>
      <c r="AH13" s="19">
        <v>2.043206057481E-2</v>
      </c>
      <c r="AI13" s="19">
        <v>1.0786350557996901E-2</v>
      </c>
      <c r="AJ13" s="19">
        <v>0</v>
      </c>
      <c r="AK13" s="19"/>
      <c r="AL13" s="19">
        <v>2.3074435029180301E-2</v>
      </c>
      <c r="AM13" s="19">
        <v>2.4193459044506298E-2</v>
      </c>
      <c r="AN13" s="19">
        <v>2.68817854161854E-2</v>
      </c>
      <c r="AO13" s="19">
        <v>3.6674037445802998E-2</v>
      </c>
      <c r="AP13" s="19">
        <v>4.2139525934444602E-2</v>
      </c>
      <c r="AQ13" s="19">
        <v>0</v>
      </c>
      <c r="AR13" s="19"/>
      <c r="AS13" s="19">
        <v>2.4144276477625699E-2</v>
      </c>
      <c r="AT13" s="19">
        <v>3.0662886321176801E-2</v>
      </c>
      <c r="AU13" s="19"/>
      <c r="AV13" s="19">
        <v>2.15917044082202E-2</v>
      </c>
      <c r="AW13" s="19">
        <v>3.0088794638271799E-2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2" t="s">
        <v>143</v>
      </c>
      <c r="E2" s="28"/>
      <c r="F2" s="28"/>
      <c r="G2" s="28"/>
      <c r="H2" s="28"/>
      <c r="I2" s="28"/>
    </row>
    <row r="6" spans="2:9" ht="49.95" customHeight="1" x14ac:dyDescent="0.3">
      <c r="B6" s="20" t="s">
        <v>15</v>
      </c>
      <c r="C6" s="20" t="s">
        <v>151</v>
      </c>
      <c r="D6" s="20" t="s">
        <v>152</v>
      </c>
      <c r="E6" s="20" t="s">
        <v>153</v>
      </c>
      <c r="F6" s="20" t="s">
        <v>154</v>
      </c>
      <c r="G6" s="20" t="s">
        <v>155</v>
      </c>
      <c r="H6" s="20" t="s">
        <v>156</v>
      </c>
    </row>
    <row r="7" spans="2:9" x14ac:dyDescent="0.3">
      <c r="B7" s="18" t="s">
        <v>138</v>
      </c>
      <c r="C7" s="17">
        <v>0.44778604826546903</v>
      </c>
      <c r="D7" s="17">
        <v>0.24394855346406699</v>
      </c>
      <c r="E7" s="17">
        <v>0.24908856504576299</v>
      </c>
      <c r="F7" s="17">
        <v>7.9405203133011096E-2</v>
      </c>
      <c r="G7" s="17">
        <v>0.16562619904068299</v>
      </c>
      <c r="H7" s="17">
        <v>0.171099868272444</v>
      </c>
    </row>
    <row r="8" spans="2:9" x14ac:dyDescent="0.3">
      <c r="B8" s="18" t="s">
        <v>139</v>
      </c>
      <c r="C8" s="17">
        <v>0.46322313496586598</v>
      </c>
      <c r="D8" s="17">
        <v>0.49088210417386302</v>
      </c>
      <c r="E8" s="17">
        <v>0.50348970411352401</v>
      </c>
      <c r="F8" s="17">
        <v>0.21852436106789799</v>
      </c>
      <c r="G8" s="17">
        <v>0.410871284628744</v>
      </c>
      <c r="H8" s="17">
        <v>0.35838764771488801</v>
      </c>
    </row>
    <row r="9" spans="2:9" ht="28.8" x14ac:dyDescent="0.3">
      <c r="B9" s="18" t="s">
        <v>140</v>
      </c>
      <c r="C9" s="17">
        <v>5.5053478130187003E-2</v>
      </c>
      <c r="D9" s="17">
        <v>0.175048384819259</v>
      </c>
      <c r="E9" s="17">
        <v>0.17061652055951099</v>
      </c>
      <c r="F9" s="17">
        <v>0.36078842913561399</v>
      </c>
      <c r="G9" s="17">
        <v>0.28483850853610898</v>
      </c>
      <c r="H9" s="17">
        <v>0.28789343591537703</v>
      </c>
    </row>
    <row r="10" spans="2:9" ht="28.8" x14ac:dyDescent="0.3">
      <c r="B10" s="18" t="s">
        <v>141</v>
      </c>
      <c r="C10" s="17">
        <v>1.6163413474688301E-2</v>
      </c>
      <c r="D10" s="17">
        <v>6.5914366774302097E-2</v>
      </c>
      <c r="E10" s="17">
        <v>4.6147534206471302E-2</v>
      </c>
      <c r="F10" s="17">
        <v>0.312741346177076</v>
      </c>
      <c r="G10" s="17">
        <v>0.125104134029692</v>
      </c>
      <c r="H10" s="17">
        <v>0.16484347374188199</v>
      </c>
    </row>
    <row r="11" spans="2:9" x14ac:dyDescent="0.3">
      <c r="B11" s="18" t="s">
        <v>142</v>
      </c>
      <c r="C11" s="17">
        <v>1.7773925163789499E-2</v>
      </c>
      <c r="D11" s="17">
        <v>2.4206590768508701E-2</v>
      </c>
      <c r="E11" s="17">
        <v>3.0657676074730002E-2</v>
      </c>
      <c r="F11" s="17">
        <v>2.85406604864012E-2</v>
      </c>
      <c r="G11" s="17">
        <v>1.3559873764771699E-2</v>
      </c>
      <c r="H11" s="17">
        <v>1.77755743554091E-2</v>
      </c>
    </row>
    <row r="12" spans="2:9" x14ac:dyDescent="0.3">
      <c r="B12" s="16"/>
      <c r="C12" s="16"/>
      <c r="D12" s="16"/>
      <c r="E12" s="16"/>
      <c r="F12" s="16"/>
      <c r="G12" s="16"/>
      <c r="H12" s="16"/>
    </row>
    <row r="13" spans="2:9" x14ac:dyDescent="0.3">
      <c r="B13" t="s">
        <v>81</v>
      </c>
    </row>
    <row r="14" spans="2:9" x14ac:dyDescent="0.3">
      <c r="B14" t="s">
        <v>82</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0.44778604826546903</v>
      </c>
      <c r="D9" s="17">
        <v>0.39393848629640199</v>
      </c>
      <c r="E9" s="17">
        <v>0.49802152421241602</v>
      </c>
      <c r="F9" s="17"/>
      <c r="G9" s="17">
        <v>0.47978875721697201</v>
      </c>
      <c r="H9" s="17">
        <v>0.51811170190973599</v>
      </c>
      <c r="I9" s="17">
        <v>0.46735645831739098</v>
      </c>
      <c r="J9" s="17">
        <v>0.381284842264349</v>
      </c>
      <c r="K9" s="17">
        <v>0.43173174406439202</v>
      </c>
      <c r="L9" s="17">
        <v>0.41807297000424598</v>
      </c>
      <c r="M9" s="17"/>
      <c r="N9" s="17">
        <v>0.51473253356564697</v>
      </c>
      <c r="O9" s="17">
        <v>0.40686057291946498</v>
      </c>
      <c r="P9" s="17">
        <v>0.43895295019271202</v>
      </c>
      <c r="Q9" s="17">
        <v>0.42526775616208901</v>
      </c>
      <c r="R9" s="17"/>
      <c r="S9" s="17">
        <v>0.48092569893328702</v>
      </c>
      <c r="T9" s="17">
        <v>0.44836630289395901</v>
      </c>
      <c r="U9" s="17">
        <v>0.45296939900626598</v>
      </c>
      <c r="V9" s="17">
        <v>0.45840657564586901</v>
      </c>
      <c r="W9" s="17">
        <v>0.45336870138426399</v>
      </c>
      <c r="X9" s="17">
        <v>0.45967992375572903</v>
      </c>
      <c r="Y9" s="17">
        <v>0.44164810305901298</v>
      </c>
      <c r="Z9" s="17">
        <v>0.55346821739005003</v>
      </c>
      <c r="AA9" s="17">
        <v>0.43717803224518298</v>
      </c>
      <c r="AB9" s="17">
        <v>0.36656050750744001</v>
      </c>
      <c r="AC9" s="17">
        <v>0.41226502592853898</v>
      </c>
      <c r="AD9" s="17">
        <v>0.41305358908904599</v>
      </c>
      <c r="AE9" s="17"/>
      <c r="AF9" s="17">
        <v>0.39833709642086401</v>
      </c>
      <c r="AG9" s="17">
        <v>0.43900927042798499</v>
      </c>
      <c r="AH9" s="17">
        <v>0.44715073077843198</v>
      </c>
      <c r="AI9" s="17">
        <v>0.53297685716269605</v>
      </c>
      <c r="AJ9" s="17">
        <v>0.57780324026026797</v>
      </c>
      <c r="AK9" s="17"/>
      <c r="AL9" s="17">
        <v>0.52300594815567403</v>
      </c>
      <c r="AM9" s="17">
        <v>0.42827592733452202</v>
      </c>
      <c r="AN9" s="17">
        <v>0.451375970095443</v>
      </c>
      <c r="AO9" s="17">
        <v>0.36976461006262901</v>
      </c>
      <c r="AP9" s="17">
        <v>0.42383537972958502</v>
      </c>
      <c r="AQ9" s="17">
        <v>0.47635622963580798</v>
      </c>
      <c r="AR9" s="17"/>
      <c r="AS9" s="17">
        <v>0.48094940153062099</v>
      </c>
      <c r="AT9" s="17">
        <v>0.40829339163002698</v>
      </c>
      <c r="AU9" s="17"/>
      <c r="AV9" s="17">
        <v>0.49295310769990802</v>
      </c>
      <c r="AW9" s="17">
        <v>0.45299475524515798</v>
      </c>
    </row>
    <row r="10" spans="2:49" x14ac:dyDescent="0.3">
      <c r="B10" s="18" t="s">
        <v>139</v>
      </c>
      <c r="C10" s="17">
        <v>0.46322313496586598</v>
      </c>
      <c r="D10" s="17">
        <v>0.49103003085554098</v>
      </c>
      <c r="E10" s="17">
        <v>0.43861759372974202</v>
      </c>
      <c r="F10" s="17"/>
      <c r="G10" s="17">
        <v>0.41210839214504502</v>
      </c>
      <c r="H10" s="17">
        <v>0.39476675812054002</v>
      </c>
      <c r="I10" s="17">
        <v>0.46300770014113901</v>
      </c>
      <c r="J10" s="17">
        <v>0.50958136428355105</v>
      </c>
      <c r="K10" s="17">
        <v>0.477807674049188</v>
      </c>
      <c r="L10" s="17">
        <v>0.50574652709145096</v>
      </c>
      <c r="M10" s="17"/>
      <c r="N10" s="17">
        <v>0.42638760041938001</v>
      </c>
      <c r="O10" s="17">
        <v>0.50591233633891197</v>
      </c>
      <c r="P10" s="17">
        <v>0.46552839665366802</v>
      </c>
      <c r="Q10" s="17">
        <v>0.45615330086695299</v>
      </c>
      <c r="R10" s="17"/>
      <c r="S10" s="17">
        <v>0.44396235633697101</v>
      </c>
      <c r="T10" s="17">
        <v>0.46568854794841802</v>
      </c>
      <c r="U10" s="17">
        <v>0.48619084500892101</v>
      </c>
      <c r="V10" s="17">
        <v>0.42090489615703602</v>
      </c>
      <c r="W10" s="17">
        <v>0.48240576498864901</v>
      </c>
      <c r="X10" s="17">
        <v>0.441935353740953</v>
      </c>
      <c r="Y10" s="17">
        <v>0.46285765583781802</v>
      </c>
      <c r="Z10" s="17">
        <v>0.37768654874279001</v>
      </c>
      <c r="AA10" s="17">
        <v>0.49562389809638802</v>
      </c>
      <c r="AB10" s="17">
        <v>0.499781409987267</v>
      </c>
      <c r="AC10" s="17">
        <v>0.45444356111773099</v>
      </c>
      <c r="AD10" s="17">
        <v>0.52859740787415299</v>
      </c>
      <c r="AE10" s="17"/>
      <c r="AF10" s="17">
        <v>0.48288125282271199</v>
      </c>
      <c r="AG10" s="17">
        <v>0.45252448252242999</v>
      </c>
      <c r="AH10" s="17">
        <v>0.484237202438356</v>
      </c>
      <c r="AI10" s="17">
        <v>0.42334737008843598</v>
      </c>
      <c r="AJ10" s="17">
        <v>0.39050247406266902</v>
      </c>
      <c r="AK10" s="17"/>
      <c r="AL10" s="17">
        <v>0.401960208073326</v>
      </c>
      <c r="AM10" s="17">
        <v>0.48952494712751099</v>
      </c>
      <c r="AN10" s="17">
        <v>0.41659150614235102</v>
      </c>
      <c r="AO10" s="17">
        <v>0.51623200354655996</v>
      </c>
      <c r="AP10" s="17">
        <v>0.50282424515975399</v>
      </c>
      <c r="AQ10" s="17">
        <v>0.47727501594803201</v>
      </c>
      <c r="AR10" s="17"/>
      <c r="AS10" s="17">
        <v>0.43992715735759103</v>
      </c>
      <c r="AT10" s="17">
        <v>0.49096520427094198</v>
      </c>
      <c r="AU10" s="17"/>
      <c r="AV10" s="17">
        <v>0.43710858145863601</v>
      </c>
      <c r="AW10" s="17">
        <v>0.44649115444089199</v>
      </c>
    </row>
    <row r="11" spans="2:49" ht="28.8" x14ac:dyDescent="0.3">
      <c r="B11" s="18" t="s">
        <v>140</v>
      </c>
      <c r="C11" s="17">
        <v>5.5053478130187003E-2</v>
      </c>
      <c r="D11" s="17">
        <v>7.2710060165633403E-2</v>
      </c>
      <c r="E11" s="17">
        <v>3.7357475515689402E-2</v>
      </c>
      <c r="F11" s="17"/>
      <c r="G11" s="17">
        <v>6.5376340937937899E-2</v>
      </c>
      <c r="H11" s="17">
        <v>5.56368506687345E-2</v>
      </c>
      <c r="I11" s="17">
        <v>3.9057163938948501E-2</v>
      </c>
      <c r="J11" s="17">
        <v>7.8863769213301904E-2</v>
      </c>
      <c r="K11" s="17">
        <v>3.9277358777410003E-2</v>
      </c>
      <c r="L11" s="17">
        <v>5.1987093460527802E-2</v>
      </c>
      <c r="M11" s="17"/>
      <c r="N11" s="17">
        <v>4.0045782976658298E-2</v>
      </c>
      <c r="O11" s="17">
        <v>5.5848545981535297E-2</v>
      </c>
      <c r="P11" s="17">
        <v>6.0128152156152803E-2</v>
      </c>
      <c r="Q11" s="17">
        <v>6.6574120747968896E-2</v>
      </c>
      <c r="R11" s="17"/>
      <c r="S11" s="17">
        <v>4.47873462656437E-2</v>
      </c>
      <c r="T11" s="17">
        <v>3.6346872640658799E-2</v>
      </c>
      <c r="U11" s="17">
        <v>2.4898248856653801E-2</v>
      </c>
      <c r="V11" s="17">
        <v>8.1493435978339204E-2</v>
      </c>
      <c r="W11" s="17">
        <v>3.5108549535106802E-2</v>
      </c>
      <c r="X11" s="17">
        <v>7.7058767856697102E-2</v>
      </c>
      <c r="Y11" s="17">
        <v>6.2728616594907499E-2</v>
      </c>
      <c r="Z11" s="17">
        <v>4.2396170039880401E-2</v>
      </c>
      <c r="AA11" s="17">
        <v>3.8250584613525401E-2</v>
      </c>
      <c r="AB11" s="17">
        <v>8.6002336558140297E-2</v>
      </c>
      <c r="AC11" s="17">
        <v>0.115995210158295</v>
      </c>
      <c r="AD11" s="17">
        <v>2.9666306350978802E-2</v>
      </c>
      <c r="AE11" s="17"/>
      <c r="AF11" s="17">
        <v>7.7175856334300699E-2</v>
      </c>
      <c r="AG11" s="17">
        <v>6.7656146895079802E-2</v>
      </c>
      <c r="AH11" s="17">
        <v>3.4494385198897498E-2</v>
      </c>
      <c r="AI11" s="17">
        <v>3.3376736882310902E-2</v>
      </c>
      <c r="AJ11" s="17">
        <v>0</v>
      </c>
      <c r="AK11" s="17"/>
      <c r="AL11" s="17">
        <v>4.4802329052505599E-2</v>
      </c>
      <c r="AM11" s="17">
        <v>5.4155806836245497E-2</v>
      </c>
      <c r="AN11" s="17">
        <v>6.8481719930134605E-2</v>
      </c>
      <c r="AO11" s="17">
        <v>7.2362152086098294E-2</v>
      </c>
      <c r="AP11" s="17">
        <v>5.1929264741666099E-2</v>
      </c>
      <c r="AQ11" s="17">
        <v>2.7866517161076802E-2</v>
      </c>
      <c r="AR11" s="17"/>
      <c r="AS11" s="17">
        <v>4.7249553243277002E-2</v>
      </c>
      <c r="AT11" s="17">
        <v>6.4346800295270096E-2</v>
      </c>
      <c r="AU11" s="17"/>
      <c r="AV11" s="17">
        <v>3.6555753585909602E-2</v>
      </c>
      <c r="AW11" s="17">
        <v>7.2153643917721805E-2</v>
      </c>
    </row>
    <row r="12" spans="2:49" ht="28.8" x14ac:dyDescent="0.3">
      <c r="B12" s="18" t="s">
        <v>141</v>
      </c>
      <c r="C12" s="17">
        <v>1.6163413474688301E-2</v>
      </c>
      <c r="D12" s="17">
        <v>2.2920676531500601E-2</v>
      </c>
      <c r="E12" s="17">
        <v>9.6884672236357706E-3</v>
      </c>
      <c r="F12" s="17"/>
      <c r="G12" s="17">
        <v>2.3617981810804399E-2</v>
      </c>
      <c r="H12" s="17">
        <v>1.30993850619237E-2</v>
      </c>
      <c r="I12" s="17">
        <v>1.2321758827034001E-2</v>
      </c>
      <c r="J12" s="17">
        <v>1.0939328845829399E-2</v>
      </c>
      <c r="K12" s="17">
        <v>2.6971620220759902E-2</v>
      </c>
      <c r="L12" s="17">
        <v>1.37922546549861E-2</v>
      </c>
      <c r="M12" s="17"/>
      <c r="N12" s="17">
        <v>8.8360394519811803E-3</v>
      </c>
      <c r="O12" s="17">
        <v>1.5398709135695099E-2</v>
      </c>
      <c r="P12" s="17">
        <v>1.75462095870982E-2</v>
      </c>
      <c r="Q12" s="17">
        <v>2.3833484388321498E-2</v>
      </c>
      <c r="R12" s="17"/>
      <c r="S12" s="17">
        <v>2.0536642615164E-2</v>
      </c>
      <c r="T12" s="17">
        <v>3.0166987525024301E-2</v>
      </c>
      <c r="U12" s="17">
        <v>1.1238415446237099E-2</v>
      </c>
      <c r="V12" s="17">
        <v>1.3806140161329901E-2</v>
      </c>
      <c r="W12" s="17">
        <v>1.1310445355472E-2</v>
      </c>
      <c r="X12" s="17">
        <v>1.07596436339563E-2</v>
      </c>
      <c r="Y12" s="17">
        <v>1.5992663943661101E-2</v>
      </c>
      <c r="Z12" s="17">
        <v>1.43436738334538E-2</v>
      </c>
      <c r="AA12" s="17">
        <v>1.6521098271795799E-2</v>
      </c>
      <c r="AB12" s="17">
        <v>1.5120500930750401E-2</v>
      </c>
      <c r="AC12" s="17">
        <v>0</v>
      </c>
      <c r="AD12" s="17">
        <v>1.4200391950735599E-2</v>
      </c>
      <c r="AE12" s="17"/>
      <c r="AF12" s="17">
        <v>1.59410763177469E-2</v>
      </c>
      <c r="AG12" s="17">
        <v>1.52401987145736E-2</v>
      </c>
      <c r="AH12" s="17">
        <v>1.8286039379387501E-2</v>
      </c>
      <c r="AI12" s="17">
        <v>6.7583919874234597E-3</v>
      </c>
      <c r="AJ12" s="17">
        <v>0</v>
      </c>
      <c r="AK12" s="17"/>
      <c r="AL12" s="17">
        <v>1.2949399461449001E-2</v>
      </c>
      <c r="AM12" s="17">
        <v>1.87541988026463E-2</v>
      </c>
      <c r="AN12" s="17">
        <v>2.4991463786230399E-2</v>
      </c>
      <c r="AO12" s="17">
        <v>1.9845114488565099E-2</v>
      </c>
      <c r="AP12" s="17">
        <v>4.0404692777564798E-3</v>
      </c>
      <c r="AQ12" s="17">
        <v>9.6819973998670296E-3</v>
      </c>
      <c r="AR12" s="17"/>
      <c r="AS12" s="17">
        <v>1.5811890291006599E-2</v>
      </c>
      <c r="AT12" s="17">
        <v>1.6582025678392402E-2</v>
      </c>
      <c r="AU12" s="17"/>
      <c r="AV12" s="17">
        <v>1.6347691272437299E-2</v>
      </c>
      <c r="AW12" s="17">
        <v>1.45640984253889E-2</v>
      </c>
    </row>
    <row r="13" spans="2:49" x14ac:dyDescent="0.3">
      <c r="B13" s="18" t="s">
        <v>142</v>
      </c>
      <c r="C13" s="19">
        <v>1.7773925163789499E-2</v>
      </c>
      <c r="D13" s="19">
        <v>1.9400746150922899E-2</v>
      </c>
      <c r="E13" s="19">
        <v>1.63149393185167E-2</v>
      </c>
      <c r="F13" s="19"/>
      <c r="G13" s="19">
        <v>1.9108527889241E-2</v>
      </c>
      <c r="H13" s="19">
        <v>1.8385304239066001E-2</v>
      </c>
      <c r="I13" s="19">
        <v>1.8256918775488101E-2</v>
      </c>
      <c r="J13" s="19">
        <v>1.9330695392969E-2</v>
      </c>
      <c r="K13" s="19">
        <v>2.4211602888250802E-2</v>
      </c>
      <c r="L13" s="19">
        <v>1.04011547887892E-2</v>
      </c>
      <c r="M13" s="19"/>
      <c r="N13" s="19">
        <v>9.9980435863329092E-3</v>
      </c>
      <c r="O13" s="19">
        <v>1.5979835624392199E-2</v>
      </c>
      <c r="P13" s="19">
        <v>1.7844291410369601E-2</v>
      </c>
      <c r="Q13" s="19">
        <v>2.8171337834667801E-2</v>
      </c>
      <c r="R13" s="19"/>
      <c r="S13" s="19">
        <v>9.7879558489339397E-3</v>
      </c>
      <c r="T13" s="19">
        <v>1.9431288991939299E-2</v>
      </c>
      <c r="U13" s="19">
        <v>2.4703091681921599E-2</v>
      </c>
      <c r="V13" s="19">
        <v>2.53889520574264E-2</v>
      </c>
      <c r="W13" s="19">
        <v>1.7806538736508001E-2</v>
      </c>
      <c r="X13" s="19">
        <v>1.0566311012664101E-2</v>
      </c>
      <c r="Y13" s="19">
        <v>1.6772960564601001E-2</v>
      </c>
      <c r="Z13" s="19">
        <v>1.21053899938255E-2</v>
      </c>
      <c r="AA13" s="19">
        <v>1.24263867731082E-2</v>
      </c>
      <c r="AB13" s="19">
        <v>3.25352450164023E-2</v>
      </c>
      <c r="AC13" s="19">
        <v>1.72962027954351E-2</v>
      </c>
      <c r="AD13" s="19">
        <v>1.4482304735086E-2</v>
      </c>
      <c r="AE13" s="19"/>
      <c r="AF13" s="19">
        <v>2.56647181043765E-2</v>
      </c>
      <c r="AG13" s="19">
        <v>2.5569901439932499E-2</v>
      </c>
      <c r="AH13" s="19">
        <v>1.5831642204927401E-2</v>
      </c>
      <c r="AI13" s="19">
        <v>3.5406438791335099E-3</v>
      </c>
      <c r="AJ13" s="19">
        <v>3.16942856770627E-2</v>
      </c>
      <c r="AK13" s="19"/>
      <c r="AL13" s="19">
        <v>1.7282115257044602E-2</v>
      </c>
      <c r="AM13" s="19">
        <v>9.2891198990741903E-3</v>
      </c>
      <c r="AN13" s="19">
        <v>3.8559340045840801E-2</v>
      </c>
      <c r="AO13" s="19">
        <v>2.1796119816147999E-2</v>
      </c>
      <c r="AP13" s="19">
        <v>1.7370641091238599E-2</v>
      </c>
      <c r="AQ13" s="19">
        <v>8.8202398552159403E-3</v>
      </c>
      <c r="AR13" s="19"/>
      <c r="AS13" s="19">
        <v>1.6061997577504601E-2</v>
      </c>
      <c r="AT13" s="19">
        <v>1.9812578125368401E-2</v>
      </c>
      <c r="AU13" s="19"/>
      <c r="AV13" s="19">
        <v>1.70348659831089E-2</v>
      </c>
      <c r="AW13" s="19">
        <v>1.37963479708393E-2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0.24394855346406699</v>
      </c>
      <c r="D9" s="17">
        <v>0.27493229417452603</v>
      </c>
      <c r="E9" s="17">
        <v>0.211850049613272</v>
      </c>
      <c r="F9" s="17"/>
      <c r="G9" s="17">
        <v>0.24902583892799399</v>
      </c>
      <c r="H9" s="17">
        <v>0.35341077931631099</v>
      </c>
      <c r="I9" s="17">
        <v>0.25775886447167901</v>
      </c>
      <c r="J9" s="17">
        <v>0.16470373788414999</v>
      </c>
      <c r="K9" s="17">
        <v>0.19808941695825499</v>
      </c>
      <c r="L9" s="17">
        <v>0.235551065005391</v>
      </c>
      <c r="M9" s="17"/>
      <c r="N9" s="17">
        <v>0.33397158310139802</v>
      </c>
      <c r="O9" s="17">
        <v>0.18870667194199101</v>
      </c>
      <c r="P9" s="17">
        <v>0.25738351330994003</v>
      </c>
      <c r="Q9" s="17">
        <v>0.19501242138646299</v>
      </c>
      <c r="R9" s="17"/>
      <c r="S9" s="17">
        <v>0.30620675196467001</v>
      </c>
      <c r="T9" s="17">
        <v>0.26692083918474402</v>
      </c>
      <c r="U9" s="17">
        <v>0.22832640243378099</v>
      </c>
      <c r="V9" s="17">
        <v>0.20257664912225001</v>
      </c>
      <c r="W9" s="17">
        <v>0.16158733164365999</v>
      </c>
      <c r="X9" s="17">
        <v>0.28305289316077797</v>
      </c>
      <c r="Y9" s="17">
        <v>0.23064487037554501</v>
      </c>
      <c r="Z9" s="17">
        <v>0.27295423173530498</v>
      </c>
      <c r="AA9" s="17">
        <v>0.27587030034351301</v>
      </c>
      <c r="AB9" s="17">
        <v>0.190745551516073</v>
      </c>
      <c r="AC9" s="17">
        <v>0.231944123012021</v>
      </c>
      <c r="AD9" s="17">
        <v>0.152886450629592</v>
      </c>
      <c r="AE9" s="17"/>
      <c r="AF9" s="17">
        <v>0.15404255105439801</v>
      </c>
      <c r="AG9" s="17">
        <v>0.19026915191944199</v>
      </c>
      <c r="AH9" s="17">
        <v>0.29867542275530201</v>
      </c>
      <c r="AI9" s="17">
        <v>0.38560858966567602</v>
      </c>
      <c r="AJ9" s="17">
        <v>0.49932010741058602</v>
      </c>
      <c r="AK9" s="17"/>
      <c r="AL9" s="17">
        <v>0.35072071043980901</v>
      </c>
      <c r="AM9" s="17">
        <v>0.22620768329879101</v>
      </c>
      <c r="AN9" s="17">
        <v>0.22344566230260701</v>
      </c>
      <c r="AO9" s="17">
        <v>0.182761538136227</v>
      </c>
      <c r="AP9" s="17">
        <v>0.189699358921633</v>
      </c>
      <c r="AQ9" s="17">
        <v>0.14911027130094401</v>
      </c>
      <c r="AR9" s="17"/>
      <c r="AS9" s="17">
        <v>0.26935925648007902</v>
      </c>
      <c r="AT9" s="17">
        <v>0.21368815847165001</v>
      </c>
      <c r="AU9" s="17"/>
      <c r="AV9" s="17">
        <v>0.26408114251440801</v>
      </c>
      <c r="AW9" s="17">
        <v>0.28165111091935302</v>
      </c>
    </row>
    <row r="10" spans="2:49" x14ac:dyDescent="0.3">
      <c r="B10" s="18" t="s">
        <v>139</v>
      </c>
      <c r="C10" s="17">
        <v>0.49088210417386302</v>
      </c>
      <c r="D10" s="17">
        <v>0.47136343929281699</v>
      </c>
      <c r="E10" s="17">
        <v>0.512638192086454</v>
      </c>
      <c r="F10" s="17"/>
      <c r="G10" s="17">
        <v>0.45626630444525601</v>
      </c>
      <c r="H10" s="17">
        <v>0.448961405784427</v>
      </c>
      <c r="I10" s="17">
        <v>0.44961086899931502</v>
      </c>
      <c r="J10" s="17">
        <v>0.47640672710967802</v>
      </c>
      <c r="K10" s="17">
        <v>0.51461575112075797</v>
      </c>
      <c r="L10" s="17">
        <v>0.57767953431704799</v>
      </c>
      <c r="M10" s="17"/>
      <c r="N10" s="17">
        <v>0.487673980883644</v>
      </c>
      <c r="O10" s="17">
        <v>0.54815581289408599</v>
      </c>
      <c r="P10" s="17">
        <v>0.46260244520467902</v>
      </c>
      <c r="Q10" s="17">
        <v>0.45774267012720399</v>
      </c>
      <c r="R10" s="17"/>
      <c r="S10" s="17">
        <v>0.45302813939296699</v>
      </c>
      <c r="T10" s="17">
        <v>0.49091100901541102</v>
      </c>
      <c r="U10" s="17">
        <v>0.49159007744995498</v>
      </c>
      <c r="V10" s="17">
        <v>0.466026264879011</v>
      </c>
      <c r="W10" s="17">
        <v>0.54882748818217997</v>
      </c>
      <c r="X10" s="17">
        <v>0.48067227951005798</v>
      </c>
      <c r="Y10" s="17">
        <v>0.521529986213636</v>
      </c>
      <c r="Z10" s="17">
        <v>0.53330023964514395</v>
      </c>
      <c r="AA10" s="17">
        <v>0.46404415714679897</v>
      </c>
      <c r="AB10" s="17">
        <v>0.534538820771992</v>
      </c>
      <c r="AC10" s="17">
        <v>0.41109931988099901</v>
      </c>
      <c r="AD10" s="17">
        <v>0.59801954145132297</v>
      </c>
      <c r="AE10" s="17"/>
      <c r="AF10" s="17">
        <v>0.51444468896412299</v>
      </c>
      <c r="AG10" s="17">
        <v>0.51119773864982399</v>
      </c>
      <c r="AH10" s="17">
        <v>0.46364412714610098</v>
      </c>
      <c r="AI10" s="17">
        <v>0.460178211364203</v>
      </c>
      <c r="AJ10" s="17">
        <v>0.30455704617169699</v>
      </c>
      <c r="AK10" s="17"/>
      <c r="AL10" s="17">
        <v>0.44235258105432701</v>
      </c>
      <c r="AM10" s="17">
        <v>0.50852975029451797</v>
      </c>
      <c r="AN10" s="17">
        <v>0.48612714366999199</v>
      </c>
      <c r="AO10" s="17">
        <v>0.50676163731342305</v>
      </c>
      <c r="AP10" s="17">
        <v>0.51024785440585196</v>
      </c>
      <c r="AQ10" s="17">
        <v>0.56155601763029295</v>
      </c>
      <c r="AR10" s="17"/>
      <c r="AS10" s="17">
        <v>0.50759260604392098</v>
      </c>
      <c r="AT10" s="17">
        <v>0.47098236402142302</v>
      </c>
      <c r="AU10" s="17"/>
      <c r="AV10" s="17">
        <v>0.52802839350666997</v>
      </c>
      <c r="AW10" s="17">
        <v>0.46000103707101903</v>
      </c>
    </row>
    <row r="11" spans="2:49" ht="28.8" x14ac:dyDescent="0.3">
      <c r="B11" s="18" t="s">
        <v>140</v>
      </c>
      <c r="C11" s="17">
        <v>0.175048384819259</v>
      </c>
      <c r="D11" s="17">
        <v>0.164614878697983</v>
      </c>
      <c r="E11" s="17">
        <v>0.183736276126958</v>
      </c>
      <c r="F11" s="17"/>
      <c r="G11" s="17">
        <v>0.21187686817947299</v>
      </c>
      <c r="H11" s="17">
        <v>0.120850052274525</v>
      </c>
      <c r="I11" s="17">
        <v>0.19116597224864701</v>
      </c>
      <c r="J11" s="17">
        <v>0.227685539216608</v>
      </c>
      <c r="K11" s="17">
        <v>0.18508716780757001</v>
      </c>
      <c r="L11" s="17">
        <v>0.131713833259549</v>
      </c>
      <c r="M11" s="17"/>
      <c r="N11" s="17">
        <v>0.116294178837235</v>
      </c>
      <c r="O11" s="17">
        <v>0.18863326010348599</v>
      </c>
      <c r="P11" s="17">
        <v>0.17621324316496301</v>
      </c>
      <c r="Q11" s="17">
        <v>0.22162213840507999</v>
      </c>
      <c r="R11" s="17"/>
      <c r="S11" s="17">
        <v>0.14271479868260201</v>
      </c>
      <c r="T11" s="17">
        <v>0.14797522840911001</v>
      </c>
      <c r="U11" s="17">
        <v>0.19742233590950201</v>
      </c>
      <c r="V11" s="17">
        <v>0.23071307951053799</v>
      </c>
      <c r="W11" s="17">
        <v>0.19791907930158201</v>
      </c>
      <c r="X11" s="17">
        <v>0.18922571504326699</v>
      </c>
      <c r="Y11" s="17">
        <v>0.186672627290528</v>
      </c>
      <c r="Z11" s="17">
        <v>0.10438345345031599</v>
      </c>
      <c r="AA11" s="17">
        <v>0.16964829070946999</v>
      </c>
      <c r="AB11" s="17">
        <v>0.16121115744733899</v>
      </c>
      <c r="AC11" s="17">
        <v>0.256230422061065</v>
      </c>
      <c r="AD11" s="17">
        <v>0.110646427812736</v>
      </c>
      <c r="AE11" s="17"/>
      <c r="AF11" s="17">
        <v>0.21409286425889701</v>
      </c>
      <c r="AG11" s="17">
        <v>0.19573829991536701</v>
      </c>
      <c r="AH11" s="17">
        <v>0.17484050628584399</v>
      </c>
      <c r="AI11" s="17">
        <v>9.6519518721216599E-2</v>
      </c>
      <c r="AJ11" s="17">
        <v>0.123922956832987</v>
      </c>
      <c r="AK11" s="17"/>
      <c r="AL11" s="17">
        <v>0.13413992701771801</v>
      </c>
      <c r="AM11" s="17">
        <v>0.17042370309094801</v>
      </c>
      <c r="AN11" s="17">
        <v>0.18023028510957101</v>
      </c>
      <c r="AO11" s="17">
        <v>0.21565996975106699</v>
      </c>
      <c r="AP11" s="17">
        <v>0.18472152606582201</v>
      </c>
      <c r="AQ11" s="17">
        <v>0.24883094633571201</v>
      </c>
      <c r="AR11" s="17"/>
      <c r="AS11" s="17">
        <v>0.14517539258001</v>
      </c>
      <c r="AT11" s="17">
        <v>0.210622707347662</v>
      </c>
      <c r="AU11" s="17"/>
      <c r="AV11" s="17">
        <v>0.13115269124316301</v>
      </c>
      <c r="AW11" s="17">
        <v>0.17783194467399699</v>
      </c>
    </row>
    <row r="12" spans="2:49" ht="28.8" x14ac:dyDescent="0.3">
      <c r="B12" s="18" t="s">
        <v>141</v>
      </c>
      <c r="C12" s="17">
        <v>6.5914366774302097E-2</v>
      </c>
      <c r="D12" s="17">
        <v>6.65006391137897E-2</v>
      </c>
      <c r="E12" s="17">
        <v>6.5816668665516803E-2</v>
      </c>
      <c r="F12" s="17"/>
      <c r="G12" s="17">
        <v>6.0414266404454298E-2</v>
      </c>
      <c r="H12" s="17">
        <v>6.0846856843029103E-2</v>
      </c>
      <c r="I12" s="17">
        <v>6.9375976979869899E-2</v>
      </c>
      <c r="J12" s="17">
        <v>0.104022950201694</v>
      </c>
      <c r="K12" s="17">
        <v>7.4087592007594003E-2</v>
      </c>
      <c r="L12" s="17">
        <v>3.4418485777712803E-2</v>
      </c>
      <c r="M12" s="17"/>
      <c r="N12" s="17">
        <v>4.9549915090163502E-2</v>
      </c>
      <c r="O12" s="17">
        <v>5.4188358304097697E-2</v>
      </c>
      <c r="P12" s="17">
        <v>7.6284376481485602E-2</v>
      </c>
      <c r="Q12" s="17">
        <v>8.7383296095353294E-2</v>
      </c>
      <c r="R12" s="17"/>
      <c r="S12" s="17">
        <v>6.7784274998817104E-2</v>
      </c>
      <c r="T12" s="17">
        <v>7.0419140644169098E-2</v>
      </c>
      <c r="U12" s="17">
        <v>6.3736188562212095E-2</v>
      </c>
      <c r="V12" s="17">
        <v>6.8410566221212096E-2</v>
      </c>
      <c r="W12" s="17">
        <v>5.9526989055273802E-2</v>
      </c>
      <c r="X12" s="17">
        <v>3.1263403845530099E-2</v>
      </c>
      <c r="Y12" s="17">
        <v>3.8549603727658699E-2</v>
      </c>
      <c r="Z12" s="17">
        <v>7.8121893986835098E-2</v>
      </c>
      <c r="AA12" s="17">
        <v>6.3894357930922005E-2</v>
      </c>
      <c r="AB12" s="17">
        <v>9.8237481262332199E-2</v>
      </c>
      <c r="AC12" s="17">
        <v>7.2579074708800095E-2</v>
      </c>
      <c r="AD12" s="17">
        <v>0.110808419771524</v>
      </c>
      <c r="AE12" s="17"/>
      <c r="AF12" s="17">
        <v>8.5524591829219496E-2</v>
      </c>
      <c r="AG12" s="17">
        <v>6.9424081790067899E-2</v>
      </c>
      <c r="AH12" s="17">
        <v>5.0742992572389602E-2</v>
      </c>
      <c r="AI12" s="17">
        <v>4.2202628419214301E-2</v>
      </c>
      <c r="AJ12" s="17">
        <v>7.2199889584729907E-2</v>
      </c>
      <c r="AK12" s="17"/>
      <c r="AL12" s="17">
        <v>5.53781483868587E-2</v>
      </c>
      <c r="AM12" s="17">
        <v>6.4976223978618602E-2</v>
      </c>
      <c r="AN12" s="17">
        <v>7.0247852089976304E-2</v>
      </c>
      <c r="AO12" s="17">
        <v>7.3543618009237102E-2</v>
      </c>
      <c r="AP12" s="17">
        <v>9.0143665616083904E-2</v>
      </c>
      <c r="AQ12" s="17">
        <v>4.0502764733050999E-2</v>
      </c>
      <c r="AR12" s="17"/>
      <c r="AS12" s="17">
        <v>5.6053739150328998E-2</v>
      </c>
      <c r="AT12" s="17">
        <v>7.7656918193935803E-2</v>
      </c>
      <c r="AU12" s="17"/>
      <c r="AV12" s="17">
        <v>5.3807760939023702E-2</v>
      </c>
      <c r="AW12" s="17">
        <v>6.12842509253127E-2</v>
      </c>
    </row>
    <row r="13" spans="2:49" x14ac:dyDescent="0.3">
      <c r="B13" s="18" t="s">
        <v>142</v>
      </c>
      <c r="C13" s="19">
        <v>2.4206590768508701E-2</v>
      </c>
      <c r="D13" s="19">
        <v>2.2588748720885E-2</v>
      </c>
      <c r="E13" s="19">
        <v>2.5958813507800101E-2</v>
      </c>
      <c r="F13" s="19"/>
      <c r="G13" s="19">
        <v>2.2416722042823502E-2</v>
      </c>
      <c r="H13" s="19">
        <v>1.5930905781707999E-2</v>
      </c>
      <c r="I13" s="19">
        <v>3.2088317300489597E-2</v>
      </c>
      <c r="J13" s="19">
        <v>2.7181045587869102E-2</v>
      </c>
      <c r="K13" s="19">
        <v>2.81200721058237E-2</v>
      </c>
      <c r="L13" s="19">
        <v>2.0637081640299301E-2</v>
      </c>
      <c r="M13" s="19"/>
      <c r="N13" s="19">
        <v>1.2510342087560199E-2</v>
      </c>
      <c r="O13" s="19">
        <v>2.0315896756339699E-2</v>
      </c>
      <c r="P13" s="19">
        <v>2.75164218389327E-2</v>
      </c>
      <c r="Q13" s="19">
        <v>3.8239473985899101E-2</v>
      </c>
      <c r="R13" s="19"/>
      <c r="S13" s="19">
        <v>3.0266034960943999E-2</v>
      </c>
      <c r="T13" s="19">
        <v>2.37737827465659E-2</v>
      </c>
      <c r="U13" s="19">
        <v>1.8924995644550101E-2</v>
      </c>
      <c r="V13" s="19">
        <v>3.2273440266988598E-2</v>
      </c>
      <c r="W13" s="19">
        <v>3.2139111817304299E-2</v>
      </c>
      <c r="X13" s="19">
        <v>1.5785708440366499E-2</v>
      </c>
      <c r="Y13" s="19">
        <v>2.2602912392632599E-2</v>
      </c>
      <c r="Z13" s="19">
        <v>1.1240181182400799E-2</v>
      </c>
      <c r="AA13" s="19">
        <v>2.6542893869296799E-2</v>
      </c>
      <c r="AB13" s="19">
        <v>1.5266989002263399E-2</v>
      </c>
      <c r="AC13" s="19">
        <v>2.8147060337114699E-2</v>
      </c>
      <c r="AD13" s="19">
        <v>2.7639160334825101E-2</v>
      </c>
      <c r="AE13" s="19"/>
      <c r="AF13" s="19">
        <v>3.1895303893363001E-2</v>
      </c>
      <c r="AG13" s="19">
        <v>3.3370727725298997E-2</v>
      </c>
      <c r="AH13" s="19">
        <v>1.20969512403632E-2</v>
      </c>
      <c r="AI13" s="19">
        <v>1.54910518296907E-2</v>
      </c>
      <c r="AJ13" s="19">
        <v>0</v>
      </c>
      <c r="AK13" s="19"/>
      <c r="AL13" s="19">
        <v>1.7408633101287499E-2</v>
      </c>
      <c r="AM13" s="19">
        <v>2.9862639337124301E-2</v>
      </c>
      <c r="AN13" s="19">
        <v>3.99490568278539E-2</v>
      </c>
      <c r="AO13" s="19">
        <v>2.1273236790045998E-2</v>
      </c>
      <c r="AP13" s="19">
        <v>2.5187594990609199E-2</v>
      </c>
      <c r="AQ13" s="19">
        <v>0</v>
      </c>
      <c r="AR13" s="19"/>
      <c r="AS13" s="19">
        <v>2.18190057456614E-2</v>
      </c>
      <c r="AT13" s="19">
        <v>2.7049851965328501E-2</v>
      </c>
      <c r="AU13" s="19"/>
      <c r="AV13" s="19">
        <v>2.2930011796734599E-2</v>
      </c>
      <c r="AW13" s="19">
        <v>1.9231656410318199E-2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0.24908856504576299</v>
      </c>
      <c r="D9" s="17">
        <v>0.227204501587839</v>
      </c>
      <c r="E9" s="17">
        <v>0.26951817727934502</v>
      </c>
      <c r="F9" s="17"/>
      <c r="G9" s="17">
        <v>0.25426551476379999</v>
      </c>
      <c r="H9" s="17">
        <v>0.34973904798953698</v>
      </c>
      <c r="I9" s="17">
        <v>0.22504275898664899</v>
      </c>
      <c r="J9" s="17">
        <v>0.19988910063364401</v>
      </c>
      <c r="K9" s="17">
        <v>0.23047333694667399</v>
      </c>
      <c r="L9" s="17">
        <v>0.236019441200299</v>
      </c>
      <c r="M9" s="17"/>
      <c r="N9" s="17">
        <v>0.30912206102766099</v>
      </c>
      <c r="O9" s="17">
        <v>0.21722528300116001</v>
      </c>
      <c r="P9" s="17">
        <v>0.24671616198930801</v>
      </c>
      <c r="Q9" s="17">
        <v>0.21865483344364001</v>
      </c>
      <c r="R9" s="17"/>
      <c r="S9" s="17">
        <v>0.25334506732844803</v>
      </c>
      <c r="T9" s="17">
        <v>0.22573514766805799</v>
      </c>
      <c r="U9" s="17">
        <v>0.247840291666938</v>
      </c>
      <c r="V9" s="17">
        <v>0.27153898628623602</v>
      </c>
      <c r="W9" s="17">
        <v>0.27280829540055002</v>
      </c>
      <c r="X9" s="17">
        <v>0.22916743519119501</v>
      </c>
      <c r="Y9" s="17">
        <v>0.27051416757900398</v>
      </c>
      <c r="Z9" s="17">
        <v>0.32895001473277902</v>
      </c>
      <c r="AA9" s="17">
        <v>0.29409213314808103</v>
      </c>
      <c r="AB9" s="17">
        <v>0.22130270595270701</v>
      </c>
      <c r="AC9" s="17">
        <v>0.15308149482170999</v>
      </c>
      <c r="AD9" s="17">
        <v>0.185816943007862</v>
      </c>
      <c r="AE9" s="17"/>
      <c r="AF9" s="17">
        <v>0.19675050341646</v>
      </c>
      <c r="AG9" s="17">
        <v>0.22051648357564399</v>
      </c>
      <c r="AH9" s="17">
        <v>0.25117377535843699</v>
      </c>
      <c r="AI9" s="17">
        <v>0.37774643860288198</v>
      </c>
      <c r="AJ9" s="17">
        <v>0.26765825007696997</v>
      </c>
      <c r="AK9" s="17"/>
      <c r="AL9" s="17">
        <v>0.305626780222017</v>
      </c>
      <c r="AM9" s="17">
        <v>0.23628901574769701</v>
      </c>
      <c r="AN9" s="17">
        <v>0.21424997939125601</v>
      </c>
      <c r="AO9" s="17">
        <v>0.20893626149337599</v>
      </c>
      <c r="AP9" s="17">
        <v>0.22352610036484</v>
      </c>
      <c r="AQ9" s="17">
        <v>0.290458140137209</v>
      </c>
      <c r="AR9" s="17"/>
      <c r="AS9" s="17">
        <v>0.29615342799308703</v>
      </c>
      <c r="AT9" s="17">
        <v>0.19304126316070599</v>
      </c>
      <c r="AU9" s="17"/>
      <c r="AV9" s="17">
        <v>0.29312229340967599</v>
      </c>
      <c r="AW9" s="17">
        <v>0.30321243909581502</v>
      </c>
    </row>
    <row r="10" spans="2:49" x14ac:dyDescent="0.3">
      <c r="B10" s="18" t="s">
        <v>139</v>
      </c>
      <c r="C10" s="17">
        <v>0.50348970411352401</v>
      </c>
      <c r="D10" s="17">
        <v>0.496966959880007</v>
      </c>
      <c r="E10" s="17">
        <v>0.512659907431124</v>
      </c>
      <c r="F10" s="17"/>
      <c r="G10" s="17">
        <v>0.44102651437562501</v>
      </c>
      <c r="H10" s="17">
        <v>0.46606189779387902</v>
      </c>
      <c r="I10" s="17">
        <v>0.49900734748029901</v>
      </c>
      <c r="J10" s="17">
        <v>0.48918312926898599</v>
      </c>
      <c r="K10" s="17">
        <v>0.50306359508243903</v>
      </c>
      <c r="L10" s="17">
        <v>0.59128450483543804</v>
      </c>
      <c r="M10" s="17"/>
      <c r="N10" s="17">
        <v>0.52083312584599695</v>
      </c>
      <c r="O10" s="17">
        <v>0.53033173695162195</v>
      </c>
      <c r="P10" s="17">
        <v>0.504924929383889</v>
      </c>
      <c r="Q10" s="17">
        <v>0.45368800325286202</v>
      </c>
      <c r="R10" s="17"/>
      <c r="S10" s="17">
        <v>0.46587575541458598</v>
      </c>
      <c r="T10" s="17">
        <v>0.517079808490436</v>
      </c>
      <c r="U10" s="17">
        <v>0.51409317374053298</v>
      </c>
      <c r="V10" s="17">
        <v>0.45589821790888102</v>
      </c>
      <c r="W10" s="17">
        <v>0.46005058384915798</v>
      </c>
      <c r="X10" s="17">
        <v>0.53473291265502698</v>
      </c>
      <c r="Y10" s="17">
        <v>0.50654678619849702</v>
      </c>
      <c r="Z10" s="17">
        <v>0.46490289918174699</v>
      </c>
      <c r="AA10" s="17">
        <v>0.512778912642186</v>
      </c>
      <c r="AB10" s="17">
        <v>0.51184614830377895</v>
      </c>
      <c r="AC10" s="17">
        <v>0.61846636207219396</v>
      </c>
      <c r="AD10" s="17">
        <v>0.53503967814389797</v>
      </c>
      <c r="AE10" s="17"/>
      <c r="AF10" s="17">
        <v>0.51074725243882002</v>
      </c>
      <c r="AG10" s="17">
        <v>0.49787441808507499</v>
      </c>
      <c r="AH10" s="17">
        <v>0.52619152228964405</v>
      </c>
      <c r="AI10" s="17">
        <v>0.45760850414183801</v>
      </c>
      <c r="AJ10" s="17">
        <v>0.52347935504127696</v>
      </c>
      <c r="AK10" s="17"/>
      <c r="AL10" s="17">
        <v>0.45770278699394101</v>
      </c>
      <c r="AM10" s="17">
        <v>0.52777845022613401</v>
      </c>
      <c r="AN10" s="17">
        <v>0.49788691735648499</v>
      </c>
      <c r="AO10" s="17">
        <v>0.52131489481716997</v>
      </c>
      <c r="AP10" s="17">
        <v>0.52706686618397403</v>
      </c>
      <c r="AQ10" s="17">
        <v>0.51395965687176604</v>
      </c>
      <c r="AR10" s="17"/>
      <c r="AS10" s="17">
        <v>0.52053813585592501</v>
      </c>
      <c r="AT10" s="17">
        <v>0.48318753938391301</v>
      </c>
      <c r="AU10" s="17"/>
      <c r="AV10" s="17">
        <v>0.53241937803031503</v>
      </c>
      <c r="AW10" s="17">
        <v>0.49286868795934002</v>
      </c>
    </row>
    <row r="11" spans="2:49" ht="28.8" x14ac:dyDescent="0.3">
      <c r="B11" s="18" t="s">
        <v>140</v>
      </c>
      <c r="C11" s="17">
        <v>0.17061652055951099</v>
      </c>
      <c r="D11" s="17">
        <v>0.19090306566773099</v>
      </c>
      <c r="E11" s="17">
        <v>0.148384919797032</v>
      </c>
      <c r="F11" s="17"/>
      <c r="G11" s="17">
        <v>0.22821701955642601</v>
      </c>
      <c r="H11" s="17">
        <v>0.12426427053945099</v>
      </c>
      <c r="I11" s="17">
        <v>0.16755094848223101</v>
      </c>
      <c r="J11" s="17">
        <v>0.22734648904851701</v>
      </c>
      <c r="K11" s="17">
        <v>0.17466660010374699</v>
      </c>
      <c r="L11" s="17">
        <v>0.123382541374938</v>
      </c>
      <c r="M11" s="17"/>
      <c r="N11" s="17">
        <v>0.113773648005151</v>
      </c>
      <c r="O11" s="17">
        <v>0.17965540180026099</v>
      </c>
      <c r="P11" s="17">
        <v>0.16984272222160399</v>
      </c>
      <c r="Q11" s="17">
        <v>0.225159445799645</v>
      </c>
      <c r="R11" s="17"/>
      <c r="S11" s="17">
        <v>0.176573046545448</v>
      </c>
      <c r="T11" s="17">
        <v>0.20160619188790699</v>
      </c>
      <c r="U11" s="17">
        <v>0.184171606273722</v>
      </c>
      <c r="V11" s="17">
        <v>0.190618172459527</v>
      </c>
      <c r="W11" s="17">
        <v>0.19855779678060201</v>
      </c>
      <c r="X11" s="17">
        <v>0.152564355657475</v>
      </c>
      <c r="Y11" s="17">
        <v>0.13355281191802801</v>
      </c>
      <c r="Z11" s="17">
        <v>0.16054241848123699</v>
      </c>
      <c r="AA11" s="17">
        <v>0.115254644501277</v>
      </c>
      <c r="AB11" s="17">
        <v>0.18229149108793799</v>
      </c>
      <c r="AC11" s="17">
        <v>0.16606038550619401</v>
      </c>
      <c r="AD11" s="17">
        <v>0.188622197681519</v>
      </c>
      <c r="AE11" s="17"/>
      <c r="AF11" s="17">
        <v>0.207487849488801</v>
      </c>
      <c r="AG11" s="17">
        <v>0.20908764922398501</v>
      </c>
      <c r="AH11" s="17">
        <v>0.14821241567865701</v>
      </c>
      <c r="AI11" s="17">
        <v>9.4995752356760194E-2</v>
      </c>
      <c r="AJ11" s="17">
        <v>0.12061253090188701</v>
      </c>
      <c r="AK11" s="17"/>
      <c r="AL11" s="17">
        <v>0.148373025386353</v>
      </c>
      <c r="AM11" s="17">
        <v>0.16483196384409299</v>
      </c>
      <c r="AN11" s="17">
        <v>0.198201143747647</v>
      </c>
      <c r="AO11" s="17">
        <v>0.19530815056752801</v>
      </c>
      <c r="AP11" s="17">
        <v>0.17415171813649999</v>
      </c>
      <c r="AQ11" s="17">
        <v>0.16639008016274201</v>
      </c>
      <c r="AR11" s="17"/>
      <c r="AS11" s="17">
        <v>0.122184050352957</v>
      </c>
      <c r="AT11" s="17">
        <v>0.228292440741069</v>
      </c>
      <c r="AU11" s="17"/>
      <c r="AV11" s="17">
        <v>0.120253625225309</v>
      </c>
      <c r="AW11" s="17">
        <v>0.12667969118778899</v>
      </c>
    </row>
    <row r="12" spans="2:49" ht="28.8" x14ac:dyDescent="0.3">
      <c r="B12" s="18" t="s">
        <v>141</v>
      </c>
      <c r="C12" s="17">
        <v>4.6147534206471302E-2</v>
      </c>
      <c r="D12" s="17">
        <v>5.2025279743220298E-2</v>
      </c>
      <c r="E12" s="17">
        <v>4.0746190374155201E-2</v>
      </c>
      <c r="F12" s="17"/>
      <c r="G12" s="17">
        <v>4.64730854751789E-2</v>
      </c>
      <c r="H12" s="17">
        <v>4.1339643998065903E-2</v>
      </c>
      <c r="I12" s="17">
        <v>5.5770692112350799E-2</v>
      </c>
      <c r="J12" s="17">
        <v>6.4942771387441006E-2</v>
      </c>
      <c r="K12" s="17">
        <v>4.9653836880539703E-2</v>
      </c>
      <c r="L12" s="17">
        <v>2.4335147408837701E-2</v>
      </c>
      <c r="M12" s="17"/>
      <c r="N12" s="17">
        <v>3.94429488522915E-2</v>
      </c>
      <c r="O12" s="17">
        <v>4.5415451417469999E-2</v>
      </c>
      <c r="P12" s="17">
        <v>4.7776156884297101E-2</v>
      </c>
      <c r="Q12" s="17">
        <v>5.3222395480419203E-2</v>
      </c>
      <c r="R12" s="17"/>
      <c r="S12" s="17">
        <v>6.7336939709476698E-2</v>
      </c>
      <c r="T12" s="17">
        <v>4.0165502630863201E-2</v>
      </c>
      <c r="U12" s="17">
        <v>2.9156907287027301E-2</v>
      </c>
      <c r="V12" s="17">
        <v>2.7988147137451399E-2</v>
      </c>
      <c r="W12" s="17">
        <v>3.7483562590553902E-2</v>
      </c>
      <c r="X12" s="17">
        <v>4.2900383761968003E-2</v>
      </c>
      <c r="Y12" s="17">
        <v>6.2159533640719397E-2</v>
      </c>
      <c r="Z12" s="17">
        <v>2.3124305239435899E-2</v>
      </c>
      <c r="AA12" s="17">
        <v>5.1767453465777401E-2</v>
      </c>
      <c r="AB12" s="17">
        <v>5.4310669942972602E-2</v>
      </c>
      <c r="AC12" s="17">
        <v>3.5924710191240702E-2</v>
      </c>
      <c r="AD12" s="17">
        <v>6.2742999710410696E-2</v>
      </c>
      <c r="AE12" s="17"/>
      <c r="AF12" s="17">
        <v>5.0477481179303701E-2</v>
      </c>
      <c r="AG12" s="17">
        <v>3.83617950131954E-2</v>
      </c>
      <c r="AH12" s="17">
        <v>4.3883644117173402E-2</v>
      </c>
      <c r="AI12" s="17">
        <v>4.3977084442476798E-2</v>
      </c>
      <c r="AJ12" s="17">
        <v>5.9438620557380299E-2</v>
      </c>
      <c r="AK12" s="17"/>
      <c r="AL12" s="17">
        <v>5.2556011852777897E-2</v>
      </c>
      <c r="AM12" s="17">
        <v>4.5939078270677003E-2</v>
      </c>
      <c r="AN12" s="17">
        <v>4.8977026075977398E-2</v>
      </c>
      <c r="AO12" s="17">
        <v>5.0662173743861297E-2</v>
      </c>
      <c r="AP12" s="17">
        <v>3.1371553313873903E-2</v>
      </c>
      <c r="AQ12" s="17">
        <v>1.93508308508594E-2</v>
      </c>
      <c r="AR12" s="17"/>
      <c r="AS12" s="17">
        <v>3.6439815937258799E-2</v>
      </c>
      <c r="AT12" s="17">
        <v>5.77079931641147E-2</v>
      </c>
      <c r="AU12" s="17"/>
      <c r="AV12" s="17">
        <v>3.0942227890919001E-2</v>
      </c>
      <c r="AW12" s="17">
        <v>4.9242789209950198E-2</v>
      </c>
    </row>
    <row r="13" spans="2:49" x14ac:dyDescent="0.3">
      <c r="B13" s="18" t="s">
        <v>142</v>
      </c>
      <c r="C13" s="19">
        <v>3.0657676074730002E-2</v>
      </c>
      <c r="D13" s="19">
        <v>3.2900193121203597E-2</v>
      </c>
      <c r="E13" s="19">
        <v>2.8690805118342801E-2</v>
      </c>
      <c r="F13" s="19"/>
      <c r="G13" s="19">
        <v>3.0017865828970099E-2</v>
      </c>
      <c r="H13" s="19">
        <v>1.8595139679068302E-2</v>
      </c>
      <c r="I13" s="19">
        <v>5.2628252938469497E-2</v>
      </c>
      <c r="J13" s="19">
        <v>1.8638509661411701E-2</v>
      </c>
      <c r="K13" s="19">
        <v>4.2142630986601003E-2</v>
      </c>
      <c r="L13" s="19">
        <v>2.4978365180487402E-2</v>
      </c>
      <c r="M13" s="19"/>
      <c r="N13" s="19">
        <v>1.6828216268899101E-2</v>
      </c>
      <c r="O13" s="19">
        <v>2.7372126829487201E-2</v>
      </c>
      <c r="P13" s="19">
        <v>3.0740029520902101E-2</v>
      </c>
      <c r="Q13" s="19">
        <v>4.9275322023434202E-2</v>
      </c>
      <c r="R13" s="19"/>
      <c r="S13" s="19">
        <v>3.68691910020413E-2</v>
      </c>
      <c r="T13" s="19">
        <v>1.54133493227355E-2</v>
      </c>
      <c r="U13" s="19">
        <v>2.4738021031779599E-2</v>
      </c>
      <c r="V13" s="19">
        <v>5.3956476207903697E-2</v>
      </c>
      <c r="W13" s="19">
        <v>3.1099761379136399E-2</v>
      </c>
      <c r="X13" s="19">
        <v>4.0634912734334401E-2</v>
      </c>
      <c r="Y13" s="19">
        <v>2.7226700663752001E-2</v>
      </c>
      <c r="Z13" s="19">
        <v>2.24803623648017E-2</v>
      </c>
      <c r="AA13" s="19">
        <v>2.6106856242679301E-2</v>
      </c>
      <c r="AB13" s="19">
        <v>3.0248984712603101E-2</v>
      </c>
      <c r="AC13" s="19">
        <v>2.6467047408661099E-2</v>
      </c>
      <c r="AD13" s="19">
        <v>2.77781814563101E-2</v>
      </c>
      <c r="AE13" s="19"/>
      <c r="AF13" s="19">
        <v>3.4536913476615201E-2</v>
      </c>
      <c r="AG13" s="19">
        <v>3.4159654102099798E-2</v>
      </c>
      <c r="AH13" s="19">
        <v>3.0538642556087899E-2</v>
      </c>
      <c r="AI13" s="19">
        <v>2.5672220456043001E-2</v>
      </c>
      <c r="AJ13" s="19">
        <v>2.8811243422484801E-2</v>
      </c>
      <c r="AK13" s="19"/>
      <c r="AL13" s="19">
        <v>3.5741395544911E-2</v>
      </c>
      <c r="AM13" s="19">
        <v>2.51614919113986E-2</v>
      </c>
      <c r="AN13" s="19">
        <v>4.0684933428634398E-2</v>
      </c>
      <c r="AO13" s="19">
        <v>2.37785193780649E-2</v>
      </c>
      <c r="AP13" s="19">
        <v>4.3883762000812301E-2</v>
      </c>
      <c r="AQ13" s="19">
        <v>9.8412919774243501E-3</v>
      </c>
      <c r="AR13" s="19"/>
      <c r="AS13" s="19">
        <v>2.46845698607722E-2</v>
      </c>
      <c r="AT13" s="19">
        <v>3.7770763550197602E-2</v>
      </c>
      <c r="AU13" s="19"/>
      <c r="AV13" s="19">
        <v>2.3262475443780399E-2</v>
      </c>
      <c r="AW13" s="19">
        <v>2.7996392547106699E-2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7.9405203133011096E-2</v>
      </c>
      <c r="D9" s="17">
        <v>8.9128632338443495E-2</v>
      </c>
      <c r="E9" s="17">
        <v>6.7750741602054701E-2</v>
      </c>
      <c r="F9" s="17"/>
      <c r="G9" s="17">
        <v>0.13051411773661001</v>
      </c>
      <c r="H9" s="17">
        <v>9.1509375121823194E-2</v>
      </c>
      <c r="I9" s="17">
        <v>9.7496589964972805E-2</v>
      </c>
      <c r="J9" s="17">
        <v>8.6668311117071406E-2</v>
      </c>
      <c r="K9" s="17">
        <v>6.22662683471812E-2</v>
      </c>
      <c r="L9" s="17">
        <v>2.6172245769085899E-2</v>
      </c>
      <c r="M9" s="17"/>
      <c r="N9" s="17">
        <v>6.2849114466927397E-2</v>
      </c>
      <c r="O9" s="17">
        <v>7.0575527587212999E-2</v>
      </c>
      <c r="P9" s="17">
        <v>7.8549999831268799E-2</v>
      </c>
      <c r="Q9" s="17">
        <v>0.10809190573624999</v>
      </c>
      <c r="R9" s="17"/>
      <c r="S9" s="17">
        <v>8.9047774726143197E-2</v>
      </c>
      <c r="T9" s="17">
        <v>8.4267134632157806E-2</v>
      </c>
      <c r="U9" s="17">
        <v>6.92079533245092E-2</v>
      </c>
      <c r="V9" s="17">
        <v>6.0864384680373501E-2</v>
      </c>
      <c r="W9" s="17">
        <v>0.104911760727376</v>
      </c>
      <c r="X9" s="17">
        <v>8.0469635451587501E-2</v>
      </c>
      <c r="Y9" s="17">
        <v>6.2094790454179198E-2</v>
      </c>
      <c r="Z9" s="17">
        <v>8.4922763259942802E-2</v>
      </c>
      <c r="AA9" s="17">
        <v>9.3990452416898199E-2</v>
      </c>
      <c r="AB9" s="17">
        <v>8.0134054365204405E-2</v>
      </c>
      <c r="AC9" s="17">
        <v>5.3596796833619301E-2</v>
      </c>
      <c r="AD9" s="17">
        <v>5.9429660844603799E-2</v>
      </c>
      <c r="AE9" s="17"/>
      <c r="AF9" s="17">
        <v>0.116337173178091</v>
      </c>
      <c r="AG9" s="17">
        <v>5.5374181592171702E-2</v>
      </c>
      <c r="AH9" s="17">
        <v>7.2096159546085406E-2</v>
      </c>
      <c r="AI9" s="17">
        <v>8.1333596646069206E-2</v>
      </c>
      <c r="AJ9" s="17">
        <v>5.8112964257406897E-2</v>
      </c>
      <c r="AK9" s="17"/>
      <c r="AL9" s="17">
        <v>9.9957531035932495E-2</v>
      </c>
      <c r="AM9" s="17">
        <v>7.0483686995485906E-2</v>
      </c>
      <c r="AN9" s="17">
        <v>3.7476512226422197E-2</v>
      </c>
      <c r="AO9" s="17">
        <v>8.3464118691940703E-2</v>
      </c>
      <c r="AP9" s="17">
        <v>7.0230758829459894E-2</v>
      </c>
      <c r="AQ9" s="17">
        <v>0.122307027158012</v>
      </c>
      <c r="AR9" s="17"/>
      <c r="AS9" s="17">
        <v>6.3603289557962503E-2</v>
      </c>
      <c r="AT9" s="17">
        <v>9.8222948793793993E-2</v>
      </c>
      <c r="AU9" s="17"/>
      <c r="AV9" s="17">
        <v>5.8065653321598298E-2</v>
      </c>
      <c r="AW9" s="17">
        <v>7.6499528441350897E-2</v>
      </c>
    </row>
    <row r="10" spans="2:49" x14ac:dyDescent="0.3">
      <c r="B10" s="18" t="s">
        <v>139</v>
      </c>
      <c r="C10" s="17">
        <v>0.21852436106789799</v>
      </c>
      <c r="D10" s="17">
        <v>0.20677909599012601</v>
      </c>
      <c r="E10" s="17">
        <v>0.229751285656347</v>
      </c>
      <c r="F10" s="17"/>
      <c r="G10" s="17">
        <v>0.33688393216294499</v>
      </c>
      <c r="H10" s="17">
        <v>0.24149581743717799</v>
      </c>
      <c r="I10" s="17">
        <v>0.227469838583092</v>
      </c>
      <c r="J10" s="17">
        <v>0.25478505487957798</v>
      </c>
      <c r="K10" s="17">
        <v>0.188177133986103</v>
      </c>
      <c r="L10" s="17">
        <v>0.104221664502886</v>
      </c>
      <c r="M10" s="17"/>
      <c r="N10" s="17">
        <v>0.15707876731442999</v>
      </c>
      <c r="O10" s="17">
        <v>0.20861544643340901</v>
      </c>
      <c r="P10" s="17">
        <v>0.251094398678463</v>
      </c>
      <c r="Q10" s="17">
        <v>0.26528591294992399</v>
      </c>
      <c r="R10" s="17"/>
      <c r="S10" s="17">
        <v>0.210753568944027</v>
      </c>
      <c r="T10" s="17">
        <v>0.17096875077148299</v>
      </c>
      <c r="U10" s="17">
        <v>0.20400472993051999</v>
      </c>
      <c r="V10" s="17">
        <v>0.22711516227676801</v>
      </c>
      <c r="W10" s="17">
        <v>0.21456505523268199</v>
      </c>
      <c r="X10" s="17">
        <v>0.26268944692630097</v>
      </c>
      <c r="Y10" s="17">
        <v>0.21640535044541501</v>
      </c>
      <c r="Z10" s="17">
        <v>0.228459123979286</v>
      </c>
      <c r="AA10" s="17">
        <v>0.23048563551985499</v>
      </c>
      <c r="AB10" s="17">
        <v>0.20088555777046799</v>
      </c>
      <c r="AC10" s="17">
        <v>0.274128261816103</v>
      </c>
      <c r="AD10" s="17">
        <v>0.26019474270210202</v>
      </c>
      <c r="AE10" s="17"/>
      <c r="AF10" s="17">
        <v>0.21144112396227699</v>
      </c>
      <c r="AG10" s="17">
        <v>0.23981810908928</v>
      </c>
      <c r="AH10" s="17">
        <v>0.26003104020316198</v>
      </c>
      <c r="AI10" s="17">
        <v>0.14186039922405599</v>
      </c>
      <c r="AJ10" s="17">
        <v>0.121781716389529</v>
      </c>
      <c r="AK10" s="17"/>
      <c r="AL10" s="17">
        <v>0.23694311856751399</v>
      </c>
      <c r="AM10" s="17">
        <v>0.20081297351524299</v>
      </c>
      <c r="AN10" s="17">
        <v>0.26405538363006997</v>
      </c>
      <c r="AO10" s="17">
        <v>0.221148723973287</v>
      </c>
      <c r="AP10" s="17">
        <v>0.17381743610081499</v>
      </c>
      <c r="AQ10" s="17">
        <v>0.19234934401560699</v>
      </c>
      <c r="AR10" s="17"/>
      <c r="AS10" s="17">
        <v>0.185293442816612</v>
      </c>
      <c r="AT10" s="17">
        <v>0.25809747762476698</v>
      </c>
      <c r="AU10" s="17"/>
      <c r="AV10" s="17">
        <v>0.177928487149763</v>
      </c>
      <c r="AW10" s="17">
        <v>0.20244520641956401</v>
      </c>
    </row>
    <row r="11" spans="2:49" ht="28.8" x14ac:dyDescent="0.3">
      <c r="B11" s="18" t="s">
        <v>140</v>
      </c>
      <c r="C11" s="17">
        <v>0.36078842913561399</v>
      </c>
      <c r="D11" s="17">
        <v>0.35752993004046402</v>
      </c>
      <c r="E11" s="17">
        <v>0.36477022567032402</v>
      </c>
      <c r="F11" s="17"/>
      <c r="G11" s="17">
        <v>0.32501613674657798</v>
      </c>
      <c r="H11" s="17">
        <v>0.32785991951824101</v>
      </c>
      <c r="I11" s="17">
        <v>0.38466796628518102</v>
      </c>
      <c r="J11" s="17">
        <v>0.35053965837109302</v>
      </c>
      <c r="K11" s="17">
        <v>0.360149856383289</v>
      </c>
      <c r="L11" s="17">
        <v>0.40071628660730602</v>
      </c>
      <c r="M11" s="17"/>
      <c r="N11" s="17">
        <v>0.32446421162725803</v>
      </c>
      <c r="O11" s="17">
        <v>0.40581256008598698</v>
      </c>
      <c r="P11" s="17">
        <v>0.34350283332715897</v>
      </c>
      <c r="Q11" s="17">
        <v>0.36865172640294602</v>
      </c>
      <c r="R11" s="17"/>
      <c r="S11" s="17">
        <v>0.34445359690155197</v>
      </c>
      <c r="T11" s="17">
        <v>0.40941323634760901</v>
      </c>
      <c r="U11" s="17">
        <v>0.31145357428744502</v>
      </c>
      <c r="V11" s="17">
        <v>0.351063780969882</v>
      </c>
      <c r="W11" s="17">
        <v>0.393136453510602</v>
      </c>
      <c r="X11" s="17">
        <v>0.33482563026478301</v>
      </c>
      <c r="Y11" s="17">
        <v>0.36369212519213601</v>
      </c>
      <c r="Z11" s="17">
        <v>0.32192562424124499</v>
      </c>
      <c r="AA11" s="17">
        <v>0.30548777659047599</v>
      </c>
      <c r="AB11" s="17">
        <v>0.43035896440954602</v>
      </c>
      <c r="AC11" s="17">
        <v>0.38828386190720798</v>
      </c>
      <c r="AD11" s="17">
        <v>0.38123129777537801</v>
      </c>
      <c r="AE11" s="17"/>
      <c r="AF11" s="17">
        <v>0.389291381328501</v>
      </c>
      <c r="AG11" s="17">
        <v>0.37716191186072301</v>
      </c>
      <c r="AH11" s="17">
        <v>0.33702643519525399</v>
      </c>
      <c r="AI11" s="17">
        <v>0.317710722059526</v>
      </c>
      <c r="AJ11" s="17">
        <v>0.33088146043431599</v>
      </c>
      <c r="AK11" s="17"/>
      <c r="AL11" s="17">
        <v>0.319513850520312</v>
      </c>
      <c r="AM11" s="17">
        <v>0.38055487347960298</v>
      </c>
      <c r="AN11" s="17">
        <v>0.36109905960494598</v>
      </c>
      <c r="AO11" s="17">
        <v>0.37819760635906402</v>
      </c>
      <c r="AP11" s="17">
        <v>0.38023181409951801</v>
      </c>
      <c r="AQ11" s="17">
        <v>0.36832306661295899</v>
      </c>
      <c r="AR11" s="17"/>
      <c r="AS11" s="17">
        <v>0.35344327402042702</v>
      </c>
      <c r="AT11" s="17">
        <v>0.369535424247322</v>
      </c>
      <c r="AU11" s="17"/>
      <c r="AV11" s="17">
        <v>0.35682859374641901</v>
      </c>
      <c r="AW11" s="17">
        <v>0.34555942430195902</v>
      </c>
    </row>
    <row r="12" spans="2:49" ht="28.8" x14ac:dyDescent="0.3">
      <c r="B12" s="18" t="s">
        <v>141</v>
      </c>
      <c r="C12" s="17">
        <v>0.312741346177076</v>
      </c>
      <c r="D12" s="17">
        <v>0.32566249917386902</v>
      </c>
      <c r="E12" s="17">
        <v>0.30152870875823601</v>
      </c>
      <c r="F12" s="17"/>
      <c r="G12" s="17">
        <v>0.16899702573443601</v>
      </c>
      <c r="H12" s="17">
        <v>0.320238683883318</v>
      </c>
      <c r="I12" s="17">
        <v>0.25469104354058197</v>
      </c>
      <c r="J12" s="17">
        <v>0.26743569211421098</v>
      </c>
      <c r="K12" s="17">
        <v>0.36685410202181501</v>
      </c>
      <c r="L12" s="17">
        <v>0.45083296277582602</v>
      </c>
      <c r="M12" s="17"/>
      <c r="N12" s="17">
        <v>0.43881686381830798</v>
      </c>
      <c r="O12" s="17">
        <v>0.28007329064824799</v>
      </c>
      <c r="P12" s="17">
        <v>0.303423161620195</v>
      </c>
      <c r="Q12" s="17">
        <v>0.218568245436533</v>
      </c>
      <c r="R12" s="17"/>
      <c r="S12" s="17">
        <v>0.31956676060836098</v>
      </c>
      <c r="T12" s="17">
        <v>0.31919838784446097</v>
      </c>
      <c r="U12" s="17">
        <v>0.36736235533431499</v>
      </c>
      <c r="V12" s="17">
        <v>0.31811033941049799</v>
      </c>
      <c r="W12" s="17">
        <v>0.25444062525246203</v>
      </c>
      <c r="X12" s="17">
        <v>0.29198470595107101</v>
      </c>
      <c r="Y12" s="17">
        <v>0.31958017226858998</v>
      </c>
      <c r="Z12" s="17">
        <v>0.36469248851952701</v>
      </c>
      <c r="AA12" s="17">
        <v>0.34852379767772301</v>
      </c>
      <c r="AB12" s="17">
        <v>0.26775798766221898</v>
      </c>
      <c r="AC12" s="17">
        <v>0.26599090549736398</v>
      </c>
      <c r="AD12" s="17">
        <v>0.28338690364937003</v>
      </c>
      <c r="AE12" s="17"/>
      <c r="AF12" s="17">
        <v>0.25410567498136799</v>
      </c>
      <c r="AG12" s="17">
        <v>0.28412106031692003</v>
      </c>
      <c r="AH12" s="17">
        <v>0.29918968377223298</v>
      </c>
      <c r="AI12" s="17">
        <v>0.45193121953711701</v>
      </c>
      <c r="AJ12" s="17">
        <v>0.48922385891874798</v>
      </c>
      <c r="AK12" s="17"/>
      <c r="AL12" s="17">
        <v>0.31256810316719302</v>
      </c>
      <c r="AM12" s="17">
        <v>0.327836374189587</v>
      </c>
      <c r="AN12" s="17">
        <v>0.29829921068090498</v>
      </c>
      <c r="AO12" s="17">
        <v>0.28740150176358398</v>
      </c>
      <c r="AP12" s="17">
        <v>0.33954110674650001</v>
      </c>
      <c r="AQ12" s="17">
        <v>0.29802585435472001</v>
      </c>
      <c r="AR12" s="17"/>
      <c r="AS12" s="17">
        <v>0.37379687904319397</v>
      </c>
      <c r="AT12" s="17">
        <v>0.24003322236652999</v>
      </c>
      <c r="AU12" s="17"/>
      <c r="AV12" s="17">
        <v>0.38039471610431502</v>
      </c>
      <c r="AW12" s="17">
        <v>0.35843160779349598</v>
      </c>
    </row>
    <row r="13" spans="2:49" x14ac:dyDescent="0.3">
      <c r="B13" s="18" t="s">
        <v>142</v>
      </c>
      <c r="C13" s="19">
        <v>2.85406604864012E-2</v>
      </c>
      <c r="D13" s="19">
        <v>2.0899842457097001E-2</v>
      </c>
      <c r="E13" s="19">
        <v>3.6199038313038702E-2</v>
      </c>
      <c r="F13" s="19"/>
      <c r="G13" s="19">
        <v>3.8588787619430603E-2</v>
      </c>
      <c r="H13" s="19">
        <v>1.889620403944E-2</v>
      </c>
      <c r="I13" s="19">
        <v>3.5674561626172802E-2</v>
      </c>
      <c r="J13" s="19">
        <v>4.0571283518047001E-2</v>
      </c>
      <c r="K13" s="19">
        <v>2.25526392616122E-2</v>
      </c>
      <c r="L13" s="19">
        <v>1.80568403448951E-2</v>
      </c>
      <c r="M13" s="19"/>
      <c r="N13" s="19">
        <v>1.6791042773076598E-2</v>
      </c>
      <c r="O13" s="19">
        <v>3.49231752451429E-2</v>
      </c>
      <c r="P13" s="19">
        <v>2.34296065429145E-2</v>
      </c>
      <c r="Q13" s="19">
        <v>3.9402209474347201E-2</v>
      </c>
      <c r="R13" s="19"/>
      <c r="S13" s="19">
        <v>3.6178298819917097E-2</v>
      </c>
      <c r="T13" s="19">
        <v>1.6152490404288799E-2</v>
      </c>
      <c r="U13" s="19">
        <v>4.7971387123210203E-2</v>
      </c>
      <c r="V13" s="19">
        <v>4.2846332662479003E-2</v>
      </c>
      <c r="W13" s="19">
        <v>3.29461052768786E-2</v>
      </c>
      <c r="X13" s="19">
        <v>3.0030581406257899E-2</v>
      </c>
      <c r="Y13" s="19">
        <v>3.8227561639680302E-2</v>
      </c>
      <c r="Z13" s="19">
        <v>0</v>
      </c>
      <c r="AA13" s="19">
        <v>2.1512337795048402E-2</v>
      </c>
      <c r="AB13" s="19">
        <v>2.0863435792562501E-2</v>
      </c>
      <c r="AC13" s="19">
        <v>1.80001739457059E-2</v>
      </c>
      <c r="AD13" s="19">
        <v>1.5757395028547099E-2</v>
      </c>
      <c r="AE13" s="19"/>
      <c r="AF13" s="19">
        <v>2.8824646549762901E-2</v>
      </c>
      <c r="AG13" s="19">
        <v>4.3524737140905399E-2</v>
      </c>
      <c r="AH13" s="19">
        <v>3.1656681283266201E-2</v>
      </c>
      <c r="AI13" s="19">
        <v>7.16406253323198E-3</v>
      </c>
      <c r="AJ13" s="19">
        <v>0</v>
      </c>
      <c r="AK13" s="19"/>
      <c r="AL13" s="19">
        <v>3.1017396709048801E-2</v>
      </c>
      <c r="AM13" s="19">
        <v>2.0312091820081202E-2</v>
      </c>
      <c r="AN13" s="19">
        <v>3.9069833857657402E-2</v>
      </c>
      <c r="AO13" s="19">
        <v>2.97880492121241E-2</v>
      </c>
      <c r="AP13" s="19">
        <v>3.6178884223707602E-2</v>
      </c>
      <c r="AQ13" s="19">
        <v>1.8994707858702602E-2</v>
      </c>
      <c r="AR13" s="19"/>
      <c r="AS13" s="19">
        <v>2.3863114561804202E-2</v>
      </c>
      <c r="AT13" s="19">
        <v>3.4110926967587503E-2</v>
      </c>
      <c r="AU13" s="19"/>
      <c r="AV13" s="19">
        <v>2.67825496779046E-2</v>
      </c>
      <c r="AW13" s="19">
        <v>1.7064233043630899E-2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0.16562619904068299</v>
      </c>
      <c r="D9" s="17">
        <v>0.17659193196326101</v>
      </c>
      <c r="E9" s="17">
        <v>0.152392403710646</v>
      </c>
      <c r="F9" s="17"/>
      <c r="G9" s="17">
        <v>0.25684815928992799</v>
      </c>
      <c r="H9" s="17">
        <v>0.31049573554770199</v>
      </c>
      <c r="I9" s="17">
        <v>0.206555154291897</v>
      </c>
      <c r="J9" s="17">
        <v>0.111263789244716</v>
      </c>
      <c r="K9" s="17">
        <v>8.6419128749122207E-2</v>
      </c>
      <c r="L9" s="17">
        <v>5.07949271636347E-2</v>
      </c>
      <c r="M9" s="17"/>
      <c r="N9" s="17">
        <v>0.23348516603646399</v>
      </c>
      <c r="O9" s="17">
        <v>0.16455000568946501</v>
      </c>
      <c r="P9" s="17">
        <v>0.15383854290502599</v>
      </c>
      <c r="Q9" s="17">
        <v>0.1038708714535</v>
      </c>
      <c r="R9" s="17"/>
      <c r="S9" s="17">
        <v>0.25362751907540498</v>
      </c>
      <c r="T9" s="17">
        <v>0.153204181689747</v>
      </c>
      <c r="U9" s="17">
        <v>0.13915990531580399</v>
      </c>
      <c r="V9" s="17">
        <v>0.15830027503609601</v>
      </c>
      <c r="W9" s="17">
        <v>0.141963002708337</v>
      </c>
      <c r="X9" s="17">
        <v>0.166857809149737</v>
      </c>
      <c r="Y9" s="17">
        <v>0.122272408303869</v>
      </c>
      <c r="Z9" s="17">
        <v>0.16983080744211401</v>
      </c>
      <c r="AA9" s="17">
        <v>0.196568565823587</v>
      </c>
      <c r="AB9" s="17">
        <v>0.12797403729116599</v>
      </c>
      <c r="AC9" s="17">
        <v>9.5864785269219294E-2</v>
      </c>
      <c r="AD9" s="17">
        <v>0.17793488568857099</v>
      </c>
      <c r="AE9" s="17"/>
      <c r="AF9" s="17">
        <v>9.6700045691501105E-2</v>
      </c>
      <c r="AG9" s="17">
        <v>0.12661382938277599</v>
      </c>
      <c r="AH9" s="17">
        <v>0.207456090269937</v>
      </c>
      <c r="AI9" s="17">
        <v>0.30377627800089801</v>
      </c>
      <c r="AJ9" s="17">
        <v>0.372897994379912</v>
      </c>
      <c r="AK9" s="17"/>
      <c r="AL9" s="17">
        <v>0.28348072446772299</v>
      </c>
      <c r="AM9" s="17">
        <v>0.134022956441083</v>
      </c>
      <c r="AN9" s="17">
        <v>0.12334276558974901</v>
      </c>
      <c r="AO9" s="17">
        <v>0.10478176777508</v>
      </c>
      <c r="AP9" s="17">
        <v>9.50888193224282E-2</v>
      </c>
      <c r="AQ9" s="17">
        <v>0.17765386863576399</v>
      </c>
      <c r="AR9" s="17"/>
      <c r="AS9" s="17">
        <v>0.16089102077196099</v>
      </c>
      <c r="AT9" s="17">
        <v>0.17126509713337901</v>
      </c>
      <c r="AU9" s="17"/>
      <c r="AV9" s="17">
        <v>0.16262596779187199</v>
      </c>
      <c r="AW9" s="17">
        <v>0.15685061611845999</v>
      </c>
    </row>
    <row r="10" spans="2:49" x14ac:dyDescent="0.3">
      <c r="B10" s="18" t="s">
        <v>139</v>
      </c>
      <c r="C10" s="17">
        <v>0.410871284628744</v>
      </c>
      <c r="D10" s="17">
        <v>0.44491683321700298</v>
      </c>
      <c r="E10" s="17">
        <v>0.37883682137575703</v>
      </c>
      <c r="F10" s="17"/>
      <c r="G10" s="17">
        <v>0.47907192050071401</v>
      </c>
      <c r="H10" s="17">
        <v>0.44451277691443097</v>
      </c>
      <c r="I10" s="17">
        <v>0.41498850412521199</v>
      </c>
      <c r="J10" s="17">
        <v>0.45055284840130599</v>
      </c>
      <c r="K10" s="17">
        <v>0.35539899874169401</v>
      </c>
      <c r="L10" s="17">
        <v>0.33951617510814303</v>
      </c>
      <c r="M10" s="17"/>
      <c r="N10" s="17">
        <v>0.44887931522695701</v>
      </c>
      <c r="O10" s="17">
        <v>0.36139769658819698</v>
      </c>
      <c r="P10" s="17">
        <v>0.471995221334152</v>
      </c>
      <c r="Q10" s="17">
        <v>0.36828390819260298</v>
      </c>
      <c r="R10" s="17"/>
      <c r="S10" s="17">
        <v>0.39985794410298098</v>
      </c>
      <c r="T10" s="17">
        <v>0.39055977117607599</v>
      </c>
      <c r="U10" s="17">
        <v>0.41542391234801501</v>
      </c>
      <c r="V10" s="17">
        <v>0.406406194579012</v>
      </c>
      <c r="W10" s="17">
        <v>0.43688800868003902</v>
      </c>
      <c r="X10" s="17">
        <v>0.39492700334383801</v>
      </c>
      <c r="Y10" s="17">
        <v>0.41611866965917998</v>
      </c>
      <c r="Z10" s="17">
        <v>0.45194881041787799</v>
      </c>
      <c r="AA10" s="17">
        <v>0.42788913380543497</v>
      </c>
      <c r="AB10" s="17">
        <v>0.36841913247246599</v>
      </c>
      <c r="AC10" s="17">
        <v>0.45860091464576702</v>
      </c>
      <c r="AD10" s="17">
        <v>0.45572862533936798</v>
      </c>
      <c r="AE10" s="17"/>
      <c r="AF10" s="17">
        <v>0.37591441950140803</v>
      </c>
      <c r="AG10" s="17">
        <v>0.412971868341586</v>
      </c>
      <c r="AH10" s="17">
        <v>0.435347708950451</v>
      </c>
      <c r="AI10" s="17">
        <v>0.42518995099742501</v>
      </c>
      <c r="AJ10" s="17">
        <v>0.44271458354215698</v>
      </c>
      <c r="AK10" s="17"/>
      <c r="AL10" s="17">
        <v>0.41753530209226097</v>
      </c>
      <c r="AM10" s="17">
        <v>0.42700654182950498</v>
      </c>
      <c r="AN10" s="17">
        <v>0.38001087463239203</v>
      </c>
      <c r="AO10" s="17">
        <v>0.40822142504201098</v>
      </c>
      <c r="AP10" s="17">
        <v>0.36574889644938202</v>
      </c>
      <c r="AQ10" s="17">
        <v>0.44861367934535501</v>
      </c>
      <c r="AR10" s="17"/>
      <c r="AS10" s="17">
        <v>0.39538164999533199</v>
      </c>
      <c r="AT10" s="17">
        <v>0.429317152183054</v>
      </c>
      <c r="AU10" s="17"/>
      <c r="AV10" s="17">
        <v>0.40086545091110698</v>
      </c>
      <c r="AW10" s="17">
        <v>0.38261078466936799</v>
      </c>
    </row>
    <row r="11" spans="2:49" ht="28.8" x14ac:dyDescent="0.3">
      <c r="B11" s="18" t="s">
        <v>140</v>
      </c>
      <c r="C11" s="17">
        <v>0.28483850853610898</v>
      </c>
      <c r="D11" s="17">
        <v>0.26047652627950302</v>
      </c>
      <c r="E11" s="17">
        <v>0.30896736325903601</v>
      </c>
      <c r="F11" s="17"/>
      <c r="G11" s="17">
        <v>0.18611194031191</v>
      </c>
      <c r="H11" s="17">
        <v>0.171748105760893</v>
      </c>
      <c r="I11" s="17">
        <v>0.26877034791423599</v>
      </c>
      <c r="J11" s="17">
        <v>0.25750815731934001</v>
      </c>
      <c r="K11" s="17">
        <v>0.36767152375433498</v>
      </c>
      <c r="L11" s="17">
        <v>0.42252190065182799</v>
      </c>
      <c r="M11" s="17"/>
      <c r="N11" s="17">
        <v>0.232397911236398</v>
      </c>
      <c r="O11" s="17">
        <v>0.33097066161051403</v>
      </c>
      <c r="P11" s="17">
        <v>0.26340868834024</v>
      </c>
      <c r="Q11" s="17">
        <v>0.31000053129777799</v>
      </c>
      <c r="R11" s="17"/>
      <c r="S11" s="17">
        <v>0.247911190197902</v>
      </c>
      <c r="T11" s="17">
        <v>0.30132120484652197</v>
      </c>
      <c r="U11" s="17">
        <v>0.31392904246993197</v>
      </c>
      <c r="V11" s="17">
        <v>0.27055282322756302</v>
      </c>
      <c r="W11" s="17">
        <v>0.28579430596211097</v>
      </c>
      <c r="X11" s="17">
        <v>0.28849189546637999</v>
      </c>
      <c r="Y11" s="17">
        <v>0.28665297776972398</v>
      </c>
      <c r="Z11" s="17">
        <v>0.30286527813143799</v>
      </c>
      <c r="AA11" s="17">
        <v>0.227921869426323</v>
      </c>
      <c r="AB11" s="17">
        <v>0.34570094466911699</v>
      </c>
      <c r="AC11" s="17">
        <v>0.32187446193643399</v>
      </c>
      <c r="AD11" s="17">
        <v>0.27342217371065303</v>
      </c>
      <c r="AE11" s="17"/>
      <c r="AF11" s="17">
        <v>0.32200975974971002</v>
      </c>
      <c r="AG11" s="17">
        <v>0.32673777723245601</v>
      </c>
      <c r="AH11" s="17">
        <v>0.24714529076223701</v>
      </c>
      <c r="AI11" s="17">
        <v>0.191010059316264</v>
      </c>
      <c r="AJ11" s="17">
        <v>0.153164602211498</v>
      </c>
      <c r="AK11" s="17"/>
      <c r="AL11" s="17">
        <v>0.203477306035351</v>
      </c>
      <c r="AM11" s="17">
        <v>0.29927333980787002</v>
      </c>
      <c r="AN11" s="17">
        <v>0.30230925292462402</v>
      </c>
      <c r="AO11" s="17">
        <v>0.33423357432144402</v>
      </c>
      <c r="AP11" s="17">
        <v>0.34983865990045798</v>
      </c>
      <c r="AQ11" s="17">
        <v>0.29049746629304302</v>
      </c>
      <c r="AR11" s="17"/>
      <c r="AS11" s="17">
        <v>0.30105587988082899</v>
      </c>
      <c r="AT11" s="17">
        <v>0.26552601402068099</v>
      </c>
      <c r="AU11" s="17"/>
      <c r="AV11" s="17">
        <v>0.28319358687893298</v>
      </c>
      <c r="AW11" s="17">
        <v>0.34265420590391299</v>
      </c>
    </row>
    <row r="12" spans="2:49" ht="28.8" x14ac:dyDescent="0.3">
      <c r="B12" s="18" t="s">
        <v>141</v>
      </c>
      <c r="C12" s="17">
        <v>0.125104134029692</v>
      </c>
      <c r="D12" s="17">
        <v>0.107377076103992</v>
      </c>
      <c r="E12" s="17">
        <v>0.14329555735008201</v>
      </c>
      <c r="F12" s="17"/>
      <c r="G12" s="17">
        <v>6.5514675081117593E-2</v>
      </c>
      <c r="H12" s="17">
        <v>6.2274587807465399E-2</v>
      </c>
      <c r="I12" s="17">
        <v>9.0934694434472399E-2</v>
      </c>
      <c r="J12" s="17">
        <v>0.15832519543198501</v>
      </c>
      <c r="K12" s="17">
        <v>0.17818119629450799</v>
      </c>
      <c r="L12" s="17">
        <v>0.181324909348863</v>
      </c>
      <c r="M12" s="17"/>
      <c r="N12" s="17">
        <v>7.8622835343183303E-2</v>
      </c>
      <c r="O12" s="17">
        <v>0.132110824935601</v>
      </c>
      <c r="P12" s="17">
        <v>9.5680098565162394E-2</v>
      </c>
      <c r="Q12" s="17">
        <v>0.195277218815432</v>
      </c>
      <c r="R12" s="17"/>
      <c r="S12" s="17">
        <v>8.5495329487146901E-2</v>
      </c>
      <c r="T12" s="17">
        <v>0.14426593903450499</v>
      </c>
      <c r="U12" s="17">
        <v>0.118669241997771</v>
      </c>
      <c r="V12" s="17">
        <v>0.13901840797479401</v>
      </c>
      <c r="W12" s="17">
        <v>0.10893312671295299</v>
      </c>
      <c r="X12" s="17">
        <v>0.13914184830898099</v>
      </c>
      <c r="Y12" s="17">
        <v>0.15247534680032099</v>
      </c>
      <c r="Z12" s="17">
        <v>7.5355104008570206E-2</v>
      </c>
      <c r="AA12" s="17">
        <v>0.13411258483645599</v>
      </c>
      <c r="AB12" s="17">
        <v>0.14774051131065699</v>
      </c>
      <c r="AC12" s="17">
        <v>0.123659838148579</v>
      </c>
      <c r="AD12" s="17">
        <v>9.2914315261408503E-2</v>
      </c>
      <c r="AE12" s="17"/>
      <c r="AF12" s="17">
        <v>0.188096070289898</v>
      </c>
      <c r="AG12" s="17">
        <v>0.112043560464978</v>
      </c>
      <c r="AH12" s="17">
        <v>0.101247710958305</v>
      </c>
      <c r="AI12" s="17">
        <v>6.9698331476170203E-2</v>
      </c>
      <c r="AJ12" s="17">
        <v>3.12228198664335E-2</v>
      </c>
      <c r="AK12" s="17"/>
      <c r="AL12" s="17">
        <v>8.2358058681437099E-2</v>
      </c>
      <c r="AM12" s="17">
        <v>0.131676948826562</v>
      </c>
      <c r="AN12" s="17">
        <v>0.17530797726385799</v>
      </c>
      <c r="AO12" s="17">
        <v>0.12872382463555701</v>
      </c>
      <c r="AP12" s="17">
        <v>0.17719774699575599</v>
      </c>
      <c r="AQ12" s="17">
        <v>8.3234985725837596E-2</v>
      </c>
      <c r="AR12" s="17"/>
      <c r="AS12" s="17">
        <v>0.12994379460861499</v>
      </c>
      <c r="AT12" s="17">
        <v>0.119340812934043</v>
      </c>
      <c r="AU12" s="17"/>
      <c r="AV12" s="17">
        <v>0.13731605611268899</v>
      </c>
      <c r="AW12" s="17">
        <v>0.112775016919136</v>
      </c>
    </row>
    <row r="13" spans="2:49" x14ac:dyDescent="0.3">
      <c r="B13" s="18" t="s">
        <v>142</v>
      </c>
      <c r="C13" s="19">
        <v>1.3559873764771699E-2</v>
      </c>
      <c r="D13" s="19">
        <v>1.06376324362419E-2</v>
      </c>
      <c r="E13" s="19">
        <v>1.65078543044785E-2</v>
      </c>
      <c r="F13" s="19"/>
      <c r="G13" s="19">
        <v>1.2453304816329801E-2</v>
      </c>
      <c r="H13" s="19">
        <v>1.09687939695075E-2</v>
      </c>
      <c r="I13" s="19">
        <v>1.8751299234182801E-2</v>
      </c>
      <c r="J13" s="19">
        <v>2.2350009602653698E-2</v>
      </c>
      <c r="K13" s="19">
        <v>1.23291524603405E-2</v>
      </c>
      <c r="L13" s="19">
        <v>5.8420877275317104E-3</v>
      </c>
      <c r="M13" s="19"/>
      <c r="N13" s="19">
        <v>6.6147721569968796E-3</v>
      </c>
      <c r="O13" s="19">
        <v>1.0970811176222501E-2</v>
      </c>
      <c r="P13" s="19">
        <v>1.5077448855420599E-2</v>
      </c>
      <c r="Q13" s="19">
        <v>2.2567470240686699E-2</v>
      </c>
      <c r="R13" s="19"/>
      <c r="S13" s="19">
        <v>1.31080171365649E-2</v>
      </c>
      <c r="T13" s="19">
        <v>1.06489032531508E-2</v>
      </c>
      <c r="U13" s="19">
        <v>1.2817897868477399E-2</v>
      </c>
      <c r="V13" s="19">
        <v>2.5722299182534099E-2</v>
      </c>
      <c r="W13" s="19">
        <v>2.6421555936560599E-2</v>
      </c>
      <c r="X13" s="19">
        <v>1.0581443731065201E-2</v>
      </c>
      <c r="Y13" s="19">
        <v>2.2480597466906699E-2</v>
      </c>
      <c r="Z13" s="19">
        <v>0</v>
      </c>
      <c r="AA13" s="19">
        <v>1.35078461081992E-2</v>
      </c>
      <c r="AB13" s="19">
        <v>1.0165374256594001E-2</v>
      </c>
      <c r="AC13" s="19">
        <v>0</v>
      </c>
      <c r="AD13" s="19">
        <v>0</v>
      </c>
      <c r="AE13" s="19"/>
      <c r="AF13" s="19">
        <v>1.7279704767482602E-2</v>
      </c>
      <c r="AG13" s="19">
        <v>2.16329645782024E-2</v>
      </c>
      <c r="AH13" s="19">
        <v>8.8031990590701006E-3</v>
      </c>
      <c r="AI13" s="19">
        <v>1.03253802092427E-2</v>
      </c>
      <c r="AJ13" s="19">
        <v>0</v>
      </c>
      <c r="AK13" s="19"/>
      <c r="AL13" s="19">
        <v>1.31486087232287E-2</v>
      </c>
      <c r="AM13" s="19">
        <v>8.0202130949799406E-3</v>
      </c>
      <c r="AN13" s="19">
        <v>1.9029129589377001E-2</v>
      </c>
      <c r="AO13" s="19">
        <v>2.40394082259076E-2</v>
      </c>
      <c r="AP13" s="19">
        <v>1.2125877331976301E-2</v>
      </c>
      <c r="AQ13" s="19">
        <v>0</v>
      </c>
      <c r="AR13" s="19"/>
      <c r="AS13" s="19">
        <v>1.2727654743263799E-2</v>
      </c>
      <c r="AT13" s="19">
        <v>1.4550923728842501E-2</v>
      </c>
      <c r="AU13" s="19"/>
      <c r="AV13" s="19">
        <v>1.59989383053993E-2</v>
      </c>
      <c r="AW13" s="19">
        <v>5.1093763891227198E-3</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138</v>
      </c>
      <c r="C9" s="17">
        <v>0.171099868272444</v>
      </c>
      <c r="D9" s="17">
        <v>0.148097685416407</v>
      </c>
      <c r="E9" s="17">
        <v>0.19106302192430399</v>
      </c>
      <c r="F9" s="17"/>
      <c r="G9" s="17">
        <v>0.262315382686371</v>
      </c>
      <c r="H9" s="17">
        <v>0.178473606751331</v>
      </c>
      <c r="I9" s="17">
        <v>0.20779206541640199</v>
      </c>
      <c r="J9" s="17">
        <v>0.17978258512064599</v>
      </c>
      <c r="K9" s="17">
        <v>0.15251330835775501</v>
      </c>
      <c r="L9" s="17">
        <v>7.9470679706076103E-2</v>
      </c>
      <c r="M9" s="17"/>
      <c r="N9" s="17">
        <v>0.138616010845629</v>
      </c>
      <c r="O9" s="17">
        <v>0.169860654600065</v>
      </c>
      <c r="P9" s="17">
        <v>0.174458020367773</v>
      </c>
      <c r="Q9" s="17">
        <v>0.20274317763355201</v>
      </c>
      <c r="R9" s="17"/>
      <c r="S9" s="17">
        <v>0.16600374372369101</v>
      </c>
      <c r="T9" s="17">
        <v>0.13942809300491801</v>
      </c>
      <c r="U9" s="17">
        <v>0.14584445054754999</v>
      </c>
      <c r="V9" s="17">
        <v>0.17282487897439799</v>
      </c>
      <c r="W9" s="17">
        <v>0.207309581587309</v>
      </c>
      <c r="X9" s="17">
        <v>0.16235406606734701</v>
      </c>
      <c r="Y9" s="17">
        <v>0.145825200357039</v>
      </c>
      <c r="Z9" s="17">
        <v>0.16435588650934599</v>
      </c>
      <c r="AA9" s="17">
        <v>0.18826800643571101</v>
      </c>
      <c r="AB9" s="17">
        <v>0.20626186959755299</v>
      </c>
      <c r="AC9" s="17">
        <v>0.17236496794029399</v>
      </c>
      <c r="AD9" s="17">
        <v>0.24249104541993199</v>
      </c>
      <c r="AE9" s="17"/>
      <c r="AF9" s="17">
        <v>0.198155714910315</v>
      </c>
      <c r="AG9" s="17">
        <v>0.177522825752298</v>
      </c>
      <c r="AH9" s="17">
        <v>0.17468165763448101</v>
      </c>
      <c r="AI9" s="17">
        <v>0.14487814372372099</v>
      </c>
      <c r="AJ9" s="17">
        <v>6.2926991414251801E-2</v>
      </c>
      <c r="AK9" s="17"/>
      <c r="AL9" s="17">
        <v>0.17097577459904201</v>
      </c>
      <c r="AM9" s="17">
        <v>0.16443769080413301</v>
      </c>
      <c r="AN9" s="17">
        <v>0.16339726417885</v>
      </c>
      <c r="AO9" s="17">
        <v>0.171419153328525</v>
      </c>
      <c r="AP9" s="17">
        <v>0.17505431254325399</v>
      </c>
      <c r="AQ9" s="17">
        <v>0.212601944213828</v>
      </c>
      <c r="AR9" s="17"/>
      <c r="AS9" s="17">
        <v>0.143075795185715</v>
      </c>
      <c r="AT9" s="17">
        <v>0.204472401112893</v>
      </c>
      <c r="AU9" s="17"/>
      <c r="AV9" s="17">
        <v>0.15208174848065001</v>
      </c>
      <c r="AW9" s="17">
        <v>0.12210241952383299</v>
      </c>
    </row>
    <row r="10" spans="2:49" x14ac:dyDescent="0.3">
      <c r="B10" s="18" t="s">
        <v>139</v>
      </c>
      <c r="C10" s="17">
        <v>0.35838764771488801</v>
      </c>
      <c r="D10" s="17">
        <v>0.32224663540461501</v>
      </c>
      <c r="E10" s="17">
        <v>0.39354388956578501</v>
      </c>
      <c r="F10" s="17"/>
      <c r="G10" s="17">
        <v>0.37669050588107</v>
      </c>
      <c r="H10" s="17">
        <v>0.35607981888394702</v>
      </c>
      <c r="I10" s="17">
        <v>0.38473120658865501</v>
      </c>
      <c r="J10" s="17">
        <v>0.42059851689894701</v>
      </c>
      <c r="K10" s="17">
        <v>0.33889565756927797</v>
      </c>
      <c r="L10" s="17">
        <v>0.28899152082312002</v>
      </c>
      <c r="M10" s="17"/>
      <c r="N10" s="17">
        <v>0.31278489799586801</v>
      </c>
      <c r="O10" s="17">
        <v>0.40389673755761601</v>
      </c>
      <c r="P10" s="17">
        <v>0.347415952319723</v>
      </c>
      <c r="Q10" s="17">
        <v>0.37207642092648102</v>
      </c>
      <c r="R10" s="17"/>
      <c r="S10" s="17">
        <v>0.34813678961535899</v>
      </c>
      <c r="T10" s="17">
        <v>0.39041494947334598</v>
      </c>
      <c r="U10" s="17">
        <v>0.33205359185587802</v>
      </c>
      <c r="V10" s="17">
        <v>0.38022574771552697</v>
      </c>
      <c r="W10" s="17">
        <v>0.35907647271420601</v>
      </c>
      <c r="X10" s="17">
        <v>0.36733417842509097</v>
      </c>
      <c r="Y10" s="17">
        <v>0.38747265540746301</v>
      </c>
      <c r="Z10" s="17">
        <v>0.34429532429894799</v>
      </c>
      <c r="AA10" s="17">
        <v>0.33283579311486899</v>
      </c>
      <c r="AB10" s="17">
        <v>0.37442809035568902</v>
      </c>
      <c r="AC10" s="17">
        <v>0.36573319862912801</v>
      </c>
      <c r="AD10" s="17">
        <v>0.217843281496654</v>
      </c>
      <c r="AE10" s="17"/>
      <c r="AF10" s="17">
        <v>0.40420065528968002</v>
      </c>
      <c r="AG10" s="17">
        <v>0.36971671205800599</v>
      </c>
      <c r="AH10" s="17">
        <v>0.35550425174746397</v>
      </c>
      <c r="AI10" s="17">
        <v>0.326949251063194</v>
      </c>
      <c r="AJ10" s="17">
        <v>0.199996165024038</v>
      </c>
      <c r="AK10" s="17"/>
      <c r="AL10" s="17">
        <v>0.36516355463911099</v>
      </c>
      <c r="AM10" s="17">
        <v>0.34887900220759899</v>
      </c>
      <c r="AN10" s="17">
        <v>0.28600599023741502</v>
      </c>
      <c r="AO10" s="17">
        <v>0.40788564419666101</v>
      </c>
      <c r="AP10" s="17">
        <v>0.36509064245797102</v>
      </c>
      <c r="AQ10" s="17">
        <v>0.35044147797071501</v>
      </c>
      <c r="AR10" s="17"/>
      <c r="AS10" s="17">
        <v>0.326508188742552</v>
      </c>
      <c r="AT10" s="17">
        <v>0.39635137583526198</v>
      </c>
      <c r="AU10" s="17"/>
      <c r="AV10" s="17">
        <v>0.32375694779915398</v>
      </c>
      <c r="AW10" s="17">
        <v>0.33291537385139502</v>
      </c>
    </row>
    <row r="11" spans="2:49" ht="28.8" x14ac:dyDescent="0.3">
      <c r="B11" s="18" t="s">
        <v>140</v>
      </c>
      <c r="C11" s="17">
        <v>0.28789343591537703</v>
      </c>
      <c r="D11" s="17">
        <v>0.31637481944913598</v>
      </c>
      <c r="E11" s="17">
        <v>0.26136871170779802</v>
      </c>
      <c r="F11" s="17"/>
      <c r="G11" s="17">
        <v>0.241258516708764</v>
      </c>
      <c r="H11" s="17">
        <v>0.241307425209182</v>
      </c>
      <c r="I11" s="17">
        <v>0.225735810303068</v>
      </c>
      <c r="J11" s="17">
        <v>0.26215993456796</v>
      </c>
      <c r="K11" s="17">
        <v>0.337229106164734</v>
      </c>
      <c r="L11" s="17">
        <v>0.39556417723706899</v>
      </c>
      <c r="M11" s="17"/>
      <c r="N11" s="17">
        <v>0.31174443629146698</v>
      </c>
      <c r="O11" s="17">
        <v>0.28284351847476402</v>
      </c>
      <c r="P11" s="17">
        <v>0.29142836762714303</v>
      </c>
      <c r="Q11" s="17">
        <v>0.26372520799908</v>
      </c>
      <c r="R11" s="17"/>
      <c r="S11" s="17">
        <v>0.25748941846731699</v>
      </c>
      <c r="T11" s="17">
        <v>0.28185133443778598</v>
      </c>
      <c r="U11" s="17">
        <v>0.354460297655667</v>
      </c>
      <c r="V11" s="17">
        <v>0.29287394519411197</v>
      </c>
      <c r="W11" s="17">
        <v>0.31080398990378599</v>
      </c>
      <c r="X11" s="17">
        <v>0.25158790343240001</v>
      </c>
      <c r="Y11" s="17">
        <v>0.30926087036671102</v>
      </c>
      <c r="Z11" s="17">
        <v>0.29082260028564599</v>
      </c>
      <c r="AA11" s="17">
        <v>0.26829996398379302</v>
      </c>
      <c r="AB11" s="17">
        <v>0.285193579050392</v>
      </c>
      <c r="AC11" s="17">
        <v>0.30359474865790398</v>
      </c>
      <c r="AD11" s="17">
        <v>0.312161534745168</v>
      </c>
      <c r="AE11" s="17"/>
      <c r="AF11" s="17">
        <v>0.27489531723136601</v>
      </c>
      <c r="AG11" s="17">
        <v>0.30138356318677201</v>
      </c>
      <c r="AH11" s="17">
        <v>0.27630317618993899</v>
      </c>
      <c r="AI11" s="17">
        <v>0.26105536447138</v>
      </c>
      <c r="AJ11" s="17">
        <v>0.39933778063050801</v>
      </c>
      <c r="AK11" s="17"/>
      <c r="AL11" s="17">
        <v>0.23816799761038501</v>
      </c>
      <c r="AM11" s="17">
        <v>0.32790562989958</v>
      </c>
      <c r="AN11" s="17">
        <v>0.34077345419986099</v>
      </c>
      <c r="AO11" s="17">
        <v>0.26548107156239498</v>
      </c>
      <c r="AP11" s="17">
        <v>0.26602195002290902</v>
      </c>
      <c r="AQ11" s="17">
        <v>0.33460721516798902</v>
      </c>
      <c r="AR11" s="17"/>
      <c r="AS11" s="17">
        <v>0.31499756021042502</v>
      </c>
      <c r="AT11" s="17">
        <v>0.25561642624056002</v>
      </c>
      <c r="AU11" s="17"/>
      <c r="AV11" s="17">
        <v>0.30764057912326298</v>
      </c>
      <c r="AW11" s="17">
        <v>0.33213075233625899</v>
      </c>
    </row>
    <row r="12" spans="2:49" ht="28.8" x14ac:dyDescent="0.3">
      <c r="B12" s="18" t="s">
        <v>141</v>
      </c>
      <c r="C12" s="17">
        <v>0.16484347374188199</v>
      </c>
      <c r="D12" s="17">
        <v>0.19663624983606501</v>
      </c>
      <c r="E12" s="17">
        <v>0.13501775634662999</v>
      </c>
      <c r="F12" s="17"/>
      <c r="G12" s="17">
        <v>8.6840233919642906E-2</v>
      </c>
      <c r="H12" s="17">
        <v>0.21315422024778899</v>
      </c>
      <c r="I12" s="17">
        <v>0.15664209441622701</v>
      </c>
      <c r="J12" s="17">
        <v>0.123965711551121</v>
      </c>
      <c r="K12" s="17">
        <v>0.15016803194173201</v>
      </c>
      <c r="L12" s="17">
        <v>0.22760584992105401</v>
      </c>
      <c r="M12" s="17"/>
      <c r="N12" s="17">
        <v>0.230220139500351</v>
      </c>
      <c r="O12" s="17">
        <v>0.13240186451730199</v>
      </c>
      <c r="P12" s="17">
        <v>0.164961976542606</v>
      </c>
      <c r="Q12" s="17">
        <v>0.12788543611716699</v>
      </c>
      <c r="R12" s="17"/>
      <c r="S12" s="17">
        <v>0.20545442905254599</v>
      </c>
      <c r="T12" s="17">
        <v>0.184901735121663</v>
      </c>
      <c r="U12" s="17">
        <v>0.14293856825898299</v>
      </c>
      <c r="V12" s="17">
        <v>0.123337758290153</v>
      </c>
      <c r="W12" s="17">
        <v>0.111001423349256</v>
      </c>
      <c r="X12" s="17">
        <v>0.20811073444026601</v>
      </c>
      <c r="Y12" s="17">
        <v>0.14079395932070499</v>
      </c>
      <c r="Z12" s="17">
        <v>0.17878191425224099</v>
      </c>
      <c r="AA12" s="17">
        <v>0.186960946972932</v>
      </c>
      <c r="AB12" s="17">
        <v>0.117021689761697</v>
      </c>
      <c r="AC12" s="17">
        <v>0.149799583567608</v>
      </c>
      <c r="AD12" s="17">
        <v>0.19950892999282999</v>
      </c>
      <c r="AE12" s="17"/>
      <c r="AF12" s="17">
        <v>0.108657665359226</v>
      </c>
      <c r="AG12" s="17">
        <v>0.127386898240827</v>
      </c>
      <c r="AH12" s="17">
        <v>0.17198997039686101</v>
      </c>
      <c r="AI12" s="17">
        <v>0.26026365897884901</v>
      </c>
      <c r="AJ12" s="17">
        <v>0.33773906293120198</v>
      </c>
      <c r="AK12" s="17"/>
      <c r="AL12" s="17">
        <v>0.20646422206343201</v>
      </c>
      <c r="AM12" s="17">
        <v>0.14564950622561201</v>
      </c>
      <c r="AN12" s="17">
        <v>0.17548671412860201</v>
      </c>
      <c r="AO12" s="17">
        <v>0.13737285492019499</v>
      </c>
      <c r="AP12" s="17">
        <v>0.17672107736051601</v>
      </c>
      <c r="AQ12" s="17">
        <v>0.102349362647468</v>
      </c>
      <c r="AR12" s="17"/>
      <c r="AS12" s="17">
        <v>0.19867252260426899</v>
      </c>
      <c r="AT12" s="17">
        <v>0.124558071950813</v>
      </c>
      <c r="AU12" s="17"/>
      <c r="AV12" s="17">
        <v>0.198879955252274</v>
      </c>
      <c r="AW12" s="17">
        <v>0.19818944627590199</v>
      </c>
    </row>
    <row r="13" spans="2:49" x14ac:dyDescent="0.3">
      <c r="B13" s="18" t="s">
        <v>142</v>
      </c>
      <c r="C13" s="19">
        <v>1.77755743554091E-2</v>
      </c>
      <c r="D13" s="19">
        <v>1.66446098937773E-2</v>
      </c>
      <c r="E13" s="19">
        <v>1.9006620455483202E-2</v>
      </c>
      <c r="F13" s="19"/>
      <c r="G13" s="19">
        <v>3.2895360804151799E-2</v>
      </c>
      <c r="H13" s="19">
        <v>1.0984928907750701E-2</v>
      </c>
      <c r="I13" s="19">
        <v>2.5098823275649201E-2</v>
      </c>
      <c r="J13" s="19">
        <v>1.3493251861325601E-2</v>
      </c>
      <c r="K13" s="19">
        <v>2.1193895966499801E-2</v>
      </c>
      <c r="L13" s="19">
        <v>8.3677723126799504E-3</v>
      </c>
      <c r="M13" s="19"/>
      <c r="N13" s="19">
        <v>6.6345153666846502E-3</v>
      </c>
      <c r="O13" s="19">
        <v>1.0997224850252301E-2</v>
      </c>
      <c r="P13" s="19">
        <v>2.1735683142755102E-2</v>
      </c>
      <c r="Q13" s="19">
        <v>3.3569757323719501E-2</v>
      </c>
      <c r="R13" s="19"/>
      <c r="S13" s="19">
        <v>2.2915619141087699E-2</v>
      </c>
      <c r="T13" s="19">
        <v>3.4038879622867598E-3</v>
      </c>
      <c r="U13" s="19">
        <v>2.4703091681921599E-2</v>
      </c>
      <c r="V13" s="19">
        <v>3.0737669825809999E-2</v>
      </c>
      <c r="W13" s="19">
        <v>1.1808532445443399E-2</v>
      </c>
      <c r="X13" s="19">
        <v>1.0613117634896601E-2</v>
      </c>
      <c r="Y13" s="19">
        <v>1.6647314548082302E-2</v>
      </c>
      <c r="Z13" s="19">
        <v>2.17442746538196E-2</v>
      </c>
      <c r="AA13" s="19">
        <v>2.36352894926951E-2</v>
      </c>
      <c r="AB13" s="19">
        <v>1.7094771234669199E-2</v>
      </c>
      <c r="AC13" s="19">
        <v>8.5075012050655398E-3</v>
      </c>
      <c r="AD13" s="19">
        <v>2.7995208345415998E-2</v>
      </c>
      <c r="AE13" s="19"/>
      <c r="AF13" s="19">
        <v>1.4090647209414201E-2</v>
      </c>
      <c r="AG13" s="19">
        <v>2.39900007620968E-2</v>
      </c>
      <c r="AH13" s="19">
        <v>2.1520944031255099E-2</v>
      </c>
      <c r="AI13" s="19">
        <v>6.8535817628562297E-3</v>
      </c>
      <c r="AJ13" s="19">
        <v>0</v>
      </c>
      <c r="AK13" s="19"/>
      <c r="AL13" s="19">
        <v>1.9228451088029799E-2</v>
      </c>
      <c r="AM13" s="19">
        <v>1.31281708630752E-2</v>
      </c>
      <c r="AN13" s="19">
        <v>3.4336577255272498E-2</v>
      </c>
      <c r="AO13" s="19">
        <v>1.7841275992224199E-2</v>
      </c>
      <c r="AP13" s="19">
        <v>1.7112017615349501E-2</v>
      </c>
      <c r="AQ13" s="19">
        <v>0</v>
      </c>
      <c r="AR13" s="19"/>
      <c r="AS13" s="19">
        <v>1.67459332570392E-2</v>
      </c>
      <c r="AT13" s="19">
        <v>1.9001724860472399E-2</v>
      </c>
      <c r="AU13" s="19"/>
      <c r="AV13" s="19">
        <v>1.7640769344659399E-2</v>
      </c>
      <c r="AW13" s="19">
        <v>1.4662008012609799E-2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K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11" width="20.6640625" customWidth="1"/>
  </cols>
  <sheetData>
    <row r="2" spans="2:11" ht="40.049999999999997" customHeight="1" x14ac:dyDescent="0.3">
      <c r="D2" s="32" t="s">
        <v>179</v>
      </c>
      <c r="E2" s="28"/>
      <c r="F2" s="28"/>
      <c r="G2" s="28"/>
      <c r="H2" s="28"/>
      <c r="I2" s="28"/>
      <c r="J2" s="28"/>
      <c r="K2" s="28"/>
    </row>
    <row r="6" spans="2:11" ht="49.95" customHeight="1" x14ac:dyDescent="0.3">
      <c r="B6" s="20" t="s">
        <v>15</v>
      </c>
      <c r="C6" s="20" t="s">
        <v>163</v>
      </c>
      <c r="D6" s="20" t="s">
        <v>164</v>
      </c>
      <c r="E6" s="20" t="s">
        <v>165</v>
      </c>
      <c r="F6" s="20" t="s">
        <v>166</v>
      </c>
      <c r="G6" s="20" t="s">
        <v>167</v>
      </c>
      <c r="H6" s="20" t="s">
        <v>168</v>
      </c>
      <c r="I6" s="20" t="s">
        <v>169</v>
      </c>
      <c r="J6" s="20" t="s">
        <v>170</v>
      </c>
    </row>
    <row r="7" spans="2:11" x14ac:dyDescent="0.3">
      <c r="B7" s="18" t="s">
        <v>171</v>
      </c>
      <c r="C7" s="17">
        <v>0.16546433538399399</v>
      </c>
      <c r="D7" s="17">
        <v>0.17381639300681601</v>
      </c>
      <c r="E7" s="17">
        <v>0.115435558323133</v>
      </c>
      <c r="F7" s="17">
        <v>8.0489915003668505E-2</v>
      </c>
      <c r="G7" s="17">
        <v>8.6433153308947006E-2</v>
      </c>
      <c r="H7" s="17">
        <v>6.0650932965200598E-2</v>
      </c>
      <c r="I7" s="17">
        <v>7.1434351748356606E-2</v>
      </c>
      <c r="J7" s="17">
        <v>3.9343691543890197E-2</v>
      </c>
    </row>
    <row r="8" spans="2:11" x14ac:dyDescent="0.3">
      <c r="B8" s="18" t="s">
        <v>172</v>
      </c>
      <c r="C8" s="17">
        <v>0.46620862190690099</v>
      </c>
      <c r="D8" s="17">
        <v>0.47157883366554199</v>
      </c>
      <c r="E8" s="17">
        <v>0.387406781480234</v>
      </c>
      <c r="F8" s="17">
        <v>0.364467824158413</v>
      </c>
      <c r="G8" s="17">
        <v>0.273056257568142</v>
      </c>
      <c r="H8" s="17">
        <v>0.25722815208842298</v>
      </c>
      <c r="I8" s="17">
        <v>0.237178819736481</v>
      </c>
      <c r="J8" s="17">
        <v>0.19774708083166601</v>
      </c>
    </row>
    <row r="9" spans="2:11" x14ac:dyDescent="0.3">
      <c r="B9" s="18" t="s">
        <v>173</v>
      </c>
      <c r="C9" s="17">
        <v>0.24390359912228499</v>
      </c>
      <c r="D9" s="17">
        <v>0.20766428471491299</v>
      </c>
      <c r="E9" s="17">
        <v>0.284827965909143</v>
      </c>
      <c r="F9" s="17">
        <v>0.336172639943976</v>
      </c>
      <c r="G9" s="17">
        <v>0.28506337869298198</v>
      </c>
      <c r="H9" s="17">
        <v>0.266153510269724</v>
      </c>
      <c r="I9" s="17">
        <v>0.260749860381845</v>
      </c>
      <c r="J9" s="17">
        <v>0.24752006987144201</v>
      </c>
    </row>
    <row r="10" spans="2:11" x14ac:dyDescent="0.3">
      <c r="B10" s="18" t="s">
        <v>174</v>
      </c>
      <c r="C10" s="17">
        <v>8.6002216279577201E-2</v>
      </c>
      <c r="D10" s="17">
        <v>0.106142834874626</v>
      </c>
      <c r="E10" s="17">
        <v>0.161303000474326</v>
      </c>
      <c r="F10" s="17">
        <v>0.16415319592041</v>
      </c>
      <c r="G10" s="17">
        <v>0.25274919358919501</v>
      </c>
      <c r="H10" s="17">
        <v>0.28489939598504599</v>
      </c>
      <c r="I10" s="17">
        <v>0.30899744111160699</v>
      </c>
      <c r="J10" s="17">
        <v>0.33526502967754801</v>
      </c>
    </row>
    <row r="11" spans="2:11" x14ac:dyDescent="0.3">
      <c r="B11" s="18" t="s">
        <v>175</v>
      </c>
      <c r="C11" s="17">
        <v>2.61198936480532E-2</v>
      </c>
      <c r="D11" s="17">
        <v>3.1893626788726599E-2</v>
      </c>
      <c r="E11" s="17">
        <v>3.9178130360309101E-2</v>
      </c>
      <c r="F11" s="17">
        <v>4.4163875427970803E-2</v>
      </c>
      <c r="G11" s="17">
        <v>9.4777865161092503E-2</v>
      </c>
      <c r="H11" s="17">
        <v>0.12087710981524701</v>
      </c>
      <c r="I11" s="17">
        <v>0.110557610591292</v>
      </c>
      <c r="J11" s="17">
        <v>0.16413004330237899</v>
      </c>
    </row>
    <row r="12" spans="2:11" x14ac:dyDescent="0.3">
      <c r="B12" s="18" t="s">
        <v>176</v>
      </c>
      <c r="C12" s="17">
        <v>1.23013336591908E-2</v>
      </c>
      <c r="D12" s="17">
        <v>8.9040269493758997E-3</v>
      </c>
      <c r="E12" s="17">
        <v>1.18485634528559E-2</v>
      </c>
      <c r="F12" s="17">
        <v>1.05525495455626E-2</v>
      </c>
      <c r="G12" s="17">
        <v>7.9201516796416696E-3</v>
      </c>
      <c r="H12" s="17">
        <v>1.0190898876358901E-2</v>
      </c>
      <c r="I12" s="17">
        <v>1.1081916430417799E-2</v>
      </c>
      <c r="J12" s="17">
        <v>1.5994084773075401E-2</v>
      </c>
    </row>
    <row r="13" spans="2:11" x14ac:dyDescent="0.3">
      <c r="B13" s="22" t="s">
        <v>177</v>
      </c>
      <c r="C13" s="21">
        <v>0.63167295729089401</v>
      </c>
      <c r="D13" s="21">
        <v>0.64539522667235905</v>
      </c>
      <c r="E13" s="21">
        <v>0.50284233980336701</v>
      </c>
      <c r="F13" s="21">
        <v>0.44495773916208098</v>
      </c>
      <c r="G13" s="21">
        <v>0.35948941087708902</v>
      </c>
      <c r="H13" s="21">
        <v>0.317879085053624</v>
      </c>
      <c r="I13" s="21">
        <v>0.30861317148483802</v>
      </c>
      <c r="J13" s="21">
        <v>0.23709077237555601</v>
      </c>
    </row>
    <row r="14" spans="2:11" x14ac:dyDescent="0.3">
      <c r="B14" s="22" t="s">
        <v>178</v>
      </c>
      <c r="C14" s="21">
        <v>0.11212210992763</v>
      </c>
      <c r="D14" s="21">
        <v>0.13803646166335301</v>
      </c>
      <c r="E14" s="21">
        <v>0.20048113083463501</v>
      </c>
      <c r="F14" s="21">
        <v>0.20831707134838001</v>
      </c>
      <c r="G14" s="21">
        <v>0.347527058750288</v>
      </c>
      <c r="H14" s="21">
        <v>0.40577650580029301</v>
      </c>
      <c r="I14" s="21">
        <v>0.41955505170289897</v>
      </c>
      <c r="J14" s="21">
        <v>0.49939507297992702</v>
      </c>
    </row>
    <row r="15" spans="2:11" x14ac:dyDescent="0.3">
      <c r="B15" s="16"/>
      <c r="C15" s="16"/>
      <c r="D15" s="16"/>
      <c r="E15" s="16"/>
      <c r="F15" s="16"/>
      <c r="G15" s="16"/>
      <c r="H15" s="16"/>
      <c r="I15" s="16"/>
      <c r="J15" s="16"/>
    </row>
    <row r="16" spans="2:11" x14ac:dyDescent="0.3">
      <c r="B16" t="s">
        <v>81</v>
      </c>
    </row>
    <row r="17" spans="2:2" x14ac:dyDescent="0.3">
      <c r="B17" t="s">
        <v>82</v>
      </c>
    </row>
    <row r="21" spans="2:2" x14ac:dyDescent="0.3">
      <c r="B21"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W21"/>
  <sheetViews>
    <sheetView showGridLines="0" topLeftCell="A5" workbookViewId="0">
      <pane xSplit="2" topLeftCell="C1" activePane="topRight" state="frozen"/>
      <selection pane="topRight" activeCell="I13" sqref="I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0.16546433538399399</v>
      </c>
      <c r="D9" s="17">
        <v>0.178132802040461</v>
      </c>
      <c r="E9" s="17">
        <v>0.154297463814137</v>
      </c>
      <c r="F9" s="17"/>
      <c r="G9" s="17">
        <v>0.18265885001945401</v>
      </c>
      <c r="H9" s="17">
        <v>0.24220417867782901</v>
      </c>
      <c r="I9" s="17">
        <v>0.16144490882581999</v>
      </c>
      <c r="J9" s="17">
        <v>0.124883191120369</v>
      </c>
      <c r="K9" s="17">
        <v>0.17635607013285001</v>
      </c>
      <c r="L9" s="17">
        <v>0.120580709569931</v>
      </c>
      <c r="M9" s="17"/>
      <c r="N9" s="17">
        <v>0.205166051961294</v>
      </c>
      <c r="O9" s="17">
        <v>0.15391803381878</v>
      </c>
      <c r="P9" s="17">
        <v>0.165530092458582</v>
      </c>
      <c r="Q9" s="17">
        <v>0.134582434984171</v>
      </c>
      <c r="R9" s="17"/>
      <c r="S9" s="17">
        <v>0.191053429878345</v>
      </c>
      <c r="T9" s="17">
        <v>0.157747936218116</v>
      </c>
      <c r="U9" s="17">
        <v>0.182830037327919</v>
      </c>
      <c r="V9" s="17">
        <v>0.13191912248092399</v>
      </c>
      <c r="W9" s="17">
        <v>7.8804743693698401E-2</v>
      </c>
      <c r="X9" s="17">
        <v>0.200062391399942</v>
      </c>
      <c r="Y9" s="17">
        <v>0.15213811532722199</v>
      </c>
      <c r="Z9" s="17">
        <v>0.241431679485099</v>
      </c>
      <c r="AA9" s="17">
        <v>0.19488976111322101</v>
      </c>
      <c r="AB9" s="17">
        <v>0.15689209027933401</v>
      </c>
      <c r="AC9" s="17">
        <v>0.14507168765286299</v>
      </c>
      <c r="AD9" s="17">
        <v>0.11812619157420599</v>
      </c>
      <c r="AE9" s="17"/>
      <c r="AF9" s="17">
        <v>0.14632665957671101</v>
      </c>
      <c r="AG9" s="17">
        <v>0.13429329931289799</v>
      </c>
      <c r="AH9" s="17">
        <v>0.180018992624183</v>
      </c>
      <c r="AI9" s="17">
        <v>0.22779656540835</v>
      </c>
      <c r="AJ9" s="17">
        <v>0.28859831029070598</v>
      </c>
      <c r="AK9" s="17"/>
      <c r="AL9" s="17">
        <v>0.24685775843097099</v>
      </c>
      <c r="AM9" s="17">
        <v>0.141240153526695</v>
      </c>
      <c r="AN9" s="17">
        <v>0.145250102714124</v>
      </c>
      <c r="AO9" s="17">
        <v>0.123678484449879</v>
      </c>
      <c r="AP9" s="17">
        <v>9.5290352078104601E-2</v>
      </c>
      <c r="AQ9" s="17">
        <v>0.212904066021602</v>
      </c>
      <c r="AR9" s="17"/>
      <c r="AS9" s="17">
        <v>0.19368328468337501</v>
      </c>
      <c r="AT9" s="17">
        <v>0.131859733750886</v>
      </c>
      <c r="AU9" s="17"/>
      <c r="AV9" s="17">
        <v>0.21305088293802199</v>
      </c>
      <c r="AW9" s="17">
        <v>0.14857935170033701</v>
      </c>
    </row>
    <row r="10" spans="2:49" x14ac:dyDescent="0.3">
      <c r="B10" s="18" t="s">
        <v>172</v>
      </c>
      <c r="C10" s="17">
        <v>0.46620862190690099</v>
      </c>
      <c r="D10" s="17">
        <v>0.46240434987805201</v>
      </c>
      <c r="E10" s="17">
        <v>0.47055871729343601</v>
      </c>
      <c r="F10" s="17"/>
      <c r="G10" s="17">
        <v>0.40713087711318302</v>
      </c>
      <c r="H10" s="17">
        <v>0.466997143193562</v>
      </c>
      <c r="I10" s="17">
        <v>0.45672541348896101</v>
      </c>
      <c r="J10" s="17">
        <v>0.442078015079857</v>
      </c>
      <c r="K10" s="17">
        <v>0.46042734925566497</v>
      </c>
      <c r="L10" s="17">
        <v>0.53636553170551204</v>
      </c>
      <c r="M10" s="17"/>
      <c r="N10" s="17">
        <v>0.48872339520728703</v>
      </c>
      <c r="O10" s="17">
        <v>0.47556760766168599</v>
      </c>
      <c r="P10" s="17">
        <v>0.46450910815703</v>
      </c>
      <c r="Q10" s="17">
        <v>0.43516913443477301</v>
      </c>
      <c r="R10" s="17"/>
      <c r="S10" s="17">
        <v>0.44033080236024902</v>
      </c>
      <c r="T10" s="17">
        <v>0.47720773893566698</v>
      </c>
      <c r="U10" s="17">
        <v>0.46459588898412302</v>
      </c>
      <c r="V10" s="17">
        <v>0.47484902239688098</v>
      </c>
      <c r="W10" s="17">
        <v>0.48264256563825902</v>
      </c>
      <c r="X10" s="17">
        <v>0.42222338739797999</v>
      </c>
      <c r="Y10" s="17">
        <v>0.50377723893298099</v>
      </c>
      <c r="Z10" s="17">
        <v>0.47655958543996801</v>
      </c>
      <c r="AA10" s="17">
        <v>0.45361000286987102</v>
      </c>
      <c r="AB10" s="17">
        <v>0.444308172136262</v>
      </c>
      <c r="AC10" s="17">
        <v>0.52318732184115502</v>
      </c>
      <c r="AD10" s="17">
        <v>0.51433123226815403</v>
      </c>
      <c r="AE10" s="17"/>
      <c r="AF10" s="17">
        <v>0.45384816529217797</v>
      </c>
      <c r="AG10" s="17">
        <v>0.46008066088552502</v>
      </c>
      <c r="AH10" s="17">
        <v>0.45610250239581801</v>
      </c>
      <c r="AI10" s="17">
        <v>0.48045430373230802</v>
      </c>
      <c r="AJ10" s="17">
        <v>0.41779620814241902</v>
      </c>
      <c r="AK10" s="17"/>
      <c r="AL10" s="17">
        <v>0.436872659754655</v>
      </c>
      <c r="AM10" s="17">
        <v>0.49796494767284599</v>
      </c>
      <c r="AN10" s="17">
        <v>0.48305208461946098</v>
      </c>
      <c r="AO10" s="17">
        <v>0.46153593991520703</v>
      </c>
      <c r="AP10" s="17">
        <v>0.48259444273748298</v>
      </c>
      <c r="AQ10" s="17">
        <v>0.37487252506490398</v>
      </c>
      <c r="AR10" s="17"/>
      <c r="AS10" s="17">
        <v>0.48634896017509799</v>
      </c>
      <c r="AT10" s="17">
        <v>0.44222445307487401</v>
      </c>
      <c r="AU10" s="17"/>
      <c r="AV10" s="17">
        <v>0.49010034966401</v>
      </c>
      <c r="AW10" s="17">
        <v>0.47761259452580501</v>
      </c>
    </row>
    <row r="11" spans="2:49" x14ac:dyDescent="0.3">
      <c r="B11" s="18" t="s">
        <v>173</v>
      </c>
      <c r="C11" s="17">
        <v>0.24390359912228499</v>
      </c>
      <c r="D11" s="17">
        <v>0.23433708675086701</v>
      </c>
      <c r="E11" s="17">
        <v>0.253198446718857</v>
      </c>
      <c r="F11" s="17"/>
      <c r="G11" s="17">
        <v>0.29029236765061101</v>
      </c>
      <c r="H11" s="17">
        <v>0.17165431754256</v>
      </c>
      <c r="I11" s="17">
        <v>0.24629766961397401</v>
      </c>
      <c r="J11" s="17">
        <v>0.25781145765182401</v>
      </c>
      <c r="K11" s="17">
        <v>0.24479514501315999</v>
      </c>
      <c r="L11" s="17">
        <v>0.257673845148019</v>
      </c>
      <c r="M11" s="17"/>
      <c r="N11" s="17">
        <v>0.21544494507928899</v>
      </c>
      <c r="O11" s="17">
        <v>0.24160588657170801</v>
      </c>
      <c r="P11" s="17">
        <v>0.25700701481622301</v>
      </c>
      <c r="Q11" s="17">
        <v>0.2644663586114</v>
      </c>
      <c r="R11" s="17"/>
      <c r="S11" s="17">
        <v>0.27750432435554501</v>
      </c>
      <c r="T11" s="17">
        <v>0.21902823610528999</v>
      </c>
      <c r="U11" s="17">
        <v>0.23597624569349199</v>
      </c>
      <c r="V11" s="17">
        <v>0.225777851776857</v>
      </c>
      <c r="W11" s="17">
        <v>0.36566628371590898</v>
      </c>
      <c r="X11" s="17">
        <v>0.24887239216148499</v>
      </c>
      <c r="Y11" s="17">
        <v>0.19416371484178699</v>
      </c>
      <c r="Z11" s="17">
        <v>0.173372094901865</v>
      </c>
      <c r="AA11" s="17">
        <v>0.235115185585343</v>
      </c>
      <c r="AB11" s="17">
        <v>0.24259658204137799</v>
      </c>
      <c r="AC11" s="17">
        <v>0.20089263542080399</v>
      </c>
      <c r="AD11" s="17">
        <v>0.30593196544241202</v>
      </c>
      <c r="AE11" s="17"/>
      <c r="AF11" s="17">
        <v>0.26028118456226901</v>
      </c>
      <c r="AG11" s="17">
        <v>0.29857676104597802</v>
      </c>
      <c r="AH11" s="17">
        <v>0.24028065404648299</v>
      </c>
      <c r="AI11" s="17">
        <v>0.16549853214110799</v>
      </c>
      <c r="AJ11" s="17">
        <v>0.20341239933823499</v>
      </c>
      <c r="AK11" s="17"/>
      <c r="AL11" s="17">
        <v>0.20452635635609101</v>
      </c>
      <c r="AM11" s="17">
        <v>0.23481178294053301</v>
      </c>
      <c r="AN11" s="17">
        <v>0.25543407213396702</v>
      </c>
      <c r="AO11" s="17">
        <v>0.25162919328540201</v>
      </c>
      <c r="AP11" s="17">
        <v>0.31346808658414299</v>
      </c>
      <c r="AQ11" s="17">
        <v>0.318915293825968</v>
      </c>
      <c r="AR11" s="17"/>
      <c r="AS11" s="17">
        <v>0.21859391003935599</v>
      </c>
      <c r="AT11" s="17">
        <v>0.27404370143673301</v>
      </c>
      <c r="AU11" s="17"/>
      <c r="AV11" s="17">
        <v>0.20368368897939099</v>
      </c>
      <c r="AW11" s="17">
        <v>0.25331734877495898</v>
      </c>
    </row>
    <row r="12" spans="2:49" x14ac:dyDescent="0.3">
      <c r="B12" s="18" t="s">
        <v>174</v>
      </c>
      <c r="C12" s="17">
        <v>8.6002216279577201E-2</v>
      </c>
      <c r="D12" s="17">
        <v>8.6913968349977597E-2</v>
      </c>
      <c r="E12" s="17">
        <v>8.4859543448057503E-2</v>
      </c>
      <c r="F12" s="17"/>
      <c r="G12" s="17">
        <v>9.4359650574661405E-2</v>
      </c>
      <c r="H12" s="17">
        <v>8.1796698833056902E-2</v>
      </c>
      <c r="I12" s="17">
        <v>9.3861129482990205E-2</v>
      </c>
      <c r="J12" s="17">
        <v>0.112730445433064</v>
      </c>
      <c r="K12" s="17">
        <v>8.1711869621221803E-2</v>
      </c>
      <c r="L12" s="17">
        <v>5.8553073675902699E-2</v>
      </c>
      <c r="M12" s="17"/>
      <c r="N12" s="17">
        <v>6.3908304497356697E-2</v>
      </c>
      <c r="O12" s="17">
        <v>0.101975567004447</v>
      </c>
      <c r="P12" s="17">
        <v>6.8148748150976601E-2</v>
      </c>
      <c r="Q12" s="17">
        <v>0.108009867255086</v>
      </c>
      <c r="R12" s="17"/>
      <c r="S12" s="17">
        <v>7.4002910467953598E-2</v>
      </c>
      <c r="T12" s="17">
        <v>0.104854332865789</v>
      </c>
      <c r="U12" s="17">
        <v>7.9970037382933998E-2</v>
      </c>
      <c r="V12" s="17">
        <v>0.108899952877064</v>
      </c>
      <c r="W12" s="17">
        <v>4.8477316753375202E-2</v>
      </c>
      <c r="X12" s="17">
        <v>8.8950892291532496E-2</v>
      </c>
      <c r="Y12" s="17">
        <v>0.115875116290634</v>
      </c>
      <c r="Z12" s="17">
        <v>7.6206118614252499E-2</v>
      </c>
      <c r="AA12" s="17">
        <v>5.4283015905515403E-2</v>
      </c>
      <c r="AB12" s="17">
        <v>0.11491198547253299</v>
      </c>
      <c r="AC12" s="17">
        <v>9.5810837531298404E-2</v>
      </c>
      <c r="AD12" s="17">
        <v>3.2856679802992603E-2</v>
      </c>
      <c r="AE12" s="17"/>
      <c r="AF12" s="17">
        <v>9.0374555944609594E-2</v>
      </c>
      <c r="AG12" s="17">
        <v>7.6550412251924604E-2</v>
      </c>
      <c r="AH12" s="17">
        <v>8.9271966880075895E-2</v>
      </c>
      <c r="AI12" s="17">
        <v>8.2731946773891202E-2</v>
      </c>
      <c r="AJ12" s="17">
        <v>9.0193082228640004E-2</v>
      </c>
      <c r="AK12" s="17"/>
      <c r="AL12" s="17">
        <v>8.1047656390282302E-2</v>
      </c>
      <c r="AM12" s="17">
        <v>9.32285994015363E-2</v>
      </c>
      <c r="AN12" s="17">
        <v>7.05155258556798E-2</v>
      </c>
      <c r="AO12" s="17">
        <v>9.9247009096212896E-2</v>
      </c>
      <c r="AP12" s="17">
        <v>7.3337040543484597E-2</v>
      </c>
      <c r="AQ12" s="17">
        <v>8.4127440883807594E-2</v>
      </c>
      <c r="AR12" s="17"/>
      <c r="AS12" s="17">
        <v>7.1337133619558499E-2</v>
      </c>
      <c r="AT12" s="17">
        <v>0.103466164191958</v>
      </c>
      <c r="AU12" s="17"/>
      <c r="AV12" s="17">
        <v>6.14889357664695E-2</v>
      </c>
      <c r="AW12" s="17">
        <v>9.4271957552250499E-2</v>
      </c>
    </row>
    <row r="13" spans="2:49" x14ac:dyDescent="0.3">
      <c r="B13" s="18" t="s">
        <v>175</v>
      </c>
      <c r="C13" s="17">
        <v>2.61198936480532E-2</v>
      </c>
      <c r="D13" s="17">
        <v>2.3201796779417101E-2</v>
      </c>
      <c r="E13" s="17">
        <v>2.7338107215311502E-2</v>
      </c>
      <c r="F13" s="17"/>
      <c r="G13" s="17">
        <v>1.5945153256389202E-2</v>
      </c>
      <c r="H13" s="17">
        <v>3.4638578444350102E-2</v>
      </c>
      <c r="I13" s="17">
        <v>2.74103860137726E-2</v>
      </c>
      <c r="J13" s="17">
        <v>4.3476593607583401E-2</v>
      </c>
      <c r="K13" s="17">
        <v>2.3758242051127001E-2</v>
      </c>
      <c r="L13" s="17">
        <v>1.24342675471684E-2</v>
      </c>
      <c r="M13" s="17"/>
      <c r="N13" s="17">
        <v>2.00590783354197E-2</v>
      </c>
      <c r="O13" s="17">
        <v>1.89376160724706E-2</v>
      </c>
      <c r="P13" s="17">
        <v>3.0339199625664701E-2</v>
      </c>
      <c r="Q13" s="17">
        <v>3.6709945653064603E-2</v>
      </c>
      <c r="R13" s="17"/>
      <c r="S13" s="17">
        <v>1.71085329379079E-2</v>
      </c>
      <c r="T13" s="17">
        <v>2.7787344576560902E-2</v>
      </c>
      <c r="U13" s="17">
        <v>2.9198687894421801E-2</v>
      </c>
      <c r="V13" s="17">
        <v>3.5049423007746203E-2</v>
      </c>
      <c r="W13" s="17">
        <v>1.1293326741466801E-2</v>
      </c>
      <c r="X13" s="17">
        <v>2.4456837593350898E-2</v>
      </c>
      <c r="Y13" s="17">
        <v>2.3080640023872102E-2</v>
      </c>
      <c r="Z13" s="17">
        <v>2.1576963538473101E-2</v>
      </c>
      <c r="AA13" s="17">
        <v>3.95891828669706E-2</v>
      </c>
      <c r="AB13" s="17">
        <v>3.6175984370517097E-2</v>
      </c>
      <c r="AC13" s="17">
        <v>1.75650253726806E-2</v>
      </c>
      <c r="AD13" s="17">
        <v>1.4482304735086E-2</v>
      </c>
      <c r="AE13" s="17"/>
      <c r="AF13" s="17">
        <v>3.2614016896315698E-2</v>
      </c>
      <c r="AG13" s="17">
        <v>1.66991300834545E-2</v>
      </c>
      <c r="AH13" s="17">
        <v>2.5538451516617398E-2</v>
      </c>
      <c r="AI13" s="17">
        <v>3.33843291263968E-2</v>
      </c>
      <c r="AJ13" s="17">
        <v>0</v>
      </c>
      <c r="AK13" s="17"/>
      <c r="AL13" s="17">
        <v>2.5862415479543901E-2</v>
      </c>
      <c r="AM13" s="17">
        <v>2.46245147623835E-2</v>
      </c>
      <c r="AN13" s="17">
        <v>2.5082470836487E-2</v>
      </c>
      <c r="AO13" s="17">
        <v>3.8756149222753902E-2</v>
      </c>
      <c r="AP13" s="17">
        <v>2.20128209948918E-2</v>
      </c>
      <c r="AQ13" s="17">
        <v>0</v>
      </c>
      <c r="AR13" s="17"/>
      <c r="AS13" s="17">
        <v>2.09247833446242E-2</v>
      </c>
      <c r="AT13" s="17">
        <v>3.2306502877710301E-2</v>
      </c>
      <c r="AU13" s="17"/>
      <c r="AV13" s="17">
        <v>2.2230545979471699E-2</v>
      </c>
      <c r="AW13" s="17">
        <v>1.7883878137919699E-2</v>
      </c>
    </row>
    <row r="14" spans="2:49" x14ac:dyDescent="0.3">
      <c r="B14" s="18" t="s">
        <v>176</v>
      </c>
      <c r="C14" s="17">
        <v>1.23013336591908E-2</v>
      </c>
      <c r="D14" s="17">
        <v>1.5009996201225499E-2</v>
      </c>
      <c r="E14" s="17">
        <v>9.7477215102003308E-3</v>
      </c>
      <c r="F14" s="17"/>
      <c r="G14" s="17">
        <v>9.6131013857021098E-3</v>
      </c>
      <c r="H14" s="17">
        <v>2.7090833086415101E-3</v>
      </c>
      <c r="I14" s="17">
        <v>1.4260492574481899E-2</v>
      </c>
      <c r="J14" s="17">
        <v>1.90202971073022E-2</v>
      </c>
      <c r="K14" s="17">
        <v>1.29513239259757E-2</v>
      </c>
      <c r="L14" s="17">
        <v>1.43925723534682E-2</v>
      </c>
      <c r="M14" s="17"/>
      <c r="N14" s="17">
        <v>6.6982249193544997E-3</v>
      </c>
      <c r="O14" s="17">
        <v>7.9952888709082497E-3</v>
      </c>
      <c r="P14" s="17">
        <v>1.4465836791523599E-2</v>
      </c>
      <c r="Q14" s="17">
        <v>2.1062259061505498E-2</v>
      </c>
      <c r="R14" s="17"/>
      <c r="S14" s="17">
        <v>0</v>
      </c>
      <c r="T14" s="17">
        <v>1.33744112985772E-2</v>
      </c>
      <c r="U14" s="17">
        <v>7.42910271711007E-3</v>
      </c>
      <c r="V14" s="17">
        <v>2.35046274605273E-2</v>
      </c>
      <c r="W14" s="17">
        <v>1.3115763457291599E-2</v>
      </c>
      <c r="X14" s="17">
        <v>1.54340991557102E-2</v>
      </c>
      <c r="Y14" s="17">
        <v>1.0965174583503901E-2</v>
      </c>
      <c r="Z14" s="17">
        <v>1.08535580203417E-2</v>
      </c>
      <c r="AA14" s="17">
        <v>2.2512851659078799E-2</v>
      </c>
      <c r="AB14" s="17">
        <v>5.1151856999755796E-3</v>
      </c>
      <c r="AC14" s="17">
        <v>1.7472492181199201E-2</v>
      </c>
      <c r="AD14" s="17">
        <v>1.42716261771496E-2</v>
      </c>
      <c r="AE14" s="17"/>
      <c r="AF14" s="17">
        <v>1.6555417727917202E-2</v>
      </c>
      <c r="AG14" s="17">
        <v>1.3799736420219399E-2</v>
      </c>
      <c r="AH14" s="17">
        <v>8.7874325368228305E-3</v>
      </c>
      <c r="AI14" s="17">
        <v>1.01343228179457E-2</v>
      </c>
      <c r="AJ14" s="17">
        <v>0</v>
      </c>
      <c r="AK14" s="17"/>
      <c r="AL14" s="17">
        <v>4.8331535884573104E-3</v>
      </c>
      <c r="AM14" s="17">
        <v>8.1300016960061203E-3</v>
      </c>
      <c r="AN14" s="17">
        <v>2.06657438402814E-2</v>
      </c>
      <c r="AO14" s="17">
        <v>2.5153224030545301E-2</v>
      </c>
      <c r="AP14" s="17">
        <v>1.32972570618931E-2</v>
      </c>
      <c r="AQ14" s="17">
        <v>9.1806742037180804E-3</v>
      </c>
      <c r="AR14" s="17"/>
      <c r="AS14" s="17">
        <v>9.1119281379878903E-3</v>
      </c>
      <c r="AT14" s="17">
        <v>1.6099444667838698E-2</v>
      </c>
      <c r="AU14" s="17"/>
      <c r="AV14" s="17">
        <v>9.4455966726357306E-3</v>
      </c>
      <c r="AW14" s="17">
        <v>8.3348693087293892E-3</v>
      </c>
    </row>
    <row r="15" spans="2:49" x14ac:dyDescent="0.3">
      <c r="B15" s="18" t="s">
        <v>177</v>
      </c>
      <c r="C15" s="21">
        <v>0.63167295729089401</v>
      </c>
      <c r="D15" s="21">
        <v>0.64053715191851301</v>
      </c>
      <c r="E15" s="21">
        <v>0.62485618110757302</v>
      </c>
      <c r="F15" s="21"/>
      <c r="G15" s="21">
        <v>0.589789727132636</v>
      </c>
      <c r="H15" s="21">
        <v>0.70920132187139195</v>
      </c>
      <c r="I15" s="21">
        <v>0.61817032231478097</v>
      </c>
      <c r="J15" s="21">
        <v>0.56696120620022605</v>
      </c>
      <c r="K15" s="21">
        <v>0.63678341938851502</v>
      </c>
      <c r="L15" s="21">
        <v>0.65694624127544199</v>
      </c>
      <c r="M15" s="21"/>
      <c r="N15" s="21">
        <v>0.69388944716858003</v>
      </c>
      <c r="O15" s="21">
        <v>0.62948564148046604</v>
      </c>
      <c r="P15" s="21">
        <v>0.63003920061561203</v>
      </c>
      <c r="Q15" s="21">
        <v>0.569751569418944</v>
      </c>
      <c r="R15" s="21"/>
      <c r="S15" s="21">
        <v>0.63138423223859397</v>
      </c>
      <c r="T15" s="21">
        <v>0.63495567515378304</v>
      </c>
      <c r="U15" s="21">
        <v>0.64742592631204199</v>
      </c>
      <c r="V15" s="21">
        <v>0.60676814487780595</v>
      </c>
      <c r="W15" s="21">
        <v>0.56144730933195797</v>
      </c>
      <c r="X15" s="21">
        <v>0.62228577879792202</v>
      </c>
      <c r="Y15" s="21">
        <v>0.65591535426020298</v>
      </c>
      <c r="Z15" s="21">
        <v>0.71799126492506704</v>
      </c>
      <c r="AA15" s="21">
        <v>0.64849976398309295</v>
      </c>
      <c r="AB15" s="21">
        <v>0.60120026241559599</v>
      </c>
      <c r="AC15" s="21">
        <v>0.66825900949401795</v>
      </c>
      <c r="AD15" s="21">
        <v>0.63245742384235903</v>
      </c>
      <c r="AE15" s="21"/>
      <c r="AF15" s="21">
        <v>0.60017482486888896</v>
      </c>
      <c r="AG15" s="21">
        <v>0.59437396019842303</v>
      </c>
      <c r="AH15" s="21">
        <v>0.63612149502000104</v>
      </c>
      <c r="AI15" s="21">
        <v>0.70825086914065805</v>
      </c>
      <c r="AJ15" s="21">
        <v>0.70639451843312495</v>
      </c>
      <c r="AK15" s="21"/>
      <c r="AL15" s="21">
        <v>0.68373041818562597</v>
      </c>
      <c r="AM15" s="21">
        <v>0.63920510119954099</v>
      </c>
      <c r="AN15" s="21">
        <v>0.628302187333585</v>
      </c>
      <c r="AO15" s="21">
        <v>0.58521442436508597</v>
      </c>
      <c r="AP15" s="21">
        <v>0.57788479481558697</v>
      </c>
      <c r="AQ15" s="21">
        <v>0.58777659108650604</v>
      </c>
      <c r="AR15" s="21"/>
      <c r="AS15" s="21">
        <v>0.68003224485847302</v>
      </c>
      <c r="AT15" s="21">
        <v>0.57408418682576001</v>
      </c>
      <c r="AU15" s="21"/>
      <c r="AV15" s="21">
        <v>0.70315123260203205</v>
      </c>
      <c r="AW15" s="21">
        <v>0.62619194622614205</v>
      </c>
    </row>
    <row r="16" spans="2:49" x14ac:dyDescent="0.3">
      <c r="B16" s="18" t="s">
        <v>178</v>
      </c>
      <c r="C16" s="21">
        <v>0.11212210992763</v>
      </c>
      <c r="D16" s="21">
        <v>0.110115765129395</v>
      </c>
      <c r="E16" s="21">
        <v>0.11219765066336899</v>
      </c>
      <c r="F16" s="21"/>
      <c r="G16" s="21">
        <v>0.110304803831051</v>
      </c>
      <c r="H16" s="21">
        <v>0.116435277277407</v>
      </c>
      <c r="I16" s="21">
        <v>0.121271515496763</v>
      </c>
      <c r="J16" s="21">
        <v>0.156207039040648</v>
      </c>
      <c r="K16" s="21">
        <v>0.105470111672349</v>
      </c>
      <c r="L16" s="21">
        <v>7.0987341223071002E-2</v>
      </c>
      <c r="M16" s="21"/>
      <c r="N16" s="21">
        <v>8.3967382832776397E-2</v>
      </c>
      <c r="O16" s="21">
        <v>0.12091318307691799</v>
      </c>
      <c r="P16" s="21">
        <v>9.8487947776641299E-2</v>
      </c>
      <c r="Q16" s="21">
        <v>0.144719812908151</v>
      </c>
      <c r="R16" s="21"/>
      <c r="S16" s="21">
        <v>9.1111443405861497E-2</v>
      </c>
      <c r="T16" s="21">
        <v>0.13264167744235</v>
      </c>
      <c r="U16" s="21">
        <v>0.10916872527735599</v>
      </c>
      <c r="V16" s="21">
        <v>0.14394937588480999</v>
      </c>
      <c r="W16" s="21">
        <v>5.9770643494841999E-2</v>
      </c>
      <c r="X16" s="21">
        <v>0.113407729884883</v>
      </c>
      <c r="Y16" s="21">
        <v>0.13895575631450599</v>
      </c>
      <c r="Z16" s="21">
        <v>9.7783082152725603E-2</v>
      </c>
      <c r="AA16" s="21">
        <v>9.3872198772485996E-2</v>
      </c>
      <c r="AB16" s="21">
        <v>0.15108796984305001</v>
      </c>
      <c r="AC16" s="21">
        <v>0.113375862903979</v>
      </c>
      <c r="AD16" s="21">
        <v>4.7338984538078603E-2</v>
      </c>
      <c r="AE16" s="21"/>
      <c r="AF16" s="21">
        <v>0.122988572840925</v>
      </c>
      <c r="AG16" s="21">
        <v>9.3249542335379201E-2</v>
      </c>
      <c r="AH16" s="21">
        <v>0.114810418396693</v>
      </c>
      <c r="AI16" s="21">
        <v>0.116116275900288</v>
      </c>
      <c r="AJ16" s="21">
        <v>9.0193082228640004E-2</v>
      </c>
      <c r="AK16" s="21"/>
      <c r="AL16" s="21">
        <v>0.106910071869826</v>
      </c>
      <c r="AM16" s="21">
        <v>0.11785311416392</v>
      </c>
      <c r="AN16" s="21">
        <v>9.5597996692166801E-2</v>
      </c>
      <c r="AO16" s="21">
        <v>0.13800315831896701</v>
      </c>
      <c r="AP16" s="21">
        <v>9.5349861538376393E-2</v>
      </c>
      <c r="AQ16" s="21">
        <v>8.4127440883807594E-2</v>
      </c>
      <c r="AR16" s="21"/>
      <c r="AS16" s="21">
        <v>9.2261916964182705E-2</v>
      </c>
      <c r="AT16" s="21">
        <v>0.13577266706966801</v>
      </c>
      <c r="AU16" s="21"/>
      <c r="AV16" s="21">
        <v>8.3719481745941196E-2</v>
      </c>
      <c r="AW16" s="21">
        <v>0.11215583569017</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W21"/>
  <sheetViews>
    <sheetView showGridLines="0" topLeftCell="A5"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8.6433153308947006E-2</v>
      </c>
      <c r="D9" s="17">
        <v>8.9571871901792402E-2</v>
      </c>
      <c r="E9" s="17">
        <v>8.2177257260794404E-2</v>
      </c>
      <c r="F9" s="17"/>
      <c r="G9" s="17">
        <v>0.108545280373471</v>
      </c>
      <c r="H9" s="17">
        <v>0.133235756751726</v>
      </c>
      <c r="I9" s="17">
        <v>8.7349407198602694E-2</v>
      </c>
      <c r="J9" s="17">
        <v>8.9750952868270506E-2</v>
      </c>
      <c r="K9" s="17">
        <v>8.1004946833550306E-2</v>
      </c>
      <c r="L9" s="17">
        <v>3.3814017960898397E-2</v>
      </c>
      <c r="M9" s="17"/>
      <c r="N9" s="17">
        <v>7.3168323457718495E-2</v>
      </c>
      <c r="O9" s="17">
        <v>6.8491944902202895E-2</v>
      </c>
      <c r="P9" s="17">
        <v>0.101515198862455</v>
      </c>
      <c r="Q9" s="17">
        <v>0.10709698758861699</v>
      </c>
      <c r="R9" s="17"/>
      <c r="S9" s="17">
        <v>8.9889279872067601E-2</v>
      </c>
      <c r="T9" s="17">
        <v>8.1636285566191694E-2</v>
      </c>
      <c r="U9" s="17">
        <v>5.2841958430874199E-2</v>
      </c>
      <c r="V9" s="17">
        <v>0.107330149411314</v>
      </c>
      <c r="W9" s="17">
        <v>7.57519131454754E-2</v>
      </c>
      <c r="X9" s="17">
        <v>9.1262750481246796E-2</v>
      </c>
      <c r="Y9" s="17">
        <v>5.0014171901257599E-2</v>
      </c>
      <c r="Z9" s="17">
        <v>0.118023643303651</v>
      </c>
      <c r="AA9" s="17">
        <v>8.5049182163898202E-2</v>
      </c>
      <c r="AB9" s="17">
        <v>0.12806142021671099</v>
      </c>
      <c r="AC9" s="17">
        <v>7.0503471910413104E-2</v>
      </c>
      <c r="AD9" s="17">
        <v>9.0252187279712501E-2</v>
      </c>
      <c r="AE9" s="17"/>
      <c r="AF9" s="17">
        <v>9.4664141915303299E-2</v>
      </c>
      <c r="AG9" s="17">
        <v>5.9813960791381002E-2</v>
      </c>
      <c r="AH9" s="17">
        <v>8.7415048751710606E-2</v>
      </c>
      <c r="AI9" s="17">
        <v>0.11991803776597799</v>
      </c>
      <c r="AJ9" s="17">
        <v>0.102760047765424</v>
      </c>
      <c r="AK9" s="17"/>
      <c r="AL9" s="17">
        <v>0.118573472557134</v>
      </c>
      <c r="AM9" s="17">
        <v>6.7545388510181201E-2</v>
      </c>
      <c r="AN9" s="17">
        <v>8.2418162505388304E-2</v>
      </c>
      <c r="AO9" s="17">
        <v>7.9857280753060103E-2</v>
      </c>
      <c r="AP9" s="17">
        <v>8.0139760365037893E-2</v>
      </c>
      <c r="AQ9" s="17">
        <v>6.9075531843706003E-2</v>
      </c>
      <c r="AR9" s="17"/>
      <c r="AS9" s="17">
        <v>8.3231789313987697E-2</v>
      </c>
      <c r="AT9" s="17">
        <v>9.0245505093977302E-2</v>
      </c>
      <c r="AU9" s="17"/>
      <c r="AV9" s="17">
        <v>7.4748786140092505E-2</v>
      </c>
      <c r="AW9" s="17">
        <v>0.10298730063860299</v>
      </c>
    </row>
    <row r="10" spans="2:49" x14ac:dyDescent="0.3">
      <c r="B10" s="18" t="s">
        <v>172</v>
      </c>
      <c r="C10" s="17">
        <v>0.273056257568142</v>
      </c>
      <c r="D10" s="17">
        <v>0.25691959620917398</v>
      </c>
      <c r="E10" s="17">
        <v>0.28809752662111898</v>
      </c>
      <c r="F10" s="17"/>
      <c r="G10" s="17">
        <v>0.42449643239559898</v>
      </c>
      <c r="H10" s="17">
        <v>0.292000998304763</v>
      </c>
      <c r="I10" s="17">
        <v>0.324719529239962</v>
      </c>
      <c r="J10" s="17">
        <v>0.27621211957686398</v>
      </c>
      <c r="K10" s="17">
        <v>0.188944241011263</v>
      </c>
      <c r="L10" s="17">
        <v>0.167960514114882</v>
      </c>
      <c r="M10" s="17"/>
      <c r="N10" s="17">
        <v>0.21721993461136799</v>
      </c>
      <c r="O10" s="17">
        <v>0.28885849898173299</v>
      </c>
      <c r="P10" s="17">
        <v>0.284842906128006</v>
      </c>
      <c r="Q10" s="17">
        <v>0.30765607818017898</v>
      </c>
      <c r="R10" s="17"/>
      <c r="S10" s="17">
        <v>0.29871602922991802</v>
      </c>
      <c r="T10" s="17">
        <v>0.26069737946127702</v>
      </c>
      <c r="U10" s="17">
        <v>0.23509878530252001</v>
      </c>
      <c r="V10" s="17">
        <v>0.32485393053609102</v>
      </c>
      <c r="W10" s="17">
        <v>0.25602841507823099</v>
      </c>
      <c r="X10" s="17">
        <v>0.298117389648338</v>
      </c>
      <c r="Y10" s="17">
        <v>0.29611498994720498</v>
      </c>
      <c r="Z10" s="17">
        <v>0.23468787480734701</v>
      </c>
      <c r="AA10" s="17">
        <v>0.26264507189118902</v>
      </c>
      <c r="AB10" s="17">
        <v>0.2241746704624</v>
      </c>
      <c r="AC10" s="17">
        <v>0.30568779613617503</v>
      </c>
      <c r="AD10" s="17">
        <v>0.23728346038100001</v>
      </c>
      <c r="AE10" s="17"/>
      <c r="AF10" s="17">
        <v>0.27811531884743301</v>
      </c>
      <c r="AG10" s="17">
        <v>0.28780693636063898</v>
      </c>
      <c r="AH10" s="17">
        <v>0.292555568404327</v>
      </c>
      <c r="AI10" s="17">
        <v>0.28017015670061202</v>
      </c>
      <c r="AJ10" s="17">
        <v>0.25864860455817301</v>
      </c>
      <c r="AK10" s="17"/>
      <c r="AL10" s="17">
        <v>0.28756834262144698</v>
      </c>
      <c r="AM10" s="17">
        <v>0.26243274599726901</v>
      </c>
      <c r="AN10" s="17">
        <v>0.25310960133159499</v>
      </c>
      <c r="AO10" s="17">
        <v>0.29899752589893103</v>
      </c>
      <c r="AP10" s="17">
        <v>0.24180310331438601</v>
      </c>
      <c r="AQ10" s="17">
        <v>0.274207117940998</v>
      </c>
      <c r="AR10" s="17"/>
      <c r="AS10" s="17">
        <v>0.240370369465912</v>
      </c>
      <c r="AT10" s="17">
        <v>0.31198032369996798</v>
      </c>
      <c r="AU10" s="17"/>
      <c r="AV10" s="17">
        <v>0.23185907308034301</v>
      </c>
      <c r="AW10" s="17">
        <v>0.26019177100088797</v>
      </c>
    </row>
    <row r="11" spans="2:49" x14ac:dyDescent="0.3">
      <c r="B11" s="18" t="s">
        <v>173</v>
      </c>
      <c r="C11" s="17">
        <v>0.28506337869298198</v>
      </c>
      <c r="D11" s="17">
        <v>0.27560701226795398</v>
      </c>
      <c r="E11" s="17">
        <v>0.29362357866066002</v>
      </c>
      <c r="F11" s="17"/>
      <c r="G11" s="17">
        <v>0.27002999577488601</v>
      </c>
      <c r="H11" s="17">
        <v>0.26273940316787098</v>
      </c>
      <c r="I11" s="17">
        <v>0.25285420151791699</v>
      </c>
      <c r="J11" s="17">
        <v>0.28995193201435998</v>
      </c>
      <c r="K11" s="17">
        <v>0.31608047310212201</v>
      </c>
      <c r="L11" s="17">
        <v>0.314795176590839</v>
      </c>
      <c r="M11" s="17"/>
      <c r="N11" s="17">
        <v>0.26373733486782702</v>
      </c>
      <c r="O11" s="17">
        <v>0.28550993645114098</v>
      </c>
      <c r="P11" s="17">
        <v>0.28159997451493202</v>
      </c>
      <c r="Q11" s="17">
        <v>0.31010228331636902</v>
      </c>
      <c r="R11" s="17"/>
      <c r="S11" s="17">
        <v>0.32470083998126797</v>
      </c>
      <c r="T11" s="17">
        <v>0.289076743051012</v>
      </c>
      <c r="U11" s="17">
        <v>0.27356758403551001</v>
      </c>
      <c r="V11" s="17">
        <v>0.230042064738646</v>
      </c>
      <c r="W11" s="17">
        <v>0.36168284686758001</v>
      </c>
      <c r="X11" s="17">
        <v>0.264589354514775</v>
      </c>
      <c r="Y11" s="17">
        <v>0.26580589220052803</v>
      </c>
      <c r="Z11" s="17">
        <v>0.30426553521362398</v>
      </c>
      <c r="AA11" s="17">
        <v>0.259055684139614</v>
      </c>
      <c r="AB11" s="17">
        <v>0.29864771156908299</v>
      </c>
      <c r="AC11" s="17">
        <v>0.25716920928493497</v>
      </c>
      <c r="AD11" s="17">
        <v>0.28736867999912702</v>
      </c>
      <c r="AE11" s="17"/>
      <c r="AF11" s="17">
        <v>0.32058381827177601</v>
      </c>
      <c r="AG11" s="17">
        <v>0.28083972591652101</v>
      </c>
      <c r="AH11" s="17">
        <v>0.27399226488370498</v>
      </c>
      <c r="AI11" s="17">
        <v>0.22153479436488199</v>
      </c>
      <c r="AJ11" s="17">
        <v>0.311931892071521</v>
      </c>
      <c r="AK11" s="17"/>
      <c r="AL11" s="17">
        <v>0.27865513591367003</v>
      </c>
      <c r="AM11" s="17">
        <v>0.29473962467009301</v>
      </c>
      <c r="AN11" s="17">
        <v>0.27629866593747898</v>
      </c>
      <c r="AO11" s="17">
        <v>0.27809213872343902</v>
      </c>
      <c r="AP11" s="17">
        <v>0.30313916609833902</v>
      </c>
      <c r="AQ11" s="17">
        <v>0.263240158204257</v>
      </c>
      <c r="AR11" s="17"/>
      <c r="AS11" s="17">
        <v>0.28417062361926498</v>
      </c>
      <c r="AT11" s="17">
        <v>0.28612651815611001</v>
      </c>
      <c r="AU11" s="17"/>
      <c r="AV11" s="17">
        <v>0.298883140282236</v>
      </c>
      <c r="AW11" s="17">
        <v>0.249907605724452</v>
      </c>
    </row>
    <row r="12" spans="2:49" x14ac:dyDescent="0.3">
      <c r="B12" s="18" t="s">
        <v>174</v>
      </c>
      <c r="C12" s="17">
        <v>0.25274919358919501</v>
      </c>
      <c r="D12" s="17">
        <v>0.25846888037728899</v>
      </c>
      <c r="E12" s="17">
        <v>0.248988254795625</v>
      </c>
      <c r="F12" s="17"/>
      <c r="G12" s="17">
        <v>0.15444042700899299</v>
      </c>
      <c r="H12" s="17">
        <v>0.226033599798457</v>
      </c>
      <c r="I12" s="17">
        <v>0.25075150832436899</v>
      </c>
      <c r="J12" s="17">
        <v>0.249375813410671</v>
      </c>
      <c r="K12" s="17">
        <v>0.26070664902512197</v>
      </c>
      <c r="L12" s="17">
        <v>0.33929141363829901</v>
      </c>
      <c r="M12" s="17"/>
      <c r="N12" s="17">
        <v>0.31685130587893801</v>
      </c>
      <c r="O12" s="17">
        <v>0.258882277270085</v>
      </c>
      <c r="P12" s="17">
        <v>0.22894126641555901</v>
      </c>
      <c r="Q12" s="17">
        <v>0.19725254394710201</v>
      </c>
      <c r="R12" s="17"/>
      <c r="S12" s="17">
        <v>0.200873501303031</v>
      </c>
      <c r="T12" s="17">
        <v>0.257854244691757</v>
      </c>
      <c r="U12" s="17">
        <v>0.30494321047544098</v>
      </c>
      <c r="V12" s="17">
        <v>0.25915852639147002</v>
      </c>
      <c r="W12" s="17">
        <v>0.227338827103888</v>
      </c>
      <c r="X12" s="17">
        <v>0.25894924688415699</v>
      </c>
      <c r="Y12" s="17">
        <v>0.28847075047466603</v>
      </c>
      <c r="Z12" s="17">
        <v>0.20500126321095199</v>
      </c>
      <c r="AA12" s="17">
        <v>0.27200077164672698</v>
      </c>
      <c r="AB12" s="17">
        <v>0.24840948652997799</v>
      </c>
      <c r="AC12" s="17">
        <v>0.227992441565154</v>
      </c>
      <c r="AD12" s="17">
        <v>0.30755999090507902</v>
      </c>
      <c r="AE12" s="17"/>
      <c r="AF12" s="17">
        <v>0.22657160733965601</v>
      </c>
      <c r="AG12" s="17">
        <v>0.27175402065190901</v>
      </c>
      <c r="AH12" s="17">
        <v>0.24117970570383501</v>
      </c>
      <c r="AI12" s="17">
        <v>0.25387530343819997</v>
      </c>
      <c r="AJ12" s="17">
        <v>0.26850525435282602</v>
      </c>
      <c r="AK12" s="17"/>
      <c r="AL12" s="17">
        <v>0.215372237474247</v>
      </c>
      <c r="AM12" s="17">
        <v>0.26951776950461298</v>
      </c>
      <c r="AN12" s="17">
        <v>0.242785676784086</v>
      </c>
      <c r="AO12" s="17">
        <v>0.26179245421497999</v>
      </c>
      <c r="AP12" s="17">
        <v>0.268639891187336</v>
      </c>
      <c r="AQ12" s="17">
        <v>0.31950850967285999</v>
      </c>
      <c r="AR12" s="17"/>
      <c r="AS12" s="17">
        <v>0.27139262805494002</v>
      </c>
      <c r="AT12" s="17">
        <v>0.23054761614392799</v>
      </c>
      <c r="AU12" s="17"/>
      <c r="AV12" s="17">
        <v>0.27327505145551501</v>
      </c>
      <c r="AW12" s="17">
        <v>0.26700877530309403</v>
      </c>
    </row>
    <row r="13" spans="2:49" x14ac:dyDescent="0.3">
      <c r="B13" s="18" t="s">
        <v>175</v>
      </c>
      <c r="C13" s="17">
        <v>9.4777865161092503E-2</v>
      </c>
      <c r="D13" s="17">
        <v>0.111523472840016</v>
      </c>
      <c r="E13" s="17">
        <v>7.9125540452738605E-2</v>
      </c>
      <c r="F13" s="17"/>
      <c r="G13" s="17">
        <v>3.2711212564857199E-2</v>
      </c>
      <c r="H13" s="17">
        <v>8.3281158668541105E-2</v>
      </c>
      <c r="I13" s="17">
        <v>7.7992059232392497E-2</v>
      </c>
      <c r="J13" s="17">
        <v>7.7935705339573794E-2</v>
      </c>
      <c r="K13" s="17">
        <v>0.15326369002794299</v>
      </c>
      <c r="L13" s="17">
        <v>0.13380975419803601</v>
      </c>
      <c r="M13" s="17"/>
      <c r="N13" s="17">
        <v>0.124052550833257</v>
      </c>
      <c r="O13" s="17">
        <v>9.0627931061664793E-2</v>
      </c>
      <c r="P13" s="17">
        <v>0.103100654079048</v>
      </c>
      <c r="Q13" s="17">
        <v>6.1186761173430901E-2</v>
      </c>
      <c r="R13" s="17"/>
      <c r="S13" s="17">
        <v>8.2697845834629496E-2</v>
      </c>
      <c r="T13" s="17">
        <v>0.107451432357294</v>
      </c>
      <c r="U13" s="17">
        <v>0.114032611248403</v>
      </c>
      <c r="V13" s="17">
        <v>7.3241051420661396E-2</v>
      </c>
      <c r="W13" s="17">
        <v>7.2933383193676704E-2</v>
      </c>
      <c r="X13" s="17">
        <v>8.1793217456427897E-2</v>
      </c>
      <c r="Y13" s="17">
        <v>8.8629020892839805E-2</v>
      </c>
      <c r="Z13" s="17">
        <v>0.138021683464426</v>
      </c>
      <c r="AA13" s="17">
        <v>0.104024047332613</v>
      </c>
      <c r="AB13" s="17">
        <v>9.5591525521852294E-2</v>
      </c>
      <c r="AC13" s="17">
        <v>0.12985478830313901</v>
      </c>
      <c r="AD13" s="17">
        <v>6.3264055257931301E-2</v>
      </c>
      <c r="AE13" s="17"/>
      <c r="AF13" s="17">
        <v>7.7892840081817599E-2</v>
      </c>
      <c r="AG13" s="17">
        <v>8.40011457593106E-2</v>
      </c>
      <c r="AH13" s="17">
        <v>9.6079998477223705E-2</v>
      </c>
      <c r="AI13" s="17">
        <v>0.114300228301495</v>
      </c>
      <c r="AJ13" s="17">
        <v>5.81542012520559E-2</v>
      </c>
      <c r="AK13" s="17"/>
      <c r="AL13" s="17">
        <v>9.3099824118396499E-2</v>
      </c>
      <c r="AM13" s="17">
        <v>0.10115953476516</v>
      </c>
      <c r="AN13" s="17">
        <v>0.13123797514938201</v>
      </c>
      <c r="AO13" s="17">
        <v>7.1076741303322297E-2</v>
      </c>
      <c r="AP13" s="17">
        <v>9.7278124737868094E-2</v>
      </c>
      <c r="AQ13" s="17">
        <v>6.4691200952816705E-2</v>
      </c>
      <c r="AR13" s="17"/>
      <c r="AS13" s="17">
        <v>0.112346434637374</v>
      </c>
      <c r="AT13" s="17">
        <v>7.3856293197145401E-2</v>
      </c>
      <c r="AU13" s="17"/>
      <c r="AV13" s="17">
        <v>0.11650876590440699</v>
      </c>
      <c r="AW13" s="17">
        <v>0.102653053555573</v>
      </c>
    </row>
    <row r="14" spans="2:49" x14ac:dyDescent="0.3">
      <c r="B14" s="18" t="s">
        <v>176</v>
      </c>
      <c r="C14" s="17">
        <v>7.9201516796416696E-3</v>
      </c>
      <c r="D14" s="17">
        <v>7.9091664037749792E-3</v>
      </c>
      <c r="E14" s="17">
        <v>7.9878422090628991E-3</v>
      </c>
      <c r="F14" s="17"/>
      <c r="G14" s="17">
        <v>9.7766518821934805E-3</v>
      </c>
      <c r="H14" s="17">
        <v>2.7090833086415101E-3</v>
      </c>
      <c r="I14" s="17">
        <v>6.3332944867563702E-3</v>
      </c>
      <c r="J14" s="17">
        <v>1.6773476790260401E-2</v>
      </c>
      <c r="K14" s="17">
        <v>0</v>
      </c>
      <c r="L14" s="17">
        <v>1.03291234970451E-2</v>
      </c>
      <c r="M14" s="17"/>
      <c r="N14" s="17">
        <v>4.9705503508914901E-3</v>
      </c>
      <c r="O14" s="17">
        <v>7.6294113331729597E-3</v>
      </c>
      <c r="P14" s="17">
        <v>0</v>
      </c>
      <c r="Q14" s="17">
        <v>1.6705345794302901E-2</v>
      </c>
      <c r="R14" s="17"/>
      <c r="S14" s="17">
        <v>3.1225037790860201E-3</v>
      </c>
      <c r="T14" s="17">
        <v>3.2839148724687502E-3</v>
      </c>
      <c r="U14" s="17">
        <v>1.9515850507252699E-2</v>
      </c>
      <c r="V14" s="17">
        <v>5.3742775018182504E-3</v>
      </c>
      <c r="W14" s="17">
        <v>6.26461461114844E-3</v>
      </c>
      <c r="X14" s="17">
        <v>5.2880410150552897E-3</v>
      </c>
      <c r="Y14" s="17">
        <v>1.0965174583503901E-2</v>
      </c>
      <c r="Z14" s="17">
        <v>0</v>
      </c>
      <c r="AA14" s="17">
        <v>1.7225242825958199E-2</v>
      </c>
      <c r="AB14" s="17">
        <v>5.1151856999755796E-3</v>
      </c>
      <c r="AC14" s="17">
        <v>8.7922928001842298E-3</v>
      </c>
      <c r="AD14" s="17">
        <v>1.42716261771496E-2</v>
      </c>
      <c r="AE14" s="17"/>
      <c r="AF14" s="17">
        <v>2.1722735440143498E-3</v>
      </c>
      <c r="AG14" s="17">
        <v>1.5784210520239698E-2</v>
      </c>
      <c r="AH14" s="17">
        <v>8.7774137791999593E-3</v>
      </c>
      <c r="AI14" s="17">
        <v>1.02014794288334E-2</v>
      </c>
      <c r="AJ14" s="17">
        <v>0</v>
      </c>
      <c r="AK14" s="17"/>
      <c r="AL14" s="17">
        <v>6.7309873151057001E-3</v>
      </c>
      <c r="AM14" s="17">
        <v>4.6049365526843597E-3</v>
      </c>
      <c r="AN14" s="17">
        <v>1.4149918292068801E-2</v>
      </c>
      <c r="AO14" s="17">
        <v>1.0183859106267699E-2</v>
      </c>
      <c r="AP14" s="17">
        <v>8.9999542970320406E-3</v>
      </c>
      <c r="AQ14" s="17">
        <v>9.2774813853617206E-3</v>
      </c>
      <c r="AR14" s="17"/>
      <c r="AS14" s="17">
        <v>8.4881549085230497E-3</v>
      </c>
      <c r="AT14" s="17">
        <v>7.2437437088709398E-3</v>
      </c>
      <c r="AU14" s="17"/>
      <c r="AV14" s="17">
        <v>4.7251831374062201E-3</v>
      </c>
      <c r="AW14" s="17">
        <v>1.7251493777388702E-2</v>
      </c>
    </row>
    <row r="15" spans="2:49" x14ac:dyDescent="0.3">
      <c r="B15" s="18" t="s">
        <v>177</v>
      </c>
      <c r="C15" s="21">
        <v>0.35948941087708902</v>
      </c>
      <c r="D15" s="21">
        <v>0.34649146811096598</v>
      </c>
      <c r="E15" s="21">
        <v>0.37027478388191298</v>
      </c>
      <c r="F15" s="21"/>
      <c r="G15" s="21">
        <v>0.53304171276906998</v>
      </c>
      <c r="H15" s="21">
        <v>0.425236755056489</v>
      </c>
      <c r="I15" s="21">
        <v>0.41206893643856501</v>
      </c>
      <c r="J15" s="21">
        <v>0.36596307244513498</v>
      </c>
      <c r="K15" s="21">
        <v>0.26994918784481298</v>
      </c>
      <c r="L15" s="21">
        <v>0.201774532075781</v>
      </c>
      <c r="M15" s="21"/>
      <c r="N15" s="21">
        <v>0.29038825806908702</v>
      </c>
      <c r="O15" s="21">
        <v>0.357350443883936</v>
      </c>
      <c r="P15" s="21">
        <v>0.38635810499046103</v>
      </c>
      <c r="Q15" s="21">
        <v>0.414753065768795</v>
      </c>
      <c r="R15" s="21"/>
      <c r="S15" s="21">
        <v>0.38860530910198599</v>
      </c>
      <c r="T15" s="21">
        <v>0.34233366502746898</v>
      </c>
      <c r="U15" s="21">
        <v>0.28794074373339401</v>
      </c>
      <c r="V15" s="21">
        <v>0.43218407994740399</v>
      </c>
      <c r="W15" s="21">
        <v>0.33178032822370701</v>
      </c>
      <c r="X15" s="21">
        <v>0.389380140129585</v>
      </c>
      <c r="Y15" s="21">
        <v>0.34612916184846199</v>
      </c>
      <c r="Z15" s="21">
        <v>0.35271151811099799</v>
      </c>
      <c r="AA15" s="21">
        <v>0.34769425405508703</v>
      </c>
      <c r="AB15" s="21">
        <v>0.35223609067911099</v>
      </c>
      <c r="AC15" s="21">
        <v>0.37619126804658798</v>
      </c>
      <c r="AD15" s="21">
        <v>0.32753564766071203</v>
      </c>
      <c r="AE15" s="21"/>
      <c r="AF15" s="21">
        <v>0.37277946076273599</v>
      </c>
      <c r="AG15" s="21">
        <v>0.34762089715201999</v>
      </c>
      <c r="AH15" s="21">
        <v>0.37997061715603703</v>
      </c>
      <c r="AI15" s="21">
        <v>0.40008819446659</v>
      </c>
      <c r="AJ15" s="21">
        <v>0.36140865232359698</v>
      </c>
      <c r="AK15" s="21"/>
      <c r="AL15" s="21">
        <v>0.406141815178581</v>
      </c>
      <c r="AM15" s="21">
        <v>0.32997813450745</v>
      </c>
      <c r="AN15" s="21">
        <v>0.33552776383698402</v>
      </c>
      <c r="AO15" s="21">
        <v>0.37885480665199101</v>
      </c>
      <c r="AP15" s="21">
        <v>0.32194286367942399</v>
      </c>
      <c r="AQ15" s="21">
        <v>0.34328264978470402</v>
      </c>
      <c r="AR15" s="21"/>
      <c r="AS15" s="21">
        <v>0.32360215877989901</v>
      </c>
      <c r="AT15" s="21">
        <v>0.40222582879394497</v>
      </c>
      <c r="AU15" s="21"/>
      <c r="AV15" s="21">
        <v>0.30660785922043599</v>
      </c>
      <c r="AW15" s="21">
        <v>0.36317907163949098</v>
      </c>
    </row>
    <row r="16" spans="2:49" x14ac:dyDescent="0.3">
      <c r="B16" s="18" t="s">
        <v>178</v>
      </c>
      <c r="C16" s="21">
        <v>0.347527058750288</v>
      </c>
      <c r="D16" s="21">
        <v>0.369992353217305</v>
      </c>
      <c r="E16" s="21">
        <v>0.32811379524836298</v>
      </c>
      <c r="F16" s="21"/>
      <c r="G16" s="21">
        <v>0.187151639573851</v>
      </c>
      <c r="H16" s="21">
        <v>0.30931475846699802</v>
      </c>
      <c r="I16" s="21">
        <v>0.32874356755676198</v>
      </c>
      <c r="J16" s="21">
        <v>0.327311518750245</v>
      </c>
      <c r="K16" s="21">
        <v>0.41397033905306502</v>
      </c>
      <c r="L16" s="21">
        <v>0.47310116783633499</v>
      </c>
      <c r="M16" s="21"/>
      <c r="N16" s="21">
        <v>0.44090385671219501</v>
      </c>
      <c r="O16" s="21">
        <v>0.34951020833175001</v>
      </c>
      <c r="P16" s="21">
        <v>0.33204192049460701</v>
      </c>
      <c r="Q16" s="21">
        <v>0.25843930512053298</v>
      </c>
      <c r="R16" s="21"/>
      <c r="S16" s="21">
        <v>0.28357134713766102</v>
      </c>
      <c r="T16" s="21">
        <v>0.36530567704904998</v>
      </c>
      <c r="U16" s="21">
        <v>0.41897582172384401</v>
      </c>
      <c r="V16" s="21">
        <v>0.33239957781213098</v>
      </c>
      <c r="W16" s="21">
        <v>0.30027221029756501</v>
      </c>
      <c r="X16" s="21">
        <v>0.34074246434058503</v>
      </c>
      <c r="Y16" s="21">
        <v>0.377099771367506</v>
      </c>
      <c r="Z16" s="21">
        <v>0.34302294667537803</v>
      </c>
      <c r="AA16" s="21">
        <v>0.37602481897933998</v>
      </c>
      <c r="AB16" s="21">
        <v>0.34400101205182998</v>
      </c>
      <c r="AC16" s="21">
        <v>0.35784722986829198</v>
      </c>
      <c r="AD16" s="21">
        <v>0.37082404616301001</v>
      </c>
      <c r="AE16" s="21"/>
      <c r="AF16" s="21">
        <v>0.30446444742147299</v>
      </c>
      <c r="AG16" s="21">
        <v>0.35575516641122001</v>
      </c>
      <c r="AH16" s="21">
        <v>0.337259704181058</v>
      </c>
      <c r="AI16" s="21">
        <v>0.36817553173969497</v>
      </c>
      <c r="AJ16" s="21">
        <v>0.32665945560488202</v>
      </c>
      <c r="AK16" s="21"/>
      <c r="AL16" s="21">
        <v>0.30847206159264301</v>
      </c>
      <c r="AM16" s="21">
        <v>0.37067730426977302</v>
      </c>
      <c r="AN16" s="21">
        <v>0.37402365193346798</v>
      </c>
      <c r="AO16" s="21">
        <v>0.33286919551830202</v>
      </c>
      <c r="AP16" s="21">
        <v>0.36591801592520501</v>
      </c>
      <c r="AQ16" s="21">
        <v>0.38419971062567698</v>
      </c>
      <c r="AR16" s="21"/>
      <c r="AS16" s="21">
        <v>0.383739062692313</v>
      </c>
      <c r="AT16" s="21">
        <v>0.30440390934107397</v>
      </c>
      <c r="AU16" s="21"/>
      <c r="AV16" s="21">
        <v>0.38978381735992201</v>
      </c>
      <c r="AW16" s="21">
        <v>0.369661828858668</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W21"/>
  <sheetViews>
    <sheetView showGridLines="0" topLeftCell="A3"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0.115435558323133</v>
      </c>
      <c r="D9" s="17">
        <v>0.14108532669462001</v>
      </c>
      <c r="E9" s="17">
        <v>9.0324050335547995E-2</v>
      </c>
      <c r="F9" s="17"/>
      <c r="G9" s="17">
        <v>0.109631234429737</v>
      </c>
      <c r="H9" s="17">
        <v>0.194650667556932</v>
      </c>
      <c r="I9" s="17">
        <v>9.7059297847751996E-2</v>
      </c>
      <c r="J9" s="17">
        <v>8.3685658488023396E-2</v>
      </c>
      <c r="K9" s="17">
        <v>0.11631118895584799</v>
      </c>
      <c r="L9" s="17">
        <v>9.5222590714289193E-2</v>
      </c>
      <c r="M9" s="17"/>
      <c r="N9" s="17">
        <v>0.156373689563608</v>
      </c>
      <c r="O9" s="17">
        <v>9.7921259794417403E-2</v>
      </c>
      <c r="P9" s="17">
        <v>0.12574555228581499</v>
      </c>
      <c r="Q9" s="17">
        <v>8.1623607321780797E-2</v>
      </c>
      <c r="R9" s="17"/>
      <c r="S9" s="17">
        <v>0.13234963646552</v>
      </c>
      <c r="T9" s="17">
        <v>0.10003005006464299</v>
      </c>
      <c r="U9" s="17">
        <v>9.6084696456026394E-2</v>
      </c>
      <c r="V9" s="17">
        <v>0.113577786688416</v>
      </c>
      <c r="W9" s="17">
        <v>7.1490954128207898E-2</v>
      </c>
      <c r="X9" s="17">
        <v>0.12794291763938101</v>
      </c>
      <c r="Y9" s="17">
        <v>0.10886972105127</v>
      </c>
      <c r="Z9" s="17">
        <v>0.131382672352651</v>
      </c>
      <c r="AA9" s="17">
        <v>0.14642678229995401</v>
      </c>
      <c r="AB9" s="17">
        <v>0.117054845137294</v>
      </c>
      <c r="AC9" s="17">
        <v>0.11347106905752</v>
      </c>
      <c r="AD9" s="17">
        <v>0.106579942784196</v>
      </c>
      <c r="AE9" s="17"/>
      <c r="AF9" s="17">
        <v>9.5407518912983394E-2</v>
      </c>
      <c r="AG9" s="17">
        <v>8.8095890181276504E-2</v>
      </c>
      <c r="AH9" s="17">
        <v>0.12351630771970599</v>
      </c>
      <c r="AI9" s="17">
        <v>0.19117455644057799</v>
      </c>
      <c r="AJ9" s="17">
        <v>0.26659274786456699</v>
      </c>
      <c r="AK9" s="17"/>
      <c r="AL9" s="17">
        <v>0.18210239290574601</v>
      </c>
      <c r="AM9" s="17">
        <v>8.7187096900657304E-2</v>
      </c>
      <c r="AN9" s="17">
        <v>0.109139079158735</v>
      </c>
      <c r="AO9" s="17">
        <v>8.5812925566663201E-2</v>
      </c>
      <c r="AP9" s="17">
        <v>9.1186545445847603E-2</v>
      </c>
      <c r="AQ9" s="17">
        <v>9.2128592666998105E-2</v>
      </c>
      <c r="AR9" s="17"/>
      <c r="AS9" s="17">
        <v>0.14015561307559701</v>
      </c>
      <c r="AT9" s="17">
        <v>8.5997623427259098E-2</v>
      </c>
      <c r="AU9" s="17"/>
      <c r="AV9" s="17">
        <v>0.147865190274833</v>
      </c>
      <c r="AW9" s="17">
        <v>0.122201282923253</v>
      </c>
    </row>
    <row r="10" spans="2:49" x14ac:dyDescent="0.3">
      <c r="B10" s="18" t="s">
        <v>172</v>
      </c>
      <c r="C10" s="17">
        <v>0.387406781480234</v>
      </c>
      <c r="D10" s="17">
        <v>0.38304694822533802</v>
      </c>
      <c r="E10" s="17">
        <v>0.39265433418437201</v>
      </c>
      <c r="F10" s="17"/>
      <c r="G10" s="17">
        <v>0.32564846268710101</v>
      </c>
      <c r="H10" s="17">
        <v>0.37089922082912602</v>
      </c>
      <c r="I10" s="17">
        <v>0.40739096026169902</v>
      </c>
      <c r="J10" s="17">
        <v>0.35296244888442402</v>
      </c>
      <c r="K10" s="17">
        <v>0.39150789903426297</v>
      </c>
      <c r="L10" s="17">
        <v>0.45106170445443899</v>
      </c>
      <c r="M10" s="17"/>
      <c r="N10" s="17">
        <v>0.43310008763451302</v>
      </c>
      <c r="O10" s="17">
        <v>0.435492957209767</v>
      </c>
      <c r="P10" s="17">
        <v>0.34254177116428502</v>
      </c>
      <c r="Q10" s="17">
        <v>0.329962921848724</v>
      </c>
      <c r="R10" s="17"/>
      <c r="S10" s="17">
        <v>0.36215827291181002</v>
      </c>
      <c r="T10" s="17">
        <v>0.40033595085547902</v>
      </c>
      <c r="U10" s="17">
        <v>0.38735900594202799</v>
      </c>
      <c r="V10" s="17">
        <v>0.42231435108266602</v>
      </c>
      <c r="W10" s="17">
        <v>0.38948737775283099</v>
      </c>
      <c r="X10" s="17">
        <v>0.41112966928090999</v>
      </c>
      <c r="Y10" s="17">
        <v>0.42833884643328801</v>
      </c>
      <c r="Z10" s="17">
        <v>0.29919427398257198</v>
      </c>
      <c r="AA10" s="17">
        <v>0.38519570176259699</v>
      </c>
      <c r="AB10" s="17">
        <v>0.36169946190098701</v>
      </c>
      <c r="AC10" s="17">
        <v>0.40025680212477199</v>
      </c>
      <c r="AD10" s="17">
        <v>0.34093638722655301</v>
      </c>
      <c r="AE10" s="17"/>
      <c r="AF10" s="17">
        <v>0.39026501659593898</v>
      </c>
      <c r="AG10" s="17">
        <v>0.36743236300398402</v>
      </c>
      <c r="AH10" s="17">
        <v>0.40041214678922299</v>
      </c>
      <c r="AI10" s="17">
        <v>0.40236867069441001</v>
      </c>
      <c r="AJ10" s="17">
        <v>0.42722631518096599</v>
      </c>
      <c r="AK10" s="17"/>
      <c r="AL10" s="17">
        <v>0.365105591940459</v>
      </c>
      <c r="AM10" s="17">
        <v>0.40532826513938702</v>
      </c>
      <c r="AN10" s="17">
        <v>0.39930366033879999</v>
      </c>
      <c r="AO10" s="17">
        <v>0.38266278360872802</v>
      </c>
      <c r="AP10" s="17">
        <v>0.39442974046032597</v>
      </c>
      <c r="AQ10" s="17">
        <v>0.372362418166647</v>
      </c>
      <c r="AR10" s="17"/>
      <c r="AS10" s="17">
        <v>0.41253224699163699</v>
      </c>
      <c r="AT10" s="17">
        <v>0.35748606223589502</v>
      </c>
      <c r="AU10" s="17"/>
      <c r="AV10" s="17">
        <v>0.41030478473311999</v>
      </c>
      <c r="AW10" s="17">
        <v>0.41771963817506802</v>
      </c>
    </row>
    <row r="11" spans="2:49" x14ac:dyDescent="0.3">
      <c r="B11" s="18" t="s">
        <v>173</v>
      </c>
      <c r="C11" s="17">
        <v>0.284827965909143</v>
      </c>
      <c r="D11" s="17">
        <v>0.27977415414252199</v>
      </c>
      <c r="E11" s="17">
        <v>0.29094780503154899</v>
      </c>
      <c r="F11" s="17"/>
      <c r="G11" s="17">
        <v>0.30329888739503702</v>
      </c>
      <c r="H11" s="17">
        <v>0.26660779462446099</v>
      </c>
      <c r="I11" s="17">
        <v>0.26357647142880902</v>
      </c>
      <c r="J11" s="17">
        <v>0.28214613247709103</v>
      </c>
      <c r="K11" s="17">
        <v>0.32155189763862002</v>
      </c>
      <c r="L11" s="17">
        <v>0.28216039529588999</v>
      </c>
      <c r="M11" s="17"/>
      <c r="N11" s="17">
        <v>0.23572224052467</v>
      </c>
      <c r="O11" s="17">
        <v>0.26983606030761198</v>
      </c>
      <c r="P11" s="17">
        <v>0.32478040570115102</v>
      </c>
      <c r="Q11" s="17">
        <v>0.31592550455192198</v>
      </c>
      <c r="R11" s="17"/>
      <c r="S11" s="17">
        <v>0.34660912914152298</v>
      </c>
      <c r="T11" s="17">
        <v>0.282851442778083</v>
      </c>
      <c r="U11" s="17">
        <v>0.30385435856232601</v>
      </c>
      <c r="V11" s="17">
        <v>0.217907586226636</v>
      </c>
      <c r="W11" s="17">
        <v>0.36014434745649698</v>
      </c>
      <c r="X11" s="17">
        <v>0.26805509091989599</v>
      </c>
      <c r="Y11" s="17">
        <v>0.21432075257782399</v>
      </c>
      <c r="Z11" s="17">
        <v>0.35843621962293898</v>
      </c>
      <c r="AA11" s="17">
        <v>0.25301195151792399</v>
      </c>
      <c r="AB11" s="17">
        <v>0.29172525504296398</v>
      </c>
      <c r="AC11" s="17">
        <v>0.222262366930529</v>
      </c>
      <c r="AD11" s="17">
        <v>0.31910991770522201</v>
      </c>
      <c r="AE11" s="17"/>
      <c r="AF11" s="17">
        <v>0.29009055155906399</v>
      </c>
      <c r="AG11" s="17">
        <v>0.31784150827273999</v>
      </c>
      <c r="AH11" s="17">
        <v>0.25859529524568498</v>
      </c>
      <c r="AI11" s="17">
        <v>0.230744196990364</v>
      </c>
      <c r="AJ11" s="17">
        <v>0.18569302556957201</v>
      </c>
      <c r="AK11" s="17"/>
      <c r="AL11" s="17">
        <v>0.23704843388521599</v>
      </c>
      <c r="AM11" s="17">
        <v>0.321561874349239</v>
      </c>
      <c r="AN11" s="17">
        <v>0.29085365569624599</v>
      </c>
      <c r="AO11" s="17">
        <v>0.28824312169295202</v>
      </c>
      <c r="AP11" s="17">
        <v>0.27438847800736998</v>
      </c>
      <c r="AQ11" s="17">
        <v>0.32865051884473101</v>
      </c>
      <c r="AR11" s="17"/>
      <c r="AS11" s="17">
        <v>0.25862841441213202</v>
      </c>
      <c r="AT11" s="17">
        <v>0.31602776295624202</v>
      </c>
      <c r="AU11" s="17"/>
      <c r="AV11" s="17">
        <v>0.25657749093451798</v>
      </c>
      <c r="AW11" s="17">
        <v>0.26340467597391098</v>
      </c>
    </row>
    <row r="12" spans="2:49" x14ac:dyDescent="0.3">
      <c r="B12" s="18" t="s">
        <v>174</v>
      </c>
      <c r="C12" s="17">
        <v>0.161303000474326</v>
      </c>
      <c r="D12" s="17">
        <v>0.14392733688169099</v>
      </c>
      <c r="E12" s="17">
        <v>0.177607662330177</v>
      </c>
      <c r="F12" s="17"/>
      <c r="G12" s="17">
        <v>0.22604841905626499</v>
      </c>
      <c r="H12" s="17">
        <v>0.122887213130147</v>
      </c>
      <c r="I12" s="17">
        <v>0.178102358286686</v>
      </c>
      <c r="J12" s="17">
        <v>0.19767076670495301</v>
      </c>
      <c r="K12" s="17">
        <v>0.12132386058082099</v>
      </c>
      <c r="L12" s="17">
        <v>0.13271135263657199</v>
      </c>
      <c r="M12" s="17"/>
      <c r="N12" s="17">
        <v>0.13133075087614299</v>
      </c>
      <c r="O12" s="17">
        <v>0.14959853094595801</v>
      </c>
      <c r="P12" s="17">
        <v>0.16624970413683299</v>
      </c>
      <c r="Q12" s="17">
        <v>0.201371145838774</v>
      </c>
      <c r="R12" s="17"/>
      <c r="S12" s="17">
        <v>0.134511496490653</v>
      </c>
      <c r="T12" s="17">
        <v>0.15803578651271999</v>
      </c>
      <c r="U12" s="17">
        <v>0.15396888426601599</v>
      </c>
      <c r="V12" s="17">
        <v>0.18110646971264199</v>
      </c>
      <c r="W12" s="17">
        <v>0.16048081646516399</v>
      </c>
      <c r="X12" s="17">
        <v>0.16330818034832001</v>
      </c>
      <c r="Y12" s="17">
        <v>0.192698842050015</v>
      </c>
      <c r="Z12" s="17">
        <v>0.18401735063063401</v>
      </c>
      <c r="AA12" s="17">
        <v>0.15421821722274001</v>
      </c>
      <c r="AB12" s="17">
        <v>0.14132718464386201</v>
      </c>
      <c r="AC12" s="17">
        <v>0.18551296777325599</v>
      </c>
      <c r="AD12" s="17">
        <v>0.18842526755805</v>
      </c>
      <c r="AE12" s="17"/>
      <c r="AF12" s="17">
        <v>0.16338278950969101</v>
      </c>
      <c r="AG12" s="17">
        <v>0.17919649986248201</v>
      </c>
      <c r="AH12" s="17">
        <v>0.16298524990593699</v>
      </c>
      <c r="AI12" s="17">
        <v>0.13036802997942801</v>
      </c>
      <c r="AJ12" s="17">
        <v>0.12048791138489499</v>
      </c>
      <c r="AK12" s="17"/>
      <c r="AL12" s="17">
        <v>0.15699975990975601</v>
      </c>
      <c r="AM12" s="17">
        <v>0.14432997958291299</v>
      </c>
      <c r="AN12" s="17">
        <v>0.164166557042462</v>
      </c>
      <c r="AO12" s="17">
        <v>0.17180673354834899</v>
      </c>
      <c r="AP12" s="17">
        <v>0.19153902148667901</v>
      </c>
      <c r="AQ12" s="17">
        <v>0.17943255935260399</v>
      </c>
      <c r="AR12" s="17"/>
      <c r="AS12" s="17">
        <v>0.147994007655568</v>
      </c>
      <c r="AT12" s="17">
        <v>0.177152045634276</v>
      </c>
      <c r="AU12" s="17"/>
      <c r="AV12" s="17">
        <v>0.14339968889997801</v>
      </c>
      <c r="AW12" s="17">
        <v>0.15869341614856999</v>
      </c>
    </row>
    <row r="13" spans="2:49" x14ac:dyDescent="0.3">
      <c r="B13" s="18" t="s">
        <v>175</v>
      </c>
      <c r="C13" s="17">
        <v>3.9178130360309101E-2</v>
      </c>
      <c r="D13" s="17">
        <v>3.80768753049327E-2</v>
      </c>
      <c r="E13" s="17">
        <v>3.8718083277406203E-2</v>
      </c>
      <c r="F13" s="17"/>
      <c r="G13" s="17">
        <v>2.2522000272385798E-2</v>
      </c>
      <c r="H13" s="17">
        <v>3.9898254094605498E-2</v>
      </c>
      <c r="I13" s="17">
        <v>4.3984502697989397E-2</v>
      </c>
      <c r="J13" s="17">
        <v>6.4459895450447197E-2</v>
      </c>
      <c r="K13" s="17">
        <v>4.3385065522503603E-2</v>
      </c>
      <c r="L13" s="17">
        <v>2.24389302169925E-2</v>
      </c>
      <c r="M13" s="17"/>
      <c r="N13" s="17">
        <v>3.6836475233752698E-2</v>
      </c>
      <c r="O13" s="17">
        <v>3.2384651196330598E-2</v>
      </c>
      <c r="P13" s="17">
        <v>3.2414504363967603E-2</v>
      </c>
      <c r="Q13" s="17">
        <v>5.5151861200153203E-2</v>
      </c>
      <c r="R13" s="17"/>
      <c r="S13" s="17">
        <v>2.12489612114087E-2</v>
      </c>
      <c r="T13" s="17">
        <v>4.9074249026642099E-2</v>
      </c>
      <c r="U13" s="17">
        <v>4.0090868630397701E-2</v>
      </c>
      <c r="V13" s="17">
        <v>5.0183629669491303E-2</v>
      </c>
      <c r="W13" s="17">
        <v>6.0245326799680697E-3</v>
      </c>
      <c r="X13" s="17">
        <v>2.42761007964379E-2</v>
      </c>
      <c r="Y13" s="17">
        <v>3.9275648936721197E-2</v>
      </c>
      <c r="Z13" s="17">
        <v>1.4864093417378699E-2</v>
      </c>
      <c r="AA13" s="17">
        <v>4.2854377954221499E-2</v>
      </c>
      <c r="AB13" s="17">
        <v>8.3078067574917494E-2</v>
      </c>
      <c r="AC13" s="17">
        <v>5.2943242340385499E-2</v>
      </c>
      <c r="AD13" s="17">
        <v>3.0676858548830101E-2</v>
      </c>
      <c r="AE13" s="17"/>
      <c r="AF13" s="17">
        <v>5.2244605305183101E-2</v>
      </c>
      <c r="AG13" s="17">
        <v>2.4808490395758699E-2</v>
      </c>
      <c r="AH13" s="17">
        <v>4.4108357191356903E-2</v>
      </c>
      <c r="AI13" s="17">
        <v>3.8479226816661098E-2</v>
      </c>
      <c r="AJ13" s="17">
        <v>0</v>
      </c>
      <c r="AK13" s="17"/>
      <c r="AL13" s="17">
        <v>4.7072766984769303E-2</v>
      </c>
      <c r="AM13" s="17">
        <v>3.4033256764929597E-2</v>
      </c>
      <c r="AN13" s="17">
        <v>2.14722500981934E-2</v>
      </c>
      <c r="AO13" s="17">
        <v>5.6944412164840599E-2</v>
      </c>
      <c r="AP13" s="17">
        <v>3.5252726377367302E-2</v>
      </c>
      <c r="AQ13" s="17">
        <v>8.9677553799404394E-3</v>
      </c>
      <c r="AR13" s="17"/>
      <c r="AS13" s="17">
        <v>3.1664761642617403E-2</v>
      </c>
      <c r="AT13" s="17">
        <v>4.81254430331522E-2</v>
      </c>
      <c r="AU13" s="17"/>
      <c r="AV13" s="17">
        <v>3.4953786229766901E-2</v>
      </c>
      <c r="AW13" s="17">
        <v>2.4005167375539701E-2</v>
      </c>
    </row>
    <row r="14" spans="2:49" x14ac:dyDescent="0.3">
      <c r="B14" s="18" t="s">
        <v>176</v>
      </c>
      <c r="C14" s="17">
        <v>1.18485634528559E-2</v>
      </c>
      <c r="D14" s="17">
        <v>1.4089358750896201E-2</v>
      </c>
      <c r="E14" s="17">
        <v>9.7480648409471998E-3</v>
      </c>
      <c r="F14" s="17"/>
      <c r="G14" s="17">
        <v>1.2850996159475001E-2</v>
      </c>
      <c r="H14" s="17">
        <v>5.0568497647288596E-3</v>
      </c>
      <c r="I14" s="17">
        <v>9.8864094770653808E-3</v>
      </c>
      <c r="J14" s="17">
        <v>1.90750979950619E-2</v>
      </c>
      <c r="K14" s="17">
        <v>5.9200882679440103E-3</v>
      </c>
      <c r="L14" s="17">
        <v>1.64050266818167E-2</v>
      </c>
      <c r="M14" s="17"/>
      <c r="N14" s="17">
        <v>6.6367561673133504E-3</v>
      </c>
      <c r="O14" s="17">
        <v>1.47665405459149E-2</v>
      </c>
      <c r="P14" s="17">
        <v>8.2680623479483798E-3</v>
      </c>
      <c r="Q14" s="17">
        <v>1.59649592386467E-2</v>
      </c>
      <c r="R14" s="17"/>
      <c r="S14" s="17">
        <v>3.1225037790860201E-3</v>
      </c>
      <c r="T14" s="17">
        <v>9.6725207624330494E-3</v>
      </c>
      <c r="U14" s="17">
        <v>1.8642186143205602E-2</v>
      </c>
      <c r="V14" s="17">
        <v>1.4910176620149301E-2</v>
      </c>
      <c r="W14" s="17">
        <v>1.23719715173324E-2</v>
      </c>
      <c r="X14" s="17">
        <v>5.2880410150552897E-3</v>
      </c>
      <c r="Y14" s="17">
        <v>1.6496188950882E-2</v>
      </c>
      <c r="Z14" s="17">
        <v>1.21053899938255E-2</v>
      </c>
      <c r="AA14" s="17">
        <v>1.8292969242563802E-2</v>
      </c>
      <c r="AB14" s="17">
        <v>5.1151856999755796E-3</v>
      </c>
      <c r="AC14" s="17">
        <v>2.5553551773537998E-2</v>
      </c>
      <c r="AD14" s="17">
        <v>1.42716261771496E-2</v>
      </c>
      <c r="AE14" s="17"/>
      <c r="AF14" s="17">
        <v>8.6095181171395793E-3</v>
      </c>
      <c r="AG14" s="17">
        <v>2.2625248283758701E-2</v>
      </c>
      <c r="AH14" s="17">
        <v>1.03826431480924E-2</v>
      </c>
      <c r="AI14" s="17">
        <v>6.8653190785581001E-3</v>
      </c>
      <c r="AJ14" s="17">
        <v>0</v>
      </c>
      <c r="AK14" s="17"/>
      <c r="AL14" s="17">
        <v>1.16710543740535E-2</v>
      </c>
      <c r="AM14" s="17">
        <v>7.55952726287412E-3</v>
      </c>
      <c r="AN14" s="17">
        <v>1.50647976655641E-2</v>
      </c>
      <c r="AO14" s="17">
        <v>1.45300234184669E-2</v>
      </c>
      <c r="AP14" s="17">
        <v>1.3203488222409399E-2</v>
      </c>
      <c r="AQ14" s="17">
        <v>1.8458155589079799E-2</v>
      </c>
      <c r="AR14" s="17"/>
      <c r="AS14" s="17">
        <v>9.0249562224491708E-3</v>
      </c>
      <c r="AT14" s="17">
        <v>1.5211062713175801E-2</v>
      </c>
      <c r="AU14" s="17"/>
      <c r="AV14" s="17">
        <v>6.8990589277843298E-3</v>
      </c>
      <c r="AW14" s="17">
        <v>1.39758194036586E-2</v>
      </c>
    </row>
    <row r="15" spans="2:49" x14ac:dyDescent="0.3">
      <c r="B15" s="18" t="s">
        <v>177</v>
      </c>
      <c r="C15" s="21">
        <v>0.50284233980336701</v>
      </c>
      <c r="D15" s="21">
        <v>0.52413227491995795</v>
      </c>
      <c r="E15" s="21">
        <v>0.48297838451991998</v>
      </c>
      <c r="F15" s="21"/>
      <c r="G15" s="21">
        <v>0.435279697116838</v>
      </c>
      <c r="H15" s="21">
        <v>0.56554988838605802</v>
      </c>
      <c r="I15" s="21">
        <v>0.50445025810945099</v>
      </c>
      <c r="J15" s="21">
        <v>0.43664810737244703</v>
      </c>
      <c r="K15" s="21">
        <v>0.507819087990111</v>
      </c>
      <c r="L15" s="21">
        <v>0.54628429516872801</v>
      </c>
      <c r="M15" s="21"/>
      <c r="N15" s="21">
        <v>0.589473777198121</v>
      </c>
      <c r="O15" s="21">
        <v>0.53341421700418401</v>
      </c>
      <c r="P15" s="21">
        <v>0.46828732345009999</v>
      </c>
      <c r="Q15" s="21">
        <v>0.41158652917050398</v>
      </c>
      <c r="R15" s="21"/>
      <c r="S15" s="21">
        <v>0.49450790937733002</v>
      </c>
      <c r="T15" s="21">
        <v>0.50036600092012196</v>
      </c>
      <c r="U15" s="21">
        <v>0.48344370239805401</v>
      </c>
      <c r="V15" s="21">
        <v>0.53589213777108102</v>
      </c>
      <c r="W15" s="21">
        <v>0.46097833188103898</v>
      </c>
      <c r="X15" s="21">
        <v>0.53907258692029103</v>
      </c>
      <c r="Y15" s="21">
        <v>0.53720856748455803</v>
      </c>
      <c r="Z15" s="21">
        <v>0.43057694633522298</v>
      </c>
      <c r="AA15" s="21">
        <v>0.53162248406255097</v>
      </c>
      <c r="AB15" s="21">
        <v>0.47875430703828098</v>
      </c>
      <c r="AC15" s="21">
        <v>0.51372787118229202</v>
      </c>
      <c r="AD15" s="21">
        <v>0.44751633001074897</v>
      </c>
      <c r="AE15" s="21"/>
      <c r="AF15" s="21">
        <v>0.48567253550892198</v>
      </c>
      <c r="AG15" s="21">
        <v>0.45552825318526002</v>
      </c>
      <c r="AH15" s="21">
        <v>0.523928454508929</v>
      </c>
      <c r="AI15" s="21">
        <v>0.59354322713498897</v>
      </c>
      <c r="AJ15" s="21">
        <v>0.69381906304553298</v>
      </c>
      <c r="AK15" s="21"/>
      <c r="AL15" s="21">
        <v>0.54720798484620503</v>
      </c>
      <c r="AM15" s="21">
        <v>0.49251536204004398</v>
      </c>
      <c r="AN15" s="21">
        <v>0.50844273949753505</v>
      </c>
      <c r="AO15" s="21">
        <v>0.468475709175391</v>
      </c>
      <c r="AP15" s="21">
        <v>0.48561628590617401</v>
      </c>
      <c r="AQ15" s="21">
        <v>0.46449101083364502</v>
      </c>
      <c r="AR15" s="21"/>
      <c r="AS15" s="21">
        <v>0.55268786006723303</v>
      </c>
      <c r="AT15" s="21">
        <v>0.44348368566315399</v>
      </c>
      <c r="AU15" s="21"/>
      <c r="AV15" s="21">
        <v>0.55816997500795196</v>
      </c>
      <c r="AW15" s="21">
        <v>0.53992092109832002</v>
      </c>
    </row>
    <row r="16" spans="2:49" x14ac:dyDescent="0.3">
      <c r="B16" s="18" t="s">
        <v>178</v>
      </c>
      <c r="C16" s="21">
        <v>0.20048113083463501</v>
      </c>
      <c r="D16" s="21">
        <v>0.18200421218662399</v>
      </c>
      <c r="E16" s="21">
        <v>0.216325745607583</v>
      </c>
      <c r="F16" s="21"/>
      <c r="G16" s="21">
        <v>0.24857041932865101</v>
      </c>
      <c r="H16" s="21">
        <v>0.16278546722475201</v>
      </c>
      <c r="I16" s="21">
        <v>0.22208686098467501</v>
      </c>
      <c r="J16" s="21">
        <v>0.26213066215539998</v>
      </c>
      <c r="K16" s="21">
        <v>0.16470892610332499</v>
      </c>
      <c r="L16" s="21">
        <v>0.155150282853565</v>
      </c>
      <c r="M16" s="21"/>
      <c r="N16" s="21">
        <v>0.16816722610989601</v>
      </c>
      <c r="O16" s="21">
        <v>0.18198318214228801</v>
      </c>
      <c r="P16" s="21">
        <v>0.19866420850079999</v>
      </c>
      <c r="Q16" s="21">
        <v>0.256523007038927</v>
      </c>
      <c r="R16" s="21"/>
      <c r="S16" s="21">
        <v>0.15576045770206201</v>
      </c>
      <c r="T16" s="21">
        <v>0.207110035539362</v>
      </c>
      <c r="U16" s="21">
        <v>0.194059752896414</v>
      </c>
      <c r="V16" s="21">
        <v>0.23129009938213399</v>
      </c>
      <c r="W16" s="21">
        <v>0.16650534914513199</v>
      </c>
      <c r="X16" s="21">
        <v>0.187584281144758</v>
      </c>
      <c r="Y16" s="21">
        <v>0.231974490986736</v>
      </c>
      <c r="Z16" s="21">
        <v>0.198881444048012</v>
      </c>
      <c r="AA16" s="21">
        <v>0.19707259517696099</v>
      </c>
      <c r="AB16" s="21">
        <v>0.22440525221877999</v>
      </c>
      <c r="AC16" s="21">
        <v>0.23845621011364099</v>
      </c>
      <c r="AD16" s="21">
        <v>0.21910212610688001</v>
      </c>
      <c r="AE16" s="21"/>
      <c r="AF16" s="21">
        <v>0.215627394814874</v>
      </c>
      <c r="AG16" s="21">
        <v>0.20400499025824001</v>
      </c>
      <c r="AH16" s="21">
        <v>0.20709360709729399</v>
      </c>
      <c r="AI16" s="21">
        <v>0.168847256796089</v>
      </c>
      <c r="AJ16" s="21">
        <v>0.12048791138489499</v>
      </c>
      <c r="AK16" s="21"/>
      <c r="AL16" s="21">
        <v>0.20407252689452501</v>
      </c>
      <c r="AM16" s="21">
        <v>0.17836323634784301</v>
      </c>
      <c r="AN16" s="21">
        <v>0.185638807140655</v>
      </c>
      <c r="AO16" s="21">
        <v>0.22875114571319</v>
      </c>
      <c r="AP16" s="21">
        <v>0.22679174786404699</v>
      </c>
      <c r="AQ16" s="21">
        <v>0.18840031473254501</v>
      </c>
      <c r="AR16" s="21"/>
      <c r="AS16" s="21">
        <v>0.179658769298185</v>
      </c>
      <c r="AT16" s="21">
        <v>0.225277488667428</v>
      </c>
      <c r="AU16" s="21"/>
      <c r="AV16" s="21">
        <v>0.178353475129745</v>
      </c>
      <c r="AW16" s="21">
        <v>0.18269858352411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W21"/>
  <sheetViews>
    <sheetView showGridLines="0" topLeftCell="A3"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6.0650932965200598E-2</v>
      </c>
      <c r="D9" s="17">
        <v>5.8101144859371602E-2</v>
      </c>
      <c r="E9" s="17">
        <v>6.0886295150824297E-2</v>
      </c>
      <c r="F9" s="17"/>
      <c r="G9" s="17">
        <v>8.6047118750675194E-2</v>
      </c>
      <c r="H9" s="17">
        <v>9.2931580451221296E-2</v>
      </c>
      <c r="I9" s="17">
        <v>5.8865038411163098E-2</v>
      </c>
      <c r="J9" s="17">
        <v>5.1271055633186603E-2</v>
      </c>
      <c r="K9" s="17">
        <v>6.5877939420173406E-2</v>
      </c>
      <c r="L9" s="17">
        <v>2.3004998250762999E-2</v>
      </c>
      <c r="M9" s="17"/>
      <c r="N9" s="17">
        <v>4.8000919800019297E-2</v>
      </c>
      <c r="O9" s="17">
        <v>5.9366161150006702E-2</v>
      </c>
      <c r="P9" s="17">
        <v>7.55783806901065E-2</v>
      </c>
      <c r="Q9" s="17">
        <v>6.3181007391593796E-2</v>
      </c>
      <c r="R9" s="17"/>
      <c r="S9" s="17">
        <v>6.1909991263430601E-2</v>
      </c>
      <c r="T9" s="17">
        <v>5.5379812939767598E-2</v>
      </c>
      <c r="U9" s="17">
        <v>3.4554734122581698E-2</v>
      </c>
      <c r="V9" s="17">
        <v>6.6815411924098594E-2</v>
      </c>
      <c r="W9" s="17">
        <v>2.46803965369858E-2</v>
      </c>
      <c r="X9" s="17">
        <v>4.5317062053756803E-2</v>
      </c>
      <c r="Y9" s="17">
        <v>5.5502051900442301E-2</v>
      </c>
      <c r="Z9" s="17">
        <v>4.44101127695447E-2</v>
      </c>
      <c r="AA9" s="17">
        <v>8.8954292147381403E-2</v>
      </c>
      <c r="AB9" s="17">
        <v>8.0164297505774501E-2</v>
      </c>
      <c r="AC9" s="17">
        <v>9.1384301521635805E-2</v>
      </c>
      <c r="AD9" s="17">
        <v>8.0623072976935203E-2</v>
      </c>
      <c r="AE9" s="17"/>
      <c r="AF9" s="17">
        <v>6.9624720663926998E-2</v>
      </c>
      <c r="AG9" s="17">
        <v>4.8250252649932303E-2</v>
      </c>
      <c r="AH9" s="17">
        <v>6.7488505341978797E-2</v>
      </c>
      <c r="AI9" s="17">
        <v>5.54290782261425E-2</v>
      </c>
      <c r="AJ9" s="17">
        <v>2.68154673886613E-2</v>
      </c>
      <c r="AK9" s="17"/>
      <c r="AL9" s="17">
        <v>8.0637854809922693E-2</v>
      </c>
      <c r="AM9" s="17">
        <v>6.0373919205167298E-2</v>
      </c>
      <c r="AN9" s="17">
        <v>3.8478652133117998E-2</v>
      </c>
      <c r="AO9" s="17">
        <v>5.3380478833148601E-2</v>
      </c>
      <c r="AP9" s="17">
        <v>6.1530183087050001E-2</v>
      </c>
      <c r="AQ9" s="17">
        <v>2.8259612485029E-2</v>
      </c>
      <c r="AR9" s="17"/>
      <c r="AS9" s="17">
        <v>5.6657177040823098E-2</v>
      </c>
      <c r="AT9" s="17">
        <v>6.5406906528734599E-2</v>
      </c>
      <c r="AU9" s="17"/>
      <c r="AV9" s="17">
        <v>5.3598861602428299E-2</v>
      </c>
      <c r="AW9" s="17">
        <v>6.3779487859164097E-2</v>
      </c>
    </row>
    <row r="10" spans="2:49" x14ac:dyDescent="0.3">
      <c r="B10" s="18" t="s">
        <v>172</v>
      </c>
      <c r="C10" s="17">
        <v>0.25722815208842298</v>
      </c>
      <c r="D10" s="17">
        <v>0.239382529694912</v>
      </c>
      <c r="E10" s="17">
        <v>0.274649109878354</v>
      </c>
      <c r="F10" s="17"/>
      <c r="G10" s="17">
        <v>0.36453199903458899</v>
      </c>
      <c r="H10" s="17">
        <v>0.28648289007474098</v>
      </c>
      <c r="I10" s="17">
        <v>0.28642527426134701</v>
      </c>
      <c r="J10" s="17">
        <v>0.28643762268058798</v>
      </c>
      <c r="K10" s="17">
        <v>0.209577938265855</v>
      </c>
      <c r="L10" s="17">
        <v>0.14601385896793401</v>
      </c>
      <c r="M10" s="17"/>
      <c r="N10" s="17">
        <v>0.20902451772929201</v>
      </c>
      <c r="O10" s="17">
        <v>0.25455206985002099</v>
      </c>
      <c r="P10" s="17">
        <v>0.27611685097529998</v>
      </c>
      <c r="Q10" s="17">
        <v>0.29827173220365399</v>
      </c>
      <c r="R10" s="17"/>
      <c r="S10" s="17">
        <v>0.29772714520843202</v>
      </c>
      <c r="T10" s="17">
        <v>0.242480148441862</v>
      </c>
      <c r="U10" s="17">
        <v>0.17871803428935801</v>
      </c>
      <c r="V10" s="17">
        <v>0.28465729362154002</v>
      </c>
      <c r="W10" s="17">
        <v>0.25043927329673799</v>
      </c>
      <c r="X10" s="17">
        <v>0.31256361669607702</v>
      </c>
      <c r="Y10" s="17">
        <v>0.256944715757634</v>
      </c>
      <c r="Z10" s="17">
        <v>0.27746058220030101</v>
      </c>
      <c r="AA10" s="17">
        <v>0.24578749279835299</v>
      </c>
      <c r="AB10" s="17">
        <v>0.235468622600007</v>
      </c>
      <c r="AC10" s="17">
        <v>0.23700380228749099</v>
      </c>
      <c r="AD10" s="17">
        <v>0.22363349167239999</v>
      </c>
      <c r="AE10" s="17"/>
      <c r="AF10" s="17">
        <v>0.24021642475898</v>
      </c>
      <c r="AG10" s="17">
        <v>0.24822378853278901</v>
      </c>
      <c r="AH10" s="17">
        <v>0.28615079999848803</v>
      </c>
      <c r="AI10" s="17">
        <v>0.28299439773685803</v>
      </c>
      <c r="AJ10" s="17">
        <v>0.208326780748889</v>
      </c>
      <c r="AK10" s="17"/>
      <c r="AL10" s="17">
        <v>0.27910986607163202</v>
      </c>
      <c r="AM10" s="17">
        <v>0.22662712106621499</v>
      </c>
      <c r="AN10" s="17">
        <v>0.26739184833098001</v>
      </c>
      <c r="AO10" s="17">
        <v>0.26736668584420198</v>
      </c>
      <c r="AP10" s="17">
        <v>0.24905859817725401</v>
      </c>
      <c r="AQ10" s="17">
        <v>0.27805582476755603</v>
      </c>
      <c r="AR10" s="17"/>
      <c r="AS10" s="17">
        <v>0.24027691665565901</v>
      </c>
      <c r="AT10" s="17">
        <v>0.27741457036585898</v>
      </c>
      <c r="AU10" s="17"/>
      <c r="AV10" s="17">
        <v>0.22464138336675701</v>
      </c>
      <c r="AW10" s="17">
        <v>0.27668948760763501</v>
      </c>
    </row>
    <row r="11" spans="2:49" x14ac:dyDescent="0.3">
      <c r="B11" s="18" t="s">
        <v>173</v>
      </c>
      <c r="C11" s="17">
        <v>0.266153510269724</v>
      </c>
      <c r="D11" s="17">
        <v>0.26726280115559198</v>
      </c>
      <c r="E11" s="17">
        <v>0.265131274557934</v>
      </c>
      <c r="F11" s="17"/>
      <c r="G11" s="17">
        <v>0.24841028640156501</v>
      </c>
      <c r="H11" s="17">
        <v>0.27596215921385597</v>
      </c>
      <c r="I11" s="17">
        <v>0.26572862332590302</v>
      </c>
      <c r="J11" s="17">
        <v>0.28662161862989399</v>
      </c>
      <c r="K11" s="17">
        <v>0.25501010234294702</v>
      </c>
      <c r="L11" s="17">
        <v>0.26125645591775098</v>
      </c>
      <c r="M11" s="17"/>
      <c r="N11" s="17">
        <v>0.266827857221968</v>
      </c>
      <c r="O11" s="17">
        <v>0.24433996999043001</v>
      </c>
      <c r="P11" s="17">
        <v>0.27140944258168798</v>
      </c>
      <c r="Q11" s="17">
        <v>0.27724919739152498</v>
      </c>
      <c r="R11" s="17"/>
      <c r="S11" s="17">
        <v>0.279803869063462</v>
      </c>
      <c r="T11" s="17">
        <v>0.28417901563582598</v>
      </c>
      <c r="U11" s="17">
        <v>0.30896122014581601</v>
      </c>
      <c r="V11" s="17">
        <v>0.21120838118282401</v>
      </c>
      <c r="W11" s="17">
        <v>0.31989492018746402</v>
      </c>
      <c r="X11" s="17">
        <v>0.28043384924598103</v>
      </c>
      <c r="Y11" s="17">
        <v>0.21778927560400599</v>
      </c>
      <c r="Z11" s="17">
        <v>0.32756914176711699</v>
      </c>
      <c r="AA11" s="17">
        <v>0.22695642001830801</v>
      </c>
      <c r="AB11" s="17">
        <v>0.25191557230334299</v>
      </c>
      <c r="AC11" s="17">
        <v>0.248646993033767</v>
      </c>
      <c r="AD11" s="17">
        <v>0.268992616316311</v>
      </c>
      <c r="AE11" s="17"/>
      <c r="AF11" s="17">
        <v>0.29365588104455498</v>
      </c>
      <c r="AG11" s="17">
        <v>0.26966132754327998</v>
      </c>
      <c r="AH11" s="17">
        <v>0.24967037751448101</v>
      </c>
      <c r="AI11" s="17">
        <v>0.214878670499836</v>
      </c>
      <c r="AJ11" s="17">
        <v>0.44917551530092098</v>
      </c>
      <c r="AK11" s="17"/>
      <c r="AL11" s="17">
        <v>0.257201471486666</v>
      </c>
      <c r="AM11" s="17">
        <v>0.307473281912509</v>
      </c>
      <c r="AN11" s="17">
        <v>0.24470047239266399</v>
      </c>
      <c r="AO11" s="17">
        <v>0.244161798343981</v>
      </c>
      <c r="AP11" s="17">
        <v>0.20952454377195101</v>
      </c>
      <c r="AQ11" s="17">
        <v>0.31289401375605203</v>
      </c>
      <c r="AR11" s="17"/>
      <c r="AS11" s="17">
        <v>0.237507955968291</v>
      </c>
      <c r="AT11" s="17">
        <v>0.300266135465173</v>
      </c>
      <c r="AU11" s="17"/>
      <c r="AV11" s="17">
        <v>0.24272411961531601</v>
      </c>
      <c r="AW11" s="17">
        <v>0.225360373574716</v>
      </c>
    </row>
    <row r="12" spans="2:49" x14ac:dyDescent="0.3">
      <c r="B12" s="18" t="s">
        <v>174</v>
      </c>
      <c r="C12" s="17">
        <v>0.28489939598504599</v>
      </c>
      <c r="D12" s="17">
        <v>0.28431378117070599</v>
      </c>
      <c r="E12" s="17">
        <v>0.28670588641413702</v>
      </c>
      <c r="F12" s="17"/>
      <c r="G12" s="17">
        <v>0.237622765515766</v>
      </c>
      <c r="H12" s="17">
        <v>0.23677918134335599</v>
      </c>
      <c r="I12" s="17">
        <v>0.28214837257608399</v>
      </c>
      <c r="J12" s="17">
        <v>0.243299937749305</v>
      </c>
      <c r="K12" s="17">
        <v>0.294124703044229</v>
      </c>
      <c r="L12" s="17">
        <v>0.38550155007359499</v>
      </c>
      <c r="M12" s="17"/>
      <c r="N12" s="17">
        <v>0.30906057764421901</v>
      </c>
      <c r="O12" s="17">
        <v>0.320427621366142</v>
      </c>
      <c r="P12" s="17">
        <v>0.25544258966323602</v>
      </c>
      <c r="Q12" s="17">
        <v>0.249098400893454</v>
      </c>
      <c r="R12" s="17"/>
      <c r="S12" s="17">
        <v>0.22683991708749801</v>
      </c>
      <c r="T12" s="17">
        <v>0.28776398038717699</v>
      </c>
      <c r="U12" s="17">
        <v>0.31593619486192998</v>
      </c>
      <c r="V12" s="17">
        <v>0.32391220482814598</v>
      </c>
      <c r="W12" s="17">
        <v>0.346174638614973</v>
      </c>
      <c r="X12" s="17">
        <v>0.24533226201972799</v>
      </c>
      <c r="Y12" s="17">
        <v>0.32654330169687001</v>
      </c>
      <c r="Z12" s="17">
        <v>0.20296729849564801</v>
      </c>
      <c r="AA12" s="17">
        <v>0.28278827028716402</v>
      </c>
      <c r="AB12" s="17">
        <v>0.31075123853722098</v>
      </c>
      <c r="AC12" s="17">
        <v>0.243681631275351</v>
      </c>
      <c r="AD12" s="17">
        <v>0.31695724291942301</v>
      </c>
      <c r="AE12" s="17"/>
      <c r="AF12" s="17">
        <v>0.28104749538913198</v>
      </c>
      <c r="AG12" s="17">
        <v>0.30074028261295099</v>
      </c>
      <c r="AH12" s="17">
        <v>0.26621696374255299</v>
      </c>
      <c r="AI12" s="17">
        <v>0.29366048133174</v>
      </c>
      <c r="AJ12" s="17">
        <v>0.22425181008697501</v>
      </c>
      <c r="AK12" s="17"/>
      <c r="AL12" s="17">
        <v>0.25567646615853201</v>
      </c>
      <c r="AM12" s="17">
        <v>0.26944576165678302</v>
      </c>
      <c r="AN12" s="17">
        <v>0.29838669441691201</v>
      </c>
      <c r="AO12" s="17">
        <v>0.31234912541464499</v>
      </c>
      <c r="AP12" s="17">
        <v>0.34781242733891599</v>
      </c>
      <c r="AQ12" s="17">
        <v>0.27597006190571</v>
      </c>
      <c r="AR12" s="17"/>
      <c r="AS12" s="17">
        <v>0.31396519840418802</v>
      </c>
      <c r="AT12" s="17">
        <v>0.25028631733780998</v>
      </c>
      <c r="AU12" s="17"/>
      <c r="AV12" s="17">
        <v>0.31675843576962398</v>
      </c>
      <c r="AW12" s="17">
        <v>0.307460210574522</v>
      </c>
    </row>
    <row r="13" spans="2:49" x14ac:dyDescent="0.3">
      <c r="B13" s="18" t="s">
        <v>175</v>
      </c>
      <c r="C13" s="17">
        <v>0.12087710981524701</v>
      </c>
      <c r="D13" s="17">
        <v>0.144213213938263</v>
      </c>
      <c r="E13" s="17">
        <v>9.8983982994849298E-2</v>
      </c>
      <c r="F13" s="17"/>
      <c r="G13" s="17">
        <v>5.6988087672943603E-2</v>
      </c>
      <c r="H13" s="17">
        <v>0.107844188916826</v>
      </c>
      <c r="I13" s="17">
        <v>9.4844017973608294E-2</v>
      </c>
      <c r="J13" s="17">
        <v>0.11283071262248601</v>
      </c>
      <c r="K13" s="17">
        <v>0.16576170679225</v>
      </c>
      <c r="L13" s="17">
        <v>0.17192035173275999</v>
      </c>
      <c r="M13" s="17"/>
      <c r="N13" s="17">
        <v>0.165517205805078</v>
      </c>
      <c r="O13" s="17">
        <v>0.10693321941412801</v>
      </c>
      <c r="P13" s="17">
        <v>0.1089208725768</v>
      </c>
      <c r="Q13" s="17">
        <v>9.9001899873773197E-2</v>
      </c>
      <c r="R13" s="17"/>
      <c r="S13" s="17">
        <v>0.12707813510354499</v>
      </c>
      <c r="T13" s="17">
        <v>0.12285626198839</v>
      </c>
      <c r="U13" s="17">
        <v>0.14842106384913401</v>
      </c>
      <c r="V13" s="17">
        <v>9.3069069583851693E-2</v>
      </c>
      <c r="W13" s="17">
        <v>5.88107713638392E-2</v>
      </c>
      <c r="X13" s="17">
        <v>0.111065168969401</v>
      </c>
      <c r="Y13" s="17">
        <v>0.121042326125587</v>
      </c>
      <c r="Z13" s="17">
        <v>0.12519200665643199</v>
      </c>
      <c r="AA13" s="17">
        <v>0.151136666133662</v>
      </c>
      <c r="AB13" s="17">
        <v>0.121700269053654</v>
      </c>
      <c r="AC13" s="17">
        <v>0.161733135985488</v>
      </c>
      <c r="AD13" s="17">
        <v>7.9764554909234398E-2</v>
      </c>
      <c r="AE13" s="17"/>
      <c r="AF13" s="17">
        <v>0.10501156817806701</v>
      </c>
      <c r="AG13" s="17">
        <v>0.119477725655105</v>
      </c>
      <c r="AH13" s="17">
        <v>0.119889754376044</v>
      </c>
      <c r="AI13" s="17">
        <v>0.14608089151714199</v>
      </c>
      <c r="AJ13" s="17">
        <v>9.14304264745541E-2</v>
      </c>
      <c r="AK13" s="17"/>
      <c r="AL13" s="17">
        <v>0.118771169065812</v>
      </c>
      <c r="AM13" s="17">
        <v>0.12686986502095099</v>
      </c>
      <c r="AN13" s="17">
        <v>0.13715374506630701</v>
      </c>
      <c r="AO13" s="17">
        <v>0.11279229538909601</v>
      </c>
      <c r="AP13" s="17">
        <v>0.113775519193174</v>
      </c>
      <c r="AQ13" s="17">
        <v>0.104820487085654</v>
      </c>
      <c r="AR13" s="17"/>
      <c r="AS13" s="17">
        <v>0.142207711200875</v>
      </c>
      <c r="AT13" s="17">
        <v>9.5475513371883897E-2</v>
      </c>
      <c r="AU13" s="17"/>
      <c r="AV13" s="17">
        <v>0.15263869216526799</v>
      </c>
      <c r="AW13" s="17">
        <v>0.117915681792817</v>
      </c>
    </row>
    <row r="14" spans="2:49" x14ac:dyDescent="0.3">
      <c r="B14" s="18" t="s">
        <v>176</v>
      </c>
      <c r="C14" s="17">
        <v>1.0190898876358901E-2</v>
      </c>
      <c r="D14" s="17">
        <v>6.7265291811560903E-3</v>
      </c>
      <c r="E14" s="17">
        <v>1.36434510039023E-2</v>
      </c>
      <c r="F14" s="17"/>
      <c r="G14" s="17">
        <v>6.3997426244605396E-3</v>
      </c>
      <c r="H14" s="17">
        <v>0</v>
      </c>
      <c r="I14" s="17">
        <v>1.1988673451894799E-2</v>
      </c>
      <c r="J14" s="17">
        <v>1.9539052684541099E-2</v>
      </c>
      <c r="K14" s="17">
        <v>9.6476101345462396E-3</v>
      </c>
      <c r="L14" s="17">
        <v>1.2302785057197301E-2</v>
      </c>
      <c r="M14" s="17"/>
      <c r="N14" s="17">
        <v>1.5689217994240699E-3</v>
      </c>
      <c r="O14" s="17">
        <v>1.43809582292725E-2</v>
      </c>
      <c r="P14" s="17">
        <v>1.2531863512868001E-2</v>
      </c>
      <c r="Q14" s="17">
        <v>1.3197762246E-2</v>
      </c>
      <c r="R14" s="17"/>
      <c r="S14" s="17">
        <v>6.6409422736326404E-3</v>
      </c>
      <c r="T14" s="17">
        <v>7.3407806069777596E-3</v>
      </c>
      <c r="U14" s="17">
        <v>1.340875273118E-2</v>
      </c>
      <c r="V14" s="17">
        <v>2.0337638859539601E-2</v>
      </c>
      <c r="W14" s="17">
        <v>0</v>
      </c>
      <c r="X14" s="17">
        <v>5.2880410150552897E-3</v>
      </c>
      <c r="Y14" s="17">
        <v>2.2178328915460298E-2</v>
      </c>
      <c r="Z14" s="17">
        <v>2.2400858110957399E-2</v>
      </c>
      <c r="AA14" s="17">
        <v>4.3768586151317302E-3</v>
      </c>
      <c r="AB14" s="17">
        <v>0</v>
      </c>
      <c r="AC14" s="17">
        <v>1.7550135896267201E-2</v>
      </c>
      <c r="AD14" s="17">
        <v>3.0029021205696699E-2</v>
      </c>
      <c r="AE14" s="17"/>
      <c r="AF14" s="17">
        <v>1.04439099653388E-2</v>
      </c>
      <c r="AG14" s="17">
        <v>1.36466230059439E-2</v>
      </c>
      <c r="AH14" s="17">
        <v>1.0583599026456799E-2</v>
      </c>
      <c r="AI14" s="17">
        <v>6.95648068828136E-3</v>
      </c>
      <c r="AJ14" s="17">
        <v>0</v>
      </c>
      <c r="AK14" s="17"/>
      <c r="AL14" s="17">
        <v>8.6031724074348403E-3</v>
      </c>
      <c r="AM14" s="17">
        <v>9.2100511383750305E-3</v>
      </c>
      <c r="AN14" s="17">
        <v>1.3888587660017999E-2</v>
      </c>
      <c r="AO14" s="17">
        <v>9.9496161749275495E-3</v>
      </c>
      <c r="AP14" s="17">
        <v>1.8298728431655299E-2</v>
      </c>
      <c r="AQ14" s="17">
        <v>0</v>
      </c>
      <c r="AR14" s="17"/>
      <c r="AS14" s="17">
        <v>9.3850407301639596E-3</v>
      </c>
      <c r="AT14" s="17">
        <v>1.1150556930539899E-2</v>
      </c>
      <c r="AU14" s="17"/>
      <c r="AV14" s="17">
        <v>9.6385074806069494E-3</v>
      </c>
      <c r="AW14" s="17">
        <v>8.7947585911451499E-3</v>
      </c>
    </row>
    <row r="15" spans="2:49" x14ac:dyDescent="0.3">
      <c r="B15" s="18" t="s">
        <v>177</v>
      </c>
      <c r="C15" s="21">
        <v>0.317879085053624</v>
      </c>
      <c r="D15" s="21">
        <v>0.29748367455428298</v>
      </c>
      <c r="E15" s="21">
        <v>0.335535405029178</v>
      </c>
      <c r="F15" s="21"/>
      <c r="G15" s="21">
        <v>0.45057911778526399</v>
      </c>
      <c r="H15" s="21">
        <v>0.379414470525962</v>
      </c>
      <c r="I15" s="21">
        <v>0.34529031267250998</v>
      </c>
      <c r="J15" s="21">
        <v>0.33770867831377399</v>
      </c>
      <c r="K15" s="21">
        <v>0.27545587768602903</v>
      </c>
      <c r="L15" s="21">
        <v>0.169018857218697</v>
      </c>
      <c r="M15" s="21"/>
      <c r="N15" s="21">
        <v>0.25702543752931101</v>
      </c>
      <c r="O15" s="21">
        <v>0.31391823100002803</v>
      </c>
      <c r="P15" s="21">
        <v>0.351695231665407</v>
      </c>
      <c r="Q15" s="21">
        <v>0.36145273959524699</v>
      </c>
      <c r="R15" s="21"/>
      <c r="S15" s="21">
        <v>0.35963713647186202</v>
      </c>
      <c r="T15" s="21">
        <v>0.29785996138162901</v>
      </c>
      <c r="U15" s="21">
        <v>0.21327276841194001</v>
      </c>
      <c r="V15" s="21">
        <v>0.35147270554563897</v>
      </c>
      <c r="W15" s="21">
        <v>0.27511966983372299</v>
      </c>
      <c r="X15" s="21">
        <v>0.35788067874983398</v>
      </c>
      <c r="Y15" s="21">
        <v>0.312446767658076</v>
      </c>
      <c r="Z15" s="21">
        <v>0.32187069496984599</v>
      </c>
      <c r="AA15" s="21">
        <v>0.33474178494573398</v>
      </c>
      <c r="AB15" s="21">
        <v>0.31563292010578198</v>
      </c>
      <c r="AC15" s="21">
        <v>0.32838810380912598</v>
      </c>
      <c r="AD15" s="21">
        <v>0.30425656464933498</v>
      </c>
      <c r="AE15" s="21"/>
      <c r="AF15" s="21">
        <v>0.30984114542290703</v>
      </c>
      <c r="AG15" s="21">
        <v>0.29647404118272103</v>
      </c>
      <c r="AH15" s="21">
        <v>0.353639305340466</v>
      </c>
      <c r="AI15" s="21">
        <v>0.33842347596300099</v>
      </c>
      <c r="AJ15" s="21">
        <v>0.23514224813755</v>
      </c>
      <c r="AK15" s="21"/>
      <c r="AL15" s="21">
        <v>0.35974772088155499</v>
      </c>
      <c r="AM15" s="21">
        <v>0.28700104027138201</v>
      </c>
      <c r="AN15" s="21">
        <v>0.30587050046409803</v>
      </c>
      <c r="AO15" s="21">
        <v>0.32074716467735098</v>
      </c>
      <c r="AP15" s="21">
        <v>0.310588781264304</v>
      </c>
      <c r="AQ15" s="21">
        <v>0.30631543725258498</v>
      </c>
      <c r="AR15" s="21"/>
      <c r="AS15" s="21">
        <v>0.29693409369648199</v>
      </c>
      <c r="AT15" s="21">
        <v>0.34282147689459402</v>
      </c>
      <c r="AU15" s="21"/>
      <c r="AV15" s="21">
        <v>0.27824024496918498</v>
      </c>
      <c r="AW15" s="21">
        <v>0.340468975466799</v>
      </c>
    </row>
    <row r="16" spans="2:49" x14ac:dyDescent="0.3">
      <c r="B16" s="18" t="s">
        <v>178</v>
      </c>
      <c r="C16" s="21">
        <v>0.40577650580029301</v>
      </c>
      <c r="D16" s="21">
        <v>0.42852699510896802</v>
      </c>
      <c r="E16" s="21">
        <v>0.38568986940898597</v>
      </c>
      <c r="F16" s="21"/>
      <c r="G16" s="21">
        <v>0.29461085318871</v>
      </c>
      <c r="H16" s="21">
        <v>0.34462337026018203</v>
      </c>
      <c r="I16" s="21">
        <v>0.37699239054969202</v>
      </c>
      <c r="J16" s="21">
        <v>0.35613065037179098</v>
      </c>
      <c r="K16" s="21">
        <v>0.45988640983647799</v>
      </c>
      <c r="L16" s="21">
        <v>0.55742190180635498</v>
      </c>
      <c r="M16" s="21"/>
      <c r="N16" s="21">
        <v>0.47457778344929702</v>
      </c>
      <c r="O16" s="21">
        <v>0.42736084078026998</v>
      </c>
      <c r="P16" s="21">
        <v>0.36436346224003702</v>
      </c>
      <c r="Q16" s="21">
        <v>0.34810030076722798</v>
      </c>
      <c r="R16" s="21"/>
      <c r="S16" s="21">
        <v>0.353918052191043</v>
      </c>
      <c r="T16" s="21">
        <v>0.41062024237556699</v>
      </c>
      <c r="U16" s="21">
        <v>0.46435725871106398</v>
      </c>
      <c r="V16" s="21">
        <v>0.416981274411998</v>
      </c>
      <c r="W16" s="21">
        <v>0.40498540997881299</v>
      </c>
      <c r="X16" s="21">
        <v>0.35639743098912902</v>
      </c>
      <c r="Y16" s="21">
        <v>0.44758562782245798</v>
      </c>
      <c r="Z16" s="21">
        <v>0.32815930515208003</v>
      </c>
      <c r="AA16" s="21">
        <v>0.43392493642082602</v>
      </c>
      <c r="AB16" s="21">
        <v>0.43245150759087497</v>
      </c>
      <c r="AC16" s="21">
        <v>0.40541476726084003</v>
      </c>
      <c r="AD16" s="21">
        <v>0.39672179782865702</v>
      </c>
      <c r="AE16" s="21"/>
      <c r="AF16" s="21">
        <v>0.38605906356719899</v>
      </c>
      <c r="AG16" s="21">
        <v>0.420218008268055</v>
      </c>
      <c r="AH16" s="21">
        <v>0.38610671811859598</v>
      </c>
      <c r="AI16" s="21">
        <v>0.43974137284888198</v>
      </c>
      <c r="AJ16" s="21">
        <v>0.31568223656152899</v>
      </c>
      <c r="AK16" s="21"/>
      <c r="AL16" s="21">
        <v>0.37444763522434299</v>
      </c>
      <c r="AM16" s="21">
        <v>0.39631562667773401</v>
      </c>
      <c r="AN16" s="21">
        <v>0.43554043948322002</v>
      </c>
      <c r="AO16" s="21">
        <v>0.42514142080374101</v>
      </c>
      <c r="AP16" s="21">
        <v>0.46158794653209001</v>
      </c>
      <c r="AQ16" s="21">
        <v>0.380790548991363</v>
      </c>
      <c r="AR16" s="21"/>
      <c r="AS16" s="21">
        <v>0.45617290960506302</v>
      </c>
      <c r="AT16" s="21">
        <v>0.34576183070969402</v>
      </c>
      <c r="AU16" s="21"/>
      <c r="AV16" s="21">
        <v>0.46939712793489202</v>
      </c>
      <c r="AW16" s="21">
        <v>0.42537589236733903</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W21"/>
  <sheetViews>
    <sheetView showGridLines="0" topLeftCell="A3"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8.0489915003668505E-2</v>
      </c>
      <c r="D9" s="17">
        <v>0.105211865014811</v>
      </c>
      <c r="E9" s="17">
        <v>5.6954462507709497E-2</v>
      </c>
      <c r="F9" s="17"/>
      <c r="G9" s="17">
        <v>7.3754030131757201E-2</v>
      </c>
      <c r="H9" s="17">
        <v>0.12488550506281</v>
      </c>
      <c r="I9" s="17">
        <v>8.6442515196524003E-2</v>
      </c>
      <c r="J9" s="17">
        <v>6.1175425826959798E-2</v>
      </c>
      <c r="K9" s="17">
        <v>8.5133469884048699E-2</v>
      </c>
      <c r="L9" s="17">
        <v>5.6653225923193197E-2</v>
      </c>
      <c r="M9" s="17"/>
      <c r="N9" s="17">
        <v>0.123116254116096</v>
      </c>
      <c r="O9" s="17">
        <v>5.2618531762300899E-2</v>
      </c>
      <c r="P9" s="17">
        <v>7.8238528355041206E-2</v>
      </c>
      <c r="Q9" s="17">
        <v>6.6295925893396099E-2</v>
      </c>
      <c r="R9" s="17"/>
      <c r="S9" s="17">
        <v>9.9213825341645107E-2</v>
      </c>
      <c r="T9" s="17">
        <v>7.7911030275270493E-2</v>
      </c>
      <c r="U9" s="17">
        <v>7.1402171991679406E-2</v>
      </c>
      <c r="V9" s="17">
        <v>5.2372258142700398E-2</v>
      </c>
      <c r="W9" s="17">
        <v>2.9836675577286701E-2</v>
      </c>
      <c r="X9" s="17">
        <v>8.3245932782014503E-2</v>
      </c>
      <c r="Y9" s="17">
        <v>3.7362209635704698E-2</v>
      </c>
      <c r="Z9" s="17">
        <v>0.10406580094465</v>
      </c>
      <c r="AA9" s="17">
        <v>0.12448086790714601</v>
      </c>
      <c r="AB9" s="17">
        <v>0.10117209153906399</v>
      </c>
      <c r="AC9" s="17">
        <v>8.1271410240665101E-2</v>
      </c>
      <c r="AD9" s="17">
        <v>8.1628919781032899E-2</v>
      </c>
      <c r="AE9" s="17"/>
      <c r="AF9" s="17">
        <v>6.2798879479761996E-2</v>
      </c>
      <c r="AG9" s="17">
        <v>5.5971369322322002E-2</v>
      </c>
      <c r="AH9" s="17">
        <v>8.2399692535773006E-2</v>
      </c>
      <c r="AI9" s="17">
        <v>0.15271242934784701</v>
      </c>
      <c r="AJ9" s="17">
        <v>0.208377316421789</v>
      </c>
      <c r="AK9" s="17"/>
      <c r="AL9" s="17">
        <v>0.124624026439457</v>
      </c>
      <c r="AM9" s="17">
        <v>5.7819328320878202E-2</v>
      </c>
      <c r="AN9" s="17">
        <v>7.5534308386159196E-2</v>
      </c>
      <c r="AO9" s="17">
        <v>6.6991290888601396E-2</v>
      </c>
      <c r="AP9" s="17">
        <v>7.4100623087445402E-2</v>
      </c>
      <c r="AQ9" s="17">
        <v>4.7150286062927801E-2</v>
      </c>
      <c r="AR9" s="17"/>
      <c r="AS9" s="17">
        <v>9.1418609433533596E-2</v>
      </c>
      <c r="AT9" s="17">
        <v>6.7475453735487301E-2</v>
      </c>
      <c r="AU9" s="17"/>
      <c r="AV9" s="17">
        <v>9.1556600042828395E-2</v>
      </c>
      <c r="AW9" s="17">
        <v>9.1097252127785702E-2</v>
      </c>
    </row>
    <row r="10" spans="2:49" x14ac:dyDescent="0.3">
      <c r="B10" s="18" t="s">
        <v>172</v>
      </c>
      <c r="C10" s="17">
        <v>0.364467824158413</v>
      </c>
      <c r="D10" s="17">
        <v>0.373394317882144</v>
      </c>
      <c r="E10" s="17">
        <v>0.35746012325284698</v>
      </c>
      <c r="F10" s="17"/>
      <c r="G10" s="17">
        <v>0.36627280351320901</v>
      </c>
      <c r="H10" s="17">
        <v>0.345732633874755</v>
      </c>
      <c r="I10" s="17">
        <v>0.34604645856150701</v>
      </c>
      <c r="J10" s="17">
        <v>0.32391201417653198</v>
      </c>
      <c r="K10" s="17">
        <v>0.38008385481485801</v>
      </c>
      <c r="L10" s="17">
        <v>0.41601879359665001</v>
      </c>
      <c r="M10" s="17"/>
      <c r="N10" s="17">
        <v>0.41620644614438601</v>
      </c>
      <c r="O10" s="17">
        <v>0.356723270556142</v>
      </c>
      <c r="P10" s="17">
        <v>0.38336386494681102</v>
      </c>
      <c r="Q10" s="17">
        <v>0.30399634239770101</v>
      </c>
      <c r="R10" s="17"/>
      <c r="S10" s="17">
        <v>0.34723460302221099</v>
      </c>
      <c r="T10" s="17">
        <v>0.41139827175939597</v>
      </c>
      <c r="U10" s="17">
        <v>0.31490278062858201</v>
      </c>
      <c r="V10" s="17">
        <v>0.33203961083758599</v>
      </c>
      <c r="W10" s="17">
        <v>0.36070107953487901</v>
      </c>
      <c r="X10" s="17">
        <v>0.39774359420670902</v>
      </c>
      <c r="Y10" s="17">
        <v>0.42827599611282602</v>
      </c>
      <c r="Z10" s="17">
        <v>0.33040284497474598</v>
      </c>
      <c r="AA10" s="17">
        <v>0.35292900453279302</v>
      </c>
      <c r="AB10" s="17">
        <v>0.36171228256954802</v>
      </c>
      <c r="AC10" s="17">
        <v>0.38461020857894401</v>
      </c>
      <c r="AD10" s="17">
        <v>0.27168746553399298</v>
      </c>
      <c r="AE10" s="17"/>
      <c r="AF10" s="17">
        <v>0.34597259589146601</v>
      </c>
      <c r="AG10" s="17">
        <v>0.35009676203013101</v>
      </c>
      <c r="AH10" s="17">
        <v>0.38006293618466402</v>
      </c>
      <c r="AI10" s="17">
        <v>0.37687240469532202</v>
      </c>
      <c r="AJ10" s="17">
        <v>0.412423053432456</v>
      </c>
      <c r="AK10" s="17"/>
      <c r="AL10" s="17">
        <v>0.34906579379217201</v>
      </c>
      <c r="AM10" s="17">
        <v>0.36761811053989801</v>
      </c>
      <c r="AN10" s="17">
        <v>0.369231474855238</v>
      </c>
      <c r="AO10" s="17">
        <v>0.396074551658045</v>
      </c>
      <c r="AP10" s="17">
        <v>0.34257960669936799</v>
      </c>
      <c r="AQ10" s="17">
        <v>0.35120678684011702</v>
      </c>
      <c r="AR10" s="17"/>
      <c r="AS10" s="17">
        <v>0.39022012585719401</v>
      </c>
      <c r="AT10" s="17">
        <v>0.333800635577367</v>
      </c>
      <c r="AU10" s="17"/>
      <c r="AV10" s="17">
        <v>0.39009362641295298</v>
      </c>
      <c r="AW10" s="17">
        <v>0.39051472214013999</v>
      </c>
    </row>
    <row r="11" spans="2:49" x14ac:dyDescent="0.3">
      <c r="B11" s="18" t="s">
        <v>173</v>
      </c>
      <c r="C11" s="17">
        <v>0.336172639943976</v>
      </c>
      <c r="D11" s="17">
        <v>0.31375963288272701</v>
      </c>
      <c r="E11" s="17">
        <v>0.357802438795845</v>
      </c>
      <c r="F11" s="17"/>
      <c r="G11" s="17">
        <v>0.31257846451356303</v>
      </c>
      <c r="H11" s="17">
        <v>0.32578054212485602</v>
      </c>
      <c r="I11" s="17">
        <v>0.32400570075805801</v>
      </c>
      <c r="J11" s="17">
        <v>0.35678772043541601</v>
      </c>
      <c r="K11" s="17">
        <v>0.33166091985396801</v>
      </c>
      <c r="L11" s="17">
        <v>0.35662879132797998</v>
      </c>
      <c r="M11" s="17"/>
      <c r="N11" s="17">
        <v>0.29564116999379397</v>
      </c>
      <c r="O11" s="17">
        <v>0.34694606695929098</v>
      </c>
      <c r="P11" s="17">
        <v>0.32774095826386701</v>
      </c>
      <c r="Q11" s="17">
        <v>0.37258174760371399</v>
      </c>
      <c r="R11" s="17"/>
      <c r="S11" s="17">
        <v>0.35361812251810898</v>
      </c>
      <c r="T11" s="17">
        <v>0.27156081735866999</v>
      </c>
      <c r="U11" s="17">
        <v>0.37643358087821499</v>
      </c>
      <c r="V11" s="17">
        <v>0.37589836133420301</v>
      </c>
      <c r="W11" s="17">
        <v>0.44407271503087498</v>
      </c>
      <c r="X11" s="17">
        <v>0.28890900492913602</v>
      </c>
      <c r="Y11" s="17">
        <v>0.32176614554791899</v>
      </c>
      <c r="Z11" s="17">
        <v>0.36549038406181</v>
      </c>
      <c r="AA11" s="17">
        <v>0.329520211626528</v>
      </c>
      <c r="AB11" s="17">
        <v>0.28250423546231201</v>
      </c>
      <c r="AC11" s="17">
        <v>0.33935542417891501</v>
      </c>
      <c r="AD11" s="17">
        <v>0.37833370612160899</v>
      </c>
      <c r="AE11" s="17"/>
      <c r="AF11" s="17">
        <v>0.38205631606231</v>
      </c>
      <c r="AG11" s="17">
        <v>0.35323005123148998</v>
      </c>
      <c r="AH11" s="17">
        <v>0.33133318799078798</v>
      </c>
      <c r="AI11" s="17">
        <v>0.26567467208960699</v>
      </c>
      <c r="AJ11" s="17">
        <v>0.26700593023699398</v>
      </c>
      <c r="AK11" s="17"/>
      <c r="AL11" s="17">
        <v>0.30965098967987797</v>
      </c>
      <c r="AM11" s="17">
        <v>0.36273750031912499</v>
      </c>
      <c r="AN11" s="17">
        <v>0.31517082395472701</v>
      </c>
      <c r="AO11" s="17">
        <v>0.326639080502236</v>
      </c>
      <c r="AP11" s="17">
        <v>0.35865952907751097</v>
      </c>
      <c r="AQ11" s="17">
        <v>0.35483433690741201</v>
      </c>
      <c r="AR11" s="17"/>
      <c r="AS11" s="17">
        <v>0.31617532753958899</v>
      </c>
      <c r="AT11" s="17">
        <v>0.35998648609227701</v>
      </c>
      <c r="AU11" s="17"/>
      <c r="AV11" s="17">
        <v>0.31984633243525701</v>
      </c>
      <c r="AW11" s="17">
        <v>0.30762616431255402</v>
      </c>
    </row>
    <row r="12" spans="2:49" x14ac:dyDescent="0.3">
      <c r="B12" s="18" t="s">
        <v>174</v>
      </c>
      <c r="C12" s="17">
        <v>0.16415319592041</v>
      </c>
      <c r="D12" s="17">
        <v>0.157528912526024</v>
      </c>
      <c r="E12" s="17">
        <v>0.17086316683553401</v>
      </c>
      <c r="F12" s="17"/>
      <c r="G12" s="17">
        <v>0.18880674219034499</v>
      </c>
      <c r="H12" s="17">
        <v>0.150815684032341</v>
      </c>
      <c r="I12" s="17">
        <v>0.17379165198646199</v>
      </c>
      <c r="J12" s="17">
        <v>0.19568985240631001</v>
      </c>
      <c r="K12" s="17">
        <v>0.14750273504221301</v>
      </c>
      <c r="L12" s="17">
        <v>0.13614813738234699</v>
      </c>
      <c r="M12" s="17"/>
      <c r="N12" s="17">
        <v>0.12681009889469499</v>
      </c>
      <c r="O12" s="17">
        <v>0.181371461537218</v>
      </c>
      <c r="P12" s="17">
        <v>0.16356372812105499</v>
      </c>
      <c r="Q12" s="17">
        <v>0.185222288511184</v>
      </c>
      <c r="R12" s="17"/>
      <c r="S12" s="17">
        <v>0.156430070225935</v>
      </c>
      <c r="T12" s="17">
        <v>0.18224629769894199</v>
      </c>
      <c r="U12" s="17">
        <v>0.17787429407694899</v>
      </c>
      <c r="V12" s="17">
        <v>0.17409585416470399</v>
      </c>
      <c r="W12" s="17">
        <v>0.142753869450466</v>
      </c>
      <c r="X12" s="17">
        <v>0.18627352664649399</v>
      </c>
      <c r="Y12" s="17">
        <v>0.16846895260643599</v>
      </c>
      <c r="Z12" s="17">
        <v>0.16703095445730701</v>
      </c>
      <c r="AA12" s="17">
        <v>0.11817568927364901</v>
      </c>
      <c r="AB12" s="17">
        <v>0.18720997348955301</v>
      </c>
      <c r="AC12" s="17">
        <v>0.123262434796498</v>
      </c>
      <c r="AD12" s="17">
        <v>0.190966889552138</v>
      </c>
      <c r="AE12" s="17"/>
      <c r="AF12" s="17">
        <v>0.156077217118744</v>
      </c>
      <c r="AG12" s="17">
        <v>0.18461995581878099</v>
      </c>
      <c r="AH12" s="17">
        <v>0.14723880372157799</v>
      </c>
      <c r="AI12" s="17">
        <v>0.14982487420885601</v>
      </c>
      <c r="AJ12" s="17">
        <v>0.112193699908761</v>
      </c>
      <c r="AK12" s="17"/>
      <c r="AL12" s="17">
        <v>0.15328667934089499</v>
      </c>
      <c r="AM12" s="17">
        <v>0.159217141476475</v>
      </c>
      <c r="AN12" s="17">
        <v>0.175449546626609</v>
      </c>
      <c r="AO12" s="17">
        <v>0.16209029928034399</v>
      </c>
      <c r="AP12" s="17">
        <v>0.17531137086871501</v>
      </c>
      <c r="AQ12" s="17">
        <v>0.21478452627672801</v>
      </c>
      <c r="AR12" s="17"/>
      <c r="AS12" s="17">
        <v>0.16021577043086299</v>
      </c>
      <c r="AT12" s="17">
        <v>0.168842088254156</v>
      </c>
      <c r="AU12" s="17"/>
      <c r="AV12" s="17">
        <v>0.156272470536681</v>
      </c>
      <c r="AW12" s="17">
        <v>0.16939906367252899</v>
      </c>
    </row>
    <row r="13" spans="2:49" x14ac:dyDescent="0.3">
      <c r="B13" s="18" t="s">
        <v>175</v>
      </c>
      <c r="C13" s="17">
        <v>4.4163875427970803E-2</v>
      </c>
      <c r="D13" s="17">
        <v>3.7724265630461697E-2</v>
      </c>
      <c r="E13" s="17">
        <v>4.80748741761714E-2</v>
      </c>
      <c r="F13" s="17"/>
      <c r="G13" s="17">
        <v>4.23240114242436E-2</v>
      </c>
      <c r="H13" s="17">
        <v>5.0076551596596797E-2</v>
      </c>
      <c r="I13" s="17">
        <v>5.6969885489771603E-2</v>
      </c>
      <c r="J13" s="17">
        <v>4.8468770499164003E-2</v>
      </c>
      <c r="K13" s="17">
        <v>5.0260482346831503E-2</v>
      </c>
      <c r="L13" s="17">
        <v>2.2529862061496202E-2</v>
      </c>
      <c r="M13" s="17"/>
      <c r="N13" s="17">
        <v>3.3479396928022702E-2</v>
      </c>
      <c r="O13" s="17">
        <v>4.57500653001503E-2</v>
      </c>
      <c r="P13" s="17">
        <v>4.0733588903680999E-2</v>
      </c>
      <c r="Q13" s="17">
        <v>5.7555483765410601E-2</v>
      </c>
      <c r="R13" s="17"/>
      <c r="S13" s="17">
        <v>4.0380875113013803E-2</v>
      </c>
      <c r="T13" s="17">
        <v>5.0299005236266597E-2</v>
      </c>
      <c r="U13" s="17">
        <v>4.5850971931392599E-2</v>
      </c>
      <c r="V13" s="17">
        <v>6.0219638018988102E-2</v>
      </c>
      <c r="W13" s="17">
        <v>1.1293326741466801E-2</v>
      </c>
      <c r="X13" s="17">
        <v>3.8539900420591799E-2</v>
      </c>
      <c r="Y13" s="17">
        <v>2.76305071462325E-2</v>
      </c>
      <c r="Z13" s="17">
        <v>1.1269830753261699E-2</v>
      </c>
      <c r="AA13" s="17">
        <v>5.5761899635700801E-2</v>
      </c>
      <c r="AB13" s="17">
        <v>5.81972441706042E-2</v>
      </c>
      <c r="AC13" s="17">
        <v>6.3419462612639296E-2</v>
      </c>
      <c r="AD13" s="17">
        <v>4.7353997805530998E-2</v>
      </c>
      <c r="AE13" s="17"/>
      <c r="AF13" s="17">
        <v>5.0302602650624403E-2</v>
      </c>
      <c r="AG13" s="17">
        <v>3.53189338280274E-2</v>
      </c>
      <c r="AH13" s="17">
        <v>4.6434351428766299E-2</v>
      </c>
      <c r="AI13" s="17">
        <v>4.8508824034630901E-2</v>
      </c>
      <c r="AJ13" s="17">
        <v>0</v>
      </c>
      <c r="AK13" s="17"/>
      <c r="AL13" s="17">
        <v>5.01899414960571E-2</v>
      </c>
      <c r="AM13" s="17">
        <v>4.5095123084111698E-2</v>
      </c>
      <c r="AN13" s="17">
        <v>4.2183574362972903E-2</v>
      </c>
      <c r="AO13" s="17">
        <v>4.2988869646939903E-2</v>
      </c>
      <c r="AP13" s="17">
        <v>3.5756948934646399E-2</v>
      </c>
      <c r="AQ13" s="17">
        <v>3.2024063912814399E-2</v>
      </c>
      <c r="AR13" s="17"/>
      <c r="AS13" s="17">
        <v>3.53826684253883E-2</v>
      </c>
      <c r="AT13" s="17">
        <v>5.4620996281371903E-2</v>
      </c>
      <c r="AU13" s="17"/>
      <c r="AV13" s="17">
        <v>3.6610628516904803E-2</v>
      </c>
      <c r="AW13" s="17">
        <v>3.2522952473756701E-2</v>
      </c>
    </row>
    <row r="14" spans="2:49" x14ac:dyDescent="0.3">
      <c r="B14" s="18" t="s">
        <v>176</v>
      </c>
      <c r="C14" s="17">
        <v>1.05525495455626E-2</v>
      </c>
      <c r="D14" s="17">
        <v>1.2381006063831201E-2</v>
      </c>
      <c r="E14" s="17">
        <v>8.84493443189272E-3</v>
      </c>
      <c r="F14" s="17"/>
      <c r="G14" s="17">
        <v>1.6263948226881899E-2</v>
      </c>
      <c r="H14" s="17">
        <v>2.7090833086415101E-3</v>
      </c>
      <c r="I14" s="17">
        <v>1.2743788007677601E-2</v>
      </c>
      <c r="J14" s="17">
        <v>1.3966216655618599E-2</v>
      </c>
      <c r="K14" s="17">
        <v>5.3585380580810698E-3</v>
      </c>
      <c r="L14" s="17">
        <v>1.2021189708333499E-2</v>
      </c>
      <c r="M14" s="17"/>
      <c r="N14" s="17">
        <v>4.7466339230071196E-3</v>
      </c>
      <c r="O14" s="17">
        <v>1.6590603884898001E-2</v>
      </c>
      <c r="P14" s="17">
        <v>6.3593314095452703E-3</v>
      </c>
      <c r="Q14" s="17">
        <v>1.43482118285948E-2</v>
      </c>
      <c r="R14" s="17"/>
      <c r="S14" s="17">
        <v>3.1225037790860201E-3</v>
      </c>
      <c r="T14" s="17">
        <v>6.5845776714550603E-3</v>
      </c>
      <c r="U14" s="17">
        <v>1.35362004931828E-2</v>
      </c>
      <c r="V14" s="17">
        <v>5.3742775018182504E-3</v>
      </c>
      <c r="W14" s="17">
        <v>1.1342333665026801E-2</v>
      </c>
      <c r="X14" s="17">
        <v>5.2880410150552897E-3</v>
      </c>
      <c r="Y14" s="17">
        <v>1.6496188950882E-2</v>
      </c>
      <c r="Z14" s="17">
        <v>2.1740184808224299E-2</v>
      </c>
      <c r="AA14" s="17">
        <v>1.9132327024183202E-2</v>
      </c>
      <c r="AB14" s="17">
        <v>9.2041727689185001E-3</v>
      </c>
      <c r="AC14" s="17">
        <v>8.0810595923388392E-3</v>
      </c>
      <c r="AD14" s="17">
        <v>3.0029021205696699E-2</v>
      </c>
      <c r="AE14" s="17"/>
      <c r="AF14" s="17">
        <v>2.79238879709297E-3</v>
      </c>
      <c r="AG14" s="17">
        <v>2.07629277692499E-2</v>
      </c>
      <c r="AH14" s="17">
        <v>1.2531028138430799E-2</v>
      </c>
      <c r="AI14" s="17">
        <v>6.4067956237370098E-3</v>
      </c>
      <c r="AJ14" s="17">
        <v>0</v>
      </c>
      <c r="AK14" s="17"/>
      <c r="AL14" s="17">
        <v>1.3182569251540901E-2</v>
      </c>
      <c r="AM14" s="17">
        <v>7.5127962595114804E-3</v>
      </c>
      <c r="AN14" s="17">
        <v>2.2430271814293901E-2</v>
      </c>
      <c r="AO14" s="17">
        <v>5.2159080238327899E-3</v>
      </c>
      <c r="AP14" s="17">
        <v>1.3591921332314599E-2</v>
      </c>
      <c r="AQ14" s="17">
        <v>0</v>
      </c>
      <c r="AR14" s="17"/>
      <c r="AS14" s="17">
        <v>6.5874983134321403E-3</v>
      </c>
      <c r="AT14" s="17">
        <v>1.52743400593407E-2</v>
      </c>
      <c r="AU14" s="17"/>
      <c r="AV14" s="17">
        <v>5.62034205537521E-3</v>
      </c>
      <c r="AW14" s="17">
        <v>8.8398452732344791E-3</v>
      </c>
    </row>
    <row r="15" spans="2:49" x14ac:dyDescent="0.3">
      <c r="B15" s="18" t="s">
        <v>177</v>
      </c>
      <c r="C15" s="21">
        <v>0.44495773916208098</v>
      </c>
      <c r="D15" s="21">
        <v>0.478606182896956</v>
      </c>
      <c r="E15" s="21">
        <v>0.41441458576055601</v>
      </c>
      <c r="F15" s="21"/>
      <c r="G15" s="21">
        <v>0.44002683364496697</v>
      </c>
      <c r="H15" s="21">
        <v>0.47061813893756499</v>
      </c>
      <c r="I15" s="21">
        <v>0.43248897375803103</v>
      </c>
      <c r="J15" s="21">
        <v>0.38508744000349199</v>
      </c>
      <c r="K15" s="21">
        <v>0.46521732469890598</v>
      </c>
      <c r="L15" s="21">
        <v>0.472672019519843</v>
      </c>
      <c r="M15" s="21"/>
      <c r="N15" s="21">
        <v>0.53932270026048201</v>
      </c>
      <c r="O15" s="21">
        <v>0.40934180231844303</v>
      </c>
      <c r="P15" s="21">
        <v>0.46160239330185199</v>
      </c>
      <c r="Q15" s="21">
        <v>0.37029226829109702</v>
      </c>
      <c r="R15" s="21"/>
      <c r="S15" s="21">
        <v>0.44644842836385601</v>
      </c>
      <c r="T15" s="21">
        <v>0.48930930203466699</v>
      </c>
      <c r="U15" s="21">
        <v>0.38630495262026099</v>
      </c>
      <c r="V15" s="21">
        <v>0.38441186898028601</v>
      </c>
      <c r="W15" s="21">
        <v>0.39053775511216499</v>
      </c>
      <c r="X15" s="21">
        <v>0.48098952698872299</v>
      </c>
      <c r="Y15" s="21">
        <v>0.46563820574853099</v>
      </c>
      <c r="Z15" s="21">
        <v>0.43446864591939699</v>
      </c>
      <c r="AA15" s="21">
        <v>0.47740987243993899</v>
      </c>
      <c r="AB15" s="21">
        <v>0.462884374108612</v>
      </c>
      <c r="AC15" s="21">
        <v>0.46588161881960899</v>
      </c>
      <c r="AD15" s="21">
        <v>0.35331638531502602</v>
      </c>
      <c r="AE15" s="21"/>
      <c r="AF15" s="21">
        <v>0.40877147537122799</v>
      </c>
      <c r="AG15" s="21">
        <v>0.40606813135245301</v>
      </c>
      <c r="AH15" s="21">
        <v>0.46246262872043697</v>
      </c>
      <c r="AI15" s="21">
        <v>0.52958483404316903</v>
      </c>
      <c r="AJ15" s="21">
        <v>0.62080036985424503</v>
      </c>
      <c r="AK15" s="21"/>
      <c r="AL15" s="21">
        <v>0.47368982023162898</v>
      </c>
      <c r="AM15" s="21">
        <v>0.42543743886077601</v>
      </c>
      <c r="AN15" s="21">
        <v>0.44476578324139698</v>
      </c>
      <c r="AO15" s="21">
        <v>0.46306584254664701</v>
      </c>
      <c r="AP15" s="21">
        <v>0.41668022978681402</v>
      </c>
      <c r="AQ15" s="21">
        <v>0.39835707290304501</v>
      </c>
      <c r="AR15" s="21"/>
      <c r="AS15" s="21">
        <v>0.48163873529072798</v>
      </c>
      <c r="AT15" s="21">
        <v>0.40127608931285402</v>
      </c>
      <c r="AU15" s="21"/>
      <c r="AV15" s="21">
        <v>0.48165022645578198</v>
      </c>
      <c r="AW15" s="21">
        <v>0.48161197426792601</v>
      </c>
    </row>
    <row r="16" spans="2:49" x14ac:dyDescent="0.3">
      <c r="B16" s="18" t="s">
        <v>178</v>
      </c>
      <c r="C16" s="21">
        <v>0.20831707134838001</v>
      </c>
      <c r="D16" s="21">
        <v>0.19525317815648599</v>
      </c>
      <c r="E16" s="21">
        <v>0.218938041011706</v>
      </c>
      <c r="F16" s="21"/>
      <c r="G16" s="21">
        <v>0.23113075361458801</v>
      </c>
      <c r="H16" s="21">
        <v>0.20089223562893799</v>
      </c>
      <c r="I16" s="21">
        <v>0.23076153747623401</v>
      </c>
      <c r="J16" s="21">
        <v>0.24415862290547399</v>
      </c>
      <c r="K16" s="21">
        <v>0.19776321738904501</v>
      </c>
      <c r="L16" s="21">
        <v>0.158677999443844</v>
      </c>
      <c r="M16" s="21"/>
      <c r="N16" s="21">
        <v>0.16028949582271701</v>
      </c>
      <c r="O16" s="21">
        <v>0.227121526837368</v>
      </c>
      <c r="P16" s="21">
        <v>0.204297317024736</v>
      </c>
      <c r="Q16" s="21">
        <v>0.242777772276595</v>
      </c>
      <c r="R16" s="21"/>
      <c r="S16" s="21">
        <v>0.19681094533894899</v>
      </c>
      <c r="T16" s="21">
        <v>0.232545302935208</v>
      </c>
      <c r="U16" s="21">
        <v>0.223725266008341</v>
      </c>
      <c r="V16" s="21">
        <v>0.23431549218369199</v>
      </c>
      <c r="W16" s="21">
        <v>0.15404719619193299</v>
      </c>
      <c r="X16" s="21">
        <v>0.22481342706708601</v>
      </c>
      <c r="Y16" s="21">
        <v>0.19609945975266899</v>
      </c>
      <c r="Z16" s="21">
        <v>0.178300785210569</v>
      </c>
      <c r="AA16" s="21">
        <v>0.17393758890934999</v>
      </c>
      <c r="AB16" s="21">
        <v>0.245407217660157</v>
      </c>
      <c r="AC16" s="21">
        <v>0.18668189740913699</v>
      </c>
      <c r="AD16" s="21">
        <v>0.23832088735766899</v>
      </c>
      <c r="AE16" s="21"/>
      <c r="AF16" s="21">
        <v>0.20637981976936901</v>
      </c>
      <c r="AG16" s="21">
        <v>0.21993888964680799</v>
      </c>
      <c r="AH16" s="21">
        <v>0.193673155150344</v>
      </c>
      <c r="AI16" s="21">
        <v>0.19833369824348701</v>
      </c>
      <c r="AJ16" s="21">
        <v>0.112193699908761</v>
      </c>
      <c r="AK16" s="21"/>
      <c r="AL16" s="21">
        <v>0.203476620836952</v>
      </c>
      <c r="AM16" s="21">
        <v>0.20431226456058699</v>
      </c>
      <c r="AN16" s="21">
        <v>0.21763312098958201</v>
      </c>
      <c r="AO16" s="21">
        <v>0.20507916892728401</v>
      </c>
      <c r="AP16" s="21">
        <v>0.21106831980336099</v>
      </c>
      <c r="AQ16" s="21">
        <v>0.24680859018954299</v>
      </c>
      <c r="AR16" s="21"/>
      <c r="AS16" s="21">
        <v>0.195598438856251</v>
      </c>
      <c r="AT16" s="21">
        <v>0.22346308453552799</v>
      </c>
      <c r="AU16" s="21"/>
      <c r="AV16" s="21">
        <v>0.192883099053586</v>
      </c>
      <c r="AW16" s="21">
        <v>0.20192201614628599</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W21"/>
  <sheetViews>
    <sheetView showGridLines="0" topLeftCell="A3"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7.1434351748356606E-2</v>
      </c>
      <c r="D9" s="17">
        <v>7.5893411566336305E-2</v>
      </c>
      <c r="E9" s="17">
        <v>6.4910662793316407E-2</v>
      </c>
      <c r="F9" s="17"/>
      <c r="G9" s="17">
        <v>9.3272502934751006E-2</v>
      </c>
      <c r="H9" s="17">
        <v>0.10137486675365399</v>
      </c>
      <c r="I9" s="17">
        <v>6.7795455586644293E-2</v>
      </c>
      <c r="J9" s="17">
        <v>7.6888054920000698E-2</v>
      </c>
      <c r="K9" s="17">
        <v>7.5000103637369794E-2</v>
      </c>
      <c r="L9" s="17">
        <v>2.86443121132599E-2</v>
      </c>
      <c r="M9" s="17"/>
      <c r="N9" s="17">
        <v>5.5793137950666698E-2</v>
      </c>
      <c r="O9" s="17">
        <v>6.3156915582259707E-2</v>
      </c>
      <c r="P9" s="17">
        <v>8.6078016573566493E-2</v>
      </c>
      <c r="Q9" s="17">
        <v>8.4835757636854095E-2</v>
      </c>
      <c r="R9" s="17"/>
      <c r="S9" s="17">
        <v>9.1779409232179102E-2</v>
      </c>
      <c r="T9" s="17">
        <v>6.4032137879118795E-2</v>
      </c>
      <c r="U9" s="17">
        <v>3.6232052841262199E-2</v>
      </c>
      <c r="V9" s="17">
        <v>6.0741466201790599E-2</v>
      </c>
      <c r="W9" s="17">
        <v>3.8726804621362701E-2</v>
      </c>
      <c r="X9" s="17">
        <v>8.2757807138192294E-2</v>
      </c>
      <c r="Y9" s="17">
        <v>5.50428110466556E-2</v>
      </c>
      <c r="Z9" s="17">
        <v>7.6577104200226995E-2</v>
      </c>
      <c r="AA9" s="17">
        <v>9.7000838508223303E-2</v>
      </c>
      <c r="AB9" s="17">
        <v>8.1537571659305502E-2</v>
      </c>
      <c r="AC9" s="17">
        <v>7.9951420674132107E-2</v>
      </c>
      <c r="AD9" s="17">
        <v>7.5438242888412402E-2</v>
      </c>
      <c r="AE9" s="17"/>
      <c r="AF9" s="17">
        <v>7.8192883810339106E-2</v>
      </c>
      <c r="AG9" s="17">
        <v>5.6280921035917697E-2</v>
      </c>
      <c r="AH9" s="17">
        <v>7.5068903414979599E-2</v>
      </c>
      <c r="AI9" s="17">
        <v>8.5096429973638907E-2</v>
      </c>
      <c r="AJ9" s="17">
        <v>5.6927745979958103E-2</v>
      </c>
      <c r="AK9" s="17"/>
      <c r="AL9" s="17">
        <v>0.106093550156951</v>
      </c>
      <c r="AM9" s="17">
        <v>6.11344679408279E-2</v>
      </c>
      <c r="AN9" s="17">
        <v>5.9185769595264899E-2</v>
      </c>
      <c r="AO9" s="17">
        <v>7.0585988831497498E-2</v>
      </c>
      <c r="AP9" s="17">
        <v>5.3023528095181502E-2</v>
      </c>
      <c r="AQ9" s="17">
        <v>1.0724512433597601E-2</v>
      </c>
      <c r="AR9" s="17"/>
      <c r="AS9" s="17">
        <v>6.2468702823814802E-2</v>
      </c>
      <c r="AT9" s="17">
        <v>8.2111115694990106E-2</v>
      </c>
      <c r="AU9" s="17"/>
      <c r="AV9" s="17">
        <v>4.81127744972039E-2</v>
      </c>
      <c r="AW9" s="17">
        <v>9.5901285462057798E-2</v>
      </c>
    </row>
    <row r="10" spans="2:49" x14ac:dyDescent="0.3">
      <c r="B10" s="18" t="s">
        <v>172</v>
      </c>
      <c r="C10" s="17">
        <v>0.237178819736481</v>
      </c>
      <c r="D10" s="17">
        <v>0.22735090460876101</v>
      </c>
      <c r="E10" s="17">
        <v>0.24753902587507401</v>
      </c>
      <c r="F10" s="17"/>
      <c r="G10" s="17">
        <v>0.29867316601787203</v>
      </c>
      <c r="H10" s="17">
        <v>0.30417363227143601</v>
      </c>
      <c r="I10" s="17">
        <v>0.28692110281243199</v>
      </c>
      <c r="J10" s="17">
        <v>0.25305071424939501</v>
      </c>
      <c r="K10" s="17">
        <v>0.181067827283134</v>
      </c>
      <c r="L10" s="17">
        <v>0.12569979142104701</v>
      </c>
      <c r="M10" s="17"/>
      <c r="N10" s="17">
        <v>0.20175283709866901</v>
      </c>
      <c r="O10" s="17">
        <v>0.24107063010256499</v>
      </c>
      <c r="P10" s="17">
        <v>0.22884672169939299</v>
      </c>
      <c r="Q10" s="17">
        <v>0.27942821101941001</v>
      </c>
      <c r="R10" s="17"/>
      <c r="S10" s="17">
        <v>0.23706147826174201</v>
      </c>
      <c r="T10" s="17">
        <v>0.225649337228056</v>
      </c>
      <c r="U10" s="17">
        <v>0.19611581646798501</v>
      </c>
      <c r="V10" s="17">
        <v>0.29398027270243998</v>
      </c>
      <c r="W10" s="17">
        <v>0.26877532214986999</v>
      </c>
      <c r="X10" s="17">
        <v>0.21900786215715501</v>
      </c>
      <c r="Y10" s="17">
        <v>0.23098653406518899</v>
      </c>
      <c r="Z10" s="17">
        <v>0.313890613610189</v>
      </c>
      <c r="AA10" s="17">
        <v>0.231029880285848</v>
      </c>
      <c r="AB10" s="17">
        <v>0.213774924882874</v>
      </c>
      <c r="AC10" s="17">
        <v>0.24109264582602999</v>
      </c>
      <c r="AD10" s="17">
        <v>0.208228287764543</v>
      </c>
      <c r="AE10" s="17"/>
      <c r="AF10" s="17">
        <v>0.24165017006991299</v>
      </c>
      <c r="AG10" s="17">
        <v>0.21177395450615399</v>
      </c>
      <c r="AH10" s="17">
        <v>0.27386191111682801</v>
      </c>
      <c r="AI10" s="17">
        <v>0.24552585797632301</v>
      </c>
      <c r="AJ10" s="17">
        <v>0.314821277481174</v>
      </c>
      <c r="AK10" s="17"/>
      <c r="AL10" s="17">
        <v>0.23933434055611999</v>
      </c>
      <c r="AM10" s="17">
        <v>0.240103705284335</v>
      </c>
      <c r="AN10" s="17">
        <v>0.22767056513714701</v>
      </c>
      <c r="AO10" s="17">
        <v>0.24054431404767701</v>
      </c>
      <c r="AP10" s="17">
        <v>0.23211050818353801</v>
      </c>
      <c r="AQ10" s="17">
        <v>0.23014143089328001</v>
      </c>
      <c r="AR10" s="17"/>
      <c r="AS10" s="17">
        <v>0.220484724120525</v>
      </c>
      <c r="AT10" s="17">
        <v>0.257059022462933</v>
      </c>
      <c r="AU10" s="17"/>
      <c r="AV10" s="17">
        <v>0.20371226210812901</v>
      </c>
      <c r="AW10" s="17">
        <v>0.25954501402437002</v>
      </c>
    </row>
    <row r="11" spans="2:49" x14ac:dyDescent="0.3">
      <c r="B11" s="18" t="s">
        <v>173</v>
      </c>
      <c r="C11" s="17">
        <v>0.260749860381845</v>
      </c>
      <c r="D11" s="17">
        <v>0.25196331131123101</v>
      </c>
      <c r="E11" s="17">
        <v>0.27033750390220201</v>
      </c>
      <c r="F11" s="17"/>
      <c r="G11" s="17">
        <v>0.27410345717097701</v>
      </c>
      <c r="H11" s="17">
        <v>0.21828564381816801</v>
      </c>
      <c r="I11" s="17">
        <v>0.242086537178758</v>
      </c>
      <c r="J11" s="17">
        <v>0.28478229406378902</v>
      </c>
      <c r="K11" s="17">
        <v>0.267722882236059</v>
      </c>
      <c r="L11" s="17">
        <v>0.27734566040522501</v>
      </c>
      <c r="M11" s="17"/>
      <c r="N11" s="17">
        <v>0.242310970420032</v>
      </c>
      <c r="O11" s="17">
        <v>0.25792593770219202</v>
      </c>
      <c r="P11" s="17">
        <v>0.269570929996301</v>
      </c>
      <c r="Q11" s="17">
        <v>0.27143505399800699</v>
      </c>
      <c r="R11" s="17"/>
      <c r="S11" s="17">
        <v>0.31528586438209399</v>
      </c>
      <c r="T11" s="17">
        <v>0.247920428495252</v>
      </c>
      <c r="U11" s="17">
        <v>0.28602973778993002</v>
      </c>
      <c r="V11" s="17">
        <v>0.228745143155132</v>
      </c>
      <c r="W11" s="17">
        <v>0.30186963923452498</v>
      </c>
      <c r="X11" s="17">
        <v>0.26350044853647803</v>
      </c>
      <c r="Y11" s="17">
        <v>0.24773603382336901</v>
      </c>
      <c r="Z11" s="17">
        <v>0.25162429741487102</v>
      </c>
      <c r="AA11" s="17">
        <v>0.231948766114837</v>
      </c>
      <c r="AB11" s="17">
        <v>0.25492866551360199</v>
      </c>
      <c r="AC11" s="17">
        <v>0.18994139099214299</v>
      </c>
      <c r="AD11" s="17">
        <v>0.27373236556373598</v>
      </c>
      <c r="AE11" s="17"/>
      <c r="AF11" s="17">
        <v>0.29861349108568902</v>
      </c>
      <c r="AG11" s="17">
        <v>0.27828271370436097</v>
      </c>
      <c r="AH11" s="17">
        <v>0.216461460334504</v>
      </c>
      <c r="AI11" s="17">
        <v>0.237176748501635</v>
      </c>
      <c r="AJ11" s="17">
        <v>0.25738751775913699</v>
      </c>
      <c r="AK11" s="17"/>
      <c r="AL11" s="17">
        <v>0.24438933384471501</v>
      </c>
      <c r="AM11" s="17">
        <v>0.27548316603302703</v>
      </c>
      <c r="AN11" s="17">
        <v>0.26120208395389899</v>
      </c>
      <c r="AO11" s="17">
        <v>0.24438757018275301</v>
      </c>
      <c r="AP11" s="17">
        <v>0.28028909115924899</v>
      </c>
      <c r="AQ11" s="17">
        <v>0.28539242248008501</v>
      </c>
      <c r="AR11" s="17"/>
      <c r="AS11" s="17">
        <v>0.24151324625857001</v>
      </c>
      <c r="AT11" s="17">
        <v>0.28365782720669902</v>
      </c>
      <c r="AU11" s="17"/>
      <c r="AV11" s="17">
        <v>0.24737243237571899</v>
      </c>
      <c r="AW11" s="17">
        <v>0.22786817088637501</v>
      </c>
    </row>
    <row r="12" spans="2:49" x14ac:dyDescent="0.3">
      <c r="B12" s="18" t="s">
        <v>174</v>
      </c>
      <c r="C12" s="17">
        <v>0.30899744111160699</v>
      </c>
      <c r="D12" s="17">
        <v>0.29972083345566403</v>
      </c>
      <c r="E12" s="17">
        <v>0.31847689813970698</v>
      </c>
      <c r="F12" s="17"/>
      <c r="G12" s="17">
        <v>0.26622372472552602</v>
      </c>
      <c r="H12" s="17">
        <v>0.27016596913714003</v>
      </c>
      <c r="I12" s="17">
        <v>0.30353778890116101</v>
      </c>
      <c r="J12" s="17">
        <v>0.276155489650246</v>
      </c>
      <c r="K12" s="17">
        <v>0.30340487863789001</v>
      </c>
      <c r="L12" s="17">
        <v>0.40408591780063802</v>
      </c>
      <c r="M12" s="17"/>
      <c r="N12" s="17">
        <v>0.343381017542566</v>
      </c>
      <c r="O12" s="17">
        <v>0.34040998217931301</v>
      </c>
      <c r="P12" s="17">
        <v>0.30222694650681697</v>
      </c>
      <c r="Q12" s="17">
        <v>0.246739752677057</v>
      </c>
      <c r="R12" s="17"/>
      <c r="S12" s="17">
        <v>0.23622442450249101</v>
      </c>
      <c r="T12" s="17">
        <v>0.35496862611136898</v>
      </c>
      <c r="U12" s="17">
        <v>0.31871423858408998</v>
      </c>
      <c r="V12" s="17">
        <v>0.31091956139917398</v>
      </c>
      <c r="W12" s="17">
        <v>0.34444588887060001</v>
      </c>
      <c r="X12" s="17">
        <v>0.32540274237287897</v>
      </c>
      <c r="Y12" s="17">
        <v>0.34819654464673899</v>
      </c>
      <c r="Z12" s="17">
        <v>0.18980808111900499</v>
      </c>
      <c r="AA12" s="17">
        <v>0.29708398448889001</v>
      </c>
      <c r="AB12" s="17">
        <v>0.31087990661255199</v>
      </c>
      <c r="AC12" s="17">
        <v>0.33696118745942999</v>
      </c>
      <c r="AD12" s="17">
        <v>0.33171170682394202</v>
      </c>
      <c r="AE12" s="17"/>
      <c r="AF12" s="17">
        <v>0.27735737659420701</v>
      </c>
      <c r="AG12" s="17">
        <v>0.33019800303297298</v>
      </c>
      <c r="AH12" s="17">
        <v>0.31109167897343498</v>
      </c>
      <c r="AI12" s="17">
        <v>0.279727987795099</v>
      </c>
      <c r="AJ12" s="17">
        <v>0.314807528263016</v>
      </c>
      <c r="AK12" s="17"/>
      <c r="AL12" s="17">
        <v>0.28214239299354399</v>
      </c>
      <c r="AM12" s="17">
        <v>0.3113382674213</v>
      </c>
      <c r="AN12" s="17">
        <v>0.31479005692654</v>
      </c>
      <c r="AO12" s="17">
        <v>0.33211735106637302</v>
      </c>
      <c r="AP12" s="17">
        <v>0.31136256014984498</v>
      </c>
      <c r="AQ12" s="17">
        <v>0.33248374233732297</v>
      </c>
      <c r="AR12" s="17"/>
      <c r="AS12" s="17">
        <v>0.33323936487553801</v>
      </c>
      <c r="AT12" s="17">
        <v>0.28012888961933502</v>
      </c>
      <c r="AU12" s="17"/>
      <c r="AV12" s="17">
        <v>0.342795923472686</v>
      </c>
      <c r="AW12" s="17">
        <v>0.31098372053353202</v>
      </c>
    </row>
    <row r="13" spans="2:49" x14ac:dyDescent="0.3">
      <c r="B13" s="18" t="s">
        <v>175</v>
      </c>
      <c r="C13" s="17">
        <v>0.110557610591292</v>
      </c>
      <c r="D13" s="17">
        <v>0.13176630395355299</v>
      </c>
      <c r="E13" s="17">
        <v>8.9742959317524101E-2</v>
      </c>
      <c r="F13" s="17"/>
      <c r="G13" s="17">
        <v>5.1605168197255302E-2</v>
      </c>
      <c r="H13" s="17">
        <v>0.103290804710959</v>
      </c>
      <c r="I13" s="17">
        <v>7.6850801740421498E-2</v>
      </c>
      <c r="J13" s="17">
        <v>9.5147333167886802E-2</v>
      </c>
      <c r="K13" s="17">
        <v>0.170019432161781</v>
      </c>
      <c r="L13" s="17">
        <v>0.156084804370693</v>
      </c>
      <c r="M13" s="17"/>
      <c r="N13" s="17">
        <v>0.14943427040931401</v>
      </c>
      <c r="O13" s="17">
        <v>8.6056068218252596E-2</v>
      </c>
      <c r="P13" s="17">
        <v>0.111254748011657</v>
      </c>
      <c r="Q13" s="17">
        <v>9.4643493491892494E-2</v>
      </c>
      <c r="R13" s="17"/>
      <c r="S13" s="17">
        <v>0.109441241180185</v>
      </c>
      <c r="T13" s="17">
        <v>9.7441004652462304E-2</v>
      </c>
      <c r="U13" s="17">
        <v>0.14339230380947901</v>
      </c>
      <c r="V13" s="17">
        <v>9.3436200663339797E-2</v>
      </c>
      <c r="W13" s="17">
        <v>4.6182345123642402E-2</v>
      </c>
      <c r="X13" s="17">
        <v>0.104043098780241</v>
      </c>
      <c r="Y13" s="17">
        <v>0.10171586281542799</v>
      </c>
      <c r="Z13" s="17">
        <v>0.16809990365570801</v>
      </c>
      <c r="AA13" s="17">
        <v>0.128959109805697</v>
      </c>
      <c r="AB13" s="17">
        <v>0.12694835054286299</v>
      </c>
      <c r="AC13" s="17">
        <v>0.14397229545592699</v>
      </c>
      <c r="AD13" s="17">
        <v>8.0860375753669098E-2</v>
      </c>
      <c r="AE13" s="17"/>
      <c r="AF13" s="17">
        <v>9.6430841999414596E-2</v>
      </c>
      <c r="AG13" s="17">
        <v>0.106479902769867</v>
      </c>
      <c r="AH13" s="17">
        <v>0.10861875386421301</v>
      </c>
      <c r="AI13" s="17">
        <v>0.14560765667474601</v>
      </c>
      <c r="AJ13" s="17">
        <v>5.6055930516715403E-2</v>
      </c>
      <c r="AK13" s="17"/>
      <c r="AL13" s="17">
        <v>0.11884206658488899</v>
      </c>
      <c r="AM13" s="17">
        <v>0.10409772409064801</v>
      </c>
      <c r="AN13" s="17">
        <v>0.104711075785755</v>
      </c>
      <c r="AO13" s="17">
        <v>0.10748925411645199</v>
      </c>
      <c r="AP13" s="17">
        <v>0.10531151905017</v>
      </c>
      <c r="AQ13" s="17">
        <v>0.141257891855715</v>
      </c>
      <c r="AR13" s="17"/>
      <c r="AS13" s="17">
        <v>0.13429039974430099</v>
      </c>
      <c r="AT13" s="17">
        <v>8.2295363238698904E-2</v>
      </c>
      <c r="AU13" s="17"/>
      <c r="AV13" s="17">
        <v>0.150356972673411</v>
      </c>
      <c r="AW13" s="17">
        <v>9.68740087631519E-2</v>
      </c>
    </row>
    <row r="14" spans="2:49" x14ac:dyDescent="0.3">
      <c r="B14" s="18" t="s">
        <v>176</v>
      </c>
      <c r="C14" s="17">
        <v>1.1081916430417799E-2</v>
      </c>
      <c r="D14" s="17">
        <v>1.33052351044555E-2</v>
      </c>
      <c r="E14" s="17">
        <v>8.9929499721761903E-3</v>
      </c>
      <c r="F14" s="17"/>
      <c r="G14" s="17">
        <v>1.6121980953619101E-2</v>
      </c>
      <c r="H14" s="17">
        <v>2.7090833086415101E-3</v>
      </c>
      <c r="I14" s="17">
        <v>2.2808313780583001E-2</v>
      </c>
      <c r="J14" s="17">
        <v>1.39761139486816E-2</v>
      </c>
      <c r="K14" s="17">
        <v>2.7848760437665901E-3</v>
      </c>
      <c r="L14" s="17">
        <v>8.1395138891370896E-3</v>
      </c>
      <c r="M14" s="17"/>
      <c r="N14" s="17">
        <v>7.3277665787531499E-3</v>
      </c>
      <c r="O14" s="17">
        <v>1.1380466215418101E-2</v>
      </c>
      <c r="P14" s="17">
        <v>2.0226372122648501E-3</v>
      </c>
      <c r="Q14" s="17">
        <v>2.2917731176779099E-2</v>
      </c>
      <c r="R14" s="17"/>
      <c r="S14" s="17">
        <v>1.0207582441308099E-2</v>
      </c>
      <c r="T14" s="17">
        <v>9.9884656337418196E-3</v>
      </c>
      <c r="U14" s="17">
        <v>1.9515850507252699E-2</v>
      </c>
      <c r="V14" s="17">
        <v>1.2177355878124199E-2</v>
      </c>
      <c r="W14" s="17">
        <v>0</v>
      </c>
      <c r="X14" s="17">
        <v>5.2880410150552897E-3</v>
      </c>
      <c r="Y14" s="17">
        <v>1.6322213602620601E-2</v>
      </c>
      <c r="Z14" s="17">
        <v>0</v>
      </c>
      <c r="AA14" s="17">
        <v>1.39774207965044E-2</v>
      </c>
      <c r="AB14" s="17">
        <v>1.19305807888047E-2</v>
      </c>
      <c r="AC14" s="17">
        <v>8.0810595923388392E-3</v>
      </c>
      <c r="AD14" s="17">
        <v>3.0029021205696699E-2</v>
      </c>
      <c r="AE14" s="17"/>
      <c r="AF14" s="17">
        <v>7.7552364404365904E-3</v>
      </c>
      <c r="AG14" s="17">
        <v>1.6984504950726401E-2</v>
      </c>
      <c r="AH14" s="17">
        <v>1.48972922960393E-2</v>
      </c>
      <c r="AI14" s="17">
        <v>6.8653190785581001E-3</v>
      </c>
      <c r="AJ14" s="17">
        <v>0</v>
      </c>
      <c r="AK14" s="17"/>
      <c r="AL14" s="17">
        <v>9.1983158637807295E-3</v>
      </c>
      <c r="AM14" s="17">
        <v>7.8426692298616107E-3</v>
      </c>
      <c r="AN14" s="17">
        <v>3.2440448601395097E-2</v>
      </c>
      <c r="AO14" s="17">
        <v>4.8755217552474799E-3</v>
      </c>
      <c r="AP14" s="17">
        <v>1.7902793362016299E-2</v>
      </c>
      <c r="AQ14" s="17">
        <v>0</v>
      </c>
      <c r="AR14" s="17"/>
      <c r="AS14" s="17">
        <v>8.0035621772510702E-3</v>
      </c>
      <c r="AT14" s="17">
        <v>1.4747781777343301E-2</v>
      </c>
      <c r="AU14" s="17"/>
      <c r="AV14" s="17">
        <v>7.6496348728505598E-3</v>
      </c>
      <c r="AW14" s="17">
        <v>8.8278003305139793E-3</v>
      </c>
    </row>
    <row r="15" spans="2:49" x14ac:dyDescent="0.3">
      <c r="B15" s="18" t="s">
        <v>177</v>
      </c>
      <c r="C15" s="21">
        <v>0.30861317148483802</v>
      </c>
      <c r="D15" s="21">
        <v>0.30324431617509701</v>
      </c>
      <c r="E15" s="21">
        <v>0.31244968866839101</v>
      </c>
      <c r="F15" s="21"/>
      <c r="G15" s="21">
        <v>0.39194566895262301</v>
      </c>
      <c r="H15" s="21">
        <v>0.40554849902509099</v>
      </c>
      <c r="I15" s="21">
        <v>0.35471655839907601</v>
      </c>
      <c r="J15" s="21">
        <v>0.32993876916939602</v>
      </c>
      <c r="K15" s="21">
        <v>0.25606793092050401</v>
      </c>
      <c r="L15" s="21">
        <v>0.154344103534307</v>
      </c>
      <c r="M15" s="21"/>
      <c r="N15" s="21">
        <v>0.25754597504933602</v>
      </c>
      <c r="O15" s="21">
        <v>0.30422754568482502</v>
      </c>
      <c r="P15" s="21">
        <v>0.31492473827296003</v>
      </c>
      <c r="Q15" s="21">
        <v>0.36426396865626398</v>
      </c>
      <c r="R15" s="21"/>
      <c r="S15" s="21">
        <v>0.32884088749392099</v>
      </c>
      <c r="T15" s="21">
        <v>0.28968147510717501</v>
      </c>
      <c r="U15" s="21">
        <v>0.232347869309247</v>
      </c>
      <c r="V15" s="21">
        <v>0.35472173890423098</v>
      </c>
      <c r="W15" s="21">
        <v>0.30750212677123301</v>
      </c>
      <c r="X15" s="21">
        <v>0.30176566929534698</v>
      </c>
      <c r="Y15" s="21">
        <v>0.28602934511184402</v>
      </c>
      <c r="Z15" s="21">
        <v>0.390467717810416</v>
      </c>
      <c r="AA15" s="21">
        <v>0.32803071879407097</v>
      </c>
      <c r="AB15" s="21">
        <v>0.295312496542179</v>
      </c>
      <c r="AC15" s="21">
        <v>0.32104406650016198</v>
      </c>
      <c r="AD15" s="21">
        <v>0.283666530652955</v>
      </c>
      <c r="AE15" s="21"/>
      <c r="AF15" s="21">
        <v>0.31984305388025303</v>
      </c>
      <c r="AG15" s="21">
        <v>0.26805487554207202</v>
      </c>
      <c r="AH15" s="21">
        <v>0.34893081453180802</v>
      </c>
      <c r="AI15" s="21">
        <v>0.33062228794996201</v>
      </c>
      <c r="AJ15" s="21">
        <v>0.37174902346113198</v>
      </c>
      <c r="AK15" s="21"/>
      <c r="AL15" s="21">
        <v>0.34542789071307101</v>
      </c>
      <c r="AM15" s="21">
        <v>0.301238173225163</v>
      </c>
      <c r="AN15" s="21">
        <v>0.28685633473241101</v>
      </c>
      <c r="AO15" s="21">
        <v>0.31113030287917498</v>
      </c>
      <c r="AP15" s="21">
        <v>0.28513403627871903</v>
      </c>
      <c r="AQ15" s="21">
        <v>0.240865943326877</v>
      </c>
      <c r="AR15" s="21"/>
      <c r="AS15" s="21">
        <v>0.28295342694434</v>
      </c>
      <c r="AT15" s="21">
        <v>0.33917013815792402</v>
      </c>
      <c r="AU15" s="21"/>
      <c r="AV15" s="21">
        <v>0.25182503660533301</v>
      </c>
      <c r="AW15" s="21">
        <v>0.35544629948642698</v>
      </c>
    </row>
    <row r="16" spans="2:49" x14ac:dyDescent="0.3">
      <c r="B16" s="18" t="s">
        <v>178</v>
      </c>
      <c r="C16" s="21">
        <v>0.41955505170289897</v>
      </c>
      <c r="D16" s="21">
        <v>0.43148713740921701</v>
      </c>
      <c r="E16" s="21">
        <v>0.40821985745723099</v>
      </c>
      <c r="F16" s="21"/>
      <c r="G16" s="21">
        <v>0.31782889292278099</v>
      </c>
      <c r="H16" s="21">
        <v>0.3734567738481</v>
      </c>
      <c r="I16" s="21">
        <v>0.38038859064158198</v>
      </c>
      <c r="J16" s="21">
        <v>0.37130282281813298</v>
      </c>
      <c r="K16" s="21">
        <v>0.47342431079967101</v>
      </c>
      <c r="L16" s="21">
        <v>0.56017072217133101</v>
      </c>
      <c r="M16" s="21"/>
      <c r="N16" s="21">
        <v>0.49281528795187901</v>
      </c>
      <c r="O16" s="21">
        <v>0.42646605039756602</v>
      </c>
      <c r="P16" s="21">
        <v>0.413481694518474</v>
      </c>
      <c r="Q16" s="21">
        <v>0.34138324616894899</v>
      </c>
      <c r="R16" s="21"/>
      <c r="S16" s="21">
        <v>0.34566566568267698</v>
      </c>
      <c r="T16" s="21">
        <v>0.45240963076383101</v>
      </c>
      <c r="U16" s="21">
        <v>0.46210654239357002</v>
      </c>
      <c r="V16" s="21">
        <v>0.404355762062513</v>
      </c>
      <c r="W16" s="21">
        <v>0.39062823399424301</v>
      </c>
      <c r="X16" s="21">
        <v>0.42944584115312001</v>
      </c>
      <c r="Y16" s="21">
        <v>0.44991240746216599</v>
      </c>
      <c r="Z16" s="21">
        <v>0.35790798477471297</v>
      </c>
      <c r="AA16" s="21">
        <v>0.42604309429458698</v>
      </c>
      <c r="AB16" s="21">
        <v>0.43782825715541501</v>
      </c>
      <c r="AC16" s="21">
        <v>0.48093348291535698</v>
      </c>
      <c r="AD16" s="21">
        <v>0.41257208257761202</v>
      </c>
      <c r="AE16" s="21"/>
      <c r="AF16" s="21">
        <v>0.37378821859362199</v>
      </c>
      <c r="AG16" s="21">
        <v>0.43667790580284099</v>
      </c>
      <c r="AH16" s="21">
        <v>0.41971043283764797</v>
      </c>
      <c r="AI16" s="21">
        <v>0.42533564446984501</v>
      </c>
      <c r="AJ16" s="21">
        <v>0.37086345877973098</v>
      </c>
      <c r="AK16" s="21"/>
      <c r="AL16" s="21">
        <v>0.40098445957843398</v>
      </c>
      <c r="AM16" s="21">
        <v>0.41543599151194799</v>
      </c>
      <c r="AN16" s="21">
        <v>0.419501132712294</v>
      </c>
      <c r="AO16" s="21">
        <v>0.43960660518282402</v>
      </c>
      <c r="AP16" s="21">
        <v>0.41667407920001498</v>
      </c>
      <c r="AQ16" s="21">
        <v>0.473741634193038</v>
      </c>
      <c r="AR16" s="21"/>
      <c r="AS16" s="21">
        <v>0.46752976461983897</v>
      </c>
      <c r="AT16" s="21">
        <v>0.36242425285803398</v>
      </c>
      <c r="AU16" s="21"/>
      <c r="AV16" s="21">
        <v>0.49315289614609797</v>
      </c>
      <c r="AW16" s="21">
        <v>0.40785772929668301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W21"/>
  <sheetViews>
    <sheetView showGridLines="0" topLeftCell="A3"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0.17381639300681601</v>
      </c>
      <c r="D9" s="17">
        <v>0.18198246559205</v>
      </c>
      <c r="E9" s="17">
        <v>0.16612354123324899</v>
      </c>
      <c r="F9" s="17"/>
      <c r="G9" s="17">
        <v>0.16369398885056499</v>
      </c>
      <c r="H9" s="17">
        <v>0.25039403958714501</v>
      </c>
      <c r="I9" s="17">
        <v>0.158298511357858</v>
      </c>
      <c r="J9" s="17">
        <v>0.12889366836667199</v>
      </c>
      <c r="K9" s="17">
        <v>0.175161559169454</v>
      </c>
      <c r="L9" s="17">
        <v>0.16669126276438301</v>
      </c>
      <c r="M9" s="17"/>
      <c r="N9" s="17">
        <v>0.24585612196635601</v>
      </c>
      <c r="O9" s="17">
        <v>0.139109247743258</v>
      </c>
      <c r="P9" s="17">
        <v>0.17275846854854501</v>
      </c>
      <c r="Q9" s="17">
        <v>0.134931322959223</v>
      </c>
      <c r="R9" s="17"/>
      <c r="S9" s="17">
        <v>0.21103826986204799</v>
      </c>
      <c r="T9" s="17">
        <v>0.21788416073465799</v>
      </c>
      <c r="U9" s="17">
        <v>0.16949837402559401</v>
      </c>
      <c r="V9" s="17">
        <v>0.14923026271670201</v>
      </c>
      <c r="W9" s="17">
        <v>0.10794442458787</v>
      </c>
      <c r="X9" s="17">
        <v>0.18268355495846</v>
      </c>
      <c r="Y9" s="17">
        <v>0.15093003988078599</v>
      </c>
      <c r="Z9" s="17">
        <v>0.192347444612194</v>
      </c>
      <c r="AA9" s="17">
        <v>0.18748484331458601</v>
      </c>
      <c r="AB9" s="17">
        <v>0.144760005446469</v>
      </c>
      <c r="AC9" s="17">
        <v>0.17745943898214001</v>
      </c>
      <c r="AD9" s="17">
        <v>8.7778673524484097E-2</v>
      </c>
      <c r="AE9" s="17"/>
      <c r="AF9" s="17">
        <v>0.12385293825544</v>
      </c>
      <c r="AG9" s="17">
        <v>0.14032761716480299</v>
      </c>
      <c r="AH9" s="17">
        <v>0.20057446996580799</v>
      </c>
      <c r="AI9" s="17">
        <v>0.23862517408193001</v>
      </c>
      <c r="AJ9" s="17">
        <v>0.37893704918786197</v>
      </c>
      <c r="AK9" s="17"/>
      <c r="AL9" s="17">
        <v>0.23269101303905501</v>
      </c>
      <c r="AM9" s="17">
        <v>0.15347351216216401</v>
      </c>
      <c r="AN9" s="17">
        <v>0.17551720948504501</v>
      </c>
      <c r="AO9" s="17">
        <v>0.12767751015569501</v>
      </c>
      <c r="AP9" s="17">
        <v>0.16733890176323299</v>
      </c>
      <c r="AQ9" s="17">
        <v>0.15274873646745801</v>
      </c>
      <c r="AR9" s="17"/>
      <c r="AS9" s="17">
        <v>0.204055278965668</v>
      </c>
      <c r="AT9" s="17">
        <v>0.13780634508846801</v>
      </c>
      <c r="AU9" s="17"/>
      <c r="AV9" s="17">
        <v>0.22113669844330999</v>
      </c>
      <c r="AW9" s="17">
        <v>0.16427547822605401</v>
      </c>
    </row>
    <row r="10" spans="2:49" x14ac:dyDescent="0.3">
      <c r="B10" s="18" t="s">
        <v>172</v>
      </c>
      <c r="C10" s="17">
        <v>0.47157883366554199</v>
      </c>
      <c r="D10" s="17">
        <v>0.43704643235446</v>
      </c>
      <c r="E10" s="17">
        <v>0.50418053235887095</v>
      </c>
      <c r="F10" s="17"/>
      <c r="G10" s="17">
        <v>0.38506184160618001</v>
      </c>
      <c r="H10" s="17">
        <v>0.40588389467998598</v>
      </c>
      <c r="I10" s="17">
        <v>0.47234062082017397</v>
      </c>
      <c r="J10" s="17">
        <v>0.502412554321505</v>
      </c>
      <c r="K10" s="17">
        <v>0.49989344590672702</v>
      </c>
      <c r="L10" s="17">
        <v>0.53815922604782895</v>
      </c>
      <c r="M10" s="17"/>
      <c r="N10" s="17">
        <v>0.50160501616868103</v>
      </c>
      <c r="O10" s="17">
        <v>0.500817922371246</v>
      </c>
      <c r="P10" s="17">
        <v>0.44970518151257599</v>
      </c>
      <c r="Q10" s="17">
        <v>0.42220433661009199</v>
      </c>
      <c r="R10" s="17"/>
      <c r="S10" s="17">
        <v>0.42950500931865399</v>
      </c>
      <c r="T10" s="17">
        <v>0.46709806038524199</v>
      </c>
      <c r="U10" s="17">
        <v>0.45988617005740601</v>
      </c>
      <c r="V10" s="17">
        <v>0.43112998163190402</v>
      </c>
      <c r="W10" s="17">
        <v>0.49177055306297501</v>
      </c>
      <c r="X10" s="17">
        <v>0.47938244344126801</v>
      </c>
      <c r="Y10" s="17">
        <v>0.54362395358199</v>
      </c>
      <c r="Z10" s="17">
        <v>0.42246974560499401</v>
      </c>
      <c r="AA10" s="17">
        <v>0.47648010198359397</v>
      </c>
      <c r="AB10" s="17">
        <v>0.469589488387328</v>
      </c>
      <c r="AC10" s="17">
        <v>0.51514303178161003</v>
      </c>
      <c r="AD10" s="17">
        <v>0.55861516133413802</v>
      </c>
      <c r="AE10" s="17"/>
      <c r="AF10" s="17">
        <v>0.46930225656394398</v>
      </c>
      <c r="AG10" s="17">
        <v>0.47063956849925898</v>
      </c>
      <c r="AH10" s="17">
        <v>0.46867486548218901</v>
      </c>
      <c r="AI10" s="17">
        <v>0.49204650221915103</v>
      </c>
      <c r="AJ10" s="17">
        <v>0.434187401421678</v>
      </c>
      <c r="AK10" s="17"/>
      <c r="AL10" s="17">
        <v>0.43193185398591999</v>
      </c>
      <c r="AM10" s="17">
        <v>0.48700156275531298</v>
      </c>
      <c r="AN10" s="17">
        <v>0.50582108754719102</v>
      </c>
      <c r="AO10" s="17">
        <v>0.48699907105972601</v>
      </c>
      <c r="AP10" s="17">
        <v>0.45443564317677998</v>
      </c>
      <c r="AQ10" s="17">
        <v>0.503287780375549</v>
      </c>
      <c r="AR10" s="17"/>
      <c r="AS10" s="17">
        <v>0.497152452207555</v>
      </c>
      <c r="AT10" s="17">
        <v>0.44112443033875998</v>
      </c>
      <c r="AU10" s="17"/>
      <c r="AV10" s="17">
        <v>0.48057877197745702</v>
      </c>
      <c r="AW10" s="17">
        <v>0.53574981221843199</v>
      </c>
    </row>
    <row r="11" spans="2:49" x14ac:dyDescent="0.3">
      <c r="B11" s="18" t="s">
        <v>173</v>
      </c>
      <c r="C11" s="17">
        <v>0.20766428471491299</v>
      </c>
      <c r="D11" s="17">
        <v>0.204986423590793</v>
      </c>
      <c r="E11" s="17">
        <v>0.21177021878063301</v>
      </c>
      <c r="F11" s="17"/>
      <c r="G11" s="17">
        <v>0.23389266172873099</v>
      </c>
      <c r="H11" s="17">
        <v>0.19672738935929401</v>
      </c>
      <c r="I11" s="17">
        <v>0.20600834967068499</v>
      </c>
      <c r="J11" s="17">
        <v>0.2160020289189</v>
      </c>
      <c r="K11" s="17">
        <v>0.21196425822041101</v>
      </c>
      <c r="L11" s="17">
        <v>0.190679584610079</v>
      </c>
      <c r="M11" s="17"/>
      <c r="N11" s="17">
        <v>0.15510852226271099</v>
      </c>
      <c r="O11" s="17">
        <v>0.21148501445086901</v>
      </c>
      <c r="P11" s="17">
        <v>0.21940721675012601</v>
      </c>
      <c r="Q11" s="17">
        <v>0.25239667085372203</v>
      </c>
      <c r="R11" s="17"/>
      <c r="S11" s="17">
        <v>0.22464240558413201</v>
      </c>
      <c r="T11" s="17">
        <v>0.19452569159993599</v>
      </c>
      <c r="U11" s="17">
        <v>0.19632025172541501</v>
      </c>
      <c r="V11" s="17">
        <v>0.25689351886228901</v>
      </c>
      <c r="W11" s="17">
        <v>0.23044976270415499</v>
      </c>
      <c r="X11" s="17">
        <v>0.177779864623097</v>
      </c>
      <c r="Y11" s="17">
        <v>0.170118741216953</v>
      </c>
      <c r="Z11" s="17">
        <v>0.256027294670023</v>
      </c>
      <c r="AA11" s="17">
        <v>0.19304169971268301</v>
      </c>
      <c r="AB11" s="17">
        <v>0.198458429369645</v>
      </c>
      <c r="AC11" s="17">
        <v>0.20022191116313501</v>
      </c>
      <c r="AD11" s="17">
        <v>0.23372602004193499</v>
      </c>
      <c r="AE11" s="17"/>
      <c r="AF11" s="17">
        <v>0.236731443045298</v>
      </c>
      <c r="AG11" s="17">
        <v>0.223871442118554</v>
      </c>
      <c r="AH11" s="17">
        <v>0.212621524893577</v>
      </c>
      <c r="AI11" s="17">
        <v>0.15949538431791699</v>
      </c>
      <c r="AJ11" s="17">
        <v>0.155407767028094</v>
      </c>
      <c r="AK11" s="17"/>
      <c r="AL11" s="17">
        <v>0.195788016544787</v>
      </c>
      <c r="AM11" s="17">
        <v>0.222640154772274</v>
      </c>
      <c r="AN11" s="17">
        <v>0.153751714767729</v>
      </c>
      <c r="AO11" s="17">
        <v>0.25358478686256603</v>
      </c>
      <c r="AP11" s="17">
        <v>0.197618142604985</v>
      </c>
      <c r="AQ11" s="17">
        <v>0.15960320608182499</v>
      </c>
      <c r="AR11" s="17"/>
      <c r="AS11" s="17">
        <v>0.18062085444555101</v>
      </c>
      <c r="AT11" s="17">
        <v>0.23986901676758801</v>
      </c>
      <c r="AU11" s="17"/>
      <c r="AV11" s="17">
        <v>0.181528966388222</v>
      </c>
      <c r="AW11" s="17">
        <v>0.178506011930501</v>
      </c>
    </row>
    <row r="12" spans="2:49" x14ac:dyDescent="0.3">
      <c r="B12" s="18" t="s">
        <v>174</v>
      </c>
      <c r="C12" s="17">
        <v>0.106142834874626</v>
      </c>
      <c r="D12" s="17">
        <v>0.12453173083711699</v>
      </c>
      <c r="E12" s="17">
        <v>8.7228035742609206E-2</v>
      </c>
      <c r="F12" s="17"/>
      <c r="G12" s="17">
        <v>0.16512847944781101</v>
      </c>
      <c r="H12" s="17">
        <v>0.101745885310517</v>
      </c>
      <c r="I12" s="17">
        <v>0.12244886575877</v>
      </c>
      <c r="J12" s="17">
        <v>0.109527940722859</v>
      </c>
      <c r="K12" s="17">
        <v>8.8665199135807504E-2</v>
      </c>
      <c r="L12" s="17">
        <v>6.5879419405643E-2</v>
      </c>
      <c r="M12" s="17"/>
      <c r="N12" s="17">
        <v>7.6630522638596293E-2</v>
      </c>
      <c r="O12" s="17">
        <v>0.11064296434985001</v>
      </c>
      <c r="P12" s="17">
        <v>0.104640216869404</v>
      </c>
      <c r="Q12" s="17">
        <v>0.13582197646184399</v>
      </c>
      <c r="R12" s="17"/>
      <c r="S12" s="17">
        <v>0.104504432427194</v>
      </c>
      <c r="T12" s="17">
        <v>6.67473205296059E-2</v>
      </c>
      <c r="U12" s="17">
        <v>0.11937401550587499</v>
      </c>
      <c r="V12" s="17">
        <v>0.108188543569437</v>
      </c>
      <c r="W12" s="17">
        <v>0.13099672117417199</v>
      </c>
      <c r="X12" s="17">
        <v>0.134165545287562</v>
      </c>
      <c r="Y12" s="17">
        <v>0.102131263357897</v>
      </c>
      <c r="Z12" s="17">
        <v>8.5856310912975201E-2</v>
      </c>
      <c r="AA12" s="17">
        <v>0.107765126624303</v>
      </c>
      <c r="AB12" s="17">
        <v>0.13020667578606801</v>
      </c>
      <c r="AC12" s="17">
        <v>7.9637828153975701E-2</v>
      </c>
      <c r="AD12" s="17">
        <v>0.105397840364357</v>
      </c>
      <c r="AE12" s="17"/>
      <c r="AF12" s="17">
        <v>0.119747486805113</v>
      </c>
      <c r="AG12" s="17">
        <v>0.106525130893432</v>
      </c>
      <c r="AH12" s="17">
        <v>9.4993288924638694E-2</v>
      </c>
      <c r="AI12" s="17">
        <v>9.54269600062531E-2</v>
      </c>
      <c r="AJ12" s="17">
        <v>3.14677823623664E-2</v>
      </c>
      <c r="AK12" s="17"/>
      <c r="AL12" s="17">
        <v>0.116080937622003</v>
      </c>
      <c r="AM12" s="17">
        <v>9.1081217281649002E-2</v>
      </c>
      <c r="AN12" s="17">
        <v>0.122107447717667</v>
      </c>
      <c r="AO12" s="17">
        <v>8.6011966814535601E-2</v>
      </c>
      <c r="AP12" s="17">
        <v>0.126919253949903</v>
      </c>
      <c r="AQ12" s="17">
        <v>0.12711270377700901</v>
      </c>
      <c r="AR12" s="17"/>
      <c r="AS12" s="17">
        <v>8.9765312213143197E-2</v>
      </c>
      <c r="AT12" s="17">
        <v>0.12564604595939799</v>
      </c>
      <c r="AU12" s="17"/>
      <c r="AV12" s="17">
        <v>8.9423901830669297E-2</v>
      </c>
      <c r="AW12" s="17">
        <v>9.0560400525506499E-2</v>
      </c>
    </row>
    <row r="13" spans="2:49" x14ac:dyDescent="0.3">
      <c r="B13" s="18" t="s">
        <v>175</v>
      </c>
      <c r="C13" s="17">
        <v>3.1893626788726599E-2</v>
      </c>
      <c r="D13" s="17">
        <v>3.8943204878945301E-2</v>
      </c>
      <c r="E13" s="17">
        <v>2.5246706803276599E-2</v>
      </c>
      <c r="F13" s="17"/>
      <c r="G13" s="17">
        <v>3.5832726231602399E-2</v>
      </c>
      <c r="H13" s="17">
        <v>3.9757660492066103E-2</v>
      </c>
      <c r="I13" s="17">
        <v>3.0973940890376299E-2</v>
      </c>
      <c r="J13" s="17">
        <v>2.9966622513211E-2</v>
      </c>
      <c r="K13" s="17">
        <v>2.4315537567600201E-2</v>
      </c>
      <c r="L13" s="17">
        <v>3.02755901344532E-2</v>
      </c>
      <c r="M13" s="17"/>
      <c r="N13" s="17">
        <v>1.9130717206821E-2</v>
      </c>
      <c r="O13" s="17">
        <v>2.81515068839083E-2</v>
      </c>
      <c r="P13" s="17">
        <v>4.0695318636254703E-2</v>
      </c>
      <c r="Q13" s="17">
        <v>4.2176505561217797E-2</v>
      </c>
      <c r="R13" s="17"/>
      <c r="S13" s="17">
        <v>2.6988544419755098E-2</v>
      </c>
      <c r="T13" s="17">
        <v>4.3726955702782899E-2</v>
      </c>
      <c r="U13" s="17">
        <v>2.9627242141086901E-2</v>
      </c>
      <c r="V13" s="17">
        <v>3.9384083557539501E-2</v>
      </c>
      <c r="W13" s="17">
        <v>3.2660172804679102E-2</v>
      </c>
      <c r="X13" s="17">
        <v>2.03154361816495E-2</v>
      </c>
      <c r="Y13" s="17">
        <v>2.27857301064898E-2</v>
      </c>
      <c r="Z13" s="17">
        <v>2.1142746658669501E-2</v>
      </c>
      <c r="AA13" s="17">
        <v>2.9634560685089101E-2</v>
      </c>
      <c r="AB13" s="17">
        <v>5.1755540053193501E-2</v>
      </c>
      <c r="AC13" s="17">
        <v>2.7537789919139501E-2</v>
      </c>
      <c r="AD13" s="17">
        <v>1.4482304735086E-2</v>
      </c>
      <c r="AE13" s="17"/>
      <c r="AF13" s="17">
        <v>3.9225290737566601E-2</v>
      </c>
      <c r="AG13" s="17">
        <v>3.9651839333884699E-2</v>
      </c>
      <c r="AH13" s="17">
        <v>2.1382651245956501E-2</v>
      </c>
      <c r="AI13" s="17">
        <v>1.08653354956149E-2</v>
      </c>
      <c r="AJ13" s="17">
        <v>0</v>
      </c>
      <c r="AK13" s="17"/>
      <c r="AL13" s="17">
        <v>2.1968530639222199E-2</v>
      </c>
      <c r="AM13" s="17">
        <v>3.1698413542528003E-2</v>
      </c>
      <c r="AN13" s="17">
        <v>2.3851125898448799E-2</v>
      </c>
      <c r="AO13" s="17">
        <v>4.0654447719225099E-2</v>
      </c>
      <c r="AP13" s="17">
        <v>4.0306454768653001E-2</v>
      </c>
      <c r="AQ13" s="17">
        <v>5.7247573298158098E-2</v>
      </c>
      <c r="AR13" s="17"/>
      <c r="AS13" s="17">
        <v>2.1002717894985999E-2</v>
      </c>
      <c r="AT13" s="17">
        <v>4.48630910630268E-2</v>
      </c>
      <c r="AU13" s="17"/>
      <c r="AV13" s="17">
        <v>2.1574089020430801E-2</v>
      </c>
      <c r="AW13" s="17">
        <v>1.9672089047171899E-2</v>
      </c>
    </row>
    <row r="14" spans="2:49" x14ac:dyDescent="0.3">
      <c r="B14" s="18" t="s">
        <v>176</v>
      </c>
      <c r="C14" s="17">
        <v>8.9040269493758997E-3</v>
      </c>
      <c r="D14" s="17">
        <v>1.2509742746634901E-2</v>
      </c>
      <c r="E14" s="17">
        <v>5.4509650813616998E-3</v>
      </c>
      <c r="F14" s="17"/>
      <c r="G14" s="17">
        <v>1.63903021351114E-2</v>
      </c>
      <c r="H14" s="17">
        <v>5.49113057099222E-3</v>
      </c>
      <c r="I14" s="17">
        <v>9.9297115021366907E-3</v>
      </c>
      <c r="J14" s="17">
        <v>1.31971851568539E-2</v>
      </c>
      <c r="K14" s="17">
        <v>0</v>
      </c>
      <c r="L14" s="17">
        <v>8.3149170376126992E-3</v>
      </c>
      <c r="M14" s="17"/>
      <c r="N14" s="17">
        <v>1.66909975683615E-3</v>
      </c>
      <c r="O14" s="17">
        <v>9.7933442008691397E-3</v>
      </c>
      <c r="P14" s="17">
        <v>1.2793597683094E-2</v>
      </c>
      <c r="Q14" s="17">
        <v>1.24691875539002E-2</v>
      </c>
      <c r="R14" s="17"/>
      <c r="S14" s="17">
        <v>3.3213383882174799E-3</v>
      </c>
      <c r="T14" s="17">
        <v>1.0017811047776E-2</v>
      </c>
      <c r="U14" s="17">
        <v>2.5293946544624201E-2</v>
      </c>
      <c r="V14" s="17">
        <v>1.5173609662129399E-2</v>
      </c>
      <c r="W14" s="17">
        <v>6.1783656661487203E-3</v>
      </c>
      <c r="X14" s="17">
        <v>5.6731555079636E-3</v>
      </c>
      <c r="Y14" s="17">
        <v>1.04102718558847E-2</v>
      </c>
      <c r="Z14" s="17">
        <v>2.2156457541144401E-2</v>
      </c>
      <c r="AA14" s="17">
        <v>5.5936676797448499E-3</v>
      </c>
      <c r="AB14" s="17">
        <v>5.2298609572970396E-3</v>
      </c>
      <c r="AC14" s="17">
        <v>0</v>
      </c>
      <c r="AD14" s="17">
        <v>0</v>
      </c>
      <c r="AE14" s="17"/>
      <c r="AF14" s="17">
        <v>1.1140584592638799E-2</v>
      </c>
      <c r="AG14" s="17">
        <v>1.89844019900667E-2</v>
      </c>
      <c r="AH14" s="17">
        <v>1.7531994878307699E-3</v>
      </c>
      <c r="AI14" s="17">
        <v>3.5406438791335099E-3</v>
      </c>
      <c r="AJ14" s="17">
        <v>0</v>
      </c>
      <c r="AK14" s="17"/>
      <c r="AL14" s="17">
        <v>1.53964816901369E-3</v>
      </c>
      <c r="AM14" s="17">
        <v>1.4105139486071699E-2</v>
      </c>
      <c r="AN14" s="17">
        <v>1.8951414583918101E-2</v>
      </c>
      <c r="AO14" s="17">
        <v>5.0722173882520698E-3</v>
      </c>
      <c r="AP14" s="17">
        <v>1.33816037364462E-2</v>
      </c>
      <c r="AQ14" s="17">
        <v>0</v>
      </c>
      <c r="AR14" s="17"/>
      <c r="AS14" s="17">
        <v>7.4033842730965201E-3</v>
      </c>
      <c r="AT14" s="17">
        <v>1.06910707827589E-2</v>
      </c>
      <c r="AU14" s="17"/>
      <c r="AV14" s="17">
        <v>5.7575723399098996E-3</v>
      </c>
      <c r="AW14" s="17">
        <v>1.1236208052334299E-2</v>
      </c>
    </row>
    <row r="15" spans="2:49" x14ac:dyDescent="0.3">
      <c r="B15" s="18" t="s">
        <v>177</v>
      </c>
      <c r="C15" s="21">
        <v>0.64539522667235905</v>
      </c>
      <c r="D15" s="21">
        <v>0.61902889794650995</v>
      </c>
      <c r="E15" s="21">
        <v>0.67030407359211996</v>
      </c>
      <c r="F15" s="21"/>
      <c r="G15" s="21">
        <v>0.54875583045674403</v>
      </c>
      <c r="H15" s="21">
        <v>0.65627793426712999</v>
      </c>
      <c r="I15" s="21">
        <v>0.63063913217803202</v>
      </c>
      <c r="J15" s="21">
        <v>0.63130622268817704</v>
      </c>
      <c r="K15" s="21">
        <v>0.67505500507618199</v>
      </c>
      <c r="L15" s="21">
        <v>0.70485048881221202</v>
      </c>
      <c r="M15" s="21"/>
      <c r="N15" s="21">
        <v>0.74746113813503601</v>
      </c>
      <c r="O15" s="21">
        <v>0.63992717011450295</v>
      </c>
      <c r="P15" s="21">
        <v>0.62246365006112103</v>
      </c>
      <c r="Q15" s="21">
        <v>0.55713565956931599</v>
      </c>
      <c r="R15" s="21"/>
      <c r="S15" s="21">
        <v>0.64054327918070098</v>
      </c>
      <c r="T15" s="21">
        <v>0.68498222111989904</v>
      </c>
      <c r="U15" s="21">
        <v>0.62938454408299904</v>
      </c>
      <c r="V15" s="21">
        <v>0.580360244348605</v>
      </c>
      <c r="W15" s="21">
        <v>0.59971497765084503</v>
      </c>
      <c r="X15" s="21">
        <v>0.66206599839972802</v>
      </c>
      <c r="Y15" s="21">
        <v>0.69455399346277602</v>
      </c>
      <c r="Z15" s="21">
        <v>0.61481719021718795</v>
      </c>
      <c r="AA15" s="21">
        <v>0.66396494529817995</v>
      </c>
      <c r="AB15" s="21">
        <v>0.614349493833797</v>
      </c>
      <c r="AC15" s="21">
        <v>0.69260247076375003</v>
      </c>
      <c r="AD15" s="21">
        <v>0.64639383485862201</v>
      </c>
      <c r="AE15" s="21"/>
      <c r="AF15" s="21">
        <v>0.59315519481938395</v>
      </c>
      <c r="AG15" s="21">
        <v>0.61096718566406305</v>
      </c>
      <c r="AH15" s="21">
        <v>0.66924933544799703</v>
      </c>
      <c r="AI15" s="21">
        <v>0.73067167630108099</v>
      </c>
      <c r="AJ15" s="21">
        <v>0.81312445060953997</v>
      </c>
      <c r="AK15" s="21"/>
      <c r="AL15" s="21">
        <v>0.66462286702497397</v>
      </c>
      <c r="AM15" s="21">
        <v>0.64047507491747802</v>
      </c>
      <c r="AN15" s="21">
        <v>0.68133829703223603</v>
      </c>
      <c r="AO15" s="21">
        <v>0.61467658121542101</v>
      </c>
      <c r="AP15" s="21">
        <v>0.62177454494001305</v>
      </c>
      <c r="AQ15" s="21">
        <v>0.65603651684300801</v>
      </c>
      <c r="AR15" s="21"/>
      <c r="AS15" s="21">
        <v>0.70120773117322299</v>
      </c>
      <c r="AT15" s="21">
        <v>0.57893077542722904</v>
      </c>
      <c r="AU15" s="21"/>
      <c r="AV15" s="21">
        <v>0.70171547042076798</v>
      </c>
      <c r="AW15" s="21">
        <v>0.70002529044448603</v>
      </c>
    </row>
    <row r="16" spans="2:49" x14ac:dyDescent="0.3">
      <c r="B16" s="18" t="s">
        <v>178</v>
      </c>
      <c r="C16" s="21">
        <v>0.13803646166335301</v>
      </c>
      <c r="D16" s="21">
        <v>0.163474935716063</v>
      </c>
      <c r="E16" s="21">
        <v>0.11247474254588601</v>
      </c>
      <c r="F16" s="21"/>
      <c r="G16" s="21">
        <v>0.200961205679414</v>
      </c>
      <c r="H16" s="21">
        <v>0.14150354580258301</v>
      </c>
      <c r="I16" s="21">
        <v>0.15342280664914601</v>
      </c>
      <c r="J16" s="21">
        <v>0.13949456323607001</v>
      </c>
      <c r="K16" s="21">
        <v>0.112980736703408</v>
      </c>
      <c r="L16" s="21">
        <v>9.6155009540096203E-2</v>
      </c>
      <c r="M16" s="21"/>
      <c r="N16" s="21">
        <v>9.5761239845417304E-2</v>
      </c>
      <c r="O16" s="21">
        <v>0.13879447123375799</v>
      </c>
      <c r="P16" s="21">
        <v>0.145335535505659</v>
      </c>
      <c r="Q16" s="21">
        <v>0.17799848202306201</v>
      </c>
      <c r="R16" s="21"/>
      <c r="S16" s="21">
        <v>0.13149297684694899</v>
      </c>
      <c r="T16" s="21">
        <v>0.11047427623238899</v>
      </c>
      <c r="U16" s="21">
        <v>0.14900125764696201</v>
      </c>
      <c r="V16" s="21">
        <v>0.147572627126976</v>
      </c>
      <c r="W16" s="21">
        <v>0.163656893978851</v>
      </c>
      <c r="X16" s="21">
        <v>0.15448098146921099</v>
      </c>
      <c r="Y16" s="21">
        <v>0.12491699346438701</v>
      </c>
      <c r="Z16" s="21">
        <v>0.106999057571645</v>
      </c>
      <c r="AA16" s="21">
        <v>0.137399687309392</v>
      </c>
      <c r="AB16" s="21">
        <v>0.181962215839261</v>
      </c>
      <c r="AC16" s="21">
        <v>0.107175618073115</v>
      </c>
      <c r="AD16" s="21">
        <v>0.119880145099443</v>
      </c>
      <c r="AE16" s="21"/>
      <c r="AF16" s="21">
        <v>0.15897277754267899</v>
      </c>
      <c r="AG16" s="21">
        <v>0.14617697022731699</v>
      </c>
      <c r="AH16" s="21">
        <v>0.11637594017059499</v>
      </c>
      <c r="AI16" s="21">
        <v>0.106292295501868</v>
      </c>
      <c r="AJ16" s="21">
        <v>3.14677823623664E-2</v>
      </c>
      <c r="AK16" s="21"/>
      <c r="AL16" s="21">
        <v>0.13804946826122499</v>
      </c>
      <c r="AM16" s="21">
        <v>0.12277963082417701</v>
      </c>
      <c r="AN16" s="21">
        <v>0.145958573616116</v>
      </c>
      <c r="AO16" s="21">
        <v>0.12666641453376101</v>
      </c>
      <c r="AP16" s="21">
        <v>0.16722570871855599</v>
      </c>
      <c r="AQ16" s="21">
        <v>0.184360277075167</v>
      </c>
      <c r="AR16" s="21"/>
      <c r="AS16" s="21">
        <v>0.110768030108129</v>
      </c>
      <c r="AT16" s="21">
        <v>0.17050913702242401</v>
      </c>
      <c r="AU16" s="21"/>
      <c r="AV16" s="21">
        <v>0.1109979908511</v>
      </c>
      <c r="AW16" s="21">
        <v>0.11023248957267801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W21"/>
  <sheetViews>
    <sheetView showGridLines="0" topLeftCell="A5"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3.9343691543890197E-2</v>
      </c>
      <c r="D9" s="17">
        <v>4.5170901535514001E-2</v>
      </c>
      <c r="E9" s="17">
        <v>3.3942696680982598E-2</v>
      </c>
      <c r="F9" s="17"/>
      <c r="G9" s="17">
        <v>6.3007596218034506E-2</v>
      </c>
      <c r="H9" s="17">
        <v>5.2896414256072798E-2</v>
      </c>
      <c r="I9" s="17">
        <v>3.3699897760225798E-2</v>
      </c>
      <c r="J9" s="17">
        <v>4.0016292338427899E-2</v>
      </c>
      <c r="K9" s="17">
        <v>3.7004499002021803E-2</v>
      </c>
      <c r="L9" s="17">
        <v>1.81327227406454E-2</v>
      </c>
      <c r="M9" s="17"/>
      <c r="N9" s="17">
        <v>3.14015864545302E-2</v>
      </c>
      <c r="O9" s="17">
        <v>4.6061613864622902E-2</v>
      </c>
      <c r="P9" s="17">
        <v>3.0726451459663399E-2</v>
      </c>
      <c r="Q9" s="17">
        <v>4.8946467104540502E-2</v>
      </c>
      <c r="R9" s="17"/>
      <c r="S9" s="17">
        <v>6.4133188419691997E-2</v>
      </c>
      <c r="T9" s="17">
        <v>4.10860195333973E-2</v>
      </c>
      <c r="U9" s="17">
        <v>2.3916949944672999E-2</v>
      </c>
      <c r="V9" s="17">
        <v>4.68360190171839E-2</v>
      </c>
      <c r="W9" s="17">
        <v>3.02310900319403E-2</v>
      </c>
      <c r="X9" s="17">
        <v>2.45110926288282E-2</v>
      </c>
      <c r="Y9" s="17">
        <v>4.3205319944850003E-2</v>
      </c>
      <c r="Z9" s="17">
        <v>2.2304296771206E-2</v>
      </c>
      <c r="AA9" s="17">
        <v>4.3057913781746199E-2</v>
      </c>
      <c r="AB9" s="17">
        <v>2.6065552861652599E-2</v>
      </c>
      <c r="AC9" s="17">
        <v>4.3614055000227803E-2</v>
      </c>
      <c r="AD9" s="17">
        <v>3.1765977072355699E-2</v>
      </c>
      <c r="AE9" s="17"/>
      <c r="AF9" s="17">
        <v>4.25662320917179E-2</v>
      </c>
      <c r="AG9" s="17">
        <v>3.4723348113776198E-2</v>
      </c>
      <c r="AH9" s="17">
        <v>4.5113698283482898E-2</v>
      </c>
      <c r="AI9" s="17">
        <v>3.8674270543136303E-2</v>
      </c>
      <c r="AJ9" s="17">
        <v>0</v>
      </c>
      <c r="AK9" s="17"/>
      <c r="AL9" s="17">
        <v>5.9677505977166E-2</v>
      </c>
      <c r="AM9" s="17">
        <v>3.43007744093543E-2</v>
      </c>
      <c r="AN9" s="17">
        <v>2.61697283855216E-2</v>
      </c>
      <c r="AO9" s="17">
        <v>3.0993604811392302E-2</v>
      </c>
      <c r="AP9" s="17">
        <v>2.95369319328725E-2</v>
      </c>
      <c r="AQ9" s="17">
        <v>3.9704061638174602E-2</v>
      </c>
      <c r="AR9" s="17"/>
      <c r="AS9" s="17">
        <v>3.2303671711639302E-2</v>
      </c>
      <c r="AT9" s="17">
        <v>4.7727315591761799E-2</v>
      </c>
      <c r="AU9" s="17"/>
      <c r="AV9" s="17">
        <v>3.4248558789667198E-2</v>
      </c>
      <c r="AW9" s="17">
        <v>2.7774351386342801E-2</v>
      </c>
    </row>
    <row r="10" spans="2:49" x14ac:dyDescent="0.3">
      <c r="B10" s="18" t="s">
        <v>172</v>
      </c>
      <c r="C10" s="17">
        <v>0.19774708083166601</v>
      </c>
      <c r="D10" s="17">
        <v>0.20573042694500701</v>
      </c>
      <c r="E10" s="17">
        <v>0.190404615672084</v>
      </c>
      <c r="F10" s="17"/>
      <c r="G10" s="17">
        <v>0.28355179757948801</v>
      </c>
      <c r="H10" s="17">
        <v>0.23054795687737301</v>
      </c>
      <c r="I10" s="17">
        <v>0.23031686006222801</v>
      </c>
      <c r="J10" s="17">
        <v>0.216364770312819</v>
      </c>
      <c r="K10" s="17">
        <v>0.114903149134628</v>
      </c>
      <c r="L10" s="17">
        <v>0.12752639186159201</v>
      </c>
      <c r="M10" s="17"/>
      <c r="N10" s="17">
        <v>0.19672860738798001</v>
      </c>
      <c r="O10" s="17">
        <v>0.18701383877448499</v>
      </c>
      <c r="P10" s="17">
        <v>0.20416287959229901</v>
      </c>
      <c r="Q10" s="17">
        <v>0.20652720405636599</v>
      </c>
      <c r="R10" s="17"/>
      <c r="S10" s="17">
        <v>0.20095267307158499</v>
      </c>
      <c r="T10" s="17">
        <v>0.19126968162786201</v>
      </c>
      <c r="U10" s="17">
        <v>0.14899382309051401</v>
      </c>
      <c r="V10" s="17">
        <v>0.20686786830881601</v>
      </c>
      <c r="W10" s="17">
        <v>0.18819760510827699</v>
      </c>
      <c r="X10" s="17">
        <v>0.199847102545545</v>
      </c>
      <c r="Y10" s="17">
        <v>0.218251690581545</v>
      </c>
      <c r="Z10" s="17">
        <v>0.17359403313075</v>
      </c>
      <c r="AA10" s="17">
        <v>0.19094299026063</v>
      </c>
      <c r="AB10" s="17">
        <v>0.245787982087699</v>
      </c>
      <c r="AC10" s="17">
        <v>0.17944579446470699</v>
      </c>
      <c r="AD10" s="17">
        <v>0.21845348690961899</v>
      </c>
      <c r="AE10" s="17"/>
      <c r="AF10" s="17">
        <v>0.186445612022616</v>
      </c>
      <c r="AG10" s="17">
        <v>0.18944661728505799</v>
      </c>
      <c r="AH10" s="17">
        <v>0.21611409956244301</v>
      </c>
      <c r="AI10" s="17">
        <v>0.233596943332398</v>
      </c>
      <c r="AJ10" s="17">
        <v>0.24685984897378199</v>
      </c>
      <c r="AK10" s="17"/>
      <c r="AL10" s="17">
        <v>0.19861964972739701</v>
      </c>
      <c r="AM10" s="17">
        <v>0.213663788921029</v>
      </c>
      <c r="AN10" s="17">
        <v>0.18556728773885101</v>
      </c>
      <c r="AO10" s="17">
        <v>0.21256876188016</v>
      </c>
      <c r="AP10" s="17">
        <v>0.14266547586360501</v>
      </c>
      <c r="AQ10" s="17">
        <v>0.188063722208167</v>
      </c>
      <c r="AR10" s="17"/>
      <c r="AS10" s="17">
        <v>0.18696862260831701</v>
      </c>
      <c r="AT10" s="17">
        <v>0.21058263296268201</v>
      </c>
      <c r="AU10" s="17"/>
      <c r="AV10" s="17">
        <v>0.176231240681781</v>
      </c>
      <c r="AW10" s="17">
        <v>0.21197420917925799</v>
      </c>
    </row>
    <row r="11" spans="2:49" x14ac:dyDescent="0.3">
      <c r="B11" s="18" t="s">
        <v>173</v>
      </c>
      <c r="C11" s="17">
        <v>0.24752006987144201</v>
      </c>
      <c r="D11" s="17">
        <v>0.259848404187348</v>
      </c>
      <c r="E11" s="17">
        <v>0.236461042082277</v>
      </c>
      <c r="F11" s="17"/>
      <c r="G11" s="17">
        <v>0.217670877660363</v>
      </c>
      <c r="H11" s="17">
        <v>0.18885443049711301</v>
      </c>
      <c r="I11" s="17">
        <v>0.261969981436809</v>
      </c>
      <c r="J11" s="17">
        <v>0.23348882812443</v>
      </c>
      <c r="K11" s="17">
        <v>0.33148264356582502</v>
      </c>
      <c r="L11" s="17">
        <v>0.25836828523147298</v>
      </c>
      <c r="M11" s="17"/>
      <c r="N11" s="17">
        <v>0.18535400942409599</v>
      </c>
      <c r="O11" s="17">
        <v>0.24501175021716201</v>
      </c>
      <c r="P11" s="17">
        <v>0.30128939637153601</v>
      </c>
      <c r="Q11" s="17">
        <v>0.272677192070992</v>
      </c>
      <c r="R11" s="17"/>
      <c r="S11" s="17">
        <v>0.27222449189647502</v>
      </c>
      <c r="T11" s="17">
        <v>0.25403274862646902</v>
      </c>
      <c r="U11" s="17">
        <v>0.24775033732851501</v>
      </c>
      <c r="V11" s="17">
        <v>0.28335681267898399</v>
      </c>
      <c r="W11" s="17">
        <v>0.27700078617685298</v>
      </c>
      <c r="X11" s="17">
        <v>0.232786594958236</v>
      </c>
      <c r="Y11" s="17">
        <v>0.19481149777853901</v>
      </c>
      <c r="Z11" s="17">
        <v>0.314822883279336</v>
      </c>
      <c r="AA11" s="17">
        <v>0.23512133153237999</v>
      </c>
      <c r="AB11" s="17">
        <v>0.21204190186855901</v>
      </c>
      <c r="AC11" s="17">
        <v>0.21458676017808101</v>
      </c>
      <c r="AD11" s="17">
        <v>0.22854047843974601</v>
      </c>
      <c r="AE11" s="17"/>
      <c r="AF11" s="17">
        <v>0.31076173035820398</v>
      </c>
      <c r="AG11" s="17">
        <v>0.26155958088834702</v>
      </c>
      <c r="AH11" s="17">
        <v>0.21394833217030201</v>
      </c>
      <c r="AI11" s="17">
        <v>0.16919689723216499</v>
      </c>
      <c r="AJ11" s="17">
        <v>0.17431577619022101</v>
      </c>
      <c r="AK11" s="17"/>
      <c r="AL11" s="17">
        <v>0.21868772753681801</v>
      </c>
      <c r="AM11" s="17">
        <v>0.26152697284242499</v>
      </c>
      <c r="AN11" s="17">
        <v>0.23900934526966999</v>
      </c>
      <c r="AO11" s="17">
        <v>0.27127062681288</v>
      </c>
      <c r="AP11" s="17">
        <v>0.26677999336422198</v>
      </c>
      <c r="AQ11" s="17">
        <v>0.21573616335191201</v>
      </c>
      <c r="AR11" s="17"/>
      <c r="AS11" s="17">
        <v>0.22389182347439801</v>
      </c>
      <c r="AT11" s="17">
        <v>0.27565782223910201</v>
      </c>
      <c r="AU11" s="17"/>
      <c r="AV11" s="17">
        <v>0.23015294468497</v>
      </c>
      <c r="AW11" s="17">
        <v>0.209310707748672</v>
      </c>
    </row>
    <row r="12" spans="2:49" x14ac:dyDescent="0.3">
      <c r="B12" s="18" t="s">
        <v>174</v>
      </c>
      <c r="C12" s="17">
        <v>0.33526502967754801</v>
      </c>
      <c r="D12" s="17">
        <v>0.31772024594605502</v>
      </c>
      <c r="E12" s="17">
        <v>0.35207690583061002</v>
      </c>
      <c r="F12" s="17"/>
      <c r="G12" s="17">
        <v>0.26181404954856802</v>
      </c>
      <c r="H12" s="17">
        <v>0.30324471848905798</v>
      </c>
      <c r="I12" s="17">
        <v>0.31170424305684002</v>
      </c>
      <c r="J12" s="17">
        <v>0.33843762611727601</v>
      </c>
      <c r="K12" s="17">
        <v>0.30995220354382602</v>
      </c>
      <c r="L12" s="17">
        <v>0.44412412771406801</v>
      </c>
      <c r="M12" s="17"/>
      <c r="N12" s="17">
        <v>0.338722133755057</v>
      </c>
      <c r="O12" s="17">
        <v>0.36344413055063401</v>
      </c>
      <c r="P12" s="17">
        <v>0.30949998230225101</v>
      </c>
      <c r="Q12" s="17">
        <v>0.32118861114237102</v>
      </c>
      <c r="R12" s="17"/>
      <c r="S12" s="17">
        <v>0.25428966954253701</v>
      </c>
      <c r="T12" s="17">
        <v>0.35761494650068198</v>
      </c>
      <c r="U12" s="17">
        <v>0.38389595738180399</v>
      </c>
      <c r="V12" s="17">
        <v>0.339916531218796</v>
      </c>
      <c r="W12" s="17">
        <v>0.36765585171328502</v>
      </c>
      <c r="X12" s="17">
        <v>0.36176806827369201</v>
      </c>
      <c r="Y12" s="17">
        <v>0.36907822707841498</v>
      </c>
      <c r="Z12" s="17">
        <v>0.31012882229676098</v>
      </c>
      <c r="AA12" s="17">
        <v>0.33360431221130099</v>
      </c>
      <c r="AB12" s="17">
        <v>0.29733354121934502</v>
      </c>
      <c r="AC12" s="17">
        <v>0.37360382475894199</v>
      </c>
      <c r="AD12" s="17">
        <v>0.31739087302226299</v>
      </c>
      <c r="AE12" s="17"/>
      <c r="AF12" s="17">
        <v>0.35225354679069598</v>
      </c>
      <c r="AG12" s="17">
        <v>0.35187380538054303</v>
      </c>
      <c r="AH12" s="17">
        <v>0.31111175727176699</v>
      </c>
      <c r="AI12" s="17">
        <v>0.30116286435186501</v>
      </c>
      <c r="AJ12" s="17">
        <v>0.46773895113752501</v>
      </c>
      <c r="AK12" s="17"/>
      <c r="AL12" s="17">
        <v>0.30644431253386101</v>
      </c>
      <c r="AM12" s="17">
        <v>0.32560082156883702</v>
      </c>
      <c r="AN12" s="17">
        <v>0.35959956837574802</v>
      </c>
      <c r="AO12" s="17">
        <v>0.34137825942122602</v>
      </c>
      <c r="AP12" s="17">
        <v>0.40474070480272201</v>
      </c>
      <c r="AQ12" s="17">
        <v>0.33075756160485298</v>
      </c>
      <c r="AR12" s="17"/>
      <c r="AS12" s="17">
        <v>0.36050724088941499</v>
      </c>
      <c r="AT12" s="17">
        <v>0.30520528354333798</v>
      </c>
      <c r="AU12" s="17"/>
      <c r="AV12" s="17">
        <v>0.35806838799956298</v>
      </c>
      <c r="AW12" s="17">
        <v>0.366186925889745</v>
      </c>
    </row>
    <row r="13" spans="2:49" x14ac:dyDescent="0.3">
      <c r="B13" s="18" t="s">
        <v>175</v>
      </c>
      <c r="C13" s="17">
        <v>0.16413004330237899</v>
      </c>
      <c r="D13" s="17">
        <v>0.16123838332273699</v>
      </c>
      <c r="E13" s="17">
        <v>0.16631259741253299</v>
      </c>
      <c r="F13" s="17"/>
      <c r="G13" s="17">
        <v>0.147915716345769</v>
      </c>
      <c r="H13" s="17">
        <v>0.21678755359368401</v>
      </c>
      <c r="I13" s="17">
        <v>0.14207969514669899</v>
      </c>
      <c r="J13" s="17">
        <v>0.152264240243738</v>
      </c>
      <c r="K13" s="17">
        <v>0.18813709873290399</v>
      </c>
      <c r="L13" s="17">
        <v>0.14376764271872799</v>
      </c>
      <c r="M13" s="17"/>
      <c r="N13" s="17">
        <v>0.239712278248329</v>
      </c>
      <c r="O13" s="17">
        <v>0.13536031983277799</v>
      </c>
      <c r="P13" s="17">
        <v>0.141143032297469</v>
      </c>
      <c r="Q13" s="17">
        <v>0.13086681174141301</v>
      </c>
      <c r="R13" s="17"/>
      <c r="S13" s="17">
        <v>0.185288726194209</v>
      </c>
      <c r="T13" s="17">
        <v>0.145323430893882</v>
      </c>
      <c r="U13" s="17">
        <v>0.15914407370608599</v>
      </c>
      <c r="V13" s="17">
        <v>0.112069275192961</v>
      </c>
      <c r="W13" s="17">
        <v>0.120180139803991</v>
      </c>
      <c r="X13" s="17">
        <v>0.18108714159369901</v>
      </c>
      <c r="Y13" s="17">
        <v>0.16368809003314699</v>
      </c>
      <c r="Z13" s="17">
        <v>0.15714175530221899</v>
      </c>
      <c r="AA13" s="17">
        <v>0.19287312297300199</v>
      </c>
      <c r="AB13" s="17">
        <v>0.18855668925215999</v>
      </c>
      <c r="AC13" s="17">
        <v>0.17997324181573099</v>
      </c>
      <c r="AD13" s="17">
        <v>0.17354141379589999</v>
      </c>
      <c r="AE13" s="17"/>
      <c r="AF13" s="17">
        <v>9.0963209356806005E-2</v>
      </c>
      <c r="AG13" s="17">
        <v>0.14897530828914299</v>
      </c>
      <c r="AH13" s="17">
        <v>0.192856609370472</v>
      </c>
      <c r="AI13" s="17">
        <v>0.25020496200720399</v>
      </c>
      <c r="AJ13" s="17">
        <v>0.11108542369847201</v>
      </c>
      <c r="AK13" s="17"/>
      <c r="AL13" s="17">
        <v>0.198013329766033</v>
      </c>
      <c r="AM13" s="17">
        <v>0.153899239459864</v>
      </c>
      <c r="AN13" s="17">
        <v>0.171920635689849</v>
      </c>
      <c r="AO13" s="17">
        <v>0.129031797860583</v>
      </c>
      <c r="AP13" s="17">
        <v>0.12504542277761599</v>
      </c>
      <c r="AQ13" s="17">
        <v>0.22573849119689399</v>
      </c>
      <c r="AR13" s="17"/>
      <c r="AS13" s="17">
        <v>0.182951882269896</v>
      </c>
      <c r="AT13" s="17">
        <v>0.1417160124398</v>
      </c>
      <c r="AU13" s="17"/>
      <c r="AV13" s="17">
        <v>0.19046736268408501</v>
      </c>
      <c r="AW13" s="17">
        <v>0.165449571426805</v>
      </c>
    </row>
    <row r="14" spans="2:49" x14ac:dyDescent="0.3">
      <c r="B14" s="18" t="s">
        <v>176</v>
      </c>
      <c r="C14" s="17">
        <v>1.5994084773075401E-2</v>
      </c>
      <c r="D14" s="17">
        <v>1.0291638063340099E-2</v>
      </c>
      <c r="E14" s="17">
        <v>2.0802142321513801E-2</v>
      </c>
      <c r="F14" s="17"/>
      <c r="G14" s="17">
        <v>2.60399626477772E-2</v>
      </c>
      <c r="H14" s="17">
        <v>7.66892628669951E-3</v>
      </c>
      <c r="I14" s="17">
        <v>2.02293225371977E-2</v>
      </c>
      <c r="J14" s="17">
        <v>1.94282428633097E-2</v>
      </c>
      <c r="K14" s="17">
        <v>1.8520406020794598E-2</v>
      </c>
      <c r="L14" s="17">
        <v>8.0808297334934703E-3</v>
      </c>
      <c r="M14" s="17"/>
      <c r="N14" s="17">
        <v>8.0813847300077804E-3</v>
      </c>
      <c r="O14" s="17">
        <v>2.3108346760318001E-2</v>
      </c>
      <c r="P14" s="17">
        <v>1.3178257976781399E-2</v>
      </c>
      <c r="Q14" s="17">
        <v>1.97937138843177E-2</v>
      </c>
      <c r="R14" s="17"/>
      <c r="S14" s="17">
        <v>2.3111250875501501E-2</v>
      </c>
      <c r="T14" s="17">
        <v>1.0673172817706999E-2</v>
      </c>
      <c r="U14" s="17">
        <v>3.62988585484086E-2</v>
      </c>
      <c r="V14" s="17">
        <v>1.09534935832581E-2</v>
      </c>
      <c r="W14" s="17">
        <v>1.6734527165653702E-2</v>
      </c>
      <c r="X14" s="17">
        <v>0</v>
      </c>
      <c r="Y14" s="17">
        <v>1.0965174583503901E-2</v>
      </c>
      <c r="Z14" s="17">
        <v>2.2008209219728E-2</v>
      </c>
      <c r="AA14" s="17">
        <v>4.4003292409400098E-3</v>
      </c>
      <c r="AB14" s="17">
        <v>3.02143327105844E-2</v>
      </c>
      <c r="AC14" s="17">
        <v>8.7763237823109703E-3</v>
      </c>
      <c r="AD14" s="17">
        <v>3.03077707601162E-2</v>
      </c>
      <c r="AE14" s="17"/>
      <c r="AF14" s="17">
        <v>1.7009669379959801E-2</v>
      </c>
      <c r="AG14" s="17">
        <v>1.3421340043133501E-2</v>
      </c>
      <c r="AH14" s="17">
        <v>2.08555033415335E-2</v>
      </c>
      <c r="AI14" s="17">
        <v>7.16406253323198E-3</v>
      </c>
      <c r="AJ14" s="17">
        <v>0</v>
      </c>
      <c r="AK14" s="17"/>
      <c r="AL14" s="17">
        <v>1.8557474458725E-2</v>
      </c>
      <c r="AM14" s="17">
        <v>1.10084027984899E-2</v>
      </c>
      <c r="AN14" s="17">
        <v>1.7733434540360599E-2</v>
      </c>
      <c r="AO14" s="17">
        <v>1.47569492137582E-2</v>
      </c>
      <c r="AP14" s="17">
        <v>3.12314712589634E-2</v>
      </c>
      <c r="AQ14" s="17">
        <v>0</v>
      </c>
      <c r="AR14" s="17"/>
      <c r="AS14" s="17">
        <v>1.33767590463353E-2</v>
      </c>
      <c r="AT14" s="17">
        <v>1.9110933223315502E-2</v>
      </c>
      <c r="AU14" s="17"/>
      <c r="AV14" s="17">
        <v>1.08315051599331E-2</v>
      </c>
      <c r="AW14" s="17">
        <v>1.9304234369175801E-2</v>
      </c>
    </row>
    <row r="15" spans="2:49" x14ac:dyDescent="0.3">
      <c r="B15" s="18" t="s">
        <v>177</v>
      </c>
      <c r="C15" s="21">
        <v>0.23709077237555601</v>
      </c>
      <c r="D15" s="21">
        <v>0.25090132848052099</v>
      </c>
      <c r="E15" s="21">
        <v>0.22434731235306599</v>
      </c>
      <c r="F15" s="21"/>
      <c r="G15" s="21">
        <v>0.34655939379752299</v>
      </c>
      <c r="H15" s="21">
        <v>0.283444371133446</v>
      </c>
      <c r="I15" s="21">
        <v>0.26401675782245398</v>
      </c>
      <c r="J15" s="21">
        <v>0.25638106265124699</v>
      </c>
      <c r="K15" s="21">
        <v>0.15190764813665</v>
      </c>
      <c r="L15" s="21">
        <v>0.14565911460223699</v>
      </c>
      <c r="M15" s="21"/>
      <c r="N15" s="21">
        <v>0.22813019384250999</v>
      </c>
      <c r="O15" s="21">
        <v>0.23307545263910801</v>
      </c>
      <c r="P15" s="21">
        <v>0.234889331051963</v>
      </c>
      <c r="Q15" s="21">
        <v>0.25547367116090602</v>
      </c>
      <c r="R15" s="21"/>
      <c r="S15" s="21">
        <v>0.265085861491277</v>
      </c>
      <c r="T15" s="21">
        <v>0.23235570116126</v>
      </c>
      <c r="U15" s="21">
        <v>0.17291077303518701</v>
      </c>
      <c r="V15" s="21">
        <v>0.25370388732600002</v>
      </c>
      <c r="W15" s="21">
        <v>0.21842869514021701</v>
      </c>
      <c r="X15" s="21">
        <v>0.224358195174373</v>
      </c>
      <c r="Y15" s="21">
        <v>0.26145701052639497</v>
      </c>
      <c r="Z15" s="21">
        <v>0.19589832990195599</v>
      </c>
      <c r="AA15" s="21">
        <v>0.234000904042376</v>
      </c>
      <c r="AB15" s="21">
        <v>0.27185353494935199</v>
      </c>
      <c r="AC15" s="21">
        <v>0.22305984946493501</v>
      </c>
      <c r="AD15" s="21">
        <v>0.25021946398197398</v>
      </c>
      <c r="AE15" s="21"/>
      <c r="AF15" s="21">
        <v>0.22901184411433401</v>
      </c>
      <c r="AG15" s="21">
        <v>0.22416996539883399</v>
      </c>
      <c r="AH15" s="21">
        <v>0.26122779784592598</v>
      </c>
      <c r="AI15" s="21">
        <v>0.27227121387553399</v>
      </c>
      <c r="AJ15" s="21">
        <v>0.24685984897378199</v>
      </c>
      <c r="AK15" s="21"/>
      <c r="AL15" s="21">
        <v>0.25829715570456302</v>
      </c>
      <c r="AM15" s="21">
        <v>0.247964563330384</v>
      </c>
      <c r="AN15" s="21">
        <v>0.21173701612437301</v>
      </c>
      <c r="AO15" s="21">
        <v>0.24356236669155201</v>
      </c>
      <c r="AP15" s="21">
        <v>0.172202407796477</v>
      </c>
      <c r="AQ15" s="21">
        <v>0.227767783846342</v>
      </c>
      <c r="AR15" s="21"/>
      <c r="AS15" s="21">
        <v>0.21927229431995701</v>
      </c>
      <c r="AT15" s="21">
        <v>0.258309948554444</v>
      </c>
      <c r="AU15" s="21"/>
      <c r="AV15" s="21">
        <v>0.21047979947144799</v>
      </c>
      <c r="AW15" s="21">
        <v>0.23974856056560101</v>
      </c>
    </row>
    <row r="16" spans="2:49" x14ac:dyDescent="0.3">
      <c r="B16" s="18" t="s">
        <v>178</v>
      </c>
      <c r="C16" s="21">
        <v>0.49939507297992702</v>
      </c>
      <c r="D16" s="21">
        <v>0.47895862926879101</v>
      </c>
      <c r="E16" s="21">
        <v>0.51838950324314303</v>
      </c>
      <c r="F16" s="21"/>
      <c r="G16" s="21">
        <v>0.40972976589433702</v>
      </c>
      <c r="H16" s="21">
        <v>0.52003227208274205</v>
      </c>
      <c r="I16" s="21">
        <v>0.45378393820353902</v>
      </c>
      <c r="J16" s="21">
        <v>0.49070186636101398</v>
      </c>
      <c r="K16" s="21">
        <v>0.49808930227673098</v>
      </c>
      <c r="L16" s="21">
        <v>0.58789177043279595</v>
      </c>
      <c r="M16" s="21"/>
      <c r="N16" s="21">
        <v>0.57843441200338597</v>
      </c>
      <c r="O16" s="21">
        <v>0.49880445038341198</v>
      </c>
      <c r="P16" s="21">
        <v>0.45064301459972</v>
      </c>
      <c r="Q16" s="21">
        <v>0.45205542288378397</v>
      </c>
      <c r="R16" s="21"/>
      <c r="S16" s="21">
        <v>0.43957839573674601</v>
      </c>
      <c r="T16" s="21">
        <v>0.50293837739456404</v>
      </c>
      <c r="U16" s="21">
        <v>0.54304003108789001</v>
      </c>
      <c r="V16" s="21">
        <v>0.45198580641175701</v>
      </c>
      <c r="W16" s="21">
        <v>0.48783599151727602</v>
      </c>
      <c r="X16" s="21">
        <v>0.54285520986739</v>
      </c>
      <c r="Y16" s="21">
        <v>0.53276631711156197</v>
      </c>
      <c r="Z16" s="21">
        <v>0.46727057759898</v>
      </c>
      <c r="AA16" s="21">
        <v>0.52647743518430301</v>
      </c>
      <c r="AB16" s="21">
        <v>0.48589023047150498</v>
      </c>
      <c r="AC16" s="21">
        <v>0.55357706657467298</v>
      </c>
      <c r="AD16" s="21">
        <v>0.49093228681816298</v>
      </c>
      <c r="AE16" s="21"/>
      <c r="AF16" s="21">
        <v>0.443216756147502</v>
      </c>
      <c r="AG16" s="21">
        <v>0.50084911366968599</v>
      </c>
      <c r="AH16" s="21">
        <v>0.50396836664223899</v>
      </c>
      <c r="AI16" s="21">
        <v>0.551367826359069</v>
      </c>
      <c r="AJ16" s="21">
        <v>0.57882437483599702</v>
      </c>
      <c r="AK16" s="21"/>
      <c r="AL16" s="21">
        <v>0.50445764229989398</v>
      </c>
      <c r="AM16" s="21">
        <v>0.47950006102870102</v>
      </c>
      <c r="AN16" s="21">
        <v>0.53152020406559597</v>
      </c>
      <c r="AO16" s="21">
        <v>0.47041005728181001</v>
      </c>
      <c r="AP16" s="21">
        <v>0.52978612758033805</v>
      </c>
      <c r="AQ16" s="21">
        <v>0.55649605280174697</v>
      </c>
      <c r="AR16" s="21"/>
      <c r="AS16" s="21">
        <v>0.543459123159311</v>
      </c>
      <c r="AT16" s="21">
        <v>0.44692129598313801</v>
      </c>
      <c r="AU16" s="21"/>
      <c r="AV16" s="21">
        <v>0.54853575068364802</v>
      </c>
      <c r="AW16" s="21">
        <v>0.53163649731655105</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188</v>
      </c>
      <c r="C9" s="17">
        <v>4.5039047360844298E-2</v>
      </c>
      <c r="D9" s="17">
        <v>5.5713320458380601E-2</v>
      </c>
      <c r="E9" s="17">
        <v>3.4951063971262797E-2</v>
      </c>
      <c r="F9" s="17"/>
      <c r="G9" s="17">
        <v>5.1817799990734499E-2</v>
      </c>
      <c r="H9" s="17">
        <v>5.0346120796815698E-2</v>
      </c>
      <c r="I9" s="17">
        <v>2.50348778209117E-2</v>
      </c>
      <c r="J9" s="17">
        <v>6.8837753829405504E-2</v>
      </c>
      <c r="K9" s="17">
        <v>6.1465446957672303E-2</v>
      </c>
      <c r="L9" s="17">
        <v>2.2172815267387701E-2</v>
      </c>
      <c r="M9" s="17"/>
      <c r="N9" s="17">
        <v>3.4328243259115002E-2</v>
      </c>
      <c r="O9" s="17">
        <v>3.2027883993018799E-2</v>
      </c>
      <c r="P9" s="17">
        <v>5.2648936161587598E-2</v>
      </c>
      <c r="Q9" s="17">
        <v>6.3938025701026302E-2</v>
      </c>
      <c r="R9" s="17"/>
      <c r="S9" s="17">
        <v>4.1512607493241302E-2</v>
      </c>
      <c r="T9" s="17">
        <v>2.6542261365269E-2</v>
      </c>
      <c r="U9" s="17">
        <v>5.17690965500269E-2</v>
      </c>
      <c r="V9" s="17">
        <v>4.4305873536876803E-2</v>
      </c>
      <c r="W9" s="17">
        <v>2.9503664158325501E-2</v>
      </c>
      <c r="X9" s="17">
        <v>5.2770919936913303E-2</v>
      </c>
      <c r="Y9" s="17">
        <v>4.5897533075783897E-2</v>
      </c>
      <c r="Z9" s="17">
        <v>2.16741989454649E-2</v>
      </c>
      <c r="AA9" s="17">
        <v>6.4379118090195198E-2</v>
      </c>
      <c r="AB9" s="17">
        <v>4.1497298427407202E-2</v>
      </c>
      <c r="AC9" s="17">
        <v>4.5835642509828599E-2</v>
      </c>
      <c r="AD9" s="17">
        <v>0.10655768459548801</v>
      </c>
      <c r="AE9" s="17"/>
      <c r="AF9" s="17">
        <v>5.3336890814332898E-2</v>
      </c>
      <c r="AG9" s="17">
        <v>5.0703838497534202E-2</v>
      </c>
      <c r="AH9" s="17">
        <v>4.3672790093654601E-2</v>
      </c>
      <c r="AI9" s="17">
        <v>3.7233537648227399E-2</v>
      </c>
      <c r="AJ9" s="17">
        <v>2.7744334880317599E-2</v>
      </c>
      <c r="AK9" s="17"/>
      <c r="AL9" s="17">
        <v>5.4521953893699598E-2</v>
      </c>
      <c r="AM9" s="17">
        <v>4.39205426217298E-2</v>
      </c>
      <c r="AN9" s="17">
        <v>5.2377888530731102E-2</v>
      </c>
      <c r="AO9" s="17">
        <v>3.32282896548661E-2</v>
      </c>
      <c r="AP9" s="17">
        <v>3.4554773678001902E-2</v>
      </c>
      <c r="AQ9" s="17">
        <v>4.8846829078412202E-2</v>
      </c>
      <c r="AR9" s="17"/>
      <c r="AS9" s="17">
        <v>2.8946048114342801E-2</v>
      </c>
      <c r="AT9" s="17">
        <v>6.4203433072839003E-2</v>
      </c>
      <c r="AU9" s="17"/>
      <c r="AV9" s="17">
        <v>3.0842510178473E-2</v>
      </c>
      <c r="AW9" s="17">
        <v>2.4529501637038702E-2</v>
      </c>
    </row>
    <row r="10" spans="2:49" x14ac:dyDescent="0.3">
      <c r="B10" s="18" t="s">
        <v>189</v>
      </c>
      <c r="C10" s="17">
        <v>0.122063939223878</v>
      </c>
      <c r="D10" s="17">
        <v>0.13407266059135201</v>
      </c>
      <c r="E10" s="17">
        <v>0.110281637756815</v>
      </c>
      <c r="F10" s="17"/>
      <c r="G10" s="17">
        <v>0.14591639846151799</v>
      </c>
      <c r="H10" s="17">
        <v>0.111898717536251</v>
      </c>
      <c r="I10" s="17">
        <v>0.14830150715849699</v>
      </c>
      <c r="J10" s="17">
        <v>0.157928922722851</v>
      </c>
      <c r="K10" s="17">
        <v>0.109737802406271</v>
      </c>
      <c r="L10" s="17">
        <v>7.2024977252487701E-2</v>
      </c>
      <c r="M10" s="17"/>
      <c r="N10" s="17">
        <v>9.7282114467035399E-2</v>
      </c>
      <c r="O10" s="17">
        <v>0.13913152819761199</v>
      </c>
      <c r="P10" s="17">
        <v>0.112305898338462</v>
      </c>
      <c r="Q10" s="17">
        <v>0.139108751097485</v>
      </c>
      <c r="R10" s="17"/>
      <c r="S10" s="17">
        <v>0.13965168481870499</v>
      </c>
      <c r="T10" s="17">
        <v>0.12399405405626</v>
      </c>
      <c r="U10" s="17">
        <v>0.11697266246947299</v>
      </c>
      <c r="V10" s="17">
        <v>0.12716136116830501</v>
      </c>
      <c r="W10" s="17">
        <v>0.151227033332857</v>
      </c>
      <c r="X10" s="17">
        <v>8.8717779070170796E-2</v>
      </c>
      <c r="Y10" s="17">
        <v>6.7028811242788103E-2</v>
      </c>
      <c r="Z10" s="17">
        <v>9.73630185736407E-2</v>
      </c>
      <c r="AA10" s="17">
        <v>0.120291545954572</v>
      </c>
      <c r="AB10" s="17">
        <v>0.140842734752855</v>
      </c>
      <c r="AC10" s="17">
        <v>0.127289645012648</v>
      </c>
      <c r="AD10" s="17">
        <v>0.18287672877339101</v>
      </c>
      <c r="AE10" s="17"/>
      <c r="AF10" s="17">
        <v>0.10367330525358499</v>
      </c>
      <c r="AG10" s="17">
        <v>0.13129030419770901</v>
      </c>
      <c r="AH10" s="17">
        <v>0.14217134317012101</v>
      </c>
      <c r="AI10" s="17">
        <v>8.4152318071117602E-2</v>
      </c>
      <c r="AJ10" s="17">
        <v>8.33884649718412E-2</v>
      </c>
      <c r="AK10" s="17"/>
      <c r="AL10" s="17">
        <v>0.14097793873931899</v>
      </c>
      <c r="AM10" s="17">
        <v>0.122350423940878</v>
      </c>
      <c r="AN10" s="17">
        <v>0.112601175713839</v>
      </c>
      <c r="AO10" s="17">
        <v>0.11254622183995899</v>
      </c>
      <c r="AP10" s="17">
        <v>9.7266056756157002E-2</v>
      </c>
      <c r="AQ10" s="17">
        <v>0.12655536665067299</v>
      </c>
      <c r="AR10" s="17"/>
      <c r="AS10" s="17">
        <v>9.4549909693224493E-2</v>
      </c>
      <c r="AT10" s="17">
        <v>0.15482908550518801</v>
      </c>
      <c r="AU10" s="17"/>
      <c r="AV10" s="17">
        <v>8.9273908618754394E-2</v>
      </c>
      <c r="AW10" s="17">
        <v>0.106836843558359</v>
      </c>
    </row>
    <row r="11" spans="2:49" ht="28.8" x14ac:dyDescent="0.3">
      <c r="B11" s="18" t="s">
        <v>190</v>
      </c>
      <c r="C11" s="17">
        <v>0.170810333258679</v>
      </c>
      <c r="D11" s="17">
        <v>0.160598020580627</v>
      </c>
      <c r="E11" s="17">
        <v>0.181131140117226</v>
      </c>
      <c r="F11" s="17"/>
      <c r="G11" s="17">
        <v>0.23355747603891</v>
      </c>
      <c r="H11" s="17">
        <v>0.141820268462795</v>
      </c>
      <c r="I11" s="17">
        <v>0.16777433220240501</v>
      </c>
      <c r="J11" s="17">
        <v>0.161916371028892</v>
      </c>
      <c r="K11" s="17">
        <v>0.18274047700364601</v>
      </c>
      <c r="L11" s="17">
        <v>0.15405459845210301</v>
      </c>
      <c r="M11" s="17"/>
      <c r="N11" s="17">
        <v>0.12745904443197301</v>
      </c>
      <c r="O11" s="17">
        <v>0.187834118147093</v>
      </c>
      <c r="P11" s="17">
        <v>0.153620372320768</v>
      </c>
      <c r="Q11" s="17">
        <v>0.21502183092493199</v>
      </c>
      <c r="R11" s="17"/>
      <c r="S11" s="17">
        <v>0.211901487331393</v>
      </c>
      <c r="T11" s="17">
        <v>0.15949571151269101</v>
      </c>
      <c r="U11" s="17">
        <v>0.19092936174130001</v>
      </c>
      <c r="V11" s="17">
        <v>0.171529814415259</v>
      </c>
      <c r="W11" s="17">
        <v>0.21448847877716801</v>
      </c>
      <c r="X11" s="17">
        <v>0.19467406370947399</v>
      </c>
      <c r="Y11" s="17">
        <v>0.16538767761342299</v>
      </c>
      <c r="Z11" s="17">
        <v>0.11852519748528</v>
      </c>
      <c r="AA11" s="17">
        <v>0.12589665651139401</v>
      </c>
      <c r="AB11" s="17">
        <v>0.13888974707123899</v>
      </c>
      <c r="AC11" s="17">
        <v>0.172372884241277</v>
      </c>
      <c r="AD11" s="17">
        <v>0.14043668452015301</v>
      </c>
      <c r="AE11" s="17"/>
      <c r="AF11" s="17">
        <v>0.20936591407925201</v>
      </c>
      <c r="AG11" s="17">
        <v>0.17446749900605499</v>
      </c>
      <c r="AH11" s="17">
        <v>0.13854842398853101</v>
      </c>
      <c r="AI11" s="17">
        <v>0.17490803348878101</v>
      </c>
      <c r="AJ11" s="17">
        <v>9.4018117786251201E-2</v>
      </c>
      <c r="AK11" s="17"/>
      <c r="AL11" s="17">
        <v>0.17966163507809399</v>
      </c>
      <c r="AM11" s="17">
        <v>0.16670619155422001</v>
      </c>
      <c r="AN11" s="17">
        <v>0.17621503807779801</v>
      </c>
      <c r="AO11" s="17">
        <v>0.19069695202813</v>
      </c>
      <c r="AP11" s="17">
        <v>0.12363697456352001</v>
      </c>
      <c r="AQ11" s="17">
        <v>0.16013760705329899</v>
      </c>
      <c r="AR11" s="17"/>
      <c r="AS11" s="17">
        <v>0.14510837689467099</v>
      </c>
      <c r="AT11" s="17">
        <v>0.20141756798030999</v>
      </c>
      <c r="AU11" s="17"/>
      <c r="AV11" s="17">
        <v>0.145089128995286</v>
      </c>
      <c r="AW11" s="17">
        <v>0.14515320206878499</v>
      </c>
    </row>
    <row r="12" spans="2:49" x14ac:dyDescent="0.3">
      <c r="B12" s="18" t="s">
        <v>191</v>
      </c>
      <c r="C12" s="17">
        <v>0.40569851088911901</v>
      </c>
      <c r="D12" s="17">
        <v>0.3891624916459</v>
      </c>
      <c r="E12" s="17">
        <v>0.42116108882391501</v>
      </c>
      <c r="F12" s="17"/>
      <c r="G12" s="17">
        <v>0.41139859293019498</v>
      </c>
      <c r="H12" s="17">
        <v>0.40495865926034402</v>
      </c>
      <c r="I12" s="17">
        <v>0.40489208369391599</v>
      </c>
      <c r="J12" s="17">
        <v>0.423920259493132</v>
      </c>
      <c r="K12" s="17">
        <v>0.36062402222540701</v>
      </c>
      <c r="L12" s="17">
        <v>0.41859636689780599</v>
      </c>
      <c r="M12" s="17"/>
      <c r="N12" s="17">
        <v>0.41555786703477099</v>
      </c>
      <c r="O12" s="17">
        <v>0.43079998544667703</v>
      </c>
      <c r="P12" s="17">
        <v>0.40562271315216297</v>
      </c>
      <c r="Q12" s="17">
        <v>0.36809816663969203</v>
      </c>
      <c r="R12" s="17"/>
      <c r="S12" s="17">
        <v>0.36282167514135999</v>
      </c>
      <c r="T12" s="17">
        <v>0.45416862950028603</v>
      </c>
      <c r="U12" s="17">
        <v>0.398736052188574</v>
      </c>
      <c r="V12" s="17">
        <v>0.42523100296252597</v>
      </c>
      <c r="W12" s="17">
        <v>0.405063036795763</v>
      </c>
      <c r="X12" s="17">
        <v>0.369688515626106</v>
      </c>
      <c r="Y12" s="17">
        <v>0.44606846598925098</v>
      </c>
      <c r="Z12" s="17">
        <v>0.47193647267349798</v>
      </c>
      <c r="AA12" s="17">
        <v>0.40160009255769402</v>
      </c>
      <c r="AB12" s="17">
        <v>0.410619898298618</v>
      </c>
      <c r="AC12" s="17">
        <v>0.372694090458001</v>
      </c>
      <c r="AD12" s="17">
        <v>0.32421360522522402</v>
      </c>
      <c r="AE12" s="17"/>
      <c r="AF12" s="17">
        <v>0.386071132715538</v>
      </c>
      <c r="AG12" s="17">
        <v>0.40099050431969102</v>
      </c>
      <c r="AH12" s="17">
        <v>0.45531691173264399</v>
      </c>
      <c r="AI12" s="17">
        <v>0.38823967867697301</v>
      </c>
      <c r="AJ12" s="17">
        <v>0.48023473583210802</v>
      </c>
      <c r="AK12" s="17"/>
      <c r="AL12" s="17">
        <v>0.38047047065857598</v>
      </c>
      <c r="AM12" s="17">
        <v>0.41365287393722999</v>
      </c>
      <c r="AN12" s="17">
        <v>0.39253335913357601</v>
      </c>
      <c r="AO12" s="17">
        <v>0.41857771498713497</v>
      </c>
      <c r="AP12" s="17">
        <v>0.42502849379432101</v>
      </c>
      <c r="AQ12" s="17">
        <v>0.444730574576292</v>
      </c>
      <c r="AR12" s="17"/>
      <c r="AS12" s="17">
        <v>0.41964085997409001</v>
      </c>
      <c r="AT12" s="17">
        <v>0.38909523194136503</v>
      </c>
      <c r="AU12" s="17"/>
      <c r="AV12" s="17">
        <v>0.416954325195526</v>
      </c>
      <c r="AW12" s="17">
        <v>0.425897355127271</v>
      </c>
    </row>
    <row r="13" spans="2:49" x14ac:dyDescent="0.3">
      <c r="B13" s="18" t="s">
        <v>192</v>
      </c>
      <c r="C13" s="17">
        <v>0.25062240765506599</v>
      </c>
      <c r="D13" s="17">
        <v>0.254235385941463</v>
      </c>
      <c r="E13" s="17">
        <v>0.24710907419021</v>
      </c>
      <c r="F13" s="17"/>
      <c r="G13" s="17">
        <v>0.15381792372582601</v>
      </c>
      <c r="H13" s="17">
        <v>0.288145661507683</v>
      </c>
      <c r="I13" s="17">
        <v>0.23869835409189899</v>
      </c>
      <c r="J13" s="17">
        <v>0.18739669292572</v>
      </c>
      <c r="K13" s="17">
        <v>0.27313119155288601</v>
      </c>
      <c r="L13" s="17">
        <v>0.33097501125668299</v>
      </c>
      <c r="M13" s="17"/>
      <c r="N13" s="17">
        <v>0.32181505476826</v>
      </c>
      <c r="O13" s="17">
        <v>0.206106524034154</v>
      </c>
      <c r="P13" s="17">
        <v>0.270804281720808</v>
      </c>
      <c r="Q13" s="17">
        <v>0.205007141865618</v>
      </c>
      <c r="R13" s="17"/>
      <c r="S13" s="17">
        <v>0.24062767610085201</v>
      </c>
      <c r="T13" s="17">
        <v>0.23579934356549501</v>
      </c>
      <c r="U13" s="17">
        <v>0.235485729274553</v>
      </c>
      <c r="V13" s="17">
        <v>0.23177194791703401</v>
      </c>
      <c r="W13" s="17">
        <v>0.19971778693588699</v>
      </c>
      <c r="X13" s="17">
        <v>0.278790494248218</v>
      </c>
      <c r="Y13" s="17">
        <v>0.27001763514066601</v>
      </c>
      <c r="Z13" s="17">
        <v>0.29050111232211701</v>
      </c>
      <c r="AA13" s="17">
        <v>0.278099116400498</v>
      </c>
      <c r="AB13" s="17">
        <v>0.263462015550399</v>
      </c>
      <c r="AC13" s="17">
        <v>0.26050976977192403</v>
      </c>
      <c r="AD13" s="17">
        <v>0.23240874160658301</v>
      </c>
      <c r="AE13" s="17"/>
      <c r="AF13" s="17">
        <v>0.24254061931576701</v>
      </c>
      <c r="AG13" s="17">
        <v>0.23805403614738499</v>
      </c>
      <c r="AH13" s="17">
        <v>0.211530216735513</v>
      </c>
      <c r="AI13" s="17">
        <v>0.315466432114901</v>
      </c>
      <c r="AJ13" s="17">
        <v>0.314614346529482</v>
      </c>
      <c r="AK13" s="17"/>
      <c r="AL13" s="17">
        <v>0.24269441499173899</v>
      </c>
      <c r="AM13" s="17">
        <v>0.24821127526887499</v>
      </c>
      <c r="AN13" s="17">
        <v>0.24782874985627701</v>
      </c>
      <c r="AO13" s="17">
        <v>0.24235235759792501</v>
      </c>
      <c r="AP13" s="17">
        <v>0.30690772886870099</v>
      </c>
      <c r="AQ13" s="17">
        <v>0.21972962264132301</v>
      </c>
      <c r="AR13" s="17"/>
      <c r="AS13" s="17">
        <v>0.30928906317312999</v>
      </c>
      <c r="AT13" s="17">
        <v>0.18075908400982699</v>
      </c>
      <c r="AU13" s="17"/>
      <c r="AV13" s="17">
        <v>0.31551195916017699</v>
      </c>
      <c r="AW13" s="17">
        <v>0.29479696767064301</v>
      </c>
    </row>
    <row r="14" spans="2:49" x14ac:dyDescent="0.3">
      <c r="B14" s="18" t="s">
        <v>114</v>
      </c>
      <c r="C14" s="19">
        <v>5.7657616124148301E-3</v>
      </c>
      <c r="D14" s="19">
        <v>6.2181207822775602E-3</v>
      </c>
      <c r="E14" s="19">
        <v>5.3659951405701598E-3</v>
      </c>
      <c r="F14" s="19"/>
      <c r="G14" s="19">
        <v>3.4918088528176302E-3</v>
      </c>
      <c r="H14" s="19">
        <v>2.8305724361126399E-3</v>
      </c>
      <c r="I14" s="19">
        <v>1.5298845032371101E-2</v>
      </c>
      <c r="J14" s="19">
        <v>0</v>
      </c>
      <c r="K14" s="19">
        <v>1.23010598541183E-2</v>
      </c>
      <c r="L14" s="19">
        <v>2.1762308735319901E-3</v>
      </c>
      <c r="M14" s="19"/>
      <c r="N14" s="19">
        <v>3.5576760388453701E-3</v>
      </c>
      <c r="O14" s="19">
        <v>4.0999601814464201E-3</v>
      </c>
      <c r="P14" s="19">
        <v>4.9977983062103604E-3</v>
      </c>
      <c r="Q14" s="19">
        <v>8.8260837712465807E-3</v>
      </c>
      <c r="R14" s="19"/>
      <c r="S14" s="19">
        <v>3.4848691144484202E-3</v>
      </c>
      <c r="T14" s="19">
        <v>0</v>
      </c>
      <c r="U14" s="19">
        <v>6.1070977760726997E-3</v>
      </c>
      <c r="V14" s="19">
        <v>0</v>
      </c>
      <c r="W14" s="19">
        <v>0</v>
      </c>
      <c r="X14" s="19">
        <v>1.5358227409117801E-2</v>
      </c>
      <c r="Y14" s="19">
        <v>5.59987693808705E-3</v>
      </c>
      <c r="Z14" s="19">
        <v>0</v>
      </c>
      <c r="AA14" s="19">
        <v>9.7334704856473307E-3</v>
      </c>
      <c r="AB14" s="19">
        <v>4.6883058994811296E-3</v>
      </c>
      <c r="AC14" s="19">
        <v>2.12979680063216E-2</v>
      </c>
      <c r="AD14" s="19">
        <v>1.35065552791605E-2</v>
      </c>
      <c r="AE14" s="19"/>
      <c r="AF14" s="19">
        <v>5.0121378215245297E-3</v>
      </c>
      <c r="AG14" s="19">
        <v>4.4938178316259502E-3</v>
      </c>
      <c r="AH14" s="19">
        <v>8.7603142795359308E-3</v>
      </c>
      <c r="AI14" s="19">
        <v>0</v>
      </c>
      <c r="AJ14" s="19">
        <v>0</v>
      </c>
      <c r="AK14" s="19"/>
      <c r="AL14" s="19">
        <v>1.6735866385727801E-3</v>
      </c>
      <c r="AM14" s="19">
        <v>5.1586926770671501E-3</v>
      </c>
      <c r="AN14" s="19">
        <v>1.84437886877791E-2</v>
      </c>
      <c r="AO14" s="19">
        <v>2.5984638919852999E-3</v>
      </c>
      <c r="AP14" s="19">
        <v>1.2605972339299E-2</v>
      </c>
      <c r="AQ14" s="19">
        <v>0</v>
      </c>
      <c r="AR14" s="19"/>
      <c r="AS14" s="19">
        <v>2.4657421505413601E-3</v>
      </c>
      <c r="AT14" s="19">
        <v>9.69559749047098E-3</v>
      </c>
      <c r="AU14" s="19"/>
      <c r="AV14" s="19">
        <v>2.3281678517843001E-3</v>
      </c>
      <c r="AW14" s="19">
        <v>2.7861299379035999E-3</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188</v>
      </c>
      <c r="C9" s="17">
        <v>5.75399378065901E-2</v>
      </c>
      <c r="D9" s="17">
        <v>7.09862364520015E-2</v>
      </c>
      <c r="E9" s="17">
        <v>4.3891217513919903E-2</v>
      </c>
      <c r="F9" s="17"/>
      <c r="G9" s="17">
        <v>9.3467933419690799E-2</v>
      </c>
      <c r="H9" s="17">
        <v>5.5484765234622202E-2</v>
      </c>
      <c r="I9" s="17">
        <v>6.2883573673081006E-2</v>
      </c>
      <c r="J9" s="17">
        <v>7.9257496778766104E-2</v>
      </c>
      <c r="K9" s="17">
        <v>5.9868086716878002E-2</v>
      </c>
      <c r="L9" s="17">
        <v>1.15733427277896E-2</v>
      </c>
      <c r="M9" s="17"/>
      <c r="N9" s="17">
        <v>4.2807561213906699E-2</v>
      </c>
      <c r="O9" s="17">
        <v>4.3990755146939099E-2</v>
      </c>
      <c r="P9" s="17">
        <v>4.2555984180991303E-2</v>
      </c>
      <c r="Q9" s="17">
        <v>9.9598886655310498E-2</v>
      </c>
      <c r="R9" s="17"/>
      <c r="S9" s="17">
        <v>7.4778657009010097E-2</v>
      </c>
      <c r="T9" s="17">
        <v>6.2121563059658699E-2</v>
      </c>
      <c r="U9" s="17">
        <v>5.31083340821909E-2</v>
      </c>
      <c r="V9" s="17">
        <v>6.2210576417557603E-2</v>
      </c>
      <c r="W9" s="17">
        <v>5.4364952342738297E-2</v>
      </c>
      <c r="X9" s="17">
        <v>6.4410088488819198E-2</v>
      </c>
      <c r="Y9" s="17">
        <v>3.2094334099084298E-2</v>
      </c>
      <c r="Z9" s="17">
        <v>3.1747874355499098E-2</v>
      </c>
      <c r="AA9" s="17">
        <v>4.7644173801650903E-2</v>
      </c>
      <c r="AB9" s="17">
        <v>5.2016780420871898E-2</v>
      </c>
      <c r="AC9" s="17">
        <v>7.9358456645454295E-2</v>
      </c>
      <c r="AD9" s="17">
        <v>6.0347318523777303E-2</v>
      </c>
      <c r="AE9" s="17"/>
      <c r="AF9" s="17">
        <v>6.3466542938703199E-2</v>
      </c>
      <c r="AG9" s="17">
        <v>6.6296983801408693E-2</v>
      </c>
      <c r="AH9" s="17">
        <v>5.4390822963018302E-2</v>
      </c>
      <c r="AI9" s="17">
        <v>5.0844930178307997E-2</v>
      </c>
      <c r="AJ9" s="17">
        <v>5.9438620557380299E-2</v>
      </c>
      <c r="AK9" s="17"/>
      <c r="AL9" s="17">
        <v>6.3342927369376106E-2</v>
      </c>
      <c r="AM9" s="17">
        <v>5.5430597412716498E-2</v>
      </c>
      <c r="AN9" s="17">
        <v>6.8287529999074906E-2</v>
      </c>
      <c r="AO9" s="17">
        <v>5.2994308815597198E-2</v>
      </c>
      <c r="AP9" s="17">
        <v>3.9162931261254197E-2</v>
      </c>
      <c r="AQ9" s="17">
        <v>6.9517227882212596E-2</v>
      </c>
      <c r="AR9" s="17"/>
      <c r="AS9" s="17">
        <v>3.8289397949740102E-2</v>
      </c>
      <c r="AT9" s="17">
        <v>8.0464488123772604E-2</v>
      </c>
      <c r="AU9" s="17"/>
      <c r="AV9" s="17">
        <v>3.4654154626014698E-2</v>
      </c>
      <c r="AW9" s="17">
        <v>4.6755278390594797E-2</v>
      </c>
    </row>
    <row r="10" spans="2:49" x14ac:dyDescent="0.3">
      <c r="B10" s="18" t="s">
        <v>189</v>
      </c>
      <c r="C10" s="17">
        <v>0.12597682650415301</v>
      </c>
      <c r="D10" s="17">
        <v>0.12577776515460301</v>
      </c>
      <c r="E10" s="17">
        <v>0.126207912749005</v>
      </c>
      <c r="F10" s="17"/>
      <c r="G10" s="17">
        <v>0.22537351668469</v>
      </c>
      <c r="H10" s="17">
        <v>0.120375793585748</v>
      </c>
      <c r="I10" s="17">
        <v>0.15983216070324099</v>
      </c>
      <c r="J10" s="17">
        <v>0.163483296723091</v>
      </c>
      <c r="K10" s="17">
        <v>9.4639854886275201E-2</v>
      </c>
      <c r="L10" s="17">
        <v>2.6861485362963299E-2</v>
      </c>
      <c r="M10" s="17"/>
      <c r="N10" s="17">
        <v>9.2378178920505302E-2</v>
      </c>
      <c r="O10" s="17">
        <v>0.154627602249052</v>
      </c>
      <c r="P10" s="17">
        <v>0.109185017212929</v>
      </c>
      <c r="Q10" s="17">
        <v>0.148619285362901</v>
      </c>
      <c r="R10" s="17"/>
      <c r="S10" s="17">
        <v>0.12400698221449501</v>
      </c>
      <c r="T10" s="17">
        <v>0.106356348377181</v>
      </c>
      <c r="U10" s="17">
        <v>0.11598489895403701</v>
      </c>
      <c r="V10" s="17">
        <v>9.2230773744648803E-2</v>
      </c>
      <c r="W10" s="17">
        <v>0.18551949351845201</v>
      </c>
      <c r="X10" s="17">
        <v>0.147604217010953</v>
      </c>
      <c r="Y10" s="17">
        <v>0.10769610553973601</v>
      </c>
      <c r="Z10" s="17">
        <v>8.4528905345109803E-2</v>
      </c>
      <c r="AA10" s="17">
        <v>0.15163862320214</v>
      </c>
      <c r="AB10" s="17">
        <v>0.12715110379072</v>
      </c>
      <c r="AC10" s="17">
        <v>0.10951572185382701</v>
      </c>
      <c r="AD10" s="17">
        <v>0.17845292487473199</v>
      </c>
      <c r="AE10" s="17"/>
      <c r="AF10" s="17">
        <v>0.13243566627195699</v>
      </c>
      <c r="AG10" s="17">
        <v>0.151335019505136</v>
      </c>
      <c r="AH10" s="17">
        <v>0.13734479181239301</v>
      </c>
      <c r="AI10" s="17">
        <v>8.6253198179206597E-2</v>
      </c>
      <c r="AJ10" s="17">
        <v>5.4281018742157898E-2</v>
      </c>
      <c r="AK10" s="17"/>
      <c r="AL10" s="17">
        <v>0.15644632182003901</v>
      </c>
      <c r="AM10" s="17">
        <v>0.12181385258330001</v>
      </c>
      <c r="AN10" s="17">
        <v>0.115579749263895</v>
      </c>
      <c r="AO10" s="17">
        <v>0.10945580739739801</v>
      </c>
      <c r="AP10" s="17">
        <v>0.12100592713269601</v>
      </c>
      <c r="AQ10" s="17">
        <v>7.8588810600448894E-2</v>
      </c>
      <c r="AR10" s="17"/>
      <c r="AS10" s="17">
        <v>9.9499543708509497E-2</v>
      </c>
      <c r="AT10" s="17">
        <v>0.157507360516425</v>
      </c>
      <c r="AU10" s="17"/>
      <c r="AV10" s="17">
        <v>0.101973492756798</v>
      </c>
      <c r="AW10" s="17">
        <v>9.3738125559993807E-2</v>
      </c>
    </row>
    <row r="11" spans="2:49" ht="28.8" x14ac:dyDescent="0.3">
      <c r="B11" s="18" t="s">
        <v>190</v>
      </c>
      <c r="C11" s="17">
        <v>0.297024942382906</v>
      </c>
      <c r="D11" s="17">
        <v>0.26600227690157202</v>
      </c>
      <c r="E11" s="17">
        <v>0.32860780006832901</v>
      </c>
      <c r="F11" s="17"/>
      <c r="G11" s="17">
        <v>0.25132018887853702</v>
      </c>
      <c r="H11" s="17">
        <v>0.17042441338676101</v>
      </c>
      <c r="I11" s="17">
        <v>0.26437326598482103</v>
      </c>
      <c r="J11" s="17">
        <v>0.283343118849475</v>
      </c>
      <c r="K11" s="17">
        <v>0.31341433493354698</v>
      </c>
      <c r="L11" s="17">
        <v>0.45726557322275801</v>
      </c>
      <c r="M11" s="17"/>
      <c r="N11" s="17">
        <v>0.25296209969234101</v>
      </c>
      <c r="O11" s="17">
        <v>0.30584053981624298</v>
      </c>
      <c r="P11" s="17">
        <v>0.29348309987521798</v>
      </c>
      <c r="Q11" s="17">
        <v>0.33814132126679503</v>
      </c>
      <c r="R11" s="17"/>
      <c r="S11" s="17">
        <v>0.27761363161242703</v>
      </c>
      <c r="T11" s="17">
        <v>0.27529487005154202</v>
      </c>
      <c r="U11" s="17">
        <v>0.300237292181737</v>
      </c>
      <c r="V11" s="17">
        <v>0.36591360622122898</v>
      </c>
      <c r="W11" s="17">
        <v>0.34285321266593199</v>
      </c>
      <c r="X11" s="17">
        <v>0.26312170863900303</v>
      </c>
      <c r="Y11" s="17">
        <v>0.30662060587201601</v>
      </c>
      <c r="Z11" s="17">
        <v>0.30560982851408502</v>
      </c>
      <c r="AA11" s="17">
        <v>0.246700915794305</v>
      </c>
      <c r="AB11" s="17">
        <v>0.31958616137509699</v>
      </c>
      <c r="AC11" s="17">
        <v>0.36263779718540601</v>
      </c>
      <c r="AD11" s="17">
        <v>0.23221639186802601</v>
      </c>
      <c r="AE11" s="17"/>
      <c r="AF11" s="17">
        <v>0.34864915835342902</v>
      </c>
      <c r="AG11" s="17">
        <v>0.304623702522058</v>
      </c>
      <c r="AH11" s="17">
        <v>0.26010977359459803</v>
      </c>
      <c r="AI11" s="17">
        <v>0.21280761196334899</v>
      </c>
      <c r="AJ11" s="17">
        <v>0.152525362189565</v>
      </c>
      <c r="AK11" s="17"/>
      <c r="AL11" s="17">
        <v>0.215297493768244</v>
      </c>
      <c r="AM11" s="17">
        <v>0.326413102869195</v>
      </c>
      <c r="AN11" s="17">
        <v>0.281863989863613</v>
      </c>
      <c r="AO11" s="17">
        <v>0.33829806814748198</v>
      </c>
      <c r="AP11" s="17">
        <v>0.346481506800627</v>
      </c>
      <c r="AQ11" s="17">
        <v>0.34489247366456399</v>
      </c>
      <c r="AR11" s="17"/>
      <c r="AS11" s="17">
        <v>0.29787896627713101</v>
      </c>
      <c r="AT11" s="17">
        <v>0.29600792603527099</v>
      </c>
      <c r="AU11" s="17"/>
      <c r="AV11" s="17">
        <v>0.29644431876158001</v>
      </c>
      <c r="AW11" s="17">
        <v>0.301220023053758</v>
      </c>
    </row>
    <row r="12" spans="2:49" x14ac:dyDescent="0.3">
      <c r="B12" s="18" t="s">
        <v>191</v>
      </c>
      <c r="C12" s="17">
        <v>0.33904210288938502</v>
      </c>
      <c r="D12" s="17">
        <v>0.34800342029324999</v>
      </c>
      <c r="E12" s="17">
        <v>0.330958773902021</v>
      </c>
      <c r="F12" s="17"/>
      <c r="G12" s="17">
        <v>0.29873605885642601</v>
      </c>
      <c r="H12" s="17">
        <v>0.427256974387213</v>
      </c>
      <c r="I12" s="17">
        <v>0.34884382375783002</v>
      </c>
      <c r="J12" s="17">
        <v>0.36722373142353698</v>
      </c>
      <c r="K12" s="17">
        <v>0.34271246279784601</v>
      </c>
      <c r="L12" s="17">
        <v>0.26098571256681202</v>
      </c>
      <c r="M12" s="17"/>
      <c r="N12" s="17">
        <v>0.38409119959388699</v>
      </c>
      <c r="O12" s="17">
        <v>0.34487976290343603</v>
      </c>
      <c r="P12" s="17">
        <v>0.376391496299121</v>
      </c>
      <c r="Q12" s="17">
        <v>0.25145300419672301</v>
      </c>
      <c r="R12" s="17"/>
      <c r="S12" s="17">
        <v>0.352416889101904</v>
      </c>
      <c r="T12" s="17">
        <v>0.345827456643999</v>
      </c>
      <c r="U12" s="17">
        <v>0.343363512893059</v>
      </c>
      <c r="V12" s="17">
        <v>0.30317759992620102</v>
      </c>
      <c r="W12" s="17">
        <v>0.28876699272892298</v>
      </c>
      <c r="X12" s="17">
        <v>0.316355811418571</v>
      </c>
      <c r="Y12" s="17">
        <v>0.370382761363303</v>
      </c>
      <c r="Z12" s="17">
        <v>0.40005462453361801</v>
      </c>
      <c r="AA12" s="17">
        <v>0.325586700521732</v>
      </c>
      <c r="AB12" s="17">
        <v>0.34379777270144901</v>
      </c>
      <c r="AC12" s="17">
        <v>0.34033045375182802</v>
      </c>
      <c r="AD12" s="17">
        <v>0.39638484115980499</v>
      </c>
      <c r="AE12" s="17"/>
      <c r="AF12" s="17">
        <v>0.309476355283962</v>
      </c>
      <c r="AG12" s="17">
        <v>0.31781529338341702</v>
      </c>
      <c r="AH12" s="17">
        <v>0.37212815196786397</v>
      </c>
      <c r="AI12" s="17">
        <v>0.39400279110279901</v>
      </c>
      <c r="AJ12" s="17">
        <v>0.41418391783977099</v>
      </c>
      <c r="AK12" s="17"/>
      <c r="AL12" s="17">
        <v>0.35104332513500702</v>
      </c>
      <c r="AM12" s="17">
        <v>0.35075525188009199</v>
      </c>
      <c r="AN12" s="17">
        <v>0.33273691585128301</v>
      </c>
      <c r="AO12" s="17">
        <v>0.33764425692420302</v>
      </c>
      <c r="AP12" s="17">
        <v>0.27496377188617599</v>
      </c>
      <c r="AQ12" s="17">
        <v>0.36089577314252203</v>
      </c>
      <c r="AR12" s="17"/>
      <c r="AS12" s="17">
        <v>0.35537786390870302</v>
      </c>
      <c r="AT12" s="17">
        <v>0.31958862375365199</v>
      </c>
      <c r="AU12" s="17"/>
      <c r="AV12" s="17">
        <v>0.347787577715028</v>
      </c>
      <c r="AW12" s="17">
        <v>0.37305438503952898</v>
      </c>
    </row>
    <row r="13" spans="2:49" x14ac:dyDescent="0.3">
      <c r="B13" s="18" t="s">
        <v>192</v>
      </c>
      <c r="C13" s="17">
        <v>0.15650217044443501</v>
      </c>
      <c r="D13" s="17">
        <v>0.17498197348379599</v>
      </c>
      <c r="E13" s="17">
        <v>0.13769206113905</v>
      </c>
      <c r="F13" s="17"/>
      <c r="G13" s="17">
        <v>0.11842599665261901</v>
      </c>
      <c r="H13" s="17">
        <v>0.21331408194659801</v>
      </c>
      <c r="I13" s="17">
        <v>0.14651117764242599</v>
      </c>
      <c r="J13" s="17">
        <v>0.100890581219653</v>
      </c>
      <c r="K13" s="17">
        <v>0.152348477861244</v>
      </c>
      <c r="L13" s="17">
        <v>0.192006101592889</v>
      </c>
      <c r="M13" s="17"/>
      <c r="N13" s="17">
        <v>0.213167912276432</v>
      </c>
      <c r="O13" s="17">
        <v>0.13188471950310099</v>
      </c>
      <c r="P13" s="17">
        <v>0.15479570895861799</v>
      </c>
      <c r="Q13" s="17">
        <v>0.12411057390790201</v>
      </c>
      <c r="R13" s="17"/>
      <c r="S13" s="17">
        <v>0.15763013356397099</v>
      </c>
      <c r="T13" s="17">
        <v>0.187605965055542</v>
      </c>
      <c r="U13" s="17">
        <v>0.15271516930763199</v>
      </c>
      <c r="V13" s="17">
        <v>0.162574612507522</v>
      </c>
      <c r="W13" s="17">
        <v>0.116944859808</v>
      </c>
      <c r="X13" s="17">
        <v>0.17316884541655</v>
      </c>
      <c r="Y13" s="17">
        <v>0.15112930016940301</v>
      </c>
      <c r="Z13" s="17">
        <v>0.13610347070369999</v>
      </c>
      <c r="AA13" s="17">
        <v>0.20560144412273301</v>
      </c>
      <c r="AB13" s="17">
        <v>0.13369530210632299</v>
      </c>
      <c r="AC13" s="17">
        <v>8.2839232901648699E-2</v>
      </c>
      <c r="AD13" s="17">
        <v>0.102897414480754</v>
      </c>
      <c r="AE13" s="17"/>
      <c r="AF13" s="17">
        <v>0.110757659543048</v>
      </c>
      <c r="AG13" s="17">
        <v>0.13459456975645701</v>
      </c>
      <c r="AH13" s="17">
        <v>0.155307289942933</v>
      </c>
      <c r="AI13" s="17">
        <v>0.250179821576899</v>
      </c>
      <c r="AJ13" s="17">
        <v>0.319571080671126</v>
      </c>
      <c r="AK13" s="17"/>
      <c r="AL13" s="17">
        <v>0.201713523336431</v>
      </c>
      <c r="AM13" s="17">
        <v>0.121814785928261</v>
      </c>
      <c r="AN13" s="17">
        <v>0.17539546497865399</v>
      </c>
      <c r="AO13" s="17">
        <v>0.132369397754694</v>
      </c>
      <c r="AP13" s="17">
        <v>0.17659613366815999</v>
      </c>
      <c r="AQ13" s="17">
        <v>0.118488790599932</v>
      </c>
      <c r="AR13" s="17"/>
      <c r="AS13" s="17">
        <v>0.183937716818901</v>
      </c>
      <c r="AT13" s="17">
        <v>0.12383048601284</v>
      </c>
      <c r="AU13" s="17"/>
      <c r="AV13" s="17">
        <v>0.19267856895812599</v>
      </c>
      <c r="AW13" s="17">
        <v>0.163581717901603</v>
      </c>
    </row>
    <row r="14" spans="2:49" x14ac:dyDescent="0.3">
      <c r="B14" s="18" t="s">
        <v>114</v>
      </c>
      <c r="C14" s="19">
        <v>2.39140199725302E-2</v>
      </c>
      <c r="D14" s="19">
        <v>1.4248327714777201E-2</v>
      </c>
      <c r="E14" s="19">
        <v>3.2642234627675598E-2</v>
      </c>
      <c r="F14" s="19"/>
      <c r="G14" s="19">
        <v>1.2676305508035999E-2</v>
      </c>
      <c r="H14" s="19">
        <v>1.31439714590573E-2</v>
      </c>
      <c r="I14" s="19">
        <v>1.75559982386016E-2</v>
      </c>
      <c r="J14" s="19">
        <v>5.8017750054782198E-3</v>
      </c>
      <c r="K14" s="19">
        <v>3.7016782804210002E-2</v>
      </c>
      <c r="L14" s="19">
        <v>5.1307784526787498E-2</v>
      </c>
      <c r="M14" s="19"/>
      <c r="N14" s="19">
        <v>1.45930483029292E-2</v>
      </c>
      <c r="O14" s="19">
        <v>1.8776620381229198E-2</v>
      </c>
      <c r="P14" s="19">
        <v>2.3588693473121699E-2</v>
      </c>
      <c r="Q14" s="19">
        <v>3.8076928610369001E-2</v>
      </c>
      <c r="R14" s="19"/>
      <c r="S14" s="19">
        <v>1.35537064981925E-2</v>
      </c>
      <c r="T14" s="19">
        <v>2.2793796812078E-2</v>
      </c>
      <c r="U14" s="19">
        <v>3.4590792581344301E-2</v>
      </c>
      <c r="V14" s="19">
        <v>1.3892831182841001E-2</v>
      </c>
      <c r="W14" s="19">
        <v>1.15504889359533E-2</v>
      </c>
      <c r="X14" s="19">
        <v>3.5339329026103997E-2</v>
      </c>
      <c r="Y14" s="19">
        <v>3.2076892956457999E-2</v>
      </c>
      <c r="Z14" s="19">
        <v>4.1955296547987901E-2</v>
      </c>
      <c r="AA14" s="19">
        <v>2.2828142557438601E-2</v>
      </c>
      <c r="AB14" s="19">
        <v>2.37528796055392E-2</v>
      </c>
      <c r="AC14" s="19">
        <v>2.5318337661835801E-2</v>
      </c>
      <c r="AD14" s="19">
        <v>2.9701109092904701E-2</v>
      </c>
      <c r="AE14" s="19"/>
      <c r="AF14" s="19">
        <v>3.5214617608900101E-2</v>
      </c>
      <c r="AG14" s="19">
        <v>2.5334431031523399E-2</v>
      </c>
      <c r="AH14" s="19">
        <v>2.07191697191931E-2</v>
      </c>
      <c r="AI14" s="19">
        <v>5.91164699943724E-3</v>
      </c>
      <c r="AJ14" s="19">
        <v>0</v>
      </c>
      <c r="AK14" s="19"/>
      <c r="AL14" s="19">
        <v>1.21564085709026E-2</v>
      </c>
      <c r="AM14" s="19">
        <v>2.3772409326436199E-2</v>
      </c>
      <c r="AN14" s="19">
        <v>2.6136350043480101E-2</v>
      </c>
      <c r="AO14" s="19">
        <v>2.9238160960624999E-2</v>
      </c>
      <c r="AP14" s="19">
        <v>4.1789729251086399E-2</v>
      </c>
      <c r="AQ14" s="19">
        <v>2.76169241103199E-2</v>
      </c>
      <c r="AR14" s="19"/>
      <c r="AS14" s="19">
        <v>2.5016511337015299E-2</v>
      </c>
      <c r="AT14" s="19">
        <v>2.2601115558038998E-2</v>
      </c>
      <c r="AU14" s="19"/>
      <c r="AV14" s="19">
        <v>2.6461887182452699E-2</v>
      </c>
      <c r="AW14" s="19">
        <v>2.1650470054520699E-2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195</v>
      </c>
      <c r="C9" s="17">
        <v>5.8258948952878503E-2</v>
      </c>
      <c r="D9" s="17">
        <v>6.7547432704893495E-2</v>
      </c>
      <c r="E9" s="17">
        <v>4.96178027529302E-2</v>
      </c>
      <c r="F9" s="17"/>
      <c r="G9" s="17">
        <v>4.1565075465500298E-2</v>
      </c>
      <c r="H9" s="17">
        <v>5.2186329703538599E-2</v>
      </c>
      <c r="I9" s="17">
        <v>5.3177820445005998E-2</v>
      </c>
      <c r="J9" s="17">
        <v>8.4210865820698894E-2</v>
      </c>
      <c r="K9" s="17">
        <v>7.9599586526803504E-2</v>
      </c>
      <c r="L9" s="17">
        <v>4.30978102363496E-2</v>
      </c>
      <c r="M9" s="17"/>
      <c r="N9" s="17">
        <v>3.90763398147446E-2</v>
      </c>
      <c r="O9" s="17">
        <v>4.1555576207298599E-2</v>
      </c>
      <c r="P9" s="17">
        <v>6.0306157258751297E-2</v>
      </c>
      <c r="Q9" s="17">
        <v>9.5187300753643803E-2</v>
      </c>
      <c r="R9" s="17"/>
      <c r="S9" s="17">
        <v>5.5396346836604299E-2</v>
      </c>
      <c r="T9" s="17">
        <v>5.1205834128987299E-2</v>
      </c>
      <c r="U9" s="17">
        <v>4.3805384562994598E-2</v>
      </c>
      <c r="V9" s="17">
        <v>7.5338330329856804E-2</v>
      </c>
      <c r="W9" s="17">
        <v>5.0433076141230701E-2</v>
      </c>
      <c r="X9" s="17">
        <v>6.17712454312895E-2</v>
      </c>
      <c r="Y9" s="17">
        <v>6.0078833326763302E-2</v>
      </c>
      <c r="Z9" s="17">
        <v>5.5291773581610401E-2</v>
      </c>
      <c r="AA9" s="17">
        <v>6.4567941302037302E-2</v>
      </c>
      <c r="AB9" s="17">
        <v>4.0072964085354601E-2</v>
      </c>
      <c r="AC9" s="17">
        <v>6.1675681244026302E-2</v>
      </c>
      <c r="AD9" s="17">
        <v>0.12223617573577</v>
      </c>
      <c r="AE9" s="17"/>
      <c r="AF9" s="17">
        <v>9.9021363049040897E-2</v>
      </c>
      <c r="AG9" s="17">
        <v>4.5979785697620103E-2</v>
      </c>
      <c r="AH9" s="17">
        <v>4.6414800902143998E-2</v>
      </c>
      <c r="AI9" s="17">
        <v>3.1204116059376199E-2</v>
      </c>
      <c r="AJ9" s="17">
        <v>5.3948890761300099E-2</v>
      </c>
      <c r="AK9" s="17"/>
      <c r="AL9" s="17">
        <v>6.7481605590524102E-2</v>
      </c>
      <c r="AM9" s="17">
        <v>5.3762266406349797E-2</v>
      </c>
      <c r="AN9" s="17">
        <v>5.69982784210658E-2</v>
      </c>
      <c r="AO9" s="17">
        <v>5.5050797437044399E-2</v>
      </c>
      <c r="AP9" s="17">
        <v>4.9484733513688102E-2</v>
      </c>
      <c r="AQ9" s="17">
        <v>6.8271136115899606E-2</v>
      </c>
      <c r="AR9" s="17"/>
      <c r="AS9" s="17">
        <v>4.4318177551796997E-2</v>
      </c>
      <c r="AT9" s="17">
        <v>7.4860349112090593E-2</v>
      </c>
      <c r="AU9" s="17"/>
      <c r="AV9" s="17">
        <v>4.8126106398606101E-2</v>
      </c>
      <c r="AW9" s="17">
        <v>3.54501410894313E-2</v>
      </c>
    </row>
    <row r="10" spans="2:49" x14ac:dyDescent="0.3">
      <c r="B10" s="18" t="s">
        <v>196</v>
      </c>
      <c r="C10" s="17">
        <v>0.16368650652877201</v>
      </c>
      <c r="D10" s="17">
        <v>0.175387077928982</v>
      </c>
      <c r="E10" s="17">
        <v>0.15070247346719401</v>
      </c>
      <c r="F10" s="17"/>
      <c r="G10" s="17">
        <v>0.14708469781403299</v>
      </c>
      <c r="H10" s="17">
        <v>0.12662490377392299</v>
      </c>
      <c r="I10" s="17">
        <v>0.188980767245014</v>
      </c>
      <c r="J10" s="17">
        <v>0.197117349339621</v>
      </c>
      <c r="K10" s="17">
        <v>0.17466264037446599</v>
      </c>
      <c r="L10" s="17">
        <v>0.149679039014774</v>
      </c>
      <c r="M10" s="17"/>
      <c r="N10" s="17">
        <v>0.11664564460912601</v>
      </c>
      <c r="O10" s="17">
        <v>0.17638059445277601</v>
      </c>
      <c r="P10" s="17">
        <v>0.153861187102205</v>
      </c>
      <c r="Q10" s="17">
        <v>0.20992220176333701</v>
      </c>
      <c r="R10" s="17"/>
      <c r="S10" s="17">
        <v>0.12722306172477599</v>
      </c>
      <c r="T10" s="17">
        <v>0.160933394137662</v>
      </c>
      <c r="U10" s="17">
        <v>0.187108662740505</v>
      </c>
      <c r="V10" s="17">
        <v>0.19080428038202699</v>
      </c>
      <c r="W10" s="17">
        <v>0.211625697589371</v>
      </c>
      <c r="X10" s="17">
        <v>0.166826444284877</v>
      </c>
      <c r="Y10" s="17">
        <v>0.12871720975385001</v>
      </c>
      <c r="Z10" s="17">
        <v>0.108270808403365</v>
      </c>
      <c r="AA10" s="17">
        <v>0.13944534049976101</v>
      </c>
      <c r="AB10" s="17">
        <v>0.22188498211733301</v>
      </c>
      <c r="AC10" s="17">
        <v>0.20016040457829701</v>
      </c>
      <c r="AD10" s="17">
        <v>0.101727747766447</v>
      </c>
      <c r="AE10" s="17"/>
      <c r="AF10" s="17">
        <v>0.20002912641308099</v>
      </c>
      <c r="AG10" s="17">
        <v>0.17402400034155499</v>
      </c>
      <c r="AH10" s="17">
        <v>0.15665162767597199</v>
      </c>
      <c r="AI10" s="17">
        <v>9.4010189548933906E-2</v>
      </c>
      <c r="AJ10" s="17">
        <v>0.14696949426103201</v>
      </c>
      <c r="AK10" s="17"/>
      <c r="AL10" s="17">
        <v>0.14370889740598</v>
      </c>
      <c r="AM10" s="17">
        <v>0.167453841718158</v>
      </c>
      <c r="AN10" s="17">
        <v>0.15971487355104699</v>
      </c>
      <c r="AO10" s="17">
        <v>0.18718246385435799</v>
      </c>
      <c r="AP10" s="17">
        <v>0.17098525953633201</v>
      </c>
      <c r="AQ10" s="17">
        <v>0.15950025731796999</v>
      </c>
      <c r="AR10" s="17"/>
      <c r="AS10" s="17">
        <v>0.141023080440381</v>
      </c>
      <c r="AT10" s="17">
        <v>0.19067530038008801</v>
      </c>
      <c r="AU10" s="17"/>
      <c r="AV10" s="17">
        <v>0.130360444586715</v>
      </c>
      <c r="AW10" s="17">
        <v>0.165854595770419</v>
      </c>
    </row>
    <row r="11" spans="2:49" ht="28.8" x14ac:dyDescent="0.3">
      <c r="B11" s="18" t="s">
        <v>197</v>
      </c>
      <c r="C11" s="17">
        <v>0.25978749674064</v>
      </c>
      <c r="D11" s="17">
        <v>0.23508123868782399</v>
      </c>
      <c r="E11" s="17">
        <v>0.28397431677787499</v>
      </c>
      <c r="F11" s="17"/>
      <c r="G11" s="17">
        <v>0.21571885004938399</v>
      </c>
      <c r="H11" s="17">
        <v>0.139458539160458</v>
      </c>
      <c r="I11" s="17">
        <v>0.25992172692823601</v>
      </c>
      <c r="J11" s="17">
        <v>0.29198372120196697</v>
      </c>
      <c r="K11" s="17">
        <v>0.29760600950649901</v>
      </c>
      <c r="L11" s="17">
        <v>0.33535306616516602</v>
      </c>
      <c r="M11" s="17"/>
      <c r="N11" s="17">
        <v>0.196412515426415</v>
      </c>
      <c r="O11" s="17">
        <v>0.27332864386493499</v>
      </c>
      <c r="P11" s="17">
        <v>0.26545052901233002</v>
      </c>
      <c r="Q11" s="17">
        <v>0.30832835925394902</v>
      </c>
      <c r="R11" s="17"/>
      <c r="S11" s="17">
        <v>0.227487638570293</v>
      </c>
      <c r="T11" s="17">
        <v>0.28528847579616201</v>
      </c>
      <c r="U11" s="17">
        <v>0.25634298786873799</v>
      </c>
      <c r="V11" s="17">
        <v>0.27078579235046302</v>
      </c>
      <c r="W11" s="17">
        <v>0.309064074397845</v>
      </c>
      <c r="X11" s="17">
        <v>0.22792260573564199</v>
      </c>
      <c r="Y11" s="17">
        <v>0.27087311957687499</v>
      </c>
      <c r="Z11" s="17">
        <v>0.23693029034110899</v>
      </c>
      <c r="AA11" s="17">
        <v>0.27475896250660697</v>
      </c>
      <c r="AB11" s="17">
        <v>0.23821920326302901</v>
      </c>
      <c r="AC11" s="17">
        <v>0.25253089401531398</v>
      </c>
      <c r="AD11" s="17">
        <v>0.27961156199654902</v>
      </c>
      <c r="AE11" s="17"/>
      <c r="AF11" s="17">
        <v>0.29225242144041902</v>
      </c>
      <c r="AG11" s="17">
        <v>0.28211221004832099</v>
      </c>
      <c r="AH11" s="17">
        <v>0.2293199583211</v>
      </c>
      <c r="AI11" s="17">
        <v>0.168702895565251</v>
      </c>
      <c r="AJ11" s="17">
        <v>0.22307302012962099</v>
      </c>
      <c r="AK11" s="17"/>
      <c r="AL11" s="17">
        <v>0.19107778829855401</v>
      </c>
      <c r="AM11" s="17">
        <v>0.28470130529117899</v>
      </c>
      <c r="AN11" s="17">
        <v>0.305739641948437</v>
      </c>
      <c r="AO11" s="17">
        <v>0.29081134880095699</v>
      </c>
      <c r="AP11" s="17">
        <v>0.24753639461869101</v>
      </c>
      <c r="AQ11" s="17">
        <v>0.28746237988319301</v>
      </c>
      <c r="AR11" s="17"/>
      <c r="AS11" s="17">
        <v>0.26281258852802097</v>
      </c>
      <c r="AT11" s="17">
        <v>0.25618505912540501</v>
      </c>
      <c r="AU11" s="17"/>
      <c r="AV11" s="17">
        <v>0.26479957573003399</v>
      </c>
      <c r="AW11" s="17">
        <v>0.25818522397721699</v>
      </c>
    </row>
    <row r="12" spans="2:49" x14ac:dyDescent="0.3">
      <c r="B12" s="18" t="s">
        <v>198</v>
      </c>
      <c r="C12" s="17">
        <v>0.37331188882954902</v>
      </c>
      <c r="D12" s="17">
        <v>0.36655529684830002</v>
      </c>
      <c r="E12" s="17">
        <v>0.37992391301400202</v>
      </c>
      <c r="F12" s="17"/>
      <c r="G12" s="17">
        <v>0.44029655854245398</v>
      </c>
      <c r="H12" s="17">
        <v>0.38001420032182298</v>
      </c>
      <c r="I12" s="17">
        <v>0.366004200305308</v>
      </c>
      <c r="J12" s="17">
        <v>0.34418542716977402</v>
      </c>
      <c r="K12" s="17">
        <v>0.33856837231174802</v>
      </c>
      <c r="L12" s="17">
        <v>0.37600468612036603</v>
      </c>
      <c r="M12" s="17"/>
      <c r="N12" s="17">
        <v>0.43766103943509999</v>
      </c>
      <c r="O12" s="17">
        <v>0.39449525428840998</v>
      </c>
      <c r="P12" s="17">
        <v>0.38167149287506702</v>
      </c>
      <c r="Q12" s="17">
        <v>0.274819389481673</v>
      </c>
      <c r="R12" s="17"/>
      <c r="S12" s="17">
        <v>0.39515488352188</v>
      </c>
      <c r="T12" s="17">
        <v>0.39800986508070202</v>
      </c>
      <c r="U12" s="17">
        <v>0.374081449053348</v>
      </c>
      <c r="V12" s="17">
        <v>0.30948209441038099</v>
      </c>
      <c r="W12" s="17">
        <v>0.31846468989365501</v>
      </c>
      <c r="X12" s="17">
        <v>0.38677539776062803</v>
      </c>
      <c r="Y12" s="17">
        <v>0.446899399981946</v>
      </c>
      <c r="Z12" s="17">
        <v>0.45865597287967802</v>
      </c>
      <c r="AA12" s="17">
        <v>0.33068335384469999</v>
      </c>
      <c r="AB12" s="17">
        <v>0.37770869643979799</v>
      </c>
      <c r="AC12" s="17">
        <v>0.29506475264250198</v>
      </c>
      <c r="AD12" s="17">
        <v>0.404197031709152</v>
      </c>
      <c r="AE12" s="17"/>
      <c r="AF12" s="17">
        <v>0.31204248253262801</v>
      </c>
      <c r="AG12" s="17">
        <v>0.39097547977716601</v>
      </c>
      <c r="AH12" s="17">
        <v>0.39376221333420097</v>
      </c>
      <c r="AI12" s="17">
        <v>0.43587311282796498</v>
      </c>
      <c r="AJ12" s="17">
        <v>0.319058753179846</v>
      </c>
      <c r="AK12" s="17"/>
      <c r="AL12" s="17">
        <v>0.36424949282443198</v>
      </c>
      <c r="AM12" s="17">
        <v>0.38087708967004202</v>
      </c>
      <c r="AN12" s="17">
        <v>0.33558918139648802</v>
      </c>
      <c r="AO12" s="17">
        <v>0.36661622686698703</v>
      </c>
      <c r="AP12" s="17">
        <v>0.43853056817326702</v>
      </c>
      <c r="AQ12" s="17">
        <v>0.35723302928296102</v>
      </c>
      <c r="AR12" s="17"/>
      <c r="AS12" s="17">
        <v>0.38710277519838798</v>
      </c>
      <c r="AT12" s="17">
        <v>0.35688897961079802</v>
      </c>
      <c r="AU12" s="17"/>
      <c r="AV12" s="17">
        <v>0.38741914598372201</v>
      </c>
      <c r="AW12" s="17">
        <v>0.38636599996627902</v>
      </c>
    </row>
    <row r="13" spans="2:49" x14ac:dyDescent="0.3">
      <c r="B13" s="18" t="s">
        <v>199</v>
      </c>
      <c r="C13" s="17">
        <v>0.13109299659629201</v>
      </c>
      <c r="D13" s="17">
        <v>0.14629231686815</v>
      </c>
      <c r="E13" s="17">
        <v>0.117210203452947</v>
      </c>
      <c r="F13" s="17"/>
      <c r="G13" s="17">
        <v>0.138948405371594</v>
      </c>
      <c r="H13" s="17">
        <v>0.28121655899096598</v>
      </c>
      <c r="I13" s="17">
        <v>0.12343178232676</v>
      </c>
      <c r="J13" s="17">
        <v>6.8827559297913996E-2</v>
      </c>
      <c r="K13" s="17">
        <v>9.6886552566517806E-2</v>
      </c>
      <c r="L13" s="17">
        <v>8.3738716403948005E-2</v>
      </c>
      <c r="M13" s="17"/>
      <c r="N13" s="17">
        <v>0.203572272439139</v>
      </c>
      <c r="O13" s="17">
        <v>9.9260625970549701E-2</v>
      </c>
      <c r="P13" s="17">
        <v>0.12125978852072</v>
      </c>
      <c r="Q13" s="17">
        <v>9.4238828298278801E-2</v>
      </c>
      <c r="R13" s="17"/>
      <c r="S13" s="17">
        <v>0.178247492542184</v>
      </c>
      <c r="T13" s="17">
        <v>9.7989603995279104E-2</v>
      </c>
      <c r="U13" s="17">
        <v>0.132554417998342</v>
      </c>
      <c r="V13" s="17">
        <v>0.13374596003736999</v>
      </c>
      <c r="W13" s="17">
        <v>9.2939930422166195E-2</v>
      </c>
      <c r="X13" s="17">
        <v>0.14567876414973499</v>
      </c>
      <c r="Y13" s="17">
        <v>7.1274547379478401E-2</v>
      </c>
      <c r="Z13" s="17">
        <v>0.11971570665101799</v>
      </c>
      <c r="AA13" s="17">
        <v>0.17327979424190301</v>
      </c>
      <c r="AB13" s="17">
        <v>0.11757331963008499</v>
      </c>
      <c r="AC13" s="17">
        <v>0.17295560139014299</v>
      </c>
      <c r="AD13" s="17">
        <v>7.8720927512920605E-2</v>
      </c>
      <c r="AE13" s="17"/>
      <c r="AF13" s="17">
        <v>8.2859639258466594E-2</v>
      </c>
      <c r="AG13" s="17">
        <v>9.0195362030616705E-2</v>
      </c>
      <c r="AH13" s="17">
        <v>0.16298251809772199</v>
      </c>
      <c r="AI13" s="17">
        <v>0.25719025689449299</v>
      </c>
      <c r="AJ13" s="17">
        <v>0.25694984166820101</v>
      </c>
      <c r="AK13" s="17"/>
      <c r="AL13" s="17">
        <v>0.226346767419559</v>
      </c>
      <c r="AM13" s="17">
        <v>9.7536594768875898E-2</v>
      </c>
      <c r="AN13" s="17">
        <v>0.12993448451835601</v>
      </c>
      <c r="AO13" s="17">
        <v>8.1278252013230398E-2</v>
      </c>
      <c r="AP13" s="17">
        <v>7.2135982487348302E-2</v>
      </c>
      <c r="AQ13" s="17">
        <v>0.11801841518395199</v>
      </c>
      <c r="AR13" s="17"/>
      <c r="AS13" s="17">
        <v>0.15000870253821</v>
      </c>
      <c r="AT13" s="17">
        <v>0.108567184028171</v>
      </c>
      <c r="AU13" s="17"/>
      <c r="AV13" s="17">
        <v>0.15429720198142199</v>
      </c>
      <c r="AW13" s="17">
        <v>0.14002149664199101</v>
      </c>
    </row>
    <row r="14" spans="2:49" x14ac:dyDescent="0.3">
      <c r="B14" s="18" t="s">
        <v>142</v>
      </c>
      <c r="C14" s="19">
        <v>1.34543153367902E-2</v>
      </c>
      <c r="D14" s="19">
        <v>9.1366369618507293E-3</v>
      </c>
      <c r="E14" s="19">
        <v>1.7762684350276399E-2</v>
      </c>
      <c r="F14" s="19"/>
      <c r="G14" s="19">
        <v>1.6386412757034299E-2</v>
      </c>
      <c r="H14" s="19">
        <v>1.8097555036934599E-2</v>
      </c>
      <c r="I14" s="19">
        <v>8.4837027496767609E-3</v>
      </c>
      <c r="J14" s="19">
        <v>1.36750771700261E-2</v>
      </c>
      <c r="K14" s="19">
        <v>1.26768387139666E-2</v>
      </c>
      <c r="L14" s="19">
        <v>1.2126682059396999E-2</v>
      </c>
      <c r="M14" s="19"/>
      <c r="N14" s="19">
        <v>6.6321882754751104E-3</v>
      </c>
      <c r="O14" s="19">
        <v>1.34064871298629E-2</v>
      </c>
      <c r="P14" s="19">
        <v>1.7450845230926399E-2</v>
      </c>
      <c r="Q14" s="19">
        <v>1.7503920449118499E-2</v>
      </c>
      <c r="R14" s="19"/>
      <c r="S14" s="19">
        <v>1.64905768042624E-2</v>
      </c>
      <c r="T14" s="19">
        <v>6.5728268612072803E-3</v>
      </c>
      <c r="U14" s="19">
        <v>6.1070977760726997E-3</v>
      </c>
      <c r="V14" s="19">
        <v>1.9843542489901899E-2</v>
      </c>
      <c r="W14" s="19">
        <v>1.16424097216685E-2</v>
      </c>
      <c r="X14" s="19">
        <v>1.10255426378283E-2</v>
      </c>
      <c r="Y14" s="19">
        <v>2.2156889981088099E-2</v>
      </c>
      <c r="Z14" s="19">
        <v>2.1135448143219802E-2</v>
      </c>
      <c r="AA14" s="19">
        <v>1.72646076049916E-2</v>
      </c>
      <c r="AB14" s="19">
        <v>4.5408344644002402E-3</v>
      </c>
      <c r="AC14" s="19">
        <v>1.7612666129717802E-2</v>
      </c>
      <c r="AD14" s="19">
        <v>1.35065552791605E-2</v>
      </c>
      <c r="AE14" s="19"/>
      <c r="AF14" s="19">
        <v>1.37949673063639E-2</v>
      </c>
      <c r="AG14" s="19">
        <v>1.6713162104720999E-2</v>
      </c>
      <c r="AH14" s="19">
        <v>1.08688816688599E-2</v>
      </c>
      <c r="AI14" s="19">
        <v>9.8405079089605007E-3</v>
      </c>
      <c r="AJ14" s="19">
        <v>0</v>
      </c>
      <c r="AK14" s="19"/>
      <c r="AL14" s="19">
        <v>7.1354484609507402E-3</v>
      </c>
      <c r="AM14" s="19">
        <v>1.4260856177382901E-2</v>
      </c>
      <c r="AN14" s="19">
        <v>1.2023540164605599E-2</v>
      </c>
      <c r="AO14" s="19">
        <v>1.9060911027424202E-2</v>
      </c>
      <c r="AP14" s="19">
        <v>2.1327061670673799E-2</v>
      </c>
      <c r="AQ14" s="19">
        <v>9.5147822160244096E-3</v>
      </c>
      <c r="AR14" s="19"/>
      <c r="AS14" s="19">
        <v>1.4734675743203E-2</v>
      </c>
      <c r="AT14" s="19">
        <v>1.1929595158592401E-2</v>
      </c>
      <c r="AU14" s="19"/>
      <c r="AV14" s="19">
        <v>1.4997525319501E-2</v>
      </c>
      <c r="AW14" s="19">
        <v>1.4122542554663799E-2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W21"/>
  <sheetViews>
    <sheetView showGridLines="0" topLeftCell="A2"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201</v>
      </c>
      <c r="C9" s="17">
        <v>0.199655066713845</v>
      </c>
      <c r="D9" s="17">
        <v>0.26939548118889001</v>
      </c>
      <c r="E9" s="17">
        <v>0.13208677716075301</v>
      </c>
      <c r="F9" s="17"/>
      <c r="G9" s="17">
        <v>0.21637053906515</v>
      </c>
      <c r="H9" s="17">
        <v>0.26160495735196698</v>
      </c>
      <c r="I9" s="17">
        <v>0.19659668134167699</v>
      </c>
      <c r="J9" s="17">
        <v>0.170210098138835</v>
      </c>
      <c r="K9" s="17">
        <v>0.19003848182993899</v>
      </c>
      <c r="L9" s="17">
        <v>0.171037673924337</v>
      </c>
      <c r="M9" s="17"/>
      <c r="N9" s="17">
        <v>0.25720942604291402</v>
      </c>
      <c r="O9" s="17">
        <v>0.18671263805320101</v>
      </c>
      <c r="P9" s="17">
        <v>0.16807306887092099</v>
      </c>
      <c r="Q9" s="17">
        <v>0.179158560545044</v>
      </c>
      <c r="R9" s="17"/>
      <c r="S9" s="17">
        <v>0.26130591488648403</v>
      </c>
      <c r="T9" s="17">
        <v>0.23840753767412601</v>
      </c>
      <c r="U9" s="17">
        <v>0.157398731067006</v>
      </c>
      <c r="V9" s="17">
        <v>0.14604523105782799</v>
      </c>
      <c r="W9" s="17">
        <v>0.178191255591375</v>
      </c>
      <c r="X9" s="17">
        <v>0.149728268733926</v>
      </c>
      <c r="Y9" s="17">
        <v>0.14437262451303701</v>
      </c>
      <c r="Z9" s="17">
        <v>0.30147352968192598</v>
      </c>
      <c r="AA9" s="17">
        <v>0.19583167682049199</v>
      </c>
      <c r="AB9" s="17">
        <v>0.19569436731752199</v>
      </c>
      <c r="AC9" s="17">
        <v>0.214725177527327</v>
      </c>
      <c r="AD9" s="17">
        <v>0.22864596288112701</v>
      </c>
      <c r="AE9" s="17"/>
      <c r="AF9" s="17">
        <v>0.16376689960659499</v>
      </c>
      <c r="AG9" s="17">
        <v>0.187878984060666</v>
      </c>
      <c r="AH9" s="17">
        <v>0.21640878678426601</v>
      </c>
      <c r="AI9" s="17">
        <v>0.25166852661385702</v>
      </c>
      <c r="AJ9" s="17">
        <v>0.29004084952626702</v>
      </c>
      <c r="AK9" s="17"/>
      <c r="AL9" s="17">
        <v>0.26273969236119799</v>
      </c>
      <c r="AM9" s="17">
        <v>0.16759795057247101</v>
      </c>
      <c r="AN9" s="17">
        <v>0.238674485250195</v>
      </c>
      <c r="AO9" s="17">
        <v>0.152751484984959</v>
      </c>
      <c r="AP9" s="17">
        <v>0.17333531878722899</v>
      </c>
      <c r="AQ9" s="17">
        <v>0.183655339963714</v>
      </c>
      <c r="AR9" s="17"/>
      <c r="AS9" s="17">
        <v>0.2172436105694</v>
      </c>
      <c r="AT9" s="17">
        <v>0.17870970821372201</v>
      </c>
      <c r="AU9" s="17"/>
      <c r="AV9" s="17">
        <v>0.22164105639059101</v>
      </c>
      <c r="AW9" s="17">
        <v>0.20700268657832499</v>
      </c>
    </row>
    <row r="10" spans="2:49" x14ac:dyDescent="0.3">
      <c r="B10" s="18" t="s">
        <v>172</v>
      </c>
      <c r="C10" s="17">
        <v>0.37991407138757799</v>
      </c>
      <c r="D10" s="17">
        <v>0.418415731944839</v>
      </c>
      <c r="E10" s="17">
        <v>0.345091475988764</v>
      </c>
      <c r="F10" s="17"/>
      <c r="G10" s="17">
        <v>0.35985251760904202</v>
      </c>
      <c r="H10" s="17">
        <v>0.421866874645763</v>
      </c>
      <c r="I10" s="17">
        <v>0.38076869815236403</v>
      </c>
      <c r="J10" s="17">
        <v>0.38690263637216399</v>
      </c>
      <c r="K10" s="17">
        <v>0.37688132196330798</v>
      </c>
      <c r="L10" s="17">
        <v>0.35492444645783</v>
      </c>
      <c r="M10" s="17"/>
      <c r="N10" s="17">
        <v>0.39542578118102301</v>
      </c>
      <c r="O10" s="17">
        <v>0.382650111663492</v>
      </c>
      <c r="P10" s="17">
        <v>0.413965662930045</v>
      </c>
      <c r="Q10" s="17">
        <v>0.33450759198549201</v>
      </c>
      <c r="R10" s="17"/>
      <c r="S10" s="17">
        <v>0.358420028092169</v>
      </c>
      <c r="T10" s="17">
        <v>0.34563883400085899</v>
      </c>
      <c r="U10" s="17">
        <v>0.36763804369058101</v>
      </c>
      <c r="V10" s="17">
        <v>0.43867073023390601</v>
      </c>
      <c r="W10" s="17">
        <v>0.35561141993937101</v>
      </c>
      <c r="X10" s="17">
        <v>0.42966478244307998</v>
      </c>
      <c r="Y10" s="17">
        <v>0.374646474562988</v>
      </c>
      <c r="Z10" s="17">
        <v>0.37825659864661398</v>
      </c>
      <c r="AA10" s="17">
        <v>0.362899800241959</v>
      </c>
      <c r="AB10" s="17">
        <v>0.43817589994363698</v>
      </c>
      <c r="AC10" s="17">
        <v>0.31432358591229298</v>
      </c>
      <c r="AD10" s="17">
        <v>0.40665069878237597</v>
      </c>
      <c r="AE10" s="17"/>
      <c r="AF10" s="17">
        <v>0.36803736785597002</v>
      </c>
      <c r="AG10" s="17">
        <v>0.34547058863761498</v>
      </c>
      <c r="AH10" s="17">
        <v>0.42201191994773002</v>
      </c>
      <c r="AI10" s="17">
        <v>0.39536691294117898</v>
      </c>
      <c r="AJ10" s="17">
        <v>0.40947078951868099</v>
      </c>
      <c r="AK10" s="17"/>
      <c r="AL10" s="17">
        <v>0.39447592635411899</v>
      </c>
      <c r="AM10" s="17">
        <v>0.39612170584008</v>
      </c>
      <c r="AN10" s="17">
        <v>0.35453425746523298</v>
      </c>
      <c r="AO10" s="17">
        <v>0.361832350153244</v>
      </c>
      <c r="AP10" s="17">
        <v>0.35567523651849497</v>
      </c>
      <c r="AQ10" s="17">
        <v>0.38356744730227399</v>
      </c>
      <c r="AR10" s="17"/>
      <c r="AS10" s="17">
        <v>0.39258647564086602</v>
      </c>
      <c r="AT10" s="17">
        <v>0.36482310920654598</v>
      </c>
      <c r="AU10" s="17"/>
      <c r="AV10" s="17">
        <v>0.37955993108603903</v>
      </c>
      <c r="AW10" s="17">
        <v>0.422923143351358</v>
      </c>
    </row>
    <row r="11" spans="2:49" x14ac:dyDescent="0.3">
      <c r="B11" s="18" t="s">
        <v>173</v>
      </c>
      <c r="C11" s="17">
        <v>0.14911801453614201</v>
      </c>
      <c r="D11" s="17">
        <v>0.12602161763653699</v>
      </c>
      <c r="E11" s="17">
        <v>0.17086475697797099</v>
      </c>
      <c r="F11" s="17"/>
      <c r="G11" s="17">
        <v>0.14815109391283099</v>
      </c>
      <c r="H11" s="17">
        <v>0.10107931380184799</v>
      </c>
      <c r="I11" s="17">
        <v>0.16912392209472599</v>
      </c>
      <c r="J11" s="17">
        <v>0.19300246828131701</v>
      </c>
      <c r="K11" s="17">
        <v>0.12011229512348</v>
      </c>
      <c r="L11" s="17">
        <v>0.15623238959226299</v>
      </c>
      <c r="M11" s="17"/>
      <c r="N11" s="17">
        <v>0.132777106832348</v>
      </c>
      <c r="O11" s="17">
        <v>0.13939634830747</v>
      </c>
      <c r="P11" s="17">
        <v>0.151335446708704</v>
      </c>
      <c r="Q11" s="17">
        <v>0.172879583384807</v>
      </c>
      <c r="R11" s="17"/>
      <c r="S11" s="17">
        <v>0.16131398736664701</v>
      </c>
      <c r="T11" s="17">
        <v>0.12141173382551999</v>
      </c>
      <c r="U11" s="17">
        <v>0.175673559117456</v>
      </c>
      <c r="V11" s="17">
        <v>0.15362980944462701</v>
      </c>
      <c r="W11" s="17">
        <v>0.164991146279095</v>
      </c>
      <c r="X11" s="17">
        <v>0.13168054554738901</v>
      </c>
      <c r="Y11" s="17">
        <v>0.157379635085066</v>
      </c>
      <c r="Z11" s="17">
        <v>7.4483479715346398E-2</v>
      </c>
      <c r="AA11" s="17">
        <v>0.157799928240102</v>
      </c>
      <c r="AB11" s="17">
        <v>0.17697356038357701</v>
      </c>
      <c r="AC11" s="17">
        <v>0.17514825455762401</v>
      </c>
      <c r="AD11" s="17">
        <v>6.2088691255299998E-2</v>
      </c>
      <c r="AE11" s="17"/>
      <c r="AF11" s="17">
        <v>0.15832567308172099</v>
      </c>
      <c r="AG11" s="17">
        <v>0.16618706627933499</v>
      </c>
      <c r="AH11" s="17">
        <v>0.140486130284112</v>
      </c>
      <c r="AI11" s="17">
        <v>0.13857163703126599</v>
      </c>
      <c r="AJ11" s="17">
        <v>8.2407333001712602E-2</v>
      </c>
      <c r="AK11" s="17"/>
      <c r="AL11" s="17">
        <v>0.12540693831806399</v>
      </c>
      <c r="AM11" s="17">
        <v>0.142196289044147</v>
      </c>
      <c r="AN11" s="17">
        <v>0.14575030875317699</v>
      </c>
      <c r="AO11" s="17">
        <v>0.189391281574777</v>
      </c>
      <c r="AP11" s="17">
        <v>0.163215248729772</v>
      </c>
      <c r="AQ11" s="17">
        <v>0.151273450865233</v>
      </c>
      <c r="AR11" s="17"/>
      <c r="AS11" s="17">
        <v>0.140432764783852</v>
      </c>
      <c r="AT11" s="17">
        <v>0.15946086447407901</v>
      </c>
      <c r="AU11" s="17"/>
      <c r="AV11" s="17">
        <v>0.14742513316234401</v>
      </c>
      <c r="AW11" s="17">
        <v>0.124148695350487</v>
      </c>
    </row>
    <row r="12" spans="2:49" x14ac:dyDescent="0.3">
      <c r="B12" s="18" t="s">
        <v>174</v>
      </c>
      <c r="C12" s="17">
        <v>0.11426703330237201</v>
      </c>
      <c r="D12" s="17">
        <v>8.6429256830112294E-2</v>
      </c>
      <c r="E12" s="17">
        <v>0.14142855689369199</v>
      </c>
      <c r="F12" s="17"/>
      <c r="G12" s="17">
        <v>0.15291041168931099</v>
      </c>
      <c r="H12" s="17">
        <v>9.7176721533157498E-2</v>
      </c>
      <c r="I12" s="17">
        <v>0.123515249917556</v>
      </c>
      <c r="J12" s="17">
        <v>9.6292362097113601E-2</v>
      </c>
      <c r="K12" s="17">
        <v>9.3796764774477098E-2</v>
      </c>
      <c r="L12" s="17">
        <v>0.123073216111469</v>
      </c>
      <c r="M12" s="17"/>
      <c r="N12" s="17">
        <v>0.107736478361348</v>
      </c>
      <c r="O12" s="17">
        <v>0.12211043774522801</v>
      </c>
      <c r="P12" s="17">
        <v>0.10438793760567899</v>
      </c>
      <c r="Q12" s="17">
        <v>0.119416987363752</v>
      </c>
      <c r="R12" s="17"/>
      <c r="S12" s="17">
        <v>0.108575646484873</v>
      </c>
      <c r="T12" s="17">
        <v>0.12191712444055</v>
      </c>
      <c r="U12" s="17">
        <v>9.7057230957367402E-2</v>
      </c>
      <c r="V12" s="17">
        <v>0.100026756193296</v>
      </c>
      <c r="W12" s="17">
        <v>0.14694424299974601</v>
      </c>
      <c r="X12" s="17">
        <v>0.105242045771715</v>
      </c>
      <c r="Y12" s="17">
        <v>0.13840848765399999</v>
      </c>
      <c r="Z12" s="17">
        <v>0.136888137061912</v>
      </c>
      <c r="AA12" s="17">
        <v>0.13883814890726101</v>
      </c>
      <c r="AB12" s="17">
        <v>6.9329413694840705E-2</v>
      </c>
      <c r="AC12" s="17">
        <v>0.11563444639491301</v>
      </c>
      <c r="AD12" s="17">
        <v>9.4955460898643596E-2</v>
      </c>
      <c r="AE12" s="17"/>
      <c r="AF12" s="17">
        <v>0.103947358756772</v>
      </c>
      <c r="AG12" s="17">
        <v>0.140071763322623</v>
      </c>
      <c r="AH12" s="17">
        <v>0.103204782851246</v>
      </c>
      <c r="AI12" s="17">
        <v>0.10806878098756099</v>
      </c>
      <c r="AJ12" s="17">
        <v>7.1300755253866005E-2</v>
      </c>
      <c r="AK12" s="17"/>
      <c r="AL12" s="17">
        <v>9.2901169158412997E-2</v>
      </c>
      <c r="AM12" s="17">
        <v>0.138850748091117</v>
      </c>
      <c r="AN12" s="17">
        <v>9.9028360420582495E-2</v>
      </c>
      <c r="AO12" s="17">
        <v>0.107860974959159</v>
      </c>
      <c r="AP12" s="17">
        <v>0.14357581869812799</v>
      </c>
      <c r="AQ12" s="17">
        <v>8.3598321733897502E-2</v>
      </c>
      <c r="AR12" s="17"/>
      <c r="AS12" s="17">
        <v>0.10526702086852401</v>
      </c>
      <c r="AT12" s="17">
        <v>0.124984719114263</v>
      </c>
      <c r="AU12" s="17"/>
      <c r="AV12" s="17">
        <v>0.10047077018742399</v>
      </c>
      <c r="AW12" s="17">
        <v>0.116436695417008</v>
      </c>
    </row>
    <row r="13" spans="2:49" x14ac:dyDescent="0.3">
      <c r="B13" s="18" t="s">
        <v>202</v>
      </c>
      <c r="C13" s="17">
        <v>0.15380081328900699</v>
      </c>
      <c r="D13" s="17">
        <v>9.6844472921233493E-2</v>
      </c>
      <c r="E13" s="17">
        <v>0.20691716605559499</v>
      </c>
      <c r="F13" s="17"/>
      <c r="G13" s="17">
        <v>0.113055167649689</v>
      </c>
      <c r="H13" s="17">
        <v>0.115441560231151</v>
      </c>
      <c r="I13" s="17">
        <v>0.12438922677599799</v>
      </c>
      <c r="J13" s="17">
        <v>0.150919114816084</v>
      </c>
      <c r="K13" s="17">
        <v>0.21917113630879601</v>
      </c>
      <c r="L13" s="17">
        <v>0.194732273914101</v>
      </c>
      <c r="M13" s="17"/>
      <c r="N13" s="17">
        <v>0.105036688373186</v>
      </c>
      <c r="O13" s="17">
        <v>0.16576540115296401</v>
      </c>
      <c r="P13" s="17">
        <v>0.160046671517831</v>
      </c>
      <c r="Q13" s="17">
        <v>0.188409453011782</v>
      </c>
      <c r="R13" s="17"/>
      <c r="S13" s="17">
        <v>0.100132604220491</v>
      </c>
      <c r="T13" s="17">
        <v>0.172624770058946</v>
      </c>
      <c r="U13" s="17">
        <v>0.19641940978035999</v>
      </c>
      <c r="V13" s="17">
        <v>0.161627473070343</v>
      </c>
      <c r="W13" s="17">
        <v>0.15426193519041201</v>
      </c>
      <c r="X13" s="17">
        <v>0.17833891780567901</v>
      </c>
      <c r="Y13" s="17">
        <v>0.174412609419413</v>
      </c>
      <c r="Z13" s="17">
        <v>0.108898254894202</v>
      </c>
      <c r="AA13" s="17">
        <v>0.144630445790186</v>
      </c>
      <c r="AB13" s="17">
        <v>0.119826758660423</v>
      </c>
      <c r="AC13" s="17">
        <v>0.18016853560784199</v>
      </c>
      <c r="AD13" s="17">
        <v>0.207659186182553</v>
      </c>
      <c r="AE13" s="17"/>
      <c r="AF13" s="17">
        <v>0.20370295167451</v>
      </c>
      <c r="AG13" s="17">
        <v>0.15873199247085901</v>
      </c>
      <c r="AH13" s="17">
        <v>0.112435968103614</v>
      </c>
      <c r="AI13" s="17">
        <v>0.102783498547004</v>
      </c>
      <c r="AJ13" s="17">
        <v>0.146780272699474</v>
      </c>
      <c r="AK13" s="17"/>
      <c r="AL13" s="17">
        <v>0.122741385118882</v>
      </c>
      <c r="AM13" s="17">
        <v>0.153660713192773</v>
      </c>
      <c r="AN13" s="17">
        <v>0.148995391574649</v>
      </c>
      <c r="AO13" s="17">
        <v>0.185649460555986</v>
      </c>
      <c r="AP13" s="17">
        <v>0.16419837726637501</v>
      </c>
      <c r="AQ13" s="17">
        <v>0.18927412991590201</v>
      </c>
      <c r="AR13" s="17"/>
      <c r="AS13" s="17">
        <v>0.141092438085264</v>
      </c>
      <c r="AT13" s="17">
        <v>0.16893461156034201</v>
      </c>
      <c r="AU13" s="17"/>
      <c r="AV13" s="17">
        <v>0.14714722553755299</v>
      </c>
      <c r="AW13" s="17">
        <v>0.12699183955549501</v>
      </c>
    </row>
    <row r="14" spans="2:49" x14ac:dyDescent="0.3">
      <c r="B14" s="18" t="s">
        <v>142</v>
      </c>
      <c r="C14" s="17">
        <v>3.2450007710547999E-3</v>
      </c>
      <c r="D14" s="17">
        <v>2.8934394783876002E-3</v>
      </c>
      <c r="E14" s="17">
        <v>3.61126692322485E-3</v>
      </c>
      <c r="F14" s="17"/>
      <c r="G14" s="17">
        <v>9.6602700739764208E-3</v>
      </c>
      <c r="H14" s="17">
        <v>2.8305724361126399E-3</v>
      </c>
      <c r="I14" s="17">
        <v>5.6062217176786298E-3</v>
      </c>
      <c r="J14" s="17">
        <v>2.67332029448571E-3</v>
      </c>
      <c r="K14" s="17">
        <v>0</v>
      </c>
      <c r="L14" s="17">
        <v>0</v>
      </c>
      <c r="M14" s="17"/>
      <c r="N14" s="17">
        <v>1.81451920918155E-3</v>
      </c>
      <c r="O14" s="17">
        <v>3.36506307764535E-3</v>
      </c>
      <c r="P14" s="17">
        <v>2.1912123668190401E-3</v>
      </c>
      <c r="Q14" s="17">
        <v>5.6278237091237004E-3</v>
      </c>
      <c r="R14" s="17"/>
      <c r="S14" s="17">
        <v>1.0251818949336799E-2</v>
      </c>
      <c r="T14" s="17">
        <v>0</v>
      </c>
      <c r="U14" s="17">
        <v>5.8130253872294597E-3</v>
      </c>
      <c r="V14" s="17">
        <v>0</v>
      </c>
      <c r="W14" s="17">
        <v>0</v>
      </c>
      <c r="X14" s="17">
        <v>5.3454396982112497E-3</v>
      </c>
      <c r="Y14" s="17">
        <v>1.0780168765496E-2</v>
      </c>
      <c r="Z14" s="17">
        <v>0</v>
      </c>
      <c r="AA14" s="17">
        <v>0</v>
      </c>
      <c r="AB14" s="17">
        <v>0</v>
      </c>
      <c r="AC14" s="17">
        <v>0</v>
      </c>
      <c r="AD14" s="17">
        <v>0</v>
      </c>
      <c r="AE14" s="17"/>
      <c r="AF14" s="17">
        <v>2.2197490244315601E-3</v>
      </c>
      <c r="AG14" s="17">
        <v>1.6596052289014199E-3</v>
      </c>
      <c r="AH14" s="17">
        <v>5.4524120290326498E-3</v>
      </c>
      <c r="AI14" s="17">
        <v>3.5406438791335099E-3</v>
      </c>
      <c r="AJ14" s="17">
        <v>0</v>
      </c>
      <c r="AK14" s="17"/>
      <c r="AL14" s="17">
        <v>1.73488868932355E-3</v>
      </c>
      <c r="AM14" s="17">
        <v>1.57259325941193E-3</v>
      </c>
      <c r="AN14" s="17">
        <v>1.3017196536163299E-2</v>
      </c>
      <c r="AO14" s="17">
        <v>2.5144477718761502E-3</v>
      </c>
      <c r="AP14" s="17">
        <v>0</v>
      </c>
      <c r="AQ14" s="17">
        <v>8.6313102189789302E-3</v>
      </c>
      <c r="AR14" s="17"/>
      <c r="AS14" s="17">
        <v>3.3776900520936298E-3</v>
      </c>
      <c r="AT14" s="17">
        <v>3.0869874310474501E-3</v>
      </c>
      <c r="AU14" s="17"/>
      <c r="AV14" s="17">
        <v>3.7558836360496802E-3</v>
      </c>
      <c r="AW14" s="17">
        <v>2.4969397473274301E-3</v>
      </c>
    </row>
    <row r="15" spans="2:49" x14ac:dyDescent="0.3">
      <c r="B15" s="18" t="s">
        <v>177</v>
      </c>
      <c r="C15" s="21">
        <v>0.57956913810142396</v>
      </c>
      <c r="D15" s="21">
        <v>0.68781121313372995</v>
      </c>
      <c r="E15" s="21">
        <v>0.47717825314951701</v>
      </c>
      <c r="F15" s="21"/>
      <c r="G15" s="21">
        <v>0.57622305667419205</v>
      </c>
      <c r="H15" s="21">
        <v>0.68347183199772998</v>
      </c>
      <c r="I15" s="21">
        <v>0.57736537949404099</v>
      </c>
      <c r="J15" s="21">
        <v>0.55711273451099896</v>
      </c>
      <c r="K15" s="21">
        <v>0.56691980379324702</v>
      </c>
      <c r="L15" s="21">
        <v>0.52596212038216705</v>
      </c>
      <c r="M15" s="21"/>
      <c r="N15" s="21">
        <v>0.65263520722393698</v>
      </c>
      <c r="O15" s="21">
        <v>0.56936274971669298</v>
      </c>
      <c r="P15" s="21">
        <v>0.58203873180096699</v>
      </c>
      <c r="Q15" s="21">
        <v>0.51366615253053505</v>
      </c>
      <c r="R15" s="21"/>
      <c r="S15" s="21">
        <v>0.61972594297865302</v>
      </c>
      <c r="T15" s="21">
        <v>0.58404637167498397</v>
      </c>
      <c r="U15" s="21">
        <v>0.52503677475758703</v>
      </c>
      <c r="V15" s="21">
        <v>0.58471596129173398</v>
      </c>
      <c r="W15" s="21">
        <v>0.53380267553074601</v>
      </c>
      <c r="X15" s="21">
        <v>0.57939305117700601</v>
      </c>
      <c r="Y15" s="21">
        <v>0.51901909907602495</v>
      </c>
      <c r="Z15" s="21">
        <v>0.67973012832853996</v>
      </c>
      <c r="AA15" s="21">
        <v>0.55873147706245097</v>
      </c>
      <c r="AB15" s="21">
        <v>0.63387026726115903</v>
      </c>
      <c r="AC15" s="21">
        <v>0.52904876343962004</v>
      </c>
      <c r="AD15" s="21">
        <v>0.63529666166350296</v>
      </c>
      <c r="AE15" s="21"/>
      <c r="AF15" s="21">
        <v>0.53180426746256504</v>
      </c>
      <c r="AG15" s="21">
        <v>0.53334957269828198</v>
      </c>
      <c r="AH15" s="21">
        <v>0.63842070673199602</v>
      </c>
      <c r="AI15" s="21">
        <v>0.64703543955503595</v>
      </c>
      <c r="AJ15" s="21">
        <v>0.69951163904494695</v>
      </c>
      <c r="AK15" s="21"/>
      <c r="AL15" s="21">
        <v>0.65721561871531697</v>
      </c>
      <c r="AM15" s="21">
        <v>0.56371965641255095</v>
      </c>
      <c r="AN15" s="21">
        <v>0.59320874271542801</v>
      </c>
      <c r="AO15" s="21">
        <v>0.51458383513820205</v>
      </c>
      <c r="AP15" s="21">
        <v>0.52901055530572405</v>
      </c>
      <c r="AQ15" s="21">
        <v>0.56722278726598896</v>
      </c>
      <c r="AR15" s="21"/>
      <c r="AS15" s="21">
        <v>0.60983008621026602</v>
      </c>
      <c r="AT15" s="21">
        <v>0.54353281742026804</v>
      </c>
      <c r="AU15" s="21"/>
      <c r="AV15" s="21">
        <v>0.60120098747662898</v>
      </c>
      <c r="AW15" s="21">
        <v>0.62992582992968305</v>
      </c>
    </row>
    <row r="16" spans="2:49" x14ac:dyDescent="0.3">
      <c r="B16" s="18" t="s">
        <v>178</v>
      </c>
      <c r="C16" s="21">
        <v>0.268067846591379</v>
      </c>
      <c r="D16" s="21">
        <v>0.18327372975134601</v>
      </c>
      <c r="E16" s="21">
        <v>0.34834572294928701</v>
      </c>
      <c r="F16" s="21"/>
      <c r="G16" s="21">
        <v>0.265965579339001</v>
      </c>
      <c r="H16" s="21">
        <v>0.212618281764309</v>
      </c>
      <c r="I16" s="21">
        <v>0.247904476693554</v>
      </c>
      <c r="J16" s="21">
        <v>0.247211476913198</v>
      </c>
      <c r="K16" s="21">
        <v>0.31296790108327299</v>
      </c>
      <c r="L16" s="21">
        <v>0.31780549002557001</v>
      </c>
      <c r="M16" s="21"/>
      <c r="N16" s="21">
        <v>0.212773166734534</v>
      </c>
      <c r="O16" s="21">
        <v>0.28787583889819202</v>
      </c>
      <c r="P16" s="21">
        <v>0.26443460912351102</v>
      </c>
      <c r="Q16" s="21">
        <v>0.30782644037553403</v>
      </c>
      <c r="R16" s="21"/>
      <c r="S16" s="21">
        <v>0.208708250705364</v>
      </c>
      <c r="T16" s="21">
        <v>0.29454189449949603</v>
      </c>
      <c r="U16" s="21">
        <v>0.293476640737728</v>
      </c>
      <c r="V16" s="21">
        <v>0.26165422926363902</v>
      </c>
      <c r="W16" s="21">
        <v>0.30120617819015799</v>
      </c>
      <c r="X16" s="21">
        <v>0.28358096357739299</v>
      </c>
      <c r="Y16" s="21">
        <v>0.31282109707341299</v>
      </c>
      <c r="Z16" s="21">
        <v>0.24578639195611399</v>
      </c>
      <c r="AA16" s="21">
        <v>0.28346859469744801</v>
      </c>
      <c r="AB16" s="21">
        <v>0.189156172355264</v>
      </c>
      <c r="AC16" s="21">
        <v>0.29580298200275601</v>
      </c>
      <c r="AD16" s="21">
        <v>0.30261464708119701</v>
      </c>
      <c r="AE16" s="21"/>
      <c r="AF16" s="21">
        <v>0.30765031043128199</v>
      </c>
      <c r="AG16" s="21">
        <v>0.29880375579348201</v>
      </c>
      <c r="AH16" s="21">
        <v>0.21564075095485999</v>
      </c>
      <c r="AI16" s="21">
        <v>0.21085227953456501</v>
      </c>
      <c r="AJ16" s="21">
        <v>0.21808102795334</v>
      </c>
      <c r="AK16" s="21"/>
      <c r="AL16" s="21">
        <v>0.21564255427729501</v>
      </c>
      <c r="AM16" s="21">
        <v>0.29251146128389</v>
      </c>
      <c r="AN16" s="21">
        <v>0.24802375199523199</v>
      </c>
      <c r="AO16" s="21">
        <v>0.293510435515145</v>
      </c>
      <c r="AP16" s="21">
        <v>0.307774195964504</v>
      </c>
      <c r="AQ16" s="21">
        <v>0.27287245164979901</v>
      </c>
      <c r="AR16" s="21"/>
      <c r="AS16" s="21">
        <v>0.246359458953788</v>
      </c>
      <c r="AT16" s="21">
        <v>0.29391933067460502</v>
      </c>
      <c r="AU16" s="21"/>
      <c r="AV16" s="21">
        <v>0.247617995724977</v>
      </c>
      <c r="AW16" s="21">
        <v>0.243428534972503</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W24"/>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204</v>
      </c>
      <c r="C9" s="17">
        <v>0.58266564996955095</v>
      </c>
      <c r="D9" s="17">
        <v>0.65992190759182101</v>
      </c>
      <c r="E9" s="17">
        <v>0.50958905562024703</v>
      </c>
      <c r="F9" s="17"/>
      <c r="G9" s="17">
        <v>0.41530318337274202</v>
      </c>
      <c r="H9" s="17">
        <v>0.53837109169889497</v>
      </c>
      <c r="I9" s="17">
        <v>0.56532751740454901</v>
      </c>
      <c r="J9" s="17">
        <v>0.61642582059003004</v>
      </c>
      <c r="K9" s="17">
        <v>0.67218914614618896</v>
      </c>
      <c r="L9" s="17">
        <v>0.65730570804647104</v>
      </c>
      <c r="M9" s="17"/>
      <c r="N9" s="17">
        <v>0.669472927194533</v>
      </c>
      <c r="O9" s="17">
        <v>0.56240718028682501</v>
      </c>
      <c r="P9" s="17">
        <v>0.566472305618828</v>
      </c>
      <c r="Q9" s="17">
        <v>0.52704754135266096</v>
      </c>
      <c r="R9" s="17"/>
      <c r="S9" s="17">
        <v>0.567528047867075</v>
      </c>
      <c r="T9" s="17">
        <v>0.60029659581916595</v>
      </c>
      <c r="U9" s="17">
        <v>0.58185531619032005</v>
      </c>
      <c r="V9" s="17">
        <v>0.593390398906816</v>
      </c>
      <c r="W9" s="17">
        <v>0.53772058368421105</v>
      </c>
      <c r="X9" s="17">
        <v>0.56852853622797594</v>
      </c>
      <c r="Y9" s="17">
        <v>0.60087883127180997</v>
      </c>
      <c r="Z9" s="17">
        <v>0.59011083374040396</v>
      </c>
      <c r="AA9" s="17">
        <v>0.52623032567789896</v>
      </c>
      <c r="AB9" s="17">
        <v>0.62920272883100103</v>
      </c>
      <c r="AC9" s="17">
        <v>0.63322957027192595</v>
      </c>
      <c r="AD9" s="17">
        <v>0.61861185069352698</v>
      </c>
      <c r="AE9" s="17"/>
      <c r="AF9" s="17">
        <v>0.57181537660095405</v>
      </c>
      <c r="AG9" s="17">
        <v>0.56189874219129599</v>
      </c>
      <c r="AH9" s="17">
        <v>0.60898498345933005</v>
      </c>
      <c r="AI9" s="17">
        <v>0.56317432914125398</v>
      </c>
      <c r="AJ9" s="17">
        <v>0.67318864415933199</v>
      </c>
      <c r="AK9" s="17"/>
      <c r="AL9" s="17">
        <v>0.55355975402751201</v>
      </c>
      <c r="AM9" s="17">
        <v>0.58788875617693503</v>
      </c>
      <c r="AN9" s="17">
        <v>0.582747946022101</v>
      </c>
      <c r="AO9" s="17">
        <v>0.56530103048368097</v>
      </c>
      <c r="AP9" s="17">
        <v>0.66181699592934795</v>
      </c>
      <c r="AQ9" s="17">
        <v>0.61772905103423403</v>
      </c>
      <c r="AR9" s="17"/>
      <c r="AS9" s="17">
        <v>0.62708205893444502</v>
      </c>
      <c r="AT9" s="17">
        <v>0.52977226569067204</v>
      </c>
      <c r="AU9" s="17"/>
      <c r="AV9" s="17">
        <v>0.62959993598600905</v>
      </c>
      <c r="AW9" s="17">
        <v>0.62121833973188101</v>
      </c>
    </row>
    <row r="10" spans="2:49" x14ac:dyDescent="0.3">
      <c r="B10" s="18" t="s">
        <v>205</v>
      </c>
      <c r="C10" s="17">
        <v>0.33673280862732902</v>
      </c>
      <c r="D10" s="17">
        <v>0.38708537560199902</v>
      </c>
      <c r="E10" s="17">
        <v>0.288129650208583</v>
      </c>
      <c r="F10" s="17"/>
      <c r="G10" s="17">
        <v>0.59232070926208802</v>
      </c>
      <c r="H10" s="17">
        <v>0.58331760958805301</v>
      </c>
      <c r="I10" s="17">
        <v>0.388930428347463</v>
      </c>
      <c r="J10" s="17">
        <v>0.28335487228731099</v>
      </c>
      <c r="K10" s="17">
        <v>0.19131647245114899</v>
      </c>
      <c r="L10" s="17">
        <v>6.3694394090585096E-2</v>
      </c>
      <c r="M10" s="17"/>
      <c r="N10" s="17">
        <v>0.40306958158339801</v>
      </c>
      <c r="O10" s="17">
        <v>0.30440716459033001</v>
      </c>
      <c r="P10" s="17">
        <v>0.31637401000024101</v>
      </c>
      <c r="Q10" s="17">
        <v>0.31650285327740102</v>
      </c>
      <c r="R10" s="17"/>
      <c r="S10" s="17">
        <v>0.49814089354069602</v>
      </c>
      <c r="T10" s="17">
        <v>0.317359258446753</v>
      </c>
      <c r="U10" s="17">
        <v>0.30965363826054998</v>
      </c>
      <c r="V10" s="17">
        <v>0.26391468040890997</v>
      </c>
      <c r="W10" s="17">
        <v>0.30692118931651502</v>
      </c>
      <c r="X10" s="17">
        <v>0.35748371623035202</v>
      </c>
      <c r="Y10" s="17">
        <v>0.283374274471899</v>
      </c>
      <c r="Z10" s="17">
        <v>0.27335319371115602</v>
      </c>
      <c r="AA10" s="17">
        <v>0.35335724329323798</v>
      </c>
      <c r="AB10" s="17">
        <v>0.310443123020189</v>
      </c>
      <c r="AC10" s="17">
        <v>0.32252143391086902</v>
      </c>
      <c r="AD10" s="17">
        <v>0.23235972277835201</v>
      </c>
      <c r="AE10" s="17"/>
      <c r="AF10" s="17">
        <v>0.238666770829042</v>
      </c>
      <c r="AG10" s="17">
        <v>0.32090944022891998</v>
      </c>
      <c r="AH10" s="17">
        <v>0.41698150088666303</v>
      </c>
      <c r="AI10" s="17">
        <v>0.48576045078310598</v>
      </c>
      <c r="AJ10" s="17">
        <v>0.397033375985825</v>
      </c>
      <c r="AK10" s="17"/>
      <c r="AL10" s="17">
        <v>0.491365143882246</v>
      </c>
      <c r="AM10" s="17">
        <v>0.270457334085068</v>
      </c>
      <c r="AN10" s="17">
        <v>0.34293419233876699</v>
      </c>
      <c r="AO10" s="17">
        <v>0.29508780289539999</v>
      </c>
      <c r="AP10" s="17">
        <v>0.22212391250615501</v>
      </c>
      <c r="AQ10" s="17">
        <v>0.26059664411445599</v>
      </c>
      <c r="AR10" s="17"/>
      <c r="AS10" s="17">
        <v>0.29939460544921898</v>
      </c>
      <c r="AT10" s="17">
        <v>0.381197095025259</v>
      </c>
      <c r="AU10" s="17"/>
      <c r="AV10" s="17">
        <v>0.29498474737937302</v>
      </c>
      <c r="AW10" s="17">
        <v>0.30966443551445799</v>
      </c>
    </row>
    <row r="11" spans="2:49" x14ac:dyDescent="0.3">
      <c r="B11" s="18" t="s">
        <v>206</v>
      </c>
      <c r="C11" s="17">
        <v>0.30700204455890101</v>
      </c>
      <c r="D11" s="17">
        <v>0.38490171725604699</v>
      </c>
      <c r="E11" s="17">
        <v>0.231314804348593</v>
      </c>
      <c r="F11" s="17"/>
      <c r="G11" s="17">
        <v>0.408101375767777</v>
      </c>
      <c r="H11" s="17">
        <v>0.44760400402989797</v>
      </c>
      <c r="I11" s="17">
        <v>0.35324943460323699</v>
      </c>
      <c r="J11" s="17">
        <v>0.33801015319188799</v>
      </c>
      <c r="K11" s="17">
        <v>0.20873223590752599</v>
      </c>
      <c r="L11" s="17">
        <v>0.12808416064885</v>
      </c>
      <c r="M11" s="17"/>
      <c r="N11" s="17">
        <v>0.37074912756056</v>
      </c>
      <c r="O11" s="17">
        <v>0.27474158258029402</v>
      </c>
      <c r="P11" s="17">
        <v>0.28774266854914499</v>
      </c>
      <c r="Q11" s="17">
        <v>0.28820935966260303</v>
      </c>
      <c r="R11" s="17"/>
      <c r="S11" s="17">
        <v>0.333963835538169</v>
      </c>
      <c r="T11" s="17">
        <v>0.317785404986413</v>
      </c>
      <c r="U11" s="17">
        <v>0.263716930018292</v>
      </c>
      <c r="V11" s="17">
        <v>0.30304201467541803</v>
      </c>
      <c r="W11" s="17">
        <v>0.28434041213454098</v>
      </c>
      <c r="X11" s="17">
        <v>0.284796887642844</v>
      </c>
      <c r="Y11" s="17">
        <v>0.26143021049944598</v>
      </c>
      <c r="Z11" s="17">
        <v>0.34034820917555902</v>
      </c>
      <c r="AA11" s="17">
        <v>0.34057923392380601</v>
      </c>
      <c r="AB11" s="17">
        <v>0.33449762684805301</v>
      </c>
      <c r="AC11" s="17">
        <v>0.268026311986924</v>
      </c>
      <c r="AD11" s="17">
        <v>0.31731571216795801</v>
      </c>
      <c r="AE11" s="17"/>
      <c r="AF11" s="17">
        <v>0.25444041251667998</v>
      </c>
      <c r="AG11" s="17">
        <v>0.27533767457947</v>
      </c>
      <c r="AH11" s="17">
        <v>0.36825581586109202</v>
      </c>
      <c r="AI11" s="17">
        <v>0.36735869430229201</v>
      </c>
      <c r="AJ11" s="17">
        <v>0.54531820638727102</v>
      </c>
      <c r="AK11" s="17"/>
      <c r="AL11" s="17">
        <v>0.40319535291214698</v>
      </c>
      <c r="AM11" s="17">
        <v>0.27733445740699197</v>
      </c>
      <c r="AN11" s="17">
        <v>0.33967489056165401</v>
      </c>
      <c r="AO11" s="17">
        <v>0.28005519870137602</v>
      </c>
      <c r="AP11" s="17">
        <v>0.187103397351222</v>
      </c>
      <c r="AQ11" s="17">
        <v>0.22978061528979099</v>
      </c>
      <c r="AR11" s="17"/>
      <c r="AS11" s="17">
        <v>0.30355698266123199</v>
      </c>
      <c r="AT11" s="17">
        <v>0.311104604560139</v>
      </c>
      <c r="AU11" s="17"/>
      <c r="AV11" s="17">
        <v>0.31009848747898699</v>
      </c>
      <c r="AW11" s="17">
        <v>0.28832289988912202</v>
      </c>
    </row>
    <row r="12" spans="2:49" x14ac:dyDescent="0.3">
      <c r="B12" s="18" t="s">
        <v>207</v>
      </c>
      <c r="C12" s="17">
        <v>0.30287984977833199</v>
      </c>
      <c r="D12" s="17">
        <v>0.43173256866466603</v>
      </c>
      <c r="E12" s="17">
        <v>0.17746194744393401</v>
      </c>
      <c r="F12" s="17"/>
      <c r="G12" s="17">
        <v>0.28935539949981798</v>
      </c>
      <c r="H12" s="17">
        <v>0.37556445462096699</v>
      </c>
      <c r="I12" s="17">
        <v>0.31150039752870401</v>
      </c>
      <c r="J12" s="17">
        <v>0.29782309340382102</v>
      </c>
      <c r="K12" s="17">
        <v>0.30444694755491902</v>
      </c>
      <c r="L12" s="17">
        <v>0.248904900159023</v>
      </c>
      <c r="M12" s="17"/>
      <c r="N12" s="17">
        <v>0.39038447272815002</v>
      </c>
      <c r="O12" s="17">
        <v>0.30778990075576901</v>
      </c>
      <c r="P12" s="17">
        <v>0.26201341332815797</v>
      </c>
      <c r="Q12" s="17">
        <v>0.24076123130577501</v>
      </c>
      <c r="R12" s="17"/>
      <c r="S12" s="17">
        <v>0.35873921632606498</v>
      </c>
      <c r="T12" s="17">
        <v>0.31868340349970098</v>
      </c>
      <c r="U12" s="17">
        <v>0.29621828712607601</v>
      </c>
      <c r="V12" s="17">
        <v>0.20119902146504401</v>
      </c>
      <c r="W12" s="17">
        <v>0.31303071538321497</v>
      </c>
      <c r="X12" s="17">
        <v>0.25658939751179799</v>
      </c>
      <c r="Y12" s="17">
        <v>0.20772684051912499</v>
      </c>
      <c r="Z12" s="17">
        <v>0.36148066968364001</v>
      </c>
      <c r="AA12" s="17">
        <v>0.30076188703413997</v>
      </c>
      <c r="AB12" s="17">
        <v>0.374641739732955</v>
      </c>
      <c r="AC12" s="17">
        <v>0.308559777786376</v>
      </c>
      <c r="AD12" s="17">
        <v>0.36952552078519901</v>
      </c>
      <c r="AE12" s="17"/>
      <c r="AF12" s="17">
        <v>0.23982479196964901</v>
      </c>
      <c r="AG12" s="17">
        <v>0.263462024958801</v>
      </c>
      <c r="AH12" s="17">
        <v>0.36540938384938898</v>
      </c>
      <c r="AI12" s="17">
        <v>0.34203949012788398</v>
      </c>
      <c r="AJ12" s="17">
        <v>0.54911813023899803</v>
      </c>
      <c r="AK12" s="17"/>
      <c r="AL12" s="17">
        <v>0.37401541379991898</v>
      </c>
      <c r="AM12" s="17">
        <v>0.265065711366123</v>
      </c>
      <c r="AN12" s="17">
        <v>0.313542695202217</v>
      </c>
      <c r="AO12" s="17">
        <v>0.27939080792088999</v>
      </c>
      <c r="AP12" s="17">
        <v>0.245974478532132</v>
      </c>
      <c r="AQ12" s="17">
        <v>0.321301616659809</v>
      </c>
      <c r="AR12" s="17"/>
      <c r="AS12" s="17">
        <v>0.31109593060223101</v>
      </c>
      <c r="AT12" s="17">
        <v>0.29309571075375801</v>
      </c>
      <c r="AU12" s="17"/>
      <c r="AV12" s="17">
        <v>0.31557057058170002</v>
      </c>
      <c r="AW12" s="17">
        <v>0.30067523418424402</v>
      </c>
    </row>
    <row r="13" spans="2:49" x14ac:dyDescent="0.3">
      <c r="B13" s="18" t="s">
        <v>208</v>
      </c>
      <c r="C13" s="17">
        <v>0.250071520965084</v>
      </c>
      <c r="D13" s="17">
        <v>0.28543900040568099</v>
      </c>
      <c r="E13" s="17">
        <v>0.21737204413851</v>
      </c>
      <c r="F13" s="17"/>
      <c r="G13" s="17">
        <v>0.14024246985861599</v>
      </c>
      <c r="H13" s="17">
        <v>0.26455914374044998</v>
      </c>
      <c r="I13" s="17">
        <v>0.31511235777177699</v>
      </c>
      <c r="J13" s="17">
        <v>0.28556853239506402</v>
      </c>
      <c r="K13" s="17">
        <v>0.25758838885476498</v>
      </c>
      <c r="L13" s="17">
        <v>0.22474696104327699</v>
      </c>
      <c r="M13" s="17"/>
      <c r="N13" s="17">
        <v>0.29036870967932099</v>
      </c>
      <c r="O13" s="17">
        <v>0.24286087857598701</v>
      </c>
      <c r="P13" s="17">
        <v>0.23590287171544799</v>
      </c>
      <c r="Q13" s="17">
        <v>0.227352005789863</v>
      </c>
      <c r="R13" s="17"/>
      <c r="S13" s="17">
        <v>0.25351958258854901</v>
      </c>
      <c r="T13" s="17">
        <v>0.22412162175619299</v>
      </c>
      <c r="U13" s="17">
        <v>0.242230338247997</v>
      </c>
      <c r="V13" s="17">
        <v>0.24223423844363801</v>
      </c>
      <c r="W13" s="17">
        <v>0.22842861971373399</v>
      </c>
      <c r="X13" s="17">
        <v>0.23407333523360799</v>
      </c>
      <c r="Y13" s="17">
        <v>0.24933579482798601</v>
      </c>
      <c r="Z13" s="17">
        <v>0.29751500533271402</v>
      </c>
      <c r="AA13" s="17">
        <v>0.20075554964154099</v>
      </c>
      <c r="AB13" s="17">
        <v>0.31215597428089098</v>
      </c>
      <c r="AC13" s="17">
        <v>0.34277494121646701</v>
      </c>
      <c r="AD13" s="17">
        <v>0.26843543761314698</v>
      </c>
      <c r="AE13" s="17"/>
      <c r="AF13" s="17">
        <v>0.22541300671514</v>
      </c>
      <c r="AG13" s="17">
        <v>0.22238552592292399</v>
      </c>
      <c r="AH13" s="17">
        <v>0.28501295141677202</v>
      </c>
      <c r="AI13" s="17">
        <v>0.26431769581290199</v>
      </c>
      <c r="AJ13" s="17">
        <v>0.34073237060665801</v>
      </c>
      <c r="AK13" s="17"/>
      <c r="AL13" s="17">
        <v>0.25217569381695698</v>
      </c>
      <c r="AM13" s="17">
        <v>0.23433472651469001</v>
      </c>
      <c r="AN13" s="17">
        <v>0.27128184437443398</v>
      </c>
      <c r="AO13" s="17">
        <v>0.272515704988115</v>
      </c>
      <c r="AP13" s="17">
        <v>0.21652062991899401</v>
      </c>
      <c r="AQ13" s="17">
        <v>0.27314073165525998</v>
      </c>
      <c r="AR13" s="17"/>
      <c r="AS13" s="17">
        <v>0.27723878467505497</v>
      </c>
      <c r="AT13" s="17">
        <v>0.217719321570646</v>
      </c>
      <c r="AU13" s="17"/>
      <c r="AV13" s="17">
        <v>0.285748121089278</v>
      </c>
      <c r="AW13" s="17">
        <v>0.25742194758916898</v>
      </c>
    </row>
    <row r="14" spans="2:49" x14ac:dyDescent="0.3">
      <c r="B14" s="18" t="s">
        <v>209</v>
      </c>
      <c r="C14" s="17">
        <v>0.195294331750103</v>
      </c>
      <c r="D14" s="17">
        <v>0.25332796769597499</v>
      </c>
      <c r="E14" s="17">
        <v>0.140091609337369</v>
      </c>
      <c r="F14" s="17"/>
      <c r="G14" s="17">
        <v>9.62825060458357E-2</v>
      </c>
      <c r="H14" s="17">
        <v>0.20315988251362699</v>
      </c>
      <c r="I14" s="17">
        <v>0.18983625587859501</v>
      </c>
      <c r="J14" s="17">
        <v>0.241056629681656</v>
      </c>
      <c r="K14" s="17">
        <v>0.25960690537519598</v>
      </c>
      <c r="L14" s="17">
        <v>0.179270215949484</v>
      </c>
      <c r="M14" s="17"/>
      <c r="N14" s="17">
        <v>0.21104822069992399</v>
      </c>
      <c r="O14" s="17">
        <v>0.180800379427696</v>
      </c>
      <c r="P14" s="17">
        <v>0.19821432998262001</v>
      </c>
      <c r="Q14" s="17">
        <v>0.19291800656439401</v>
      </c>
      <c r="R14" s="17"/>
      <c r="S14" s="17">
        <v>0.19256909589694601</v>
      </c>
      <c r="T14" s="17">
        <v>0.17551288165780399</v>
      </c>
      <c r="U14" s="17">
        <v>0.21655370810795499</v>
      </c>
      <c r="V14" s="17">
        <v>0.15584355486425699</v>
      </c>
      <c r="W14" s="17">
        <v>0.207806470361867</v>
      </c>
      <c r="X14" s="17">
        <v>0.19165945736062101</v>
      </c>
      <c r="Y14" s="17">
        <v>0.17973325445490099</v>
      </c>
      <c r="Z14" s="17">
        <v>0.248700099158392</v>
      </c>
      <c r="AA14" s="17">
        <v>0.172474707313899</v>
      </c>
      <c r="AB14" s="17">
        <v>0.26954380473452799</v>
      </c>
      <c r="AC14" s="17">
        <v>0.182785299910974</v>
      </c>
      <c r="AD14" s="17">
        <v>0.18942693216129899</v>
      </c>
      <c r="AE14" s="17"/>
      <c r="AF14" s="17">
        <v>0.198173770374972</v>
      </c>
      <c r="AG14" s="17">
        <v>0.17227241917663899</v>
      </c>
      <c r="AH14" s="17">
        <v>0.21923823711436399</v>
      </c>
      <c r="AI14" s="17">
        <v>0.20248958155404401</v>
      </c>
      <c r="AJ14" s="17">
        <v>0.17840144709540401</v>
      </c>
      <c r="AK14" s="17"/>
      <c r="AL14" s="17">
        <v>0.205594975359295</v>
      </c>
      <c r="AM14" s="17">
        <v>0.19729921933262801</v>
      </c>
      <c r="AN14" s="17">
        <v>0.20815700229734899</v>
      </c>
      <c r="AO14" s="17">
        <v>0.17213377447929001</v>
      </c>
      <c r="AP14" s="17">
        <v>0.18311997474803399</v>
      </c>
      <c r="AQ14" s="17">
        <v>0.21078253606171099</v>
      </c>
      <c r="AR14" s="17"/>
      <c r="AS14" s="17">
        <v>0.20267824230526399</v>
      </c>
      <c r="AT14" s="17">
        <v>0.18650118463224999</v>
      </c>
      <c r="AU14" s="17"/>
      <c r="AV14" s="17">
        <v>0.207756742987103</v>
      </c>
      <c r="AW14" s="17">
        <v>0.19085125418850099</v>
      </c>
    </row>
    <row r="15" spans="2:49" x14ac:dyDescent="0.3">
      <c r="B15" s="18" t="s">
        <v>210</v>
      </c>
      <c r="C15" s="17">
        <v>0.193507148028607</v>
      </c>
      <c r="D15" s="17">
        <v>0.263813094842062</v>
      </c>
      <c r="E15" s="17">
        <v>0.12534299633864601</v>
      </c>
      <c r="F15" s="17"/>
      <c r="G15" s="17">
        <v>0.17290445444786001</v>
      </c>
      <c r="H15" s="17">
        <v>0.22049268671844899</v>
      </c>
      <c r="I15" s="17">
        <v>0.18691711215899401</v>
      </c>
      <c r="J15" s="17">
        <v>0.20688487080703599</v>
      </c>
      <c r="K15" s="17">
        <v>0.20241387365772601</v>
      </c>
      <c r="L15" s="17">
        <v>0.17391402398929801</v>
      </c>
      <c r="M15" s="17"/>
      <c r="N15" s="17">
        <v>0.258743134492393</v>
      </c>
      <c r="O15" s="17">
        <v>0.20320910479093099</v>
      </c>
      <c r="P15" s="17">
        <v>0.161303213244712</v>
      </c>
      <c r="Q15" s="17">
        <v>0.14164153268489399</v>
      </c>
      <c r="R15" s="17"/>
      <c r="S15" s="17">
        <v>0.20373244771506599</v>
      </c>
      <c r="T15" s="17">
        <v>0.16491864419751201</v>
      </c>
      <c r="U15" s="17">
        <v>0.22779332938847899</v>
      </c>
      <c r="V15" s="17">
        <v>0.16867545282091201</v>
      </c>
      <c r="W15" s="17">
        <v>0.19423563496132701</v>
      </c>
      <c r="X15" s="17">
        <v>0.15611127384345599</v>
      </c>
      <c r="Y15" s="17">
        <v>0.17718304594012599</v>
      </c>
      <c r="Z15" s="17">
        <v>0.18915392680374599</v>
      </c>
      <c r="AA15" s="17">
        <v>0.174424310919295</v>
      </c>
      <c r="AB15" s="17">
        <v>0.26601796038907499</v>
      </c>
      <c r="AC15" s="17">
        <v>0.222742152027502</v>
      </c>
      <c r="AD15" s="17">
        <v>0.21652692970575299</v>
      </c>
      <c r="AE15" s="17"/>
      <c r="AF15" s="17">
        <v>0.15887542021807299</v>
      </c>
      <c r="AG15" s="17">
        <v>0.19341448835912001</v>
      </c>
      <c r="AH15" s="17">
        <v>0.20332647043580801</v>
      </c>
      <c r="AI15" s="17">
        <v>0.23837476396548801</v>
      </c>
      <c r="AJ15" s="17">
        <v>0.196086717606303</v>
      </c>
      <c r="AK15" s="17"/>
      <c r="AL15" s="17">
        <v>0.23838470297280501</v>
      </c>
      <c r="AM15" s="17">
        <v>0.17680952973268299</v>
      </c>
      <c r="AN15" s="17">
        <v>0.226480406789553</v>
      </c>
      <c r="AO15" s="17">
        <v>0.15481608947855999</v>
      </c>
      <c r="AP15" s="17">
        <v>0.16083379672020201</v>
      </c>
      <c r="AQ15" s="17">
        <v>0.183185147075448</v>
      </c>
      <c r="AR15" s="17"/>
      <c r="AS15" s="17">
        <v>0.19891048486016499</v>
      </c>
      <c r="AT15" s="17">
        <v>0.187072571751949</v>
      </c>
      <c r="AU15" s="17"/>
      <c r="AV15" s="17">
        <v>0.19487843068806701</v>
      </c>
      <c r="AW15" s="17">
        <v>0.20830047213536401</v>
      </c>
    </row>
    <row r="16" spans="2:49" ht="28.8" x14ac:dyDescent="0.3">
      <c r="B16" s="18" t="s">
        <v>211</v>
      </c>
      <c r="C16" s="17">
        <v>0.19282499272461301</v>
      </c>
      <c r="D16" s="17">
        <v>0.108358451587323</v>
      </c>
      <c r="E16" s="17">
        <v>0.27131964396177499</v>
      </c>
      <c r="F16" s="17"/>
      <c r="G16" s="17">
        <v>0.15299414642572801</v>
      </c>
      <c r="H16" s="17">
        <v>0.126073022910177</v>
      </c>
      <c r="I16" s="17">
        <v>0.171875971809133</v>
      </c>
      <c r="J16" s="17">
        <v>0.194390571298729</v>
      </c>
      <c r="K16" s="17">
        <v>0.22876442662106999</v>
      </c>
      <c r="L16" s="17">
        <v>0.265432941268822</v>
      </c>
      <c r="M16" s="17"/>
      <c r="N16" s="17">
        <v>0.138372512173177</v>
      </c>
      <c r="O16" s="17">
        <v>0.20781426436337999</v>
      </c>
      <c r="P16" s="17">
        <v>0.189245652196423</v>
      </c>
      <c r="Q16" s="17">
        <v>0.23770657450416599</v>
      </c>
      <c r="R16" s="17"/>
      <c r="S16" s="17">
        <v>0.140881485784035</v>
      </c>
      <c r="T16" s="17">
        <v>0.23195466573481699</v>
      </c>
      <c r="U16" s="17">
        <v>0.23394378587728701</v>
      </c>
      <c r="V16" s="17">
        <v>0.19423516726096099</v>
      </c>
      <c r="W16" s="17">
        <v>0.25354619346752699</v>
      </c>
      <c r="X16" s="17">
        <v>0.17770786090721599</v>
      </c>
      <c r="Y16" s="17">
        <v>0.23401295951307999</v>
      </c>
      <c r="Z16" s="17">
        <v>0.149380121491306</v>
      </c>
      <c r="AA16" s="17">
        <v>0.18489088372752899</v>
      </c>
      <c r="AB16" s="17">
        <v>0.14012422942640801</v>
      </c>
      <c r="AC16" s="17">
        <v>0.215191257166992</v>
      </c>
      <c r="AD16" s="17">
        <v>0.15334022852123899</v>
      </c>
      <c r="AE16" s="17"/>
      <c r="AF16" s="17">
        <v>0.264800701910406</v>
      </c>
      <c r="AG16" s="17">
        <v>0.20128511953627101</v>
      </c>
      <c r="AH16" s="17">
        <v>0.135213707164549</v>
      </c>
      <c r="AI16" s="17">
        <v>0.12946288674888201</v>
      </c>
      <c r="AJ16" s="17">
        <v>0.119035937819157</v>
      </c>
      <c r="AK16" s="17"/>
      <c r="AL16" s="17">
        <v>0.13769895383549599</v>
      </c>
      <c r="AM16" s="17">
        <v>0.21325145154647901</v>
      </c>
      <c r="AN16" s="17">
        <v>0.18374920897920799</v>
      </c>
      <c r="AO16" s="17">
        <v>0.22698635365737499</v>
      </c>
      <c r="AP16" s="17">
        <v>0.219303396495201</v>
      </c>
      <c r="AQ16" s="17">
        <v>0.205824929004636</v>
      </c>
      <c r="AR16" s="17"/>
      <c r="AS16" s="17">
        <v>0.18642892508779799</v>
      </c>
      <c r="AT16" s="17">
        <v>0.20044176479763401</v>
      </c>
      <c r="AU16" s="17"/>
      <c r="AV16" s="17">
        <v>0.189128720858873</v>
      </c>
      <c r="AW16" s="17">
        <v>0.180141547276396</v>
      </c>
    </row>
    <row r="17" spans="2:49" x14ac:dyDescent="0.3">
      <c r="B17" s="18" t="s">
        <v>212</v>
      </c>
      <c r="C17" s="17">
        <v>0.181668211352734</v>
      </c>
      <c r="D17" s="17">
        <v>0.21955920929385001</v>
      </c>
      <c r="E17" s="17">
        <v>0.14601515206847299</v>
      </c>
      <c r="F17" s="17"/>
      <c r="G17" s="17">
        <v>0.17631475909875699</v>
      </c>
      <c r="H17" s="17">
        <v>0.16658132319657601</v>
      </c>
      <c r="I17" s="17">
        <v>0.21335820880834599</v>
      </c>
      <c r="J17" s="17">
        <v>0.23541059727879701</v>
      </c>
      <c r="K17" s="17">
        <v>0.190901913106198</v>
      </c>
      <c r="L17" s="17">
        <v>0.121712644326223</v>
      </c>
      <c r="M17" s="17"/>
      <c r="N17" s="17">
        <v>0.20114347094452201</v>
      </c>
      <c r="O17" s="17">
        <v>0.20634179489270099</v>
      </c>
      <c r="P17" s="17">
        <v>0.159246101817722</v>
      </c>
      <c r="Q17" s="17">
        <v>0.15479115960971701</v>
      </c>
      <c r="R17" s="17"/>
      <c r="S17" s="17">
        <v>0.15111123518017999</v>
      </c>
      <c r="T17" s="17">
        <v>0.17835513394852101</v>
      </c>
      <c r="U17" s="17">
        <v>0.17065338883731199</v>
      </c>
      <c r="V17" s="17">
        <v>0.18999501919933501</v>
      </c>
      <c r="W17" s="17">
        <v>0.181602396407893</v>
      </c>
      <c r="X17" s="17">
        <v>0.19996752304322399</v>
      </c>
      <c r="Y17" s="17">
        <v>0.15162921606784899</v>
      </c>
      <c r="Z17" s="17">
        <v>0.202721760637669</v>
      </c>
      <c r="AA17" s="17">
        <v>0.17118841015835601</v>
      </c>
      <c r="AB17" s="17">
        <v>0.23331473980286099</v>
      </c>
      <c r="AC17" s="17">
        <v>0.188202091228857</v>
      </c>
      <c r="AD17" s="17">
        <v>0.21333749678973499</v>
      </c>
      <c r="AE17" s="17"/>
      <c r="AF17" s="17">
        <v>0.135554905470641</v>
      </c>
      <c r="AG17" s="17">
        <v>0.16288553878165399</v>
      </c>
      <c r="AH17" s="17">
        <v>0.21760202160936501</v>
      </c>
      <c r="AI17" s="17">
        <v>0.210999702788746</v>
      </c>
      <c r="AJ17" s="17">
        <v>0.20476264862844501</v>
      </c>
      <c r="AK17" s="17"/>
      <c r="AL17" s="17">
        <v>0.19869412766634201</v>
      </c>
      <c r="AM17" s="17">
        <v>0.184105977556725</v>
      </c>
      <c r="AN17" s="17">
        <v>0.18084711507586901</v>
      </c>
      <c r="AO17" s="17">
        <v>0.181789227542489</v>
      </c>
      <c r="AP17" s="17">
        <v>0.146054041492863</v>
      </c>
      <c r="AQ17" s="17">
        <v>0.15015416865921499</v>
      </c>
      <c r="AR17" s="17"/>
      <c r="AS17" s="17">
        <v>0.182782652390826</v>
      </c>
      <c r="AT17" s="17">
        <v>0.18034107664154</v>
      </c>
      <c r="AU17" s="17"/>
      <c r="AV17" s="17">
        <v>0.19657712056007601</v>
      </c>
      <c r="AW17" s="17">
        <v>0.150657617594979</v>
      </c>
    </row>
    <row r="18" spans="2:49" x14ac:dyDescent="0.3">
      <c r="B18" s="18" t="s">
        <v>213</v>
      </c>
      <c r="C18" s="17">
        <v>0.114704754946635</v>
      </c>
      <c r="D18" s="17">
        <v>0.15316441823711699</v>
      </c>
      <c r="E18" s="17">
        <v>7.8015288821301307E-2</v>
      </c>
      <c r="F18" s="17"/>
      <c r="G18" s="17">
        <v>0.132064468703987</v>
      </c>
      <c r="H18" s="17">
        <v>0.21539880552569199</v>
      </c>
      <c r="I18" s="17">
        <v>0.160854242358104</v>
      </c>
      <c r="J18" s="17">
        <v>0.110701349005877</v>
      </c>
      <c r="K18" s="17">
        <v>6.5149741428854796E-2</v>
      </c>
      <c r="L18" s="17">
        <v>2.0088986063204101E-2</v>
      </c>
      <c r="M18" s="17"/>
      <c r="N18" s="17">
        <v>0.174487020058883</v>
      </c>
      <c r="O18" s="17">
        <v>9.4107589107262898E-2</v>
      </c>
      <c r="P18" s="17">
        <v>0.105280423916267</v>
      </c>
      <c r="Q18" s="17">
        <v>8.1098705584278105E-2</v>
      </c>
      <c r="R18" s="17"/>
      <c r="S18" s="17">
        <v>0.15995200411972099</v>
      </c>
      <c r="T18" s="17">
        <v>0.10106854428980901</v>
      </c>
      <c r="U18" s="17">
        <v>0.117883690346887</v>
      </c>
      <c r="V18" s="17">
        <v>9.6453574416302895E-2</v>
      </c>
      <c r="W18" s="17">
        <v>0.10457355873114101</v>
      </c>
      <c r="X18" s="17">
        <v>0.114082633025634</v>
      </c>
      <c r="Y18" s="17">
        <v>0.101736650275655</v>
      </c>
      <c r="Z18" s="17">
        <v>0.106982934922651</v>
      </c>
      <c r="AA18" s="17">
        <v>0.121313396045423</v>
      </c>
      <c r="AB18" s="17">
        <v>0.13976083461088501</v>
      </c>
      <c r="AC18" s="17">
        <v>6.7320508210834407E-2</v>
      </c>
      <c r="AD18" s="17">
        <v>5.8559553305653801E-2</v>
      </c>
      <c r="AE18" s="17"/>
      <c r="AF18" s="17">
        <v>8.2479062310895399E-2</v>
      </c>
      <c r="AG18" s="17">
        <v>8.8084008148816006E-2</v>
      </c>
      <c r="AH18" s="17">
        <v>0.13638408184211501</v>
      </c>
      <c r="AI18" s="17">
        <v>0.217552318184833</v>
      </c>
      <c r="AJ18" s="17">
        <v>0.16785258780014001</v>
      </c>
      <c r="AK18" s="17"/>
      <c r="AL18" s="17">
        <v>0.18495700533933301</v>
      </c>
      <c r="AM18" s="17">
        <v>7.9094530360869303E-2</v>
      </c>
      <c r="AN18" s="17">
        <v>0.14384299289144301</v>
      </c>
      <c r="AO18" s="17">
        <v>8.1386272774276902E-2</v>
      </c>
      <c r="AP18" s="17">
        <v>6.3061525416347797E-2</v>
      </c>
      <c r="AQ18" s="17">
        <v>0.10498319664476501</v>
      </c>
      <c r="AR18" s="17"/>
      <c r="AS18" s="17">
        <v>0.11267642440354</v>
      </c>
      <c r="AT18" s="17">
        <v>0.117120197107782</v>
      </c>
      <c r="AU18" s="17"/>
      <c r="AV18" s="17">
        <v>0.117614883443242</v>
      </c>
      <c r="AW18" s="17">
        <v>0.10117557010877699</v>
      </c>
    </row>
    <row r="19" spans="2:49" x14ac:dyDescent="0.3">
      <c r="B19" s="18" t="s">
        <v>214</v>
      </c>
      <c r="C19" s="19">
        <v>4.84082295861609E-3</v>
      </c>
      <c r="D19" s="19">
        <v>7.0039905383898699E-3</v>
      </c>
      <c r="E19" s="19">
        <v>2.76563299028703E-3</v>
      </c>
      <c r="F19" s="19"/>
      <c r="G19" s="19">
        <v>3.56515416939424E-3</v>
      </c>
      <c r="H19" s="19">
        <v>2.4720423137165001E-3</v>
      </c>
      <c r="I19" s="19">
        <v>5.7053856317339597E-3</v>
      </c>
      <c r="J19" s="19">
        <v>0</v>
      </c>
      <c r="K19" s="19">
        <v>8.7707744873096408E-3</v>
      </c>
      <c r="L19" s="19">
        <v>8.2080136761212997E-3</v>
      </c>
      <c r="M19" s="19"/>
      <c r="N19" s="19">
        <v>1.5226850162688001E-3</v>
      </c>
      <c r="O19" s="19">
        <v>6.4548981116144899E-3</v>
      </c>
      <c r="P19" s="19">
        <v>8.3214534499948603E-3</v>
      </c>
      <c r="Q19" s="19">
        <v>3.7368508235807599E-3</v>
      </c>
      <c r="R19" s="19"/>
      <c r="S19" s="19">
        <v>0</v>
      </c>
      <c r="T19" s="19">
        <v>6.87131347940042E-3</v>
      </c>
      <c r="U19" s="19">
        <v>6.2440103047736199E-3</v>
      </c>
      <c r="V19" s="19">
        <v>9.3023678416752908E-3</v>
      </c>
      <c r="W19" s="19">
        <v>5.9501559248371404E-3</v>
      </c>
      <c r="X19" s="19">
        <v>1.01899459989902E-2</v>
      </c>
      <c r="Y19" s="19">
        <v>0</v>
      </c>
      <c r="Z19" s="19">
        <v>1.08535580203417E-2</v>
      </c>
      <c r="AA19" s="19">
        <v>3.9404607051027503E-3</v>
      </c>
      <c r="AB19" s="19">
        <v>0</v>
      </c>
      <c r="AC19" s="19">
        <v>8.2076466806186004E-3</v>
      </c>
      <c r="AD19" s="19">
        <v>0</v>
      </c>
      <c r="AE19" s="19"/>
      <c r="AF19" s="19">
        <v>3.8010324557511202E-3</v>
      </c>
      <c r="AG19" s="19">
        <v>7.0661835691747501E-3</v>
      </c>
      <c r="AH19" s="19">
        <v>5.5185485929732103E-3</v>
      </c>
      <c r="AI19" s="19">
        <v>0</v>
      </c>
      <c r="AJ19" s="19">
        <v>0</v>
      </c>
      <c r="AK19" s="19"/>
      <c r="AL19" s="19">
        <v>3.4208983380886499E-3</v>
      </c>
      <c r="AM19" s="19">
        <v>0</v>
      </c>
      <c r="AN19" s="19">
        <v>7.3851678574890804E-3</v>
      </c>
      <c r="AO19" s="19">
        <v>4.9963680333021104E-3</v>
      </c>
      <c r="AP19" s="19">
        <v>2.1563886893630702E-2</v>
      </c>
      <c r="AQ19" s="19">
        <v>0</v>
      </c>
      <c r="AR19" s="19"/>
      <c r="AS19" s="19">
        <v>6.3931203309688404E-3</v>
      </c>
      <c r="AT19" s="19">
        <v>2.9922660098576901E-3</v>
      </c>
      <c r="AU19" s="19"/>
      <c r="AV19" s="19">
        <v>9.1383218682800204E-3</v>
      </c>
      <c r="AW19" s="19">
        <v>0</v>
      </c>
    </row>
    <row r="20" spans="2:49" x14ac:dyDescent="0.3">
      <c r="B20" s="16"/>
    </row>
    <row r="21" spans="2:49" x14ac:dyDescent="0.3">
      <c r="B21" t="s">
        <v>81</v>
      </c>
    </row>
    <row r="22" spans="2:49" x14ac:dyDescent="0.3">
      <c r="B22" t="s">
        <v>82</v>
      </c>
    </row>
    <row r="24" spans="2:49" x14ac:dyDescent="0.3">
      <c r="B24"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W27"/>
  <sheetViews>
    <sheetView showGridLines="0" workbookViewId="0">
      <pane xSplit="2" topLeftCell="C1" activePane="topRight" state="frozen"/>
      <selection pane="topRight" activeCell="N6" sqref="N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216</v>
      </c>
      <c r="C9" s="17">
        <v>0.57112391291970799</v>
      </c>
      <c r="D9" s="17">
        <v>0.67668673891477704</v>
      </c>
      <c r="E9" s="17">
        <v>0.47035328232478701</v>
      </c>
      <c r="F9" s="17"/>
      <c r="G9" s="17">
        <v>0.51773054965370502</v>
      </c>
      <c r="H9" s="17">
        <v>0.58060327928800104</v>
      </c>
      <c r="I9" s="17">
        <v>0.55760984823364002</v>
      </c>
      <c r="J9" s="17">
        <v>0.57387176666837403</v>
      </c>
      <c r="K9" s="17">
        <v>0.61463702264901499</v>
      </c>
      <c r="L9" s="17">
        <v>0.57876662992960803</v>
      </c>
      <c r="M9" s="17"/>
      <c r="N9" s="17">
        <v>0.63931158353795503</v>
      </c>
      <c r="O9" s="17">
        <v>0.56360396881439201</v>
      </c>
      <c r="P9" s="17">
        <v>0.55812544312165402</v>
      </c>
      <c r="Q9" s="17">
        <v>0.51943176747559605</v>
      </c>
      <c r="R9" s="17"/>
      <c r="S9" s="17">
        <v>0.61289732799222996</v>
      </c>
      <c r="T9" s="17">
        <v>0.57963197332049798</v>
      </c>
      <c r="U9" s="17">
        <v>0.53057490985369404</v>
      </c>
      <c r="V9" s="17">
        <v>0.53476486033067205</v>
      </c>
      <c r="W9" s="17">
        <v>0.56190610364064297</v>
      </c>
      <c r="X9" s="17">
        <v>0.536572660424671</v>
      </c>
      <c r="Y9" s="17">
        <v>0.54893874774639795</v>
      </c>
      <c r="Z9" s="17">
        <v>0.62257496464585504</v>
      </c>
      <c r="AA9" s="17">
        <v>0.52286481590697897</v>
      </c>
      <c r="AB9" s="17">
        <v>0.63135736757993699</v>
      </c>
      <c r="AC9" s="17">
        <v>0.55955617544992298</v>
      </c>
      <c r="AD9" s="17">
        <v>0.68723557493104104</v>
      </c>
      <c r="AE9" s="17"/>
      <c r="AF9" s="17">
        <v>0.538304881450691</v>
      </c>
      <c r="AG9" s="17">
        <v>0.56445310995296405</v>
      </c>
      <c r="AH9" s="17">
        <v>0.60144118870235297</v>
      </c>
      <c r="AI9" s="17">
        <v>0.59273146283775902</v>
      </c>
      <c r="AJ9" s="17">
        <v>0.63915403606258003</v>
      </c>
      <c r="AK9" s="17"/>
      <c r="AL9" s="17">
        <v>0.60641616436338097</v>
      </c>
      <c r="AM9" s="17">
        <v>0.55517377151341696</v>
      </c>
      <c r="AN9" s="17">
        <v>0.56666308774623797</v>
      </c>
      <c r="AO9" s="17">
        <v>0.53048126003304796</v>
      </c>
      <c r="AP9" s="17">
        <v>0.59465560431939302</v>
      </c>
      <c r="AQ9" s="17">
        <v>0.59010407957695099</v>
      </c>
      <c r="AR9" s="17"/>
      <c r="AS9" s="17">
        <v>0.59278913515312603</v>
      </c>
      <c r="AT9" s="17">
        <v>0.54532383245878702</v>
      </c>
      <c r="AU9" s="17"/>
      <c r="AV9" s="17">
        <v>0.59439911013291902</v>
      </c>
      <c r="AW9" s="17">
        <v>0.58903976971099903</v>
      </c>
    </row>
    <row r="10" spans="2:49" x14ac:dyDescent="0.3">
      <c r="B10" s="18" t="s">
        <v>217</v>
      </c>
      <c r="C10" s="17">
        <v>0.32223855369326998</v>
      </c>
      <c r="D10" s="17">
        <v>0.43198057892460701</v>
      </c>
      <c r="E10" s="17">
        <v>0.216533417104114</v>
      </c>
      <c r="F10" s="17"/>
      <c r="G10" s="17">
        <v>0.28756775798486001</v>
      </c>
      <c r="H10" s="17">
        <v>0.326408315728687</v>
      </c>
      <c r="I10" s="17">
        <v>0.29879339427743001</v>
      </c>
      <c r="J10" s="17">
        <v>0.33941148354745898</v>
      </c>
      <c r="K10" s="17">
        <v>0.39635548407075799</v>
      </c>
      <c r="L10" s="17">
        <v>0.29750704237658898</v>
      </c>
      <c r="M10" s="17"/>
      <c r="N10" s="17">
        <v>0.39486243850840802</v>
      </c>
      <c r="O10" s="17">
        <v>0.332309382655324</v>
      </c>
      <c r="P10" s="17">
        <v>0.28862345382027799</v>
      </c>
      <c r="Q10" s="17">
        <v>0.26465769504104097</v>
      </c>
      <c r="R10" s="17"/>
      <c r="S10" s="17">
        <v>0.34079471912131598</v>
      </c>
      <c r="T10" s="17">
        <v>0.35486446582290998</v>
      </c>
      <c r="U10" s="17">
        <v>0.29194365347012602</v>
      </c>
      <c r="V10" s="17">
        <v>0.27427602874149798</v>
      </c>
      <c r="W10" s="17">
        <v>0.32872496542701202</v>
      </c>
      <c r="X10" s="17">
        <v>0.31817292597524999</v>
      </c>
      <c r="Y10" s="17">
        <v>0.310262246784896</v>
      </c>
      <c r="Z10" s="17">
        <v>0.32722371353813201</v>
      </c>
      <c r="AA10" s="17">
        <v>0.27339743992545201</v>
      </c>
      <c r="AB10" s="17">
        <v>0.35909626677383</v>
      </c>
      <c r="AC10" s="17">
        <v>0.33920380719075499</v>
      </c>
      <c r="AD10" s="17">
        <v>0.38085947386912899</v>
      </c>
      <c r="AE10" s="17"/>
      <c r="AF10" s="17">
        <v>0.30070889331874401</v>
      </c>
      <c r="AG10" s="17">
        <v>0.31111705273028101</v>
      </c>
      <c r="AH10" s="17">
        <v>0.33622249018226602</v>
      </c>
      <c r="AI10" s="17">
        <v>0.35824872120642598</v>
      </c>
      <c r="AJ10" s="17">
        <v>0.35467330179772899</v>
      </c>
      <c r="AK10" s="17"/>
      <c r="AL10" s="17">
        <v>0.348105807706999</v>
      </c>
      <c r="AM10" s="17">
        <v>0.30070609114614699</v>
      </c>
      <c r="AN10" s="17">
        <v>0.37053255437947002</v>
      </c>
      <c r="AO10" s="17">
        <v>0.31437776715228899</v>
      </c>
      <c r="AP10" s="17">
        <v>0.27211817320159198</v>
      </c>
      <c r="AQ10" s="17">
        <v>0.33393056797169801</v>
      </c>
      <c r="AR10" s="17"/>
      <c r="AS10" s="17">
        <v>0.33910307252806499</v>
      </c>
      <c r="AT10" s="17">
        <v>0.302155402078913</v>
      </c>
      <c r="AU10" s="17"/>
      <c r="AV10" s="17">
        <v>0.332928255043206</v>
      </c>
      <c r="AW10" s="17">
        <v>0.353483201151022</v>
      </c>
    </row>
    <row r="11" spans="2:49" x14ac:dyDescent="0.3">
      <c r="B11" s="18" t="s">
        <v>218</v>
      </c>
      <c r="C11" s="17">
        <v>0.31272650691916398</v>
      </c>
      <c r="D11" s="17">
        <v>0.41334750151287802</v>
      </c>
      <c r="E11" s="17">
        <v>0.216827670585724</v>
      </c>
      <c r="F11" s="17"/>
      <c r="G11" s="17">
        <v>0.347521306043793</v>
      </c>
      <c r="H11" s="17">
        <v>0.40875430629423698</v>
      </c>
      <c r="I11" s="17">
        <v>0.32742668489939902</v>
      </c>
      <c r="J11" s="17">
        <v>0.31202252540124698</v>
      </c>
      <c r="K11" s="17">
        <v>0.23307729341394401</v>
      </c>
      <c r="L11" s="17">
        <v>0.25346747288073801</v>
      </c>
      <c r="M11" s="17"/>
      <c r="N11" s="17">
        <v>0.367517939220741</v>
      </c>
      <c r="O11" s="17">
        <v>0.31098037570799902</v>
      </c>
      <c r="P11" s="17">
        <v>0.30534927554486302</v>
      </c>
      <c r="Q11" s="17">
        <v>0.26336958405085797</v>
      </c>
      <c r="R11" s="17"/>
      <c r="S11" s="17">
        <v>0.38730696179866397</v>
      </c>
      <c r="T11" s="17">
        <v>0.31186324830886503</v>
      </c>
      <c r="U11" s="17">
        <v>0.26255188777514199</v>
      </c>
      <c r="V11" s="17">
        <v>0.21559478782210301</v>
      </c>
      <c r="W11" s="17">
        <v>0.31508642098187201</v>
      </c>
      <c r="X11" s="17">
        <v>0.328508522042048</v>
      </c>
      <c r="Y11" s="17">
        <v>0.27700386131143601</v>
      </c>
      <c r="Z11" s="17">
        <v>0.36812311744737503</v>
      </c>
      <c r="AA11" s="17">
        <v>0.309041279073824</v>
      </c>
      <c r="AB11" s="17">
        <v>0.33665151975803798</v>
      </c>
      <c r="AC11" s="17">
        <v>0.29082004695439201</v>
      </c>
      <c r="AD11" s="17">
        <v>0.33966473608931402</v>
      </c>
      <c r="AE11" s="17"/>
      <c r="AF11" s="17">
        <v>0.245003690029333</v>
      </c>
      <c r="AG11" s="17">
        <v>0.28107117547677601</v>
      </c>
      <c r="AH11" s="17">
        <v>0.38024590017579601</v>
      </c>
      <c r="AI11" s="17">
        <v>0.367464350179801</v>
      </c>
      <c r="AJ11" s="17">
        <v>0.47102649118407403</v>
      </c>
      <c r="AK11" s="17"/>
      <c r="AL11" s="17">
        <v>0.39828155930463099</v>
      </c>
      <c r="AM11" s="17">
        <v>0.27286813671647298</v>
      </c>
      <c r="AN11" s="17">
        <v>0.35495106843587698</v>
      </c>
      <c r="AO11" s="17">
        <v>0.30551235499817597</v>
      </c>
      <c r="AP11" s="17">
        <v>0.19538963923939601</v>
      </c>
      <c r="AQ11" s="17">
        <v>0.25470014775166899</v>
      </c>
      <c r="AR11" s="17"/>
      <c r="AS11" s="17">
        <v>0.30699398796731497</v>
      </c>
      <c r="AT11" s="17">
        <v>0.319553090492044</v>
      </c>
      <c r="AU11" s="17"/>
      <c r="AV11" s="17">
        <v>0.30583140430813399</v>
      </c>
      <c r="AW11" s="17">
        <v>0.309701453021136</v>
      </c>
    </row>
    <row r="12" spans="2:49" ht="28.8" x14ac:dyDescent="0.3">
      <c r="B12" s="18" t="s">
        <v>219</v>
      </c>
      <c r="C12" s="17">
        <v>0.24131731432032699</v>
      </c>
      <c r="D12" s="17">
        <v>0.29109437109485198</v>
      </c>
      <c r="E12" s="17">
        <v>0.19258913408796199</v>
      </c>
      <c r="F12" s="17"/>
      <c r="G12" s="17">
        <v>0.19860552197696801</v>
      </c>
      <c r="H12" s="17">
        <v>0.25145246175640201</v>
      </c>
      <c r="I12" s="17">
        <v>0.27758482793460998</v>
      </c>
      <c r="J12" s="17">
        <v>0.23812957125904399</v>
      </c>
      <c r="K12" s="17">
        <v>0.282020978352573</v>
      </c>
      <c r="L12" s="17">
        <v>0.207285433651026</v>
      </c>
      <c r="M12" s="17"/>
      <c r="N12" s="17">
        <v>0.27851504085413098</v>
      </c>
      <c r="O12" s="17">
        <v>0.24525655287428799</v>
      </c>
      <c r="P12" s="17">
        <v>0.221889174005548</v>
      </c>
      <c r="Q12" s="17">
        <v>0.216771118708494</v>
      </c>
      <c r="R12" s="17"/>
      <c r="S12" s="17">
        <v>0.25356659012543897</v>
      </c>
      <c r="T12" s="17">
        <v>0.21770614227374699</v>
      </c>
      <c r="U12" s="17">
        <v>0.241939740944835</v>
      </c>
      <c r="V12" s="17">
        <v>0.22571961068426</v>
      </c>
      <c r="W12" s="17">
        <v>0.22114257343167901</v>
      </c>
      <c r="X12" s="17">
        <v>0.234733609991954</v>
      </c>
      <c r="Y12" s="17">
        <v>0.194337412927788</v>
      </c>
      <c r="Z12" s="17">
        <v>0.32675082889120599</v>
      </c>
      <c r="AA12" s="17">
        <v>0.22734797165006601</v>
      </c>
      <c r="AB12" s="17">
        <v>0.27480192922323599</v>
      </c>
      <c r="AC12" s="17">
        <v>0.23059254817812999</v>
      </c>
      <c r="AD12" s="17">
        <v>0.37872195349375198</v>
      </c>
      <c r="AE12" s="17"/>
      <c r="AF12" s="17">
        <v>0.194871156939915</v>
      </c>
      <c r="AG12" s="17">
        <v>0.22444293374052701</v>
      </c>
      <c r="AH12" s="17">
        <v>0.274356730012637</v>
      </c>
      <c r="AI12" s="17">
        <v>0.28530532712632101</v>
      </c>
      <c r="AJ12" s="17">
        <v>0.203816449904998</v>
      </c>
      <c r="AK12" s="17"/>
      <c r="AL12" s="17">
        <v>0.29680854035874299</v>
      </c>
      <c r="AM12" s="17">
        <v>0.22868952921914801</v>
      </c>
      <c r="AN12" s="17">
        <v>0.222048947149068</v>
      </c>
      <c r="AO12" s="17">
        <v>0.21382787571943301</v>
      </c>
      <c r="AP12" s="17">
        <v>0.173488705787127</v>
      </c>
      <c r="AQ12" s="17">
        <v>0.30339948873690398</v>
      </c>
      <c r="AR12" s="17"/>
      <c r="AS12" s="17">
        <v>0.24516124291503799</v>
      </c>
      <c r="AT12" s="17">
        <v>0.236739762982008</v>
      </c>
      <c r="AU12" s="17"/>
      <c r="AV12" s="17">
        <v>0.25241628157541601</v>
      </c>
      <c r="AW12" s="17">
        <v>0.228265457840162</v>
      </c>
    </row>
    <row r="13" spans="2:49" x14ac:dyDescent="0.3">
      <c r="B13" s="18" t="s">
        <v>220</v>
      </c>
      <c r="C13" s="17">
        <v>0.200441354631165</v>
      </c>
      <c r="D13" s="17">
        <v>0.229120731493001</v>
      </c>
      <c r="E13" s="17">
        <v>0.171998384632947</v>
      </c>
      <c r="F13" s="17"/>
      <c r="G13" s="17">
        <v>0.20700071126647901</v>
      </c>
      <c r="H13" s="17">
        <v>0.29540710511644003</v>
      </c>
      <c r="I13" s="17">
        <v>0.20806878832042899</v>
      </c>
      <c r="J13" s="17">
        <v>0.18175840413813599</v>
      </c>
      <c r="K13" s="17">
        <v>0.20539645073755999</v>
      </c>
      <c r="L13" s="17">
        <v>0.12453692058829199</v>
      </c>
      <c r="M13" s="17"/>
      <c r="N13" s="17">
        <v>0.25942098533399999</v>
      </c>
      <c r="O13" s="17">
        <v>0.16810282826811301</v>
      </c>
      <c r="P13" s="17">
        <v>0.19159934357342401</v>
      </c>
      <c r="Q13" s="17">
        <v>0.18033883553316299</v>
      </c>
      <c r="R13" s="17"/>
      <c r="S13" s="17">
        <v>0.26723120985857002</v>
      </c>
      <c r="T13" s="17">
        <v>0.20951315455144801</v>
      </c>
      <c r="U13" s="17">
        <v>0.19643218878520199</v>
      </c>
      <c r="V13" s="17">
        <v>0.15660257965136601</v>
      </c>
      <c r="W13" s="17">
        <v>0.19612312626168901</v>
      </c>
      <c r="X13" s="17">
        <v>0.15662353236877399</v>
      </c>
      <c r="Y13" s="17">
        <v>0.17910233935554601</v>
      </c>
      <c r="Z13" s="17">
        <v>0.24984047473753901</v>
      </c>
      <c r="AA13" s="17">
        <v>0.16695490069528701</v>
      </c>
      <c r="AB13" s="17">
        <v>0.19211641904208501</v>
      </c>
      <c r="AC13" s="17">
        <v>0.18878349117899901</v>
      </c>
      <c r="AD13" s="17">
        <v>0.29053544920222701</v>
      </c>
      <c r="AE13" s="17"/>
      <c r="AF13" s="17">
        <v>0.160583874315012</v>
      </c>
      <c r="AG13" s="17">
        <v>0.145890954729269</v>
      </c>
      <c r="AH13" s="17">
        <v>0.26196715713128399</v>
      </c>
      <c r="AI13" s="17">
        <v>0.263086596871422</v>
      </c>
      <c r="AJ13" s="17">
        <v>0.32883834259788902</v>
      </c>
      <c r="AK13" s="17"/>
      <c r="AL13" s="17">
        <v>0.27589288166138498</v>
      </c>
      <c r="AM13" s="17">
        <v>0.16961524186622801</v>
      </c>
      <c r="AN13" s="17">
        <v>0.18467529372283401</v>
      </c>
      <c r="AO13" s="17">
        <v>0.17887600818073299</v>
      </c>
      <c r="AP13" s="17">
        <v>0.138430993692089</v>
      </c>
      <c r="AQ13" s="17">
        <v>0.21695507410460901</v>
      </c>
      <c r="AR13" s="17"/>
      <c r="AS13" s="17">
        <v>0.202145802815202</v>
      </c>
      <c r="AT13" s="17">
        <v>0.19841160853320799</v>
      </c>
      <c r="AU13" s="17"/>
      <c r="AV13" s="17">
        <v>0.21789962944073199</v>
      </c>
      <c r="AW13" s="17">
        <v>0.16545774624763901</v>
      </c>
    </row>
    <row r="14" spans="2:49" x14ac:dyDescent="0.3">
      <c r="B14" s="18" t="s">
        <v>221</v>
      </c>
      <c r="C14" s="17">
        <v>0.17881906315042301</v>
      </c>
      <c r="D14" s="17">
        <v>0.25307810693313998</v>
      </c>
      <c r="E14" s="17">
        <v>0.10767111175244699</v>
      </c>
      <c r="F14" s="17"/>
      <c r="G14" s="17">
        <v>0.17959503313434</v>
      </c>
      <c r="H14" s="17">
        <v>0.227793035354343</v>
      </c>
      <c r="I14" s="17">
        <v>0.17025353055535999</v>
      </c>
      <c r="J14" s="17">
        <v>0.16966011772565501</v>
      </c>
      <c r="K14" s="17">
        <v>0.19582253915969999</v>
      </c>
      <c r="L14" s="17">
        <v>0.141551712869594</v>
      </c>
      <c r="M14" s="17"/>
      <c r="N14" s="17">
        <v>0.25586166792300102</v>
      </c>
      <c r="O14" s="17">
        <v>0.16655206237608999</v>
      </c>
      <c r="P14" s="17">
        <v>0.15189647146731899</v>
      </c>
      <c r="Q14" s="17">
        <v>0.130344520398013</v>
      </c>
      <c r="R14" s="17"/>
      <c r="S14" s="17">
        <v>0.18557373582620099</v>
      </c>
      <c r="T14" s="17">
        <v>0.208299813901033</v>
      </c>
      <c r="U14" s="17">
        <v>0.14242762643767701</v>
      </c>
      <c r="V14" s="17">
        <v>0.164339845075921</v>
      </c>
      <c r="W14" s="17">
        <v>0.149268540707335</v>
      </c>
      <c r="X14" s="17">
        <v>0.137443895734991</v>
      </c>
      <c r="Y14" s="17">
        <v>0.173647345636008</v>
      </c>
      <c r="Z14" s="17">
        <v>0.18094257688163801</v>
      </c>
      <c r="AA14" s="17">
        <v>0.17151633211092199</v>
      </c>
      <c r="AB14" s="17">
        <v>0.23098673965560401</v>
      </c>
      <c r="AC14" s="17">
        <v>0.206398261195927</v>
      </c>
      <c r="AD14" s="17">
        <v>0.18789564824623201</v>
      </c>
      <c r="AE14" s="17"/>
      <c r="AF14" s="17">
        <v>0.14376202772211</v>
      </c>
      <c r="AG14" s="17">
        <v>0.172885502535332</v>
      </c>
      <c r="AH14" s="17">
        <v>0.19909466590116001</v>
      </c>
      <c r="AI14" s="17">
        <v>0.209642879826694</v>
      </c>
      <c r="AJ14" s="17">
        <v>0.19078529977796399</v>
      </c>
      <c r="AK14" s="17"/>
      <c r="AL14" s="17">
        <v>0.21602780058027901</v>
      </c>
      <c r="AM14" s="17">
        <v>0.16173076630712999</v>
      </c>
      <c r="AN14" s="17">
        <v>0.233582583075779</v>
      </c>
      <c r="AO14" s="17">
        <v>0.147392976256667</v>
      </c>
      <c r="AP14" s="17">
        <v>0.148411154558029</v>
      </c>
      <c r="AQ14" s="17">
        <v>0.12974998854450701</v>
      </c>
      <c r="AR14" s="17"/>
      <c r="AS14" s="17">
        <v>0.166365866582878</v>
      </c>
      <c r="AT14" s="17">
        <v>0.19364898134728101</v>
      </c>
      <c r="AU14" s="17"/>
      <c r="AV14" s="17">
        <v>0.16930449360046801</v>
      </c>
      <c r="AW14" s="17">
        <v>0.159522290300427</v>
      </c>
    </row>
    <row r="15" spans="2:49" x14ac:dyDescent="0.3">
      <c r="B15" s="18" t="s">
        <v>222</v>
      </c>
      <c r="C15" s="17">
        <v>0.17012234489514699</v>
      </c>
      <c r="D15" s="17">
        <v>0.15573011337053599</v>
      </c>
      <c r="E15" s="17">
        <v>0.18538473391725399</v>
      </c>
      <c r="F15" s="17"/>
      <c r="G15" s="17">
        <v>0.243277690032557</v>
      </c>
      <c r="H15" s="17">
        <v>0.3034315286298</v>
      </c>
      <c r="I15" s="17">
        <v>0.20037469073373301</v>
      </c>
      <c r="J15" s="17">
        <v>0.14691263988042899</v>
      </c>
      <c r="K15" s="17">
        <v>8.4919107876102198E-2</v>
      </c>
      <c r="L15" s="17">
        <v>6.4208759391084697E-2</v>
      </c>
      <c r="M15" s="17"/>
      <c r="N15" s="17">
        <v>0.22532280448945899</v>
      </c>
      <c r="O15" s="17">
        <v>0.16970851625230901</v>
      </c>
      <c r="P15" s="17">
        <v>0.15433289763114599</v>
      </c>
      <c r="Q15" s="17">
        <v>0.121093767321376</v>
      </c>
      <c r="R15" s="17"/>
      <c r="S15" s="17">
        <v>0.223932446318926</v>
      </c>
      <c r="T15" s="17">
        <v>0.13228446150541201</v>
      </c>
      <c r="U15" s="17">
        <v>0.16489098787515499</v>
      </c>
      <c r="V15" s="17">
        <v>0.16733922174160501</v>
      </c>
      <c r="W15" s="17">
        <v>0.139570490553384</v>
      </c>
      <c r="X15" s="17">
        <v>0.16132911169746</v>
      </c>
      <c r="Y15" s="17">
        <v>0.13660807392583499</v>
      </c>
      <c r="Z15" s="17">
        <v>0.227714763583443</v>
      </c>
      <c r="AA15" s="17">
        <v>0.208609238071785</v>
      </c>
      <c r="AB15" s="17">
        <v>0.15671641073325199</v>
      </c>
      <c r="AC15" s="17">
        <v>0.14578278192112201</v>
      </c>
      <c r="AD15" s="17">
        <v>0.155193951720874</v>
      </c>
      <c r="AE15" s="17"/>
      <c r="AF15" s="17">
        <v>7.9445623627707698E-2</v>
      </c>
      <c r="AG15" s="17">
        <v>0.158319994392351</v>
      </c>
      <c r="AH15" s="17">
        <v>0.21978448974603201</v>
      </c>
      <c r="AI15" s="17">
        <v>0.27986500187802399</v>
      </c>
      <c r="AJ15" s="17">
        <v>0.28759920523125398</v>
      </c>
      <c r="AK15" s="17"/>
      <c r="AL15" s="17">
        <v>0.23022604706838301</v>
      </c>
      <c r="AM15" s="17">
        <v>0.136494621032974</v>
      </c>
      <c r="AN15" s="17">
        <v>0.17475829529829301</v>
      </c>
      <c r="AO15" s="17">
        <v>0.17135738236957501</v>
      </c>
      <c r="AP15" s="17">
        <v>9.9144515898643801E-2</v>
      </c>
      <c r="AQ15" s="17">
        <v>0.17412603771444601</v>
      </c>
      <c r="AR15" s="17"/>
      <c r="AS15" s="17">
        <v>0.177712236982492</v>
      </c>
      <c r="AT15" s="17">
        <v>0.16108390418895399</v>
      </c>
      <c r="AU15" s="17"/>
      <c r="AV15" s="17">
        <v>0.184174565490801</v>
      </c>
      <c r="AW15" s="17">
        <v>0.16266254273952199</v>
      </c>
    </row>
    <row r="16" spans="2:49" x14ac:dyDescent="0.3">
      <c r="B16" s="18" t="s">
        <v>223</v>
      </c>
      <c r="C16" s="17">
        <v>0.16042686718590601</v>
      </c>
      <c r="D16" s="17">
        <v>0.17701024709913701</v>
      </c>
      <c r="E16" s="17">
        <v>0.14540504308664901</v>
      </c>
      <c r="F16" s="17"/>
      <c r="G16" s="17">
        <v>0.19402264943719599</v>
      </c>
      <c r="H16" s="17">
        <v>0.22777650228634899</v>
      </c>
      <c r="I16" s="17">
        <v>0.14700637220950599</v>
      </c>
      <c r="J16" s="17">
        <v>0.152567781863057</v>
      </c>
      <c r="K16" s="17">
        <v>0.165738361868498</v>
      </c>
      <c r="L16" s="17">
        <v>9.7026895047356398E-2</v>
      </c>
      <c r="M16" s="17"/>
      <c r="N16" s="17">
        <v>0.206238454577747</v>
      </c>
      <c r="O16" s="17">
        <v>0.15583929956241999</v>
      </c>
      <c r="P16" s="17">
        <v>0.141602060301765</v>
      </c>
      <c r="Q16" s="17">
        <v>0.13403009618008599</v>
      </c>
      <c r="R16" s="17"/>
      <c r="S16" s="17">
        <v>0.21613310711966599</v>
      </c>
      <c r="T16" s="17">
        <v>0.18121223645531401</v>
      </c>
      <c r="U16" s="17">
        <v>0.133778451110034</v>
      </c>
      <c r="V16" s="17">
        <v>0.113717202666198</v>
      </c>
      <c r="W16" s="17">
        <v>0.146752614090114</v>
      </c>
      <c r="X16" s="17">
        <v>0.13285884584422</v>
      </c>
      <c r="Y16" s="17">
        <v>0.20621886845901</v>
      </c>
      <c r="Z16" s="17">
        <v>0.15075494908582701</v>
      </c>
      <c r="AA16" s="17">
        <v>0.116700913434612</v>
      </c>
      <c r="AB16" s="17">
        <v>0.190244239486908</v>
      </c>
      <c r="AC16" s="17">
        <v>0.137553519753709</v>
      </c>
      <c r="AD16" s="17">
        <v>0.134994159735249</v>
      </c>
      <c r="AE16" s="17"/>
      <c r="AF16" s="17">
        <v>0.13933542475449501</v>
      </c>
      <c r="AG16" s="17">
        <v>0.13426371026317699</v>
      </c>
      <c r="AH16" s="17">
        <v>0.18518718852418001</v>
      </c>
      <c r="AI16" s="17">
        <v>0.18527356444732601</v>
      </c>
      <c r="AJ16" s="17">
        <v>0.25137366155187701</v>
      </c>
      <c r="AK16" s="17"/>
      <c r="AL16" s="17">
        <v>0.21638415634543101</v>
      </c>
      <c r="AM16" s="17">
        <v>0.13686879315179501</v>
      </c>
      <c r="AN16" s="17">
        <v>0.168135033796044</v>
      </c>
      <c r="AO16" s="17">
        <v>0.13415553204275901</v>
      </c>
      <c r="AP16" s="17">
        <v>0.11322369363814</v>
      </c>
      <c r="AQ16" s="17">
        <v>0.17283885145892799</v>
      </c>
      <c r="AR16" s="17"/>
      <c r="AS16" s="17">
        <v>0.161238652359352</v>
      </c>
      <c r="AT16" s="17">
        <v>0.15946015091749</v>
      </c>
      <c r="AU16" s="17"/>
      <c r="AV16" s="17">
        <v>0.16102753854531099</v>
      </c>
      <c r="AW16" s="17">
        <v>0.161730301514561</v>
      </c>
    </row>
    <row r="17" spans="2:49" ht="28.8" x14ac:dyDescent="0.3">
      <c r="B17" s="18" t="s">
        <v>224</v>
      </c>
      <c r="C17" s="17">
        <v>0.12573177419421799</v>
      </c>
      <c r="D17" s="17">
        <v>0.147818668822713</v>
      </c>
      <c r="E17" s="17">
        <v>0.10411426190433699</v>
      </c>
      <c r="F17" s="17"/>
      <c r="G17" s="17">
        <v>0.21450282434190401</v>
      </c>
      <c r="H17" s="17">
        <v>0.26719499745644198</v>
      </c>
      <c r="I17" s="17">
        <v>0.169238615325324</v>
      </c>
      <c r="J17" s="17">
        <v>8.8160719189441294E-2</v>
      </c>
      <c r="K17" s="17">
        <v>4.28901338754855E-2</v>
      </c>
      <c r="L17" s="17">
        <v>1.9920981436005402E-3</v>
      </c>
      <c r="M17" s="17"/>
      <c r="N17" s="17">
        <v>0.20377725083964501</v>
      </c>
      <c r="O17" s="17">
        <v>0.10449375906479801</v>
      </c>
      <c r="P17" s="17">
        <v>0.102289208650786</v>
      </c>
      <c r="Q17" s="17">
        <v>8.3620398554987402E-2</v>
      </c>
      <c r="R17" s="17"/>
      <c r="S17" s="17">
        <v>0.20339290434082799</v>
      </c>
      <c r="T17" s="17">
        <v>0.112970563250925</v>
      </c>
      <c r="U17" s="17">
        <v>0.105984047521528</v>
      </c>
      <c r="V17" s="17">
        <v>9.0417713215760795E-2</v>
      </c>
      <c r="W17" s="17">
        <v>9.5165668504217205E-2</v>
      </c>
      <c r="X17" s="17">
        <v>0.12216357128146001</v>
      </c>
      <c r="Y17" s="17">
        <v>0.13145016623481401</v>
      </c>
      <c r="Z17" s="17">
        <v>0.111013775352814</v>
      </c>
      <c r="AA17" s="17">
        <v>0.14852964837238899</v>
      </c>
      <c r="AB17" s="17">
        <v>7.7710202465084005E-2</v>
      </c>
      <c r="AC17" s="17">
        <v>0.107378500272143</v>
      </c>
      <c r="AD17" s="17">
        <v>0.154052667712088</v>
      </c>
      <c r="AE17" s="17"/>
      <c r="AF17" s="17">
        <v>5.4124008621895502E-2</v>
      </c>
      <c r="AG17" s="17">
        <v>0.12942296748450799</v>
      </c>
      <c r="AH17" s="17">
        <v>0.14555042760824999</v>
      </c>
      <c r="AI17" s="17">
        <v>0.22361700224695799</v>
      </c>
      <c r="AJ17" s="17">
        <v>0.291520467085367</v>
      </c>
      <c r="AK17" s="17"/>
      <c r="AL17" s="17">
        <v>0.21605155802210399</v>
      </c>
      <c r="AM17" s="17">
        <v>9.4325620472986996E-2</v>
      </c>
      <c r="AN17" s="17">
        <v>0.148335399805963</v>
      </c>
      <c r="AO17" s="17">
        <v>7.9842333762660894E-2</v>
      </c>
      <c r="AP17" s="17">
        <v>3.9734993403848499E-2</v>
      </c>
      <c r="AQ17" s="17">
        <v>0.11405011454710701</v>
      </c>
      <c r="AR17" s="17"/>
      <c r="AS17" s="17">
        <v>0.124238276284047</v>
      </c>
      <c r="AT17" s="17">
        <v>0.127510309666206</v>
      </c>
      <c r="AU17" s="17"/>
      <c r="AV17" s="17">
        <v>0.13378518513061799</v>
      </c>
      <c r="AW17" s="17">
        <v>0.102005104615094</v>
      </c>
    </row>
    <row r="18" spans="2:49" x14ac:dyDescent="0.3">
      <c r="B18" s="18" t="s">
        <v>225</v>
      </c>
      <c r="C18" s="17">
        <v>0.121336071325852</v>
      </c>
      <c r="D18" s="17">
        <v>0.17714457564132299</v>
      </c>
      <c r="E18" s="17">
        <v>6.6793948378551293E-2</v>
      </c>
      <c r="F18" s="17"/>
      <c r="G18" s="17">
        <v>9.4555561115013106E-2</v>
      </c>
      <c r="H18" s="17">
        <v>0.149309286401553</v>
      </c>
      <c r="I18" s="17">
        <v>0.13680379022179601</v>
      </c>
      <c r="J18" s="17">
        <v>0.13063813741566199</v>
      </c>
      <c r="K18" s="17">
        <v>0.12200977787664501</v>
      </c>
      <c r="L18" s="17">
        <v>9.5882124891337003E-2</v>
      </c>
      <c r="M18" s="17"/>
      <c r="N18" s="17">
        <v>0.15618664886105199</v>
      </c>
      <c r="O18" s="17">
        <v>0.107211960886697</v>
      </c>
      <c r="P18" s="17">
        <v>0.108585799696249</v>
      </c>
      <c r="Q18" s="17">
        <v>0.10916824487641399</v>
      </c>
      <c r="R18" s="17"/>
      <c r="S18" s="17">
        <v>0.15822917403108699</v>
      </c>
      <c r="T18" s="17">
        <v>0.146485168309477</v>
      </c>
      <c r="U18" s="17">
        <v>8.9198061908916201E-2</v>
      </c>
      <c r="V18" s="17">
        <v>7.4196392294398505E-2</v>
      </c>
      <c r="W18" s="17">
        <v>0.13803664834964899</v>
      </c>
      <c r="X18" s="17">
        <v>0.117491049430015</v>
      </c>
      <c r="Y18" s="17">
        <v>0.10674858433617999</v>
      </c>
      <c r="Z18" s="17">
        <v>0.13186513815853201</v>
      </c>
      <c r="AA18" s="17">
        <v>8.9941736912921802E-2</v>
      </c>
      <c r="AB18" s="17">
        <v>0.124409744878008</v>
      </c>
      <c r="AC18" s="17">
        <v>0.11873221227689</v>
      </c>
      <c r="AD18" s="17">
        <v>0.17421909513387199</v>
      </c>
      <c r="AE18" s="17"/>
      <c r="AF18" s="17">
        <v>0.10240154721533699</v>
      </c>
      <c r="AG18" s="17">
        <v>0.115489675910217</v>
      </c>
      <c r="AH18" s="17">
        <v>0.14752649322033801</v>
      </c>
      <c r="AI18" s="17">
        <v>0.13574149804089999</v>
      </c>
      <c r="AJ18" s="17">
        <v>0.16286133081262999</v>
      </c>
      <c r="AK18" s="17"/>
      <c r="AL18" s="17">
        <v>0.16208876144185999</v>
      </c>
      <c r="AM18" s="17">
        <v>0.11430400696576599</v>
      </c>
      <c r="AN18" s="17">
        <v>0.109256475329559</v>
      </c>
      <c r="AO18" s="17">
        <v>7.6519079246528607E-2</v>
      </c>
      <c r="AP18" s="17">
        <v>0.103045535106098</v>
      </c>
      <c r="AQ18" s="17">
        <v>0.174039613824124</v>
      </c>
      <c r="AR18" s="17"/>
      <c r="AS18" s="17">
        <v>0.123729296712808</v>
      </c>
      <c r="AT18" s="17">
        <v>0.11848609328826901</v>
      </c>
      <c r="AU18" s="17"/>
      <c r="AV18" s="17">
        <v>0.12772211495105101</v>
      </c>
      <c r="AW18" s="17">
        <v>0.114430683438033</v>
      </c>
    </row>
    <row r="19" spans="2:49" x14ac:dyDescent="0.3">
      <c r="B19" s="18" t="s">
        <v>226</v>
      </c>
      <c r="C19" s="17">
        <v>9.1457661373536503E-2</v>
      </c>
      <c r="D19" s="17">
        <v>0.13573388416065299</v>
      </c>
      <c r="E19" s="17">
        <v>4.8927329897821899E-2</v>
      </c>
      <c r="F19" s="17"/>
      <c r="G19" s="17">
        <v>0.15988175161447399</v>
      </c>
      <c r="H19" s="17">
        <v>0.17593662700662199</v>
      </c>
      <c r="I19" s="17">
        <v>9.3888239382791894E-2</v>
      </c>
      <c r="J19" s="17">
        <v>6.8813280040783506E-2</v>
      </c>
      <c r="K19" s="17">
        <v>5.4269028960005301E-2</v>
      </c>
      <c r="L19" s="17">
        <v>1.8423294951188801E-2</v>
      </c>
      <c r="M19" s="17"/>
      <c r="N19" s="17">
        <v>0.143933925536816</v>
      </c>
      <c r="O19" s="17">
        <v>6.9459156065404204E-2</v>
      </c>
      <c r="P19" s="17">
        <v>8.8605484372552806E-2</v>
      </c>
      <c r="Q19" s="17">
        <v>6.11645272056585E-2</v>
      </c>
      <c r="R19" s="17"/>
      <c r="S19" s="17">
        <v>0.13048706607508601</v>
      </c>
      <c r="T19" s="17">
        <v>8.7208811826209098E-2</v>
      </c>
      <c r="U19" s="17">
        <v>0.10859961869866</v>
      </c>
      <c r="V19" s="17">
        <v>7.9397949501931395E-2</v>
      </c>
      <c r="W19" s="17">
        <v>7.3843364640474696E-2</v>
      </c>
      <c r="X19" s="17">
        <v>7.7173024298650195E-2</v>
      </c>
      <c r="Y19" s="17">
        <v>5.5589877185444302E-2</v>
      </c>
      <c r="Z19" s="17">
        <v>0.105850220000814</v>
      </c>
      <c r="AA19" s="17">
        <v>0.10205869021156699</v>
      </c>
      <c r="AB19" s="17">
        <v>9.2939521526321706E-2</v>
      </c>
      <c r="AC19" s="17">
        <v>7.3194192083118198E-2</v>
      </c>
      <c r="AD19" s="17">
        <v>6.5360736929376398E-2</v>
      </c>
      <c r="AE19" s="17"/>
      <c r="AF19" s="17">
        <v>4.8925076597081701E-2</v>
      </c>
      <c r="AG19" s="17">
        <v>6.6762430520517502E-2</v>
      </c>
      <c r="AH19" s="17">
        <v>0.124297154829243</v>
      </c>
      <c r="AI19" s="17">
        <v>0.139738583214185</v>
      </c>
      <c r="AJ19" s="17">
        <v>0.20258963539026101</v>
      </c>
      <c r="AK19" s="17"/>
      <c r="AL19" s="17">
        <v>0.15910494719170601</v>
      </c>
      <c r="AM19" s="17">
        <v>6.5472301727291404E-2</v>
      </c>
      <c r="AN19" s="17">
        <v>6.5668265839083098E-2</v>
      </c>
      <c r="AO19" s="17">
        <v>7.3114528687522606E-2</v>
      </c>
      <c r="AP19" s="17">
        <v>6.0947169492063899E-2</v>
      </c>
      <c r="AQ19" s="17">
        <v>6.5163550616972196E-2</v>
      </c>
      <c r="AR19" s="17"/>
      <c r="AS19" s="17">
        <v>9.0972101104095301E-2</v>
      </c>
      <c r="AT19" s="17">
        <v>9.2035891953645005E-2</v>
      </c>
      <c r="AU19" s="17"/>
      <c r="AV19" s="17">
        <v>9.1995071522068997E-2</v>
      </c>
      <c r="AW19" s="17">
        <v>8.8589772197368605E-2</v>
      </c>
    </row>
    <row r="20" spans="2:49" x14ac:dyDescent="0.3">
      <c r="B20" s="18" t="s">
        <v>227</v>
      </c>
      <c r="C20" s="17">
        <v>8.3198293540982599E-2</v>
      </c>
      <c r="D20" s="17">
        <v>0.118911321884053</v>
      </c>
      <c r="E20" s="17">
        <v>4.7983501085819398E-2</v>
      </c>
      <c r="F20" s="17"/>
      <c r="G20" s="17">
        <v>8.8329968001711903E-2</v>
      </c>
      <c r="H20" s="17">
        <v>0.161538059225113</v>
      </c>
      <c r="I20" s="17">
        <v>8.0425480111109102E-2</v>
      </c>
      <c r="J20" s="17">
        <v>7.3468417314011603E-2</v>
      </c>
      <c r="K20" s="17">
        <v>7.2555951731614707E-2</v>
      </c>
      <c r="L20" s="17">
        <v>3.3452841861017497E-2</v>
      </c>
      <c r="M20" s="17"/>
      <c r="N20" s="17">
        <v>0.10566696526993601</v>
      </c>
      <c r="O20" s="17">
        <v>7.1933022457174603E-2</v>
      </c>
      <c r="P20" s="17">
        <v>8.5335017864605206E-2</v>
      </c>
      <c r="Q20" s="17">
        <v>6.9674977268707902E-2</v>
      </c>
      <c r="R20" s="17"/>
      <c r="S20" s="17">
        <v>0.13309998757340799</v>
      </c>
      <c r="T20" s="17">
        <v>8.1606053214732896E-2</v>
      </c>
      <c r="U20" s="17">
        <v>5.9480060336544002E-2</v>
      </c>
      <c r="V20" s="17">
        <v>7.4108429432149805E-2</v>
      </c>
      <c r="W20" s="17">
        <v>8.7902189440890094E-2</v>
      </c>
      <c r="X20" s="17">
        <v>6.7711386786689601E-2</v>
      </c>
      <c r="Y20" s="17">
        <v>5.9151440771550198E-2</v>
      </c>
      <c r="Z20" s="17">
        <v>5.1966979412243798E-2</v>
      </c>
      <c r="AA20" s="17">
        <v>8.9373157660821004E-2</v>
      </c>
      <c r="AB20" s="17">
        <v>0.108019066812028</v>
      </c>
      <c r="AC20" s="17">
        <v>5.3442482090798001E-2</v>
      </c>
      <c r="AD20" s="17">
        <v>4.0978297115707898E-2</v>
      </c>
      <c r="AE20" s="17"/>
      <c r="AF20" s="17">
        <v>7.2326187123911895E-2</v>
      </c>
      <c r="AG20" s="17">
        <v>7.1716808694735207E-2</v>
      </c>
      <c r="AH20" s="17">
        <v>9.4152725366078896E-2</v>
      </c>
      <c r="AI20" s="17">
        <v>0.13768416631841801</v>
      </c>
      <c r="AJ20" s="17">
        <v>0.13772750379232701</v>
      </c>
      <c r="AK20" s="17"/>
      <c r="AL20" s="17">
        <v>0.14324400561394199</v>
      </c>
      <c r="AM20" s="17">
        <v>6.2957466113719204E-2</v>
      </c>
      <c r="AN20" s="17">
        <v>6.9397891801130304E-2</v>
      </c>
      <c r="AO20" s="17">
        <v>5.2708403983814399E-2</v>
      </c>
      <c r="AP20" s="17">
        <v>5.6607384825456901E-2</v>
      </c>
      <c r="AQ20" s="17">
        <v>7.4216982883813398E-2</v>
      </c>
      <c r="AR20" s="17"/>
      <c r="AS20" s="17">
        <v>9.3832862634912195E-2</v>
      </c>
      <c r="AT20" s="17">
        <v>7.0534092115556599E-2</v>
      </c>
      <c r="AU20" s="17"/>
      <c r="AV20" s="17">
        <v>9.2316017008925499E-2</v>
      </c>
      <c r="AW20" s="17">
        <v>9.7365345215384397E-2</v>
      </c>
    </row>
    <row r="21" spans="2:49" x14ac:dyDescent="0.3">
      <c r="B21" s="18" t="s">
        <v>228</v>
      </c>
      <c r="C21" s="17">
        <v>6.8678209012195707E-2</v>
      </c>
      <c r="D21" s="17">
        <v>7.8351515583388098E-2</v>
      </c>
      <c r="E21" s="17">
        <v>5.9736649029419601E-2</v>
      </c>
      <c r="F21" s="17"/>
      <c r="G21" s="17">
        <v>9.4539379313801394E-2</v>
      </c>
      <c r="H21" s="17">
        <v>0.14319242205476199</v>
      </c>
      <c r="I21" s="17">
        <v>8.7493962390011004E-2</v>
      </c>
      <c r="J21" s="17">
        <v>6.2999441148036406E-2</v>
      </c>
      <c r="K21" s="17">
        <v>3.0029608495007E-2</v>
      </c>
      <c r="L21" s="17">
        <v>6.0235095340004001E-3</v>
      </c>
      <c r="M21" s="17"/>
      <c r="N21" s="17">
        <v>0.108446128073418</v>
      </c>
      <c r="O21" s="17">
        <v>5.9796856844504503E-2</v>
      </c>
      <c r="P21" s="17">
        <v>6.6718029349555494E-2</v>
      </c>
      <c r="Q21" s="17">
        <v>3.7435425980456898E-2</v>
      </c>
      <c r="R21" s="17"/>
      <c r="S21" s="17">
        <v>0.10696106724662501</v>
      </c>
      <c r="T21" s="17">
        <v>6.6990485390777496E-2</v>
      </c>
      <c r="U21" s="17">
        <v>5.8250011950375498E-2</v>
      </c>
      <c r="V21" s="17">
        <v>6.8876240637014904E-2</v>
      </c>
      <c r="W21" s="17">
        <v>6.4753025103500395E-2</v>
      </c>
      <c r="X21" s="17">
        <v>5.8171808598890297E-2</v>
      </c>
      <c r="Y21" s="17">
        <v>5.0103058755800803E-2</v>
      </c>
      <c r="Z21" s="17">
        <v>7.0939968402936496E-2</v>
      </c>
      <c r="AA21" s="17">
        <v>8.2008218549842998E-2</v>
      </c>
      <c r="AB21" s="17">
        <v>5.75291219916165E-2</v>
      </c>
      <c r="AC21" s="17">
        <v>4.1654877313576297E-2</v>
      </c>
      <c r="AD21" s="17">
        <v>4.0978297115707898E-2</v>
      </c>
      <c r="AE21" s="17"/>
      <c r="AF21" s="17">
        <v>4.6590142772361197E-2</v>
      </c>
      <c r="AG21" s="17">
        <v>3.7481886503466698E-2</v>
      </c>
      <c r="AH21" s="17">
        <v>9.9383346877491299E-2</v>
      </c>
      <c r="AI21" s="17">
        <v>0.124216546888768</v>
      </c>
      <c r="AJ21" s="17">
        <v>0.24259110228220801</v>
      </c>
      <c r="AK21" s="17"/>
      <c r="AL21" s="17">
        <v>0.132560492547142</v>
      </c>
      <c r="AM21" s="17">
        <v>4.2513676729895797E-2</v>
      </c>
      <c r="AN21" s="17">
        <v>6.7280764340091601E-2</v>
      </c>
      <c r="AO21" s="17">
        <v>4.5957347266751498E-2</v>
      </c>
      <c r="AP21" s="17">
        <v>3.6542900772160998E-2</v>
      </c>
      <c r="AQ21" s="17">
        <v>2.6820280516549399E-2</v>
      </c>
      <c r="AR21" s="17"/>
      <c r="AS21" s="17">
        <v>8.4519680742832101E-2</v>
      </c>
      <c r="AT21" s="17">
        <v>4.9813355429506503E-2</v>
      </c>
      <c r="AU21" s="17"/>
      <c r="AV21" s="17">
        <v>8.7870028141814896E-2</v>
      </c>
      <c r="AW21" s="17">
        <v>7.6717275789633499E-2</v>
      </c>
    </row>
    <row r="22" spans="2:49" x14ac:dyDescent="0.3">
      <c r="B22" s="18" t="s">
        <v>78</v>
      </c>
      <c r="C22" s="19">
        <v>0.21810198637140199</v>
      </c>
      <c r="D22" s="19">
        <v>0.12847200470089901</v>
      </c>
      <c r="E22" s="19">
        <v>0.30181503517680502</v>
      </c>
      <c r="F22" s="19"/>
      <c r="G22" s="19">
        <v>0.15240274022384501</v>
      </c>
      <c r="H22" s="19">
        <v>0.14216200610902799</v>
      </c>
      <c r="I22" s="19">
        <v>0.18339358736016101</v>
      </c>
      <c r="J22" s="19">
        <v>0.23783976187729799</v>
      </c>
      <c r="K22" s="19">
        <v>0.26373328906432802</v>
      </c>
      <c r="L22" s="19">
        <v>0.305461379413553</v>
      </c>
      <c r="M22" s="19"/>
      <c r="N22" s="19">
        <v>0.15276413147721199</v>
      </c>
      <c r="O22" s="19">
        <v>0.24986272324587</v>
      </c>
      <c r="P22" s="19">
        <v>0.20426185136456501</v>
      </c>
      <c r="Q22" s="19">
        <v>0.268397261000348</v>
      </c>
      <c r="R22" s="19"/>
      <c r="S22" s="19">
        <v>0.12947073718382299</v>
      </c>
      <c r="T22" s="19">
        <v>0.255778721222641</v>
      </c>
      <c r="U22" s="19">
        <v>0.27879453559713802</v>
      </c>
      <c r="V22" s="19">
        <v>0.25423626787574499</v>
      </c>
      <c r="W22" s="19">
        <v>0.26428232136456098</v>
      </c>
      <c r="X22" s="19">
        <v>0.20322784084357701</v>
      </c>
      <c r="Y22" s="19">
        <v>0.25842043367536399</v>
      </c>
      <c r="Z22" s="19">
        <v>0.18101766536490199</v>
      </c>
      <c r="AA22" s="19">
        <v>0.215522510302537</v>
      </c>
      <c r="AB22" s="19">
        <v>0.161572614114529</v>
      </c>
      <c r="AC22" s="19">
        <v>0.26096448205602402</v>
      </c>
      <c r="AD22" s="19">
        <v>0.18490877097241001</v>
      </c>
      <c r="AE22" s="19"/>
      <c r="AF22" s="19">
        <v>0.28985483797495798</v>
      </c>
      <c r="AG22" s="19">
        <v>0.231990003083035</v>
      </c>
      <c r="AH22" s="19">
        <v>0.163694963285822</v>
      </c>
      <c r="AI22" s="19">
        <v>0.13288971815567099</v>
      </c>
      <c r="AJ22" s="19">
        <v>0.119035937819157</v>
      </c>
      <c r="AK22" s="19"/>
      <c r="AL22" s="19">
        <v>0.14747715448135601</v>
      </c>
      <c r="AM22" s="19">
        <v>0.23256149272642801</v>
      </c>
      <c r="AN22" s="19">
        <v>0.20997811520089901</v>
      </c>
      <c r="AO22" s="19">
        <v>0.26924523995421501</v>
      </c>
      <c r="AP22" s="19">
        <v>0.27514220793125899</v>
      </c>
      <c r="AQ22" s="19">
        <v>0.222902478999214</v>
      </c>
      <c r="AR22" s="19"/>
      <c r="AS22" s="19">
        <v>0.21698863226067799</v>
      </c>
      <c r="AT22" s="19">
        <v>0.219427826712603</v>
      </c>
      <c r="AU22" s="19"/>
      <c r="AV22" s="19">
        <v>0.22466525537726201</v>
      </c>
      <c r="AW22" s="19">
        <v>0.199111046716306</v>
      </c>
    </row>
    <row r="23" spans="2:49" x14ac:dyDescent="0.3">
      <c r="B23" s="16"/>
    </row>
    <row r="24" spans="2:49" x14ac:dyDescent="0.3">
      <c r="B24" t="s">
        <v>81</v>
      </c>
    </row>
    <row r="25" spans="2:49" x14ac:dyDescent="0.3">
      <c r="B25" t="s">
        <v>82</v>
      </c>
    </row>
    <row r="27" spans="2:49" x14ac:dyDescent="0.3">
      <c r="B2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W31"/>
  <sheetViews>
    <sheetView showGridLines="0" topLeftCell="A14" workbookViewId="0">
      <pane xSplit="2" topLeftCell="C1" activePane="topRight" state="frozen"/>
      <selection pane="topRight" activeCell="B25" sqref="B2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230</v>
      </c>
      <c r="C9" s="17">
        <v>0.602724140188449</v>
      </c>
      <c r="D9" s="17">
        <v>0.73085960279612605</v>
      </c>
      <c r="E9" s="17">
        <v>0.48017284148290601</v>
      </c>
      <c r="F9" s="17"/>
      <c r="G9" s="17">
        <v>0.62108894712448204</v>
      </c>
      <c r="H9" s="17">
        <v>0.70318840766661095</v>
      </c>
      <c r="I9" s="17">
        <v>0.57770153754881903</v>
      </c>
      <c r="J9" s="17">
        <v>0.64010721222520595</v>
      </c>
      <c r="K9" s="17">
        <v>0.56464092025726897</v>
      </c>
      <c r="L9" s="17">
        <v>0.52447124644802801</v>
      </c>
      <c r="M9" s="17"/>
      <c r="N9" s="17">
        <v>0.66246466503869506</v>
      </c>
      <c r="O9" s="17">
        <v>0.58570097494443796</v>
      </c>
      <c r="P9" s="17">
        <v>0.58940697097671302</v>
      </c>
      <c r="Q9" s="17">
        <v>0.568767506355079</v>
      </c>
      <c r="R9" s="17"/>
      <c r="S9" s="17">
        <v>0.62612279978915897</v>
      </c>
      <c r="T9" s="17">
        <v>0.58960066765577201</v>
      </c>
      <c r="U9" s="17">
        <v>0.55337774372906001</v>
      </c>
      <c r="V9" s="17">
        <v>0.57985055573878297</v>
      </c>
      <c r="W9" s="17">
        <v>0.60155987613195805</v>
      </c>
      <c r="X9" s="17">
        <v>0.61175823324036505</v>
      </c>
      <c r="Y9" s="17">
        <v>0.503451518674226</v>
      </c>
      <c r="Z9" s="17">
        <v>0.71048207111035599</v>
      </c>
      <c r="AA9" s="17">
        <v>0.595106356653479</v>
      </c>
      <c r="AB9" s="17">
        <v>0.67325260982978496</v>
      </c>
      <c r="AC9" s="17">
        <v>0.56739518646999698</v>
      </c>
      <c r="AD9" s="17">
        <v>0.72259598878054698</v>
      </c>
      <c r="AE9" s="17"/>
      <c r="AF9" s="17">
        <v>0.58034286555898495</v>
      </c>
      <c r="AG9" s="17">
        <v>0.57171970253077697</v>
      </c>
      <c r="AH9" s="17">
        <v>0.63535278840500897</v>
      </c>
      <c r="AI9" s="17">
        <v>0.63544952961173795</v>
      </c>
      <c r="AJ9" s="17">
        <v>0.75505719742414201</v>
      </c>
      <c r="AK9" s="17"/>
      <c r="AL9" s="17">
        <v>0.67195792137987598</v>
      </c>
      <c r="AM9" s="17">
        <v>0.58645456441830102</v>
      </c>
      <c r="AN9" s="17">
        <v>0.640497437132865</v>
      </c>
      <c r="AO9" s="17">
        <v>0.56606393311331504</v>
      </c>
      <c r="AP9" s="17">
        <v>0.51956448807320799</v>
      </c>
      <c r="AQ9" s="17">
        <v>0.54532811155532002</v>
      </c>
      <c r="AR9" s="17"/>
      <c r="AS9" s="17">
        <v>0.63850358963149001</v>
      </c>
      <c r="AT9" s="17">
        <v>0.56011609931388595</v>
      </c>
      <c r="AU9" s="17"/>
      <c r="AV9" s="17">
        <v>0.63397080113912496</v>
      </c>
      <c r="AW9" s="17">
        <v>0.64905970431839399</v>
      </c>
    </row>
    <row r="10" spans="2:49" x14ac:dyDescent="0.3">
      <c r="B10" s="18" t="s">
        <v>231</v>
      </c>
      <c r="C10" s="17">
        <v>0.253884186401517</v>
      </c>
      <c r="D10" s="17">
        <v>0.269507367063123</v>
      </c>
      <c r="E10" s="17">
        <v>0.2394934490991</v>
      </c>
      <c r="F10" s="17"/>
      <c r="G10" s="17">
        <v>0.190985261475736</v>
      </c>
      <c r="H10" s="17">
        <v>0.32664707873983201</v>
      </c>
      <c r="I10" s="17">
        <v>0.219173662922588</v>
      </c>
      <c r="J10" s="17">
        <v>0.26329835494742398</v>
      </c>
      <c r="K10" s="17">
        <v>0.27143721317418501</v>
      </c>
      <c r="L10" s="17">
        <v>0.24583047114207801</v>
      </c>
      <c r="M10" s="17"/>
      <c r="N10" s="17">
        <v>0.35643628387070397</v>
      </c>
      <c r="O10" s="17">
        <v>0.24914414095850701</v>
      </c>
      <c r="P10" s="17">
        <v>0.20989970612959399</v>
      </c>
      <c r="Q10" s="17">
        <v>0.187615966404683</v>
      </c>
      <c r="R10" s="17"/>
      <c r="S10" s="17">
        <v>0.32160687726760101</v>
      </c>
      <c r="T10" s="17">
        <v>0.243546708389245</v>
      </c>
      <c r="U10" s="17">
        <v>0.20785932229232101</v>
      </c>
      <c r="V10" s="17">
        <v>0.27246455050774399</v>
      </c>
      <c r="W10" s="17">
        <v>0.229822886299477</v>
      </c>
      <c r="X10" s="17">
        <v>0.231626095881063</v>
      </c>
      <c r="Y10" s="17">
        <v>0.22855310708375301</v>
      </c>
      <c r="Z10" s="17">
        <v>0.27883720704072801</v>
      </c>
      <c r="AA10" s="17">
        <v>0.230771983909108</v>
      </c>
      <c r="AB10" s="17">
        <v>0.27587910736239002</v>
      </c>
      <c r="AC10" s="17">
        <v>0.24424969581690301</v>
      </c>
      <c r="AD10" s="17">
        <v>0.24110019156160101</v>
      </c>
      <c r="AE10" s="17"/>
      <c r="AF10" s="17">
        <v>0.17538600976388299</v>
      </c>
      <c r="AG10" s="17">
        <v>0.23699786486233099</v>
      </c>
      <c r="AH10" s="17">
        <v>0.27169588416743201</v>
      </c>
      <c r="AI10" s="17">
        <v>0.36307725999464102</v>
      </c>
      <c r="AJ10" s="17">
        <v>0.46607454158311401</v>
      </c>
      <c r="AK10" s="17"/>
      <c r="AL10" s="17">
        <v>0.31663407273324401</v>
      </c>
      <c r="AM10" s="17">
        <v>0.257164593906271</v>
      </c>
      <c r="AN10" s="17">
        <v>0.21588011663537099</v>
      </c>
      <c r="AO10" s="17">
        <v>0.207991544925484</v>
      </c>
      <c r="AP10" s="17">
        <v>0.21949820449232199</v>
      </c>
      <c r="AQ10" s="17">
        <v>0.22036621068610401</v>
      </c>
      <c r="AR10" s="17"/>
      <c r="AS10" s="17">
        <v>0.27387169300525799</v>
      </c>
      <c r="AT10" s="17">
        <v>0.230082017513801</v>
      </c>
      <c r="AU10" s="17"/>
      <c r="AV10" s="17">
        <v>0.28272877650734801</v>
      </c>
      <c r="AW10" s="17">
        <v>0.25324501046822201</v>
      </c>
    </row>
    <row r="11" spans="2:49" x14ac:dyDescent="0.3">
      <c r="B11" s="18" t="s">
        <v>232</v>
      </c>
      <c r="C11" s="17">
        <v>0.25057375859679798</v>
      </c>
      <c r="D11" s="17">
        <v>0.30870668817627001</v>
      </c>
      <c r="E11" s="17">
        <v>0.195671845994913</v>
      </c>
      <c r="F11" s="17"/>
      <c r="G11" s="17">
        <v>0.14923061510976299</v>
      </c>
      <c r="H11" s="17">
        <v>0.15855499744357199</v>
      </c>
      <c r="I11" s="17">
        <v>0.21135576820268301</v>
      </c>
      <c r="J11" s="17">
        <v>0.248641381848446</v>
      </c>
      <c r="K11" s="17">
        <v>0.34720930382312898</v>
      </c>
      <c r="L11" s="17">
        <v>0.36190931856200398</v>
      </c>
      <c r="M11" s="17"/>
      <c r="N11" s="17">
        <v>0.27059223745364402</v>
      </c>
      <c r="O11" s="17">
        <v>0.23216072462694901</v>
      </c>
      <c r="P11" s="17">
        <v>0.26513112077186601</v>
      </c>
      <c r="Q11" s="17">
        <v>0.236275237881898</v>
      </c>
      <c r="R11" s="17"/>
      <c r="S11" s="17">
        <v>0.16280551109097899</v>
      </c>
      <c r="T11" s="17">
        <v>0.280676210166102</v>
      </c>
      <c r="U11" s="17">
        <v>0.29812003995375902</v>
      </c>
      <c r="V11" s="17">
        <v>0.18853871814315301</v>
      </c>
      <c r="W11" s="17">
        <v>0.216997470571269</v>
      </c>
      <c r="X11" s="17">
        <v>0.223008152068399</v>
      </c>
      <c r="Y11" s="17">
        <v>0.203396383917131</v>
      </c>
      <c r="Z11" s="17">
        <v>0.316833950049135</v>
      </c>
      <c r="AA11" s="17">
        <v>0.19429534338189</v>
      </c>
      <c r="AB11" s="17">
        <v>0.33436568381899101</v>
      </c>
      <c r="AC11" s="17">
        <v>0.50901842460287305</v>
      </c>
      <c r="AD11" s="17">
        <v>0.312234835829383</v>
      </c>
      <c r="AE11" s="17"/>
      <c r="AF11" s="17">
        <v>0.25669610690920602</v>
      </c>
      <c r="AG11" s="17">
        <v>0.24932896540874799</v>
      </c>
      <c r="AH11" s="17">
        <v>0.23044496655619601</v>
      </c>
      <c r="AI11" s="17">
        <v>0.202201966354983</v>
      </c>
      <c r="AJ11" s="17">
        <v>0.167694462121808</v>
      </c>
      <c r="AK11" s="17"/>
      <c r="AL11" s="17">
        <v>0.17347558641754701</v>
      </c>
      <c r="AM11" s="17">
        <v>0.25551592832730002</v>
      </c>
      <c r="AN11" s="17">
        <v>0.25902190670741898</v>
      </c>
      <c r="AO11" s="17">
        <v>0.30350636127533698</v>
      </c>
      <c r="AP11" s="17">
        <v>0.29864175376668201</v>
      </c>
      <c r="AQ11" s="17">
        <v>0.33426614687487899</v>
      </c>
      <c r="AR11" s="17"/>
      <c r="AS11" s="17">
        <v>0.27572195816682599</v>
      </c>
      <c r="AT11" s="17">
        <v>0.22062596644568599</v>
      </c>
      <c r="AU11" s="17"/>
      <c r="AV11" s="17">
        <v>0.28504128107201698</v>
      </c>
      <c r="AW11" s="17">
        <v>0.25401879651320303</v>
      </c>
    </row>
    <row r="12" spans="2:49" x14ac:dyDescent="0.3">
      <c r="B12" s="18" t="s">
        <v>233</v>
      </c>
      <c r="C12" s="17">
        <v>0.242185912897977</v>
      </c>
      <c r="D12" s="17">
        <v>0.25866664643883702</v>
      </c>
      <c r="E12" s="17">
        <v>0.226874540976709</v>
      </c>
      <c r="F12" s="17"/>
      <c r="G12" s="17">
        <v>0.13980370892966101</v>
      </c>
      <c r="H12" s="17">
        <v>0.26349859995670899</v>
      </c>
      <c r="I12" s="17">
        <v>0.22592977980762</v>
      </c>
      <c r="J12" s="17">
        <v>0.25721886981488701</v>
      </c>
      <c r="K12" s="17">
        <v>0.27431315122768302</v>
      </c>
      <c r="L12" s="17">
        <v>0.272912277947719</v>
      </c>
      <c r="M12" s="17"/>
      <c r="N12" s="17">
        <v>0.30932444724904201</v>
      </c>
      <c r="O12" s="17">
        <v>0.23273581578279701</v>
      </c>
      <c r="P12" s="17">
        <v>0.226081098498222</v>
      </c>
      <c r="Q12" s="17">
        <v>0.194553101398665</v>
      </c>
      <c r="R12" s="17"/>
      <c r="S12" s="17">
        <v>0.31949415665228098</v>
      </c>
      <c r="T12" s="17">
        <v>0.23107404027494699</v>
      </c>
      <c r="U12" s="17">
        <v>0.18843479563375601</v>
      </c>
      <c r="V12" s="17">
        <v>0.22242222457776301</v>
      </c>
      <c r="W12" s="17">
        <v>0.197839171654309</v>
      </c>
      <c r="X12" s="17">
        <v>0.21955559628160901</v>
      </c>
      <c r="Y12" s="17">
        <v>0.21907203162078701</v>
      </c>
      <c r="Z12" s="17">
        <v>0.34296429494382202</v>
      </c>
      <c r="AA12" s="17">
        <v>0.23778179273891201</v>
      </c>
      <c r="AB12" s="17">
        <v>0.26903379846576803</v>
      </c>
      <c r="AC12" s="17">
        <v>0.19489847706466401</v>
      </c>
      <c r="AD12" s="17">
        <v>0.24461170286049899</v>
      </c>
      <c r="AE12" s="17"/>
      <c r="AF12" s="17">
        <v>0.22597613698900601</v>
      </c>
      <c r="AG12" s="17">
        <v>0.192539540063071</v>
      </c>
      <c r="AH12" s="17">
        <v>0.25490828005899802</v>
      </c>
      <c r="AI12" s="17">
        <v>0.336357336528188</v>
      </c>
      <c r="AJ12" s="17">
        <v>0.43508873206273302</v>
      </c>
      <c r="AK12" s="17"/>
      <c r="AL12" s="17">
        <v>0.27225676818380401</v>
      </c>
      <c r="AM12" s="17">
        <v>0.23582933767407299</v>
      </c>
      <c r="AN12" s="17">
        <v>0.23521452775623899</v>
      </c>
      <c r="AO12" s="17">
        <v>0.212576336698132</v>
      </c>
      <c r="AP12" s="17">
        <v>0.24391973022819999</v>
      </c>
      <c r="AQ12" s="17">
        <v>0.23920444139935601</v>
      </c>
      <c r="AR12" s="17"/>
      <c r="AS12" s="17">
        <v>0.27702596105183402</v>
      </c>
      <c r="AT12" s="17">
        <v>0.200696560241099</v>
      </c>
      <c r="AU12" s="17"/>
      <c r="AV12" s="17">
        <v>0.30171375126463301</v>
      </c>
      <c r="AW12" s="17">
        <v>0.21953218094462601</v>
      </c>
    </row>
    <row r="13" spans="2:49" x14ac:dyDescent="0.3">
      <c r="B13" s="18" t="s">
        <v>234</v>
      </c>
      <c r="C13" s="17">
        <v>0.21243436401808999</v>
      </c>
      <c r="D13" s="17">
        <v>0.28989642204226401</v>
      </c>
      <c r="E13" s="17">
        <v>0.13840392243890601</v>
      </c>
      <c r="F13" s="17"/>
      <c r="G13" s="17">
        <v>0.30304041718298402</v>
      </c>
      <c r="H13" s="17">
        <v>0.29193372155001801</v>
      </c>
      <c r="I13" s="17">
        <v>0.19759114884394899</v>
      </c>
      <c r="J13" s="17">
        <v>0.222314102807283</v>
      </c>
      <c r="K13" s="17">
        <v>0.17986951238162699</v>
      </c>
      <c r="L13" s="17">
        <v>0.113177887808008</v>
      </c>
      <c r="M13" s="17"/>
      <c r="N13" s="17">
        <v>0.23288883754424</v>
      </c>
      <c r="O13" s="17">
        <v>0.17732522019865399</v>
      </c>
      <c r="P13" s="17">
        <v>0.23650430819177101</v>
      </c>
      <c r="Q13" s="17">
        <v>0.206244259354947</v>
      </c>
      <c r="R13" s="17"/>
      <c r="S13" s="17">
        <v>0.26256753792429199</v>
      </c>
      <c r="T13" s="17">
        <v>0.20027118628289001</v>
      </c>
      <c r="U13" s="17">
        <v>0.16861521022566101</v>
      </c>
      <c r="V13" s="17">
        <v>0.203323281637628</v>
      </c>
      <c r="W13" s="17">
        <v>0.18518087908689199</v>
      </c>
      <c r="X13" s="17">
        <v>0.232055598115017</v>
      </c>
      <c r="Y13" s="17">
        <v>0.16719831312737099</v>
      </c>
      <c r="Z13" s="17">
        <v>0.192685384134615</v>
      </c>
      <c r="AA13" s="17">
        <v>0.227439443591054</v>
      </c>
      <c r="AB13" s="17">
        <v>0.20174923060003699</v>
      </c>
      <c r="AC13" s="17">
        <v>0.229654571816028</v>
      </c>
      <c r="AD13" s="17">
        <v>0.27516212441418803</v>
      </c>
      <c r="AE13" s="17"/>
      <c r="AF13" s="17">
        <v>0.21721721805108299</v>
      </c>
      <c r="AG13" s="17">
        <v>0.21538975834847299</v>
      </c>
      <c r="AH13" s="17">
        <v>0.18606384324320299</v>
      </c>
      <c r="AI13" s="17">
        <v>0.228122187767898</v>
      </c>
      <c r="AJ13" s="17">
        <v>0.29224246913019097</v>
      </c>
      <c r="AK13" s="17"/>
      <c r="AL13" s="17">
        <v>0.27921594029663699</v>
      </c>
      <c r="AM13" s="17">
        <v>0.19444528979619</v>
      </c>
      <c r="AN13" s="17">
        <v>0.20905695522017001</v>
      </c>
      <c r="AO13" s="17">
        <v>0.170821863662732</v>
      </c>
      <c r="AP13" s="17">
        <v>0.15881339649065701</v>
      </c>
      <c r="AQ13" s="17">
        <v>0.22868867585309799</v>
      </c>
      <c r="AR13" s="17"/>
      <c r="AS13" s="17">
        <v>0.21778225436996501</v>
      </c>
      <c r="AT13" s="17">
        <v>0.20606581631116999</v>
      </c>
      <c r="AU13" s="17"/>
      <c r="AV13" s="17">
        <v>0.22192286211418599</v>
      </c>
      <c r="AW13" s="17">
        <v>0.20813946377977999</v>
      </c>
    </row>
    <row r="14" spans="2:49" ht="28.8" x14ac:dyDescent="0.3">
      <c r="B14" s="18" t="s">
        <v>235</v>
      </c>
      <c r="C14" s="17">
        <v>0.19796047132740799</v>
      </c>
      <c r="D14" s="17">
        <v>0.109882215121389</v>
      </c>
      <c r="E14" s="17">
        <v>0.28000504981931801</v>
      </c>
      <c r="F14" s="17"/>
      <c r="G14" s="17">
        <v>0.149159675899108</v>
      </c>
      <c r="H14" s="17">
        <v>0.129991358762228</v>
      </c>
      <c r="I14" s="17">
        <v>0.211268754625723</v>
      </c>
      <c r="J14" s="17">
        <v>0.19230667869422599</v>
      </c>
      <c r="K14" s="17">
        <v>0.23679870914753101</v>
      </c>
      <c r="L14" s="17">
        <v>0.25347400694944999</v>
      </c>
      <c r="M14" s="17"/>
      <c r="N14" s="17">
        <v>0.14062510194816699</v>
      </c>
      <c r="O14" s="17">
        <v>0.22225642903598999</v>
      </c>
      <c r="P14" s="17">
        <v>0.19153383334913399</v>
      </c>
      <c r="Q14" s="17">
        <v>0.23883748638388699</v>
      </c>
      <c r="R14" s="17"/>
      <c r="S14" s="17">
        <v>0.134281455322833</v>
      </c>
      <c r="T14" s="17">
        <v>0.20910518141985099</v>
      </c>
      <c r="U14" s="17">
        <v>0.23320613764547099</v>
      </c>
      <c r="V14" s="17">
        <v>0.22365486597723599</v>
      </c>
      <c r="W14" s="17">
        <v>0.25734338951526597</v>
      </c>
      <c r="X14" s="17">
        <v>0.171741560652275</v>
      </c>
      <c r="Y14" s="17">
        <v>0.25609909374547302</v>
      </c>
      <c r="Z14" s="17">
        <v>0.11765231622816</v>
      </c>
      <c r="AA14" s="17">
        <v>0.21445114771863899</v>
      </c>
      <c r="AB14" s="17">
        <v>0.17167236905809999</v>
      </c>
      <c r="AC14" s="17">
        <v>0.19911601256594699</v>
      </c>
      <c r="AD14" s="17">
        <v>0.18482247198860299</v>
      </c>
      <c r="AE14" s="17"/>
      <c r="AF14" s="17">
        <v>0.235833541045809</v>
      </c>
      <c r="AG14" s="17">
        <v>0.24003774083783699</v>
      </c>
      <c r="AH14" s="17">
        <v>0.16058479951121199</v>
      </c>
      <c r="AI14" s="17">
        <v>0.12393084708345301</v>
      </c>
      <c r="AJ14" s="17">
        <v>8.7341652142093898E-2</v>
      </c>
      <c r="AK14" s="17"/>
      <c r="AL14" s="17">
        <v>0.14233124907434599</v>
      </c>
      <c r="AM14" s="17">
        <v>0.20943268711944699</v>
      </c>
      <c r="AN14" s="17">
        <v>0.18488057280846401</v>
      </c>
      <c r="AO14" s="17">
        <v>0.23017358555295001</v>
      </c>
      <c r="AP14" s="17">
        <v>0.242481949228746</v>
      </c>
      <c r="AQ14" s="17">
        <v>0.246927969831787</v>
      </c>
      <c r="AR14" s="17"/>
      <c r="AS14" s="17">
        <v>0.179846713320756</v>
      </c>
      <c r="AT14" s="17">
        <v>0.21953128232515801</v>
      </c>
      <c r="AU14" s="17"/>
      <c r="AV14" s="17">
        <v>0.18033543483623299</v>
      </c>
      <c r="AW14" s="17">
        <v>0.17870856174451999</v>
      </c>
    </row>
    <row r="15" spans="2:49" x14ac:dyDescent="0.3">
      <c r="B15" s="18" t="s">
        <v>236</v>
      </c>
      <c r="C15" s="17">
        <v>0.19612708970834999</v>
      </c>
      <c r="D15" s="17">
        <v>0.27269783513766299</v>
      </c>
      <c r="E15" s="17">
        <v>0.122848749422853</v>
      </c>
      <c r="F15" s="17"/>
      <c r="G15" s="17">
        <v>0.16515917303091601</v>
      </c>
      <c r="H15" s="17">
        <v>0.18288179600194501</v>
      </c>
      <c r="I15" s="17">
        <v>0.179259194755165</v>
      </c>
      <c r="J15" s="17">
        <v>0.21971631070726699</v>
      </c>
      <c r="K15" s="17">
        <v>0.19870925840971801</v>
      </c>
      <c r="L15" s="17">
        <v>0.22049995254605201</v>
      </c>
      <c r="M15" s="17"/>
      <c r="N15" s="17">
        <v>0.23913631510332101</v>
      </c>
      <c r="O15" s="17">
        <v>0.173439770214871</v>
      </c>
      <c r="P15" s="17">
        <v>0.20701533351255899</v>
      </c>
      <c r="Q15" s="17">
        <v>0.16583151512251201</v>
      </c>
      <c r="R15" s="17"/>
      <c r="S15" s="17">
        <v>0.15572612440622599</v>
      </c>
      <c r="T15" s="17">
        <v>0.23846215521380101</v>
      </c>
      <c r="U15" s="17">
        <v>0.20211246044671399</v>
      </c>
      <c r="V15" s="17">
        <v>0.22178652545479599</v>
      </c>
      <c r="W15" s="17">
        <v>0.18473752724734199</v>
      </c>
      <c r="X15" s="17">
        <v>0.17103651143072099</v>
      </c>
      <c r="Y15" s="17">
        <v>0.19378381056476601</v>
      </c>
      <c r="Z15" s="17">
        <v>0.18143215292922599</v>
      </c>
      <c r="AA15" s="17">
        <v>0.20231394657063401</v>
      </c>
      <c r="AB15" s="17">
        <v>0.193135661570562</v>
      </c>
      <c r="AC15" s="17">
        <v>0.201690008186102</v>
      </c>
      <c r="AD15" s="17">
        <v>0.21281244047369699</v>
      </c>
      <c r="AE15" s="17"/>
      <c r="AF15" s="17">
        <v>0.181961995710097</v>
      </c>
      <c r="AG15" s="17">
        <v>0.20650060590580499</v>
      </c>
      <c r="AH15" s="17">
        <v>0.19891294582470301</v>
      </c>
      <c r="AI15" s="17">
        <v>0.15109280662820801</v>
      </c>
      <c r="AJ15" s="17">
        <v>0.23299464113051799</v>
      </c>
      <c r="AK15" s="17"/>
      <c r="AL15" s="17">
        <v>0.195475085055137</v>
      </c>
      <c r="AM15" s="17">
        <v>0.18527795207178799</v>
      </c>
      <c r="AN15" s="17">
        <v>0.21226976222208599</v>
      </c>
      <c r="AO15" s="17">
        <v>0.174154425716984</v>
      </c>
      <c r="AP15" s="17">
        <v>0.25779371737026102</v>
      </c>
      <c r="AQ15" s="17">
        <v>0.181347426258579</v>
      </c>
      <c r="AR15" s="17"/>
      <c r="AS15" s="17">
        <v>0.200117107498062</v>
      </c>
      <c r="AT15" s="17">
        <v>0.19137556771120501</v>
      </c>
      <c r="AU15" s="17"/>
      <c r="AV15" s="17">
        <v>0.20924813619551</v>
      </c>
      <c r="AW15" s="17">
        <v>0.178852451910886</v>
      </c>
    </row>
    <row r="16" spans="2:49" x14ac:dyDescent="0.3">
      <c r="B16" s="18" t="s">
        <v>237</v>
      </c>
      <c r="C16" s="17">
        <v>0.17950771587907699</v>
      </c>
      <c r="D16" s="17">
        <v>0.267153097108841</v>
      </c>
      <c r="E16" s="17">
        <v>9.4329493337430306E-2</v>
      </c>
      <c r="F16" s="17"/>
      <c r="G16" s="17">
        <v>0.11186194016963499</v>
      </c>
      <c r="H16" s="17">
        <v>0.149871966699754</v>
      </c>
      <c r="I16" s="17">
        <v>0.17188679625703801</v>
      </c>
      <c r="J16" s="17">
        <v>0.18094692108343099</v>
      </c>
      <c r="K16" s="17">
        <v>0.20521992563925601</v>
      </c>
      <c r="L16" s="17">
        <v>0.23666011194384101</v>
      </c>
      <c r="M16" s="17"/>
      <c r="N16" s="17">
        <v>0.24113972939261599</v>
      </c>
      <c r="O16" s="17">
        <v>0.15713164501860699</v>
      </c>
      <c r="P16" s="17">
        <v>0.144602992099364</v>
      </c>
      <c r="Q16" s="17">
        <v>0.16887926474734</v>
      </c>
      <c r="R16" s="17"/>
      <c r="S16" s="17">
        <v>0.21457413987462901</v>
      </c>
      <c r="T16" s="17">
        <v>0.19544905397058901</v>
      </c>
      <c r="U16" s="17">
        <v>0.180100469655992</v>
      </c>
      <c r="V16" s="17">
        <v>0.152681618972211</v>
      </c>
      <c r="W16" s="17">
        <v>0.16986315398155</v>
      </c>
      <c r="X16" s="17">
        <v>0.18385726094775501</v>
      </c>
      <c r="Y16" s="17">
        <v>0.13492177969906599</v>
      </c>
      <c r="Z16" s="17">
        <v>0.203813048206097</v>
      </c>
      <c r="AA16" s="17">
        <v>0.18447796024279101</v>
      </c>
      <c r="AB16" s="17">
        <v>0.135910196126801</v>
      </c>
      <c r="AC16" s="17">
        <v>0.202220045995813</v>
      </c>
      <c r="AD16" s="17">
        <v>0.195756156770232</v>
      </c>
      <c r="AE16" s="17"/>
      <c r="AF16" s="17">
        <v>0.16440278596128899</v>
      </c>
      <c r="AG16" s="17">
        <v>0.14538869134063601</v>
      </c>
      <c r="AH16" s="17">
        <v>0.20624979653195899</v>
      </c>
      <c r="AI16" s="17">
        <v>0.205058563087057</v>
      </c>
      <c r="AJ16" s="17">
        <v>0.15009466103163499</v>
      </c>
      <c r="AK16" s="17"/>
      <c r="AL16" s="17">
        <v>0.18758289757153099</v>
      </c>
      <c r="AM16" s="17">
        <v>0.18161879082090199</v>
      </c>
      <c r="AN16" s="17">
        <v>0.197380283616474</v>
      </c>
      <c r="AO16" s="17">
        <v>0.16734395424569101</v>
      </c>
      <c r="AP16" s="17">
        <v>0.164071949934459</v>
      </c>
      <c r="AQ16" s="17">
        <v>0.159847607837898</v>
      </c>
      <c r="AR16" s="17"/>
      <c r="AS16" s="17">
        <v>0.194682489674842</v>
      </c>
      <c r="AT16" s="17">
        <v>0.16143680108813099</v>
      </c>
      <c r="AU16" s="17"/>
      <c r="AV16" s="17">
        <v>0.18018735546693901</v>
      </c>
      <c r="AW16" s="17">
        <v>0.22843925978630999</v>
      </c>
    </row>
    <row r="17" spans="2:49" x14ac:dyDescent="0.3">
      <c r="B17" s="18" t="s">
        <v>238</v>
      </c>
      <c r="C17" s="17">
        <v>0.124135545196672</v>
      </c>
      <c r="D17" s="17">
        <v>0.18496617239125901</v>
      </c>
      <c r="E17" s="17">
        <v>6.4714843482386306E-2</v>
      </c>
      <c r="F17" s="17"/>
      <c r="G17" s="17">
        <v>7.8229381315895699E-2</v>
      </c>
      <c r="H17" s="17">
        <v>0.13031018401452599</v>
      </c>
      <c r="I17" s="17">
        <v>9.3763487698710707E-2</v>
      </c>
      <c r="J17" s="17">
        <v>0.14241599536250099</v>
      </c>
      <c r="K17" s="17">
        <v>0.13004051324168001</v>
      </c>
      <c r="L17" s="17">
        <v>0.155859876452561</v>
      </c>
      <c r="M17" s="17"/>
      <c r="N17" s="17">
        <v>0.17026607135960301</v>
      </c>
      <c r="O17" s="17">
        <v>0.121884137376879</v>
      </c>
      <c r="P17" s="17">
        <v>0.10419445665395501</v>
      </c>
      <c r="Q17" s="17">
        <v>9.3651532211340899E-2</v>
      </c>
      <c r="R17" s="17"/>
      <c r="S17" s="17">
        <v>0.114147805294383</v>
      </c>
      <c r="T17" s="17">
        <v>0.12960370826759501</v>
      </c>
      <c r="U17" s="17">
        <v>0.12167495081445499</v>
      </c>
      <c r="V17" s="17">
        <v>0.106490310544651</v>
      </c>
      <c r="W17" s="17">
        <v>0.10338267556786999</v>
      </c>
      <c r="X17" s="17">
        <v>9.9462512654764704E-2</v>
      </c>
      <c r="Y17" s="17">
        <v>7.1163077425020399E-2</v>
      </c>
      <c r="Z17" s="17">
        <v>0.17694791502500201</v>
      </c>
      <c r="AA17" s="17">
        <v>8.02258523052711E-2</v>
      </c>
      <c r="AB17" s="17">
        <v>0.20922221434544799</v>
      </c>
      <c r="AC17" s="17">
        <v>0.16020183890779599</v>
      </c>
      <c r="AD17" s="17">
        <v>0.24554359592866401</v>
      </c>
      <c r="AE17" s="17"/>
      <c r="AF17" s="17">
        <v>0.12081124610923701</v>
      </c>
      <c r="AG17" s="17">
        <v>0.118920534060866</v>
      </c>
      <c r="AH17" s="17">
        <v>0.122978466871314</v>
      </c>
      <c r="AI17" s="17">
        <v>0.13552058380168</v>
      </c>
      <c r="AJ17" s="17">
        <v>0.20610681025548999</v>
      </c>
      <c r="AK17" s="17"/>
      <c r="AL17" s="17">
        <v>0.110729086220474</v>
      </c>
      <c r="AM17" s="17">
        <v>0.121452752575563</v>
      </c>
      <c r="AN17" s="17">
        <v>0.124354994864706</v>
      </c>
      <c r="AO17" s="17">
        <v>0.12888530104301699</v>
      </c>
      <c r="AP17" s="17">
        <v>0.123835405301782</v>
      </c>
      <c r="AQ17" s="17">
        <v>0.19988866220384899</v>
      </c>
      <c r="AR17" s="17"/>
      <c r="AS17" s="17">
        <v>0.14012854779605899</v>
      </c>
      <c r="AT17" s="17">
        <v>0.105090240725274</v>
      </c>
      <c r="AU17" s="17"/>
      <c r="AV17" s="17">
        <v>0.139906952197205</v>
      </c>
      <c r="AW17" s="17">
        <v>0.14064460729443501</v>
      </c>
    </row>
    <row r="18" spans="2:49" x14ac:dyDescent="0.3">
      <c r="B18" s="18" t="s">
        <v>239</v>
      </c>
      <c r="C18" s="17">
        <v>0.123210260864325</v>
      </c>
      <c r="D18" s="17">
        <v>0.105484825188876</v>
      </c>
      <c r="E18" s="17">
        <v>0.14138647784334199</v>
      </c>
      <c r="F18" s="17"/>
      <c r="G18" s="17">
        <v>0.110673938918666</v>
      </c>
      <c r="H18" s="17">
        <v>0.238689649570552</v>
      </c>
      <c r="I18" s="17">
        <v>0.115717966226945</v>
      </c>
      <c r="J18" s="17">
        <v>8.5143444514532401E-2</v>
      </c>
      <c r="K18" s="17">
        <v>0.106884120872263</v>
      </c>
      <c r="L18" s="17">
        <v>8.5833546432358201E-2</v>
      </c>
      <c r="M18" s="17"/>
      <c r="N18" s="17">
        <v>0.191768052879871</v>
      </c>
      <c r="O18" s="17">
        <v>0.103506368172324</v>
      </c>
      <c r="P18" s="17">
        <v>0.104994342859072</v>
      </c>
      <c r="Q18" s="17">
        <v>8.7023925752550801E-2</v>
      </c>
      <c r="R18" s="17"/>
      <c r="S18" s="17">
        <v>0.19505737977965401</v>
      </c>
      <c r="T18" s="17">
        <v>9.1181819033516798E-2</v>
      </c>
      <c r="U18" s="17">
        <v>6.66077270574265E-2</v>
      </c>
      <c r="V18" s="17">
        <v>0.13114539024843</v>
      </c>
      <c r="W18" s="17">
        <v>9.9176331774387103E-2</v>
      </c>
      <c r="X18" s="17">
        <v>0.134748563039085</v>
      </c>
      <c r="Y18" s="17">
        <v>0.13013745938840701</v>
      </c>
      <c r="Z18" s="17">
        <v>0.147118228910191</v>
      </c>
      <c r="AA18" s="17">
        <v>0.120602467586492</v>
      </c>
      <c r="AB18" s="17">
        <v>0.103700719280127</v>
      </c>
      <c r="AC18" s="17">
        <v>0.113678726833121</v>
      </c>
      <c r="AD18" s="17">
        <v>0.108680580240685</v>
      </c>
      <c r="AE18" s="17"/>
      <c r="AF18" s="17">
        <v>7.5482172162651698E-2</v>
      </c>
      <c r="AG18" s="17">
        <v>0.112852023576186</v>
      </c>
      <c r="AH18" s="17">
        <v>0.129094694013726</v>
      </c>
      <c r="AI18" s="17">
        <v>0.20573591625189</v>
      </c>
      <c r="AJ18" s="17">
        <v>0.40408290202365699</v>
      </c>
      <c r="AK18" s="17"/>
      <c r="AL18" s="17">
        <v>0.19223560982273799</v>
      </c>
      <c r="AM18" s="17">
        <v>9.1765906328410807E-2</v>
      </c>
      <c r="AN18" s="17">
        <v>0.111630274359663</v>
      </c>
      <c r="AO18" s="17">
        <v>9.2436377183613194E-2</v>
      </c>
      <c r="AP18" s="17">
        <v>0.100473509668278</v>
      </c>
      <c r="AQ18" s="17">
        <v>0.119919365301091</v>
      </c>
      <c r="AR18" s="17"/>
      <c r="AS18" s="17">
        <v>0.15281942835041201</v>
      </c>
      <c r="AT18" s="17">
        <v>8.7950114658962394E-2</v>
      </c>
      <c r="AU18" s="17"/>
      <c r="AV18" s="17">
        <v>0.175958426069144</v>
      </c>
      <c r="AW18" s="17">
        <v>9.8932529795502794E-2</v>
      </c>
    </row>
    <row r="19" spans="2:49" x14ac:dyDescent="0.3">
      <c r="B19" s="18" t="s">
        <v>240</v>
      </c>
      <c r="C19" s="17">
        <v>0.11548742188443201</v>
      </c>
      <c r="D19" s="17">
        <v>0.149594273392605</v>
      </c>
      <c r="E19" s="17">
        <v>8.3049438842673504E-2</v>
      </c>
      <c r="F19" s="17"/>
      <c r="G19" s="17">
        <v>0.205113823326456</v>
      </c>
      <c r="H19" s="17">
        <v>0.27710374539232702</v>
      </c>
      <c r="I19" s="17">
        <v>0.114508286098187</v>
      </c>
      <c r="J19" s="17">
        <v>6.5057165477987802E-2</v>
      </c>
      <c r="K19" s="17">
        <v>3.2129218166778398E-2</v>
      </c>
      <c r="L19" s="17">
        <v>2.19775945670392E-2</v>
      </c>
      <c r="M19" s="17"/>
      <c r="N19" s="17">
        <v>0.17674483271573699</v>
      </c>
      <c r="O19" s="17">
        <v>9.6912793482820794E-2</v>
      </c>
      <c r="P19" s="17">
        <v>0.103358516529206</v>
      </c>
      <c r="Q19" s="17">
        <v>8.0572401870290203E-2</v>
      </c>
      <c r="R19" s="17"/>
      <c r="S19" s="17">
        <v>0.23371894324114201</v>
      </c>
      <c r="T19" s="17">
        <v>9.4914144336760806E-2</v>
      </c>
      <c r="U19" s="17">
        <v>6.8134270594955804E-2</v>
      </c>
      <c r="V19" s="17">
        <v>0.103767990294638</v>
      </c>
      <c r="W19" s="17">
        <v>7.9902044791376498E-2</v>
      </c>
      <c r="X19" s="17">
        <v>0.121701433156356</v>
      </c>
      <c r="Y19" s="17">
        <v>9.6049832637842197E-2</v>
      </c>
      <c r="Z19" s="17">
        <v>0.16101874260867999</v>
      </c>
      <c r="AA19" s="17">
        <v>0.133138142999394</v>
      </c>
      <c r="AB19" s="17">
        <v>8.1316148664437801E-2</v>
      </c>
      <c r="AC19" s="17">
        <v>3.4290866097995601E-2</v>
      </c>
      <c r="AD19" s="17">
        <v>4.2011140267350498E-2</v>
      </c>
      <c r="AE19" s="17"/>
      <c r="AF19" s="17">
        <v>4.8182372526449697E-2</v>
      </c>
      <c r="AG19" s="17">
        <v>7.7747424553439304E-2</v>
      </c>
      <c r="AH19" s="17">
        <v>0.15038557903570199</v>
      </c>
      <c r="AI19" s="17">
        <v>0.25672445758859602</v>
      </c>
      <c r="AJ19" s="17">
        <v>0.39124451147075601</v>
      </c>
      <c r="AK19" s="17"/>
      <c r="AL19" s="17">
        <v>0.220317371681509</v>
      </c>
      <c r="AM19" s="17">
        <v>0.102433319292819</v>
      </c>
      <c r="AN19" s="17">
        <v>9.3872735310943006E-2</v>
      </c>
      <c r="AO19" s="17">
        <v>6.3890190557099893E-2</v>
      </c>
      <c r="AP19" s="17">
        <v>2.21648590207589E-2</v>
      </c>
      <c r="AQ19" s="17">
        <v>5.1628984296423402E-2</v>
      </c>
      <c r="AR19" s="17"/>
      <c r="AS19" s="17">
        <v>0.11737422436549701</v>
      </c>
      <c r="AT19" s="17">
        <v>0.11324051874626399</v>
      </c>
      <c r="AU19" s="17"/>
      <c r="AV19" s="17">
        <v>0.125575018888295</v>
      </c>
      <c r="AW19" s="17">
        <v>9.8275930312685902E-2</v>
      </c>
    </row>
    <row r="20" spans="2:49" x14ac:dyDescent="0.3">
      <c r="B20" s="18" t="s">
        <v>241</v>
      </c>
      <c r="C20" s="17">
        <v>9.9037433758392607E-2</v>
      </c>
      <c r="D20" s="17">
        <v>7.2161083790987304E-2</v>
      </c>
      <c r="E20" s="17">
        <v>0.12596581319106701</v>
      </c>
      <c r="F20" s="17"/>
      <c r="G20" s="17">
        <v>8.8855963172033398E-2</v>
      </c>
      <c r="H20" s="17">
        <v>0.12119622889173701</v>
      </c>
      <c r="I20" s="17">
        <v>0.114536347006884</v>
      </c>
      <c r="J20" s="17">
        <v>7.4100711089183993E-2</v>
      </c>
      <c r="K20" s="17">
        <v>0.101003836797579</v>
      </c>
      <c r="L20" s="17">
        <v>9.4131368759660106E-2</v>
      </c>
      <c r="M20" s="17"/>
      <c r="N20" s="17">
        <v>0.131705871678236</v>
      </c>
      <c r="O20" s="17">
        <v>8.4777653796500305E-2</v>
      </c>
      <c r="P20" s="17">
        <v>0.105019076784098</v>
      </c>
      <c r="Q20" s="17">
        <v>7.2511199244211705E-2</v>
      </c>
      <c r="R20" s="17"/>
      <c r="S20" s="17">
        <v>0.123422896603695</v>
      </c>
      <c r="T20" s="17">
        <v>8.4893837212021706E-2</v>
      </c>
      <c r="U20" s="17">
        <v>8.1654909076237694E-2</v>
      </c>
      <c r="V20" s="17">
        <v>0.111299771288956</v>
      </c>
      <c r="W20" s="17">
        <v>7.3980408143163104E-2</v>
      </c>
      <c r="X20" s="17">
        <v>0.111815652092859</v>
      </c>
      <c r="Y20" s="17">
        <v>0.103498687400099</v>
      </c>
      <c r="Z20" s="17">
        <v>0.112570485634225</v>
      </c>
      <c r="AA20" s="17">
        <v>0.117035982796836</v>
      </c>
      <c r="AB20" s="17">
        <v>9.0880020394603703E-2</v>
      </c>
      <c r="AC20" s="17">
        <v>6.2416456061741801E-2</v>
      </c>
      <c r="AD20" s="17">
        <v>6.5765828149326896E-2</v>
      </c>
      <c r="AE20" s="17"/>
      <c r="AF20" s="17">
        <v>6.6685191431796798E-2</v>
      </c>
      <c r="AG20" s="17">
        <v>9.7482614635947706E-2</v>
      </c>
      <c r="AH20" s="17">
        <v>0.106262455524303</v>
      </c>
      <c r="AI20" s="17">
        <v>0.135067067012688</v>
      </c>
      <c r="AJ20" s="17">
        <v>0.25927972392280901</v>
      </c>
      <c r="AK20" s="17"/>
      <c r="AL20" s="17">
        <v>0.12880955963712001</v>
      </c>
      <c r="AM20" s="17">
        <v>8.1133689621922106E-2</v>
      </c>
      <c r="AN20" s="17">
        <v>8.5722085916358104E-2</v>
      </c>
      <c r="AO20" s="17">
        <v>9.0580442422846699E-2</v>
      </c>
      <c r="AP20" s="17">
        <v>8.5723661163446693E-2</v>
      </c>
      <c r="AQ20" s="17">
        <v>0.133633549754438</v>
      </c>
      <c r="AR20" s="17"/>
      <c r="AS20" s="17">
        <v>0.105592468044026</v>
      </c>
      <c r="AT20" s="17">
        <v>9.1231355880613499E-2</v>
      </c>
      <c r="AU20" s="17"/>
      <c r="AV20" s="17">
        <v>0.116445554271252</v>
      </c>
      <c r="AW20" s="17">
        <v>8.0317425293979006E-2</v>
      </c>
    </row>
    <row r="21" spans="2:49" x14ac:dyDescent="0.3">
      <c r="B21" s="18" t="s">
        <v>242</v>
      </c>
      <c r="C21" s="17">
        <v>6.0834584979784397E-2</v>
      </c>
      <c r="D21" s="17">
        <v>8.9475074404858995E-2</v>
      </c>
      <c r="E21" s="17">
        <v>3.3335486401167201E-2</v>
      </c>
      <c r="F21" s="17"/>
      <c r="G21" s="17">
        <v>0.132008052570358</v>
      </c>
      <c r="H21" s="17">
        <v>8.8313055489487299E-2</v>
      </c>
      <c r="I21" s="17">
        <v>6.8976959740671195E-2</v>
      </c>
      <c r="J21" s="17">
        <v>5.6643140218039401E-2</v>
      </c>
      <c r="K21" s="17">
        <v>2.10351943615599E-2</v>
      </c>
      <c r="L21" s="17">
        <v>1.4342280969159699E-2</v>
      </c>
      <c r="M21" s="17"/>
      <c r="N21" s="17">
        <v>6.5899561394523506E-2</v>
      </c>
      <c r="O21" s="17">
        <v>5.06561698421173E-2</v>
      </c>
      <c r="P21" s="17">
        <v>6.7979854081574198E-2</v>
      </c>
      <c r="Q21" s="17">
        <v>5.66801827830819E-2</v>
      </c>
      <c r="R21" s="17"/>
      <c r="S21" s="17">
        <v>8.1052996710281697E-2</v>
      </c>
      <c r="T21" s="17">
        <v>6.2692772111191494E-2</v>
      </c>
      <c r="U21" s="17">
        <v>6.3111782309027906E-2</v>
      </c>
      <c r="V21" s="17">
        <v>3.4651617451964503E-2</v>
      </c>
      <c r="W21" s="17">
        <v>6.3837669446049503E-2</v>
      </c>
      <c r="X21" s="17">
        <v>9.3193174494422298E-2</v>
      </c>
      <c r="Y21" s="17">
        <v>2.7802573114677001E-2</v>
      </c>
      <c r="Z21" s="17">
        <v>5.4270141370829798E-2</v>
      </c>
      <c r="AA21" s="17">
        <v>7.5453120159877193E-2</v>
      </c>
      <c r="AB21" s="17">
        <v>3.9724515831336599E-2</v>
      </c>
      <c r="AC21" s="17">
        <v>5.6006246191742201E-2</v>
      </c>
      <c r="AD21" s="17">
        <v>4.1217080546596299E-2</v>
      </c>
      <c r="AE21" s="17"/>
      <c r="AF21" s="17">
        <v>4.9285530962003103E-2</v>
      </c>
      <c r="AG21" s="17">
        <v>6.7684663239022405E-2</v>
      </c>
      <c r="AH21" s="17">
        <v>6.3030724777020403E-2</v>
      </c>
      <c r="AI21" s="17">
        <v>8.1280226195798E-2</v>
      </c>
      <c r="AJ21" s="17">
        <v>0.14448430785858099</v>
      </c>
      <c r="AK21" s="17"/>
      <c r="AL21" s="17">
        <v>9.4140629709202298E-2</v>
      </c>
      <c r="AM21" s="17">
        <v>6.1019718749114403E-2</v>
      </c>
      <c r="AN21" s="17">
        <v>5.2743340225487503E-2</v>
      </c>
      <c r="AO21" s="17">
        <v>5.1978653728344003E-2</v>
      </c>
      <c r="AP21" s="17">
        <v>4.7887671476535597E-3</v>
      </c>
      <c r="AQ21" s="17">
        <v>4.5110466925994401E-2</v>
      </c>
      <c r="AR21" s="17"/>
      <c r="AS21" s="17">
        <v>4.5962651436119099E-2</v>
      </c>
      <c r="AT21" s="17">
        <v>7.8544861749722902E-2</v>
      </c>
      <c r="AU21" s="17"/>
      <c r="AV21" s="17">
        <v>4.5898406673237899E-2</v>
      </c>
      <c r="AW21" s="17">
        <v>4.6112266862947303E-2</v>
      </c>
    </row>
    <row r="22" spans="2:49" x14ac:dyDescent="0.3">
      <c r="B22" s="18" t="s">
        <v>243</v>
      </c>
      <c r="C22" s="17">
        <v>3.9400440842068001E-2</v>
      </c>
      <c r="D22" s="17">
        <v>4.3493509445132798E-2</v>
      </c>
      <c r="E22" s="17">
        <v>3.4713561712881702E-2</v>
      </c>
      <c r="F22" s="17"/>
      <c r="G22" s="17">
        <v>6.8453165063276394E-2</v>
      </c>
      <c r="H22" s="17">
        <v>6.9262402637731493E-2</v>
      </c>
      <c r="I22" s="17">
        <v>5.4188030295585603E-2</v>
      </c>
      <c r="J22" s="17">
        <v>1.8931322747640301E-2</v>
      </c>
      <c r="K22" s="17">
        <v>1.5352524419127499E-2</v>
      </c>
      <c r="L22" s="17">
        <v>1.6390318693723201E-2</v>
      </c>
      <c r="M22" s="17"/>
      <c r="N22" s="17">
        <v>5.60374124014342E-2</v>
      </c>
      <c r="O22" s="17">
        <v>2.41018426809885E-2</v>
      </c>
      <c r="P22" s="17">
        <v>4.7515170847893702E-2</v>
      </c>
      <c r="Q22" s="17">
        <v>3.0633161183617801E-2</v>
      </c>
      <c r="R22" s="17"/>
      <c r="S22" s="17">
        <v>7.6596215918243296E-2</v>
      </c>
      <c r="T22" s="17">
        <v>3.0346935945685001E-2</v>
      </c>
      <c r="U22" s="17">
        <v>2.2203064580118798E-2</v>
      </c>
      <c r="V22" s="17">
        <v>3.99921814187588E-2</v>
      </c>
      <c r="W22" s="17">
        <v>1.25026504131289E-2</v>
      </c>
      <c r="X22" s="17">
        <v>5.6176992947127899E-2</v>
      </c>
      <c r="Y22" s="17">
        <v>2.2034765041911701E-2</v>
      </c>
      <c r="Z22" s="17">
        <v>3.2794704494060599E-2</v>
      </c>
      <c r="AA22" s="17">
        <v>3.3820777441246001E-2</v>
      </c>
      <c r="AB22" s="17">
        <v>5.0349684545357598E-2</v>
      </c>
      <c r="AC22" s="17">
        <v>2.6241489871638098E-2</v>
      </c>
      <c r="AD22" s="17">
        <v>2.5990814534453101E-2</v>
      </c>
      <c r="AE22" s="17"/>
      <c r="AF22" s="17">
        <v>2.2119427522914101E-2</v>
      </c>
      <c r="AG22" s="17">
        <v>2.03254737166432E-2</v>
      </c>
      <c r="AH22" s="17">
        <v>5.8097491661601899E-2</v>
      </c>
      <c r="AI22" s="17">
        <v>8.0291645378082394E-2</v>
      </c>
      <c r="AJ22" s="17">
        <v>9.3968251807508493E-2</v>
      </c>
      <c r="AK22" s="17"/>
      <c r="AL22" s="17">
        <v>6.7985611744121696E-2</v>
      </c>
      <c r="AM22" s="17">
        <v>3.1910165309071301E-2</v>
      </c>
      <c r="AN22" s="17">
        <v>2.7654289062616501E-2</v>
      </c>
      <c r="AO22" s="17">
        <v>2.8485712057580902E-2</v>
      </c>
      <c r="AP22" s="17">
        <v>2.13811542003704E-2</v>
      </c>
      <c r="AQ22" s="17">
        <v>3.2044671177320599E-2</v>
      </c>
      <c r="AR22" s="17"/>
      <c r="AS22" s="17">
        <v>4.02678366882218E-2</v>
      </c>
      <c r="AT22" s="17">
        <v>3.8367500474268797E-2</v>
      </c>
      <c r="AU22" s="17"/>
      <c r="AV22" s="17">
        <v>4.1693418889280097E-2</v>
      </c>
      <c r="AW22" s="17">
        <v>3.69478915296673E-2</v>
      </c>
    </row>
    <row r="23" spans="2:49" x14ac:dyDescent="0.3">
      <c r="B23" s="18" t="s">
        <v>244</v>
      </c>
      <c r="C23" s="17">
        <v>2.7150668350350099E-2</v>
      </c>
      <c r="D23" s="17">
        <v>3.3599127556340397E-2</v>
      </c>
      <c r="E23" s="17">
        <v>2.1055976908330099E-2</v>
      </c>
      <c r="F23" s="17"/>
      <c r="G23" s="17">
        <v>3.8709015476371303E-2</v>
      </c>
      <c r="H23" s="17">
        <v>4.8519153298166202E-2</v>
      </c>
      <c r="I23" s="17">
        <v>3.7798190247792997E-2</v>
      </c>
      <c r="J23" s="17">
        <v>1.36616504337239E-2</v>
      </c>
      <c r="K23" s="17">
        <v>6.0785842506165698E-3</v>
      </c>
      <c r="L23" s="17">
        <v>1.8463798962940599E-2</v>
      </c>
      <c r="M23" s="17"/>
      <c r="N23" s="17">
        <v>4.2922143914421E-2</v>
      </c>
      <c r="O23" s="17">
        <v>2.4330124686315398E-2</v>
      </c>
      <c r="P23" s="17">
        <v>1.49540407588488E-2</v>
      </c>
      <c r="Q23" s="17">
        <v>2.4075842411310101E-2</v>
      </c>
      <c r="R23" s="17"/>
      <c r="S23" s="17">
        <v>2.90683347113798E-2</v>
      </c>
      <c r="T23" s="17">
        <v>3.92967588500562E-2</v>
      </c>
      <c r="U23" s="17">
        <v>1.1407300461589999E-2</v>
      </c>
      <c r="V23" s="17">
        <v>1.4730530111404599E-2</v>
      </c>
      <c r="W23" s="17">
        <v>2.9155603717200301E-2</v>
      </c>
      <c r="X23" s="17">
        <v>2.5246271617672199E-2</v>
      </c>
      <c r="Y23" s="17">
        <v>5.8261481301023401E-3</v>
      </c>
      <c r="Z23" s="17">
        <v>5.7107657881330903E-2</v>
      </c>
      <c r="AA23" s="17">
        <v>3.9746733923117603E-2</v>
      </c>
      <c r="AB23" s="17">
        <v>3.2096266685952599E-2</v>
      </c>
      <c r="AC23" s="17">
        <v>1.14714408397023E-2</v>
      </c>
      <c r="AD23" s="17">
        <v>2.7711020224545298E-2</v>
      </c>
      <c r="AE23" s="17"/>
      <c r="AF23" s="17">
        <v>1.07578276166407E-2</v>
      </c>
      <c r="AG23" s="17">
        <v>1.6935127105503201E-2</v>
      </c>
      <c r="AH23" s="17">
        <v>4.0891474718832602E-2</v>
      </c>
      <c r="AI23" s="17">
        <v>6.11607712557653E-2</v>
      </c>
      <c r="AJ23" s="17">
        <v>3.0368629377089298E-2</v>
      </c>
      <c r="AK23" s="17"/>
      <c r="AL23" s="17">
        <v>4.49761734679009E-2</v>
      </c>
      <c r="AM23" s="17">
        <v>3.0733362395170698E-2</v>
      </c>
      <c r="AN23" s="17">
        <v>8.1617331808868498E-3</v>
      </c>
      <c r="AO23" s="17">
        <v>1.4948745259108101E-2</v>
      </c>
      <c r="AP23" s="17">
        <v>8.3975336353207808E-3</v>
      </c>
      <c r="AQ23" s="17">
        <v>3.6533755446116201E-2</v>
      </c>
      <c r="AR23" s="17"/>
      <c r="AS23" s="17">
        <v>2.85896045914385E-2</v>
      </c>
      <c r="AT23" s="17">
        <v>2.5437107769330301E-2</v>
      </c>
      <c r="AU23" s="17"/>
      <c r="AV23" s="17">
        <v>3.0517193470204498E-2</v>
      </c>
      <c r="AW23" s="17">
        <v>2.4100568911144399E-2</v>
      </c>
    </row>
    <row r="24" spans="2:49" x14ac:dyDescent="0.3">
      <c r="B24" s="18" t="s">
        <v>245</v>
      </c>
      <c r="C24" s="17">
        <v>2.1920942128627802E-2</v>
      </c>
      <c r="D24" s="17">
        <v>2.2351137841728302E-2</v>
      </c>
      <c r="E24" s="17">
        <v>2.1659010012037301E-2</v>
      </c>
      <c r="F24" s="17"/>
      <c r="G24" s="17">
        <v>2.9177921984527899E-2</v>
      </c>
      <c r="H24" s="17">
        <v>4.98600907032365E-2</v>
      </c>
      <c r="I24" s="17">
        <v>1.9409856470902001E-2</v>
      </c>
      <c r="J24" s="17">
        <v>1.44851511672044E-2</v>
      </c>
      <c r="K24" s="17">
        <v>8.8102553093928598E-3</v>
      </c>
      <c r="L24" s="17">
        <v>1.12694227901471E-2</v>
      </c>
      <c r="M24" s="17"/>
      <c r="N24" s="17">
        <v>3.7155207252217201E-2</v>
      </c>
      <c r="O24" s="17">
        <v>6.6671321225391404E-3</v>
      </c>
      <c r="P24" s="17">
        <v>2.6791236580494201E-2</v>
      </c>
      <c r="Q24" s="17">
        <v>1.7285568226457399E-2</v>
      </c>
      <c r="R24" s="17"/>
      <c r="S24" s="17">
        <v>3.9840378093549601E-2</v>
      </c>
      <c r="T24" s="17">
        <v>2.36104272727467E-2</v>
      </c>
      <c r="U24" s="17">
        <v>5.6994129838220699E-3</v>
      </c>
      <c r="V24" s="17">
        <v>2.6097614801419301E-2</v>
      </c>
      <c r="W24" s="17">
        <v>2.32588022553845E-2</v>
      </c>
      <c r="X24" s="17">
        <v>1.46269460319144E-2</v>
      </c>
      <c r="Y24" s="17">
        <v>1.05426230338519E-2</v>
      </c>
      <c r="Z24" s="17">
        <v>0</v>
      </c>
      <c r="AA24" s="17">
        <v>3.5583012957970103E-2</v>
      </c>
      <c r="AB24" s="17">
        <v>1.19332621273293E-2</v>
      </c>
      <c r="AC24" s="17">
        <v>8.6801993810149605E-3</v>
      </c>
      <c r="AD24" s="17">
        <v>4.1792983950915602E-2</v>
      </c>
      <c r="AE24" s="17"/>
      <c r="AF24" s="17">
        <v>6.3518656286449199E-3</v>
      </c>
      <c r="AG24" s="17">
        <v>2.1396632458715599E-2</v>
      </c>
      <c r="AH24" s="17">
        <v>2.12068682741277E-2</v>
      </c>
      <c r="AI24" s="17">
        <v>4.1121601058033898E-2</v>
      </c>
      <c r="AJ24" s="17">
        <v>9.0198175940212899E-2</v>
      </c>
      <c r="AK24" s="17"/>
      <c r="AL24" s="17">
        <v>4.1908727058004899E-2</v>
      </c>
      <c r="AM24" s="17">
        <v>1.6207607878729099E-2</v>
      </c>
      <c r="AN24" s="17">
        <v>1.5774636354978101E-2</v>
      </c>
      <c r="AO24" s="17">
        <v>1.01781483865201E-2</v>
      </c>
      <c r="AP24" s="17">
        <v>6.9170285814498401E-3</v>
      </c>
      <c r="AQ24" s="17">
        <v>3.5614710086511701E-2</v>
      </c>
      <c r="AR24" s="17"/>
      <c r="AS24" s="17">
        <v>2.1017581285269302E-2</v>
      </c>
      <c r="AT24" s="17">
        <v>2.2996711497286701E-2</v>
      </c>
      <c r="AU24" s="17"/>
      <c r="AV24" s="17">
        <v>2.13100625983496E-2</v>
      </c>
      <c r="AW24" s="17">
        <v>2.0336440682778598E-2</v>
      </c>
    </row>
    <row r="25" spans="2:49" x14ac:dyDescent="0.3">
      <c r="B25" s="18" t="s">
        <v>246</v>
      </c>
      <c r="C25" s="17">
        <v>1.9523723067311202E-2</v>
      </c>
      <c r="D25" s="17">
        <v>1.9789851308415599E-2</v>
      </c>
      <c r="E25" s="17">
        <v>1.9404582020947601E-2</v>
      </c>
      <c r="F25" s="17"/>
      <c r="G25" s="17">
        <v>2.1753840795433001E-2</v>
      </c>
      <c r="H25" s="17">
        <v>3.9745317067361501E-2</v>
      </c>
      <c r="I25" s="17">
        <v>1.426220407709E-2</v>
      </c>
      <c r="J25" s="17">
        <v>5.2000424664236699E-3</v>
      </c>
      <c r="K25" s="17">
        <v>9.0389068536710308E-3</v>
      </c>
      <c r="L25" s="17">
        <v>2.45902940694088E-2</v>
      </c>
      <c r="M25" s="17"/>
      <c r="N25" s="17">
        <v>3.3653132035445003E-2</v>
      </c>
      <c r="O25" s="17">
        <v>1.20321916292315E-2</v>
      </c>
      <c r="P25" s="17">
        <v>2.08653686650743E-2</v>
      </c>
      <c r="Q25" s="17">
        <v>1.1086660130561799E-2</v>
      </c>
      <c r="R25" s="17"/>
      <c r="S25" s="17">
        <v>2.1825416718167501E-2</v>
      </c>
      <c r="T25" s="17">
        <v>3.56269697665198E-2</v>
      </c>
      <c r="U25" s="17">
        <v>1.65460404285355E-2</v>
      </c>
      <c r="V25" s="17">
        <v>2.2277170240258101E-2</v>
      </c>
      <c r="W25" s="17">
        <v>0</v>
      </c>
      <c r="X25" s="17">
        <v>8.7476175575524305E-3</v>
      </c>
      <c r="Y25" s="17">
        <v>2.1983406446877098E-2</v>
      </c>
      <c r="Z25" s="17">
        <v>3.7260282006642803E-2</v>
      </c>
      <c r="AA25" s="17">
        <v>1.94408999348024E-2</v>
      </c>
      <c r="AB25" s="17">
        <v>1.63152527269207E-2</v>
      </c>
      <c r="AC25" s="17">
        <v>9.3401314347074296E-3</v>
      </c>
      <c r="AD25" s="17">
        <v>1.2995407267226601E-2</v>
      </c>
      <c r="AE25" s="17"/>
      <c r="AF25" s="17">
        <v>1.1589488746361801E-2</v>
      </c>
      <c r="AG25" s="17">
        <v>2.2433896840323E-2</v>
      </c>
      <c r="AH25" s="17">
        <v>2.2472842492388699E-2</v>
      </c>
      <c r="AI25" s="17">
        <v>3.11105343014677E-2</v>
      </c>
      <c r="AJ25" s="17">
        <v>8.4881803260821398E-2</v>
      </c>
      <c r="AK25" s="17"/>
      <c r="AL25" s="17">
        <v>2.8891579207335798E-2</v>
      </c>
      <c r="AM25" s="17">
        <v>1.12015228591396E-2</v>
      </c>
      <c r="AN25" s="17">
        <v>1.5677972100440599E-2</v>
      </c>
      <c r="AO25" s="17">
        <v>1.8637377765829698E-2</v>
      </c>
      <c r="AP25" s="17">
        <v>2.1276568408510999E-2</v>
      </c>
      <c r="AQ25" s="17">
        <v>2.6384660190899599E-2</v>
      </c>
      <c r="AR25" s="17"/>
      <c r="AS25" s="17">
        <v>2.55911848101248E-2</v>
      </c>
      <c r="AT25" s="17">
        <v>1.2298272090090301E-2</v>
      </c>
      <c r="AU25" s="17"/>
      <c r="AV25" s="17">
        <v>2.6858071472013401E-2</v>
      </c>
      <c r="AW25" s="17">
        <v>2.2640815314453399E-2</v>
      </c>
    </row>
    <row r="26" spans="2:49" x14ac:dyDescent="0.3">
      <c r="B26" s="18" t="s">
        <v>247</v>
      </c>
      <c r="C26" s="19">
        <v>8.3922865577004905E-3</v>
      </c>
      <c r="D26" s="19">
        <v>1.07093970900346E-2</v>
      </c>
      <c r="E26" s="19">
        <v>6.1924845428750199E-3</v>
      </c>
      <c r="F26" s="19"/>
      <c r="G26" s="19">
        <v>0</v>
      </c>
      <c r="H26" s="19">
        <v>2.3128122984473299E-2</v>
      </c>
      <c r="I26" s="19">
        <v>1.58797837235016E-2</v>
      </c>
      <c r="J26" s="19">
        <v>5.6352445368821804E-3</v>
      </c>
      <c r="K26" s="19">
        <v>0</v>
      </c>
      <c r="L26" s="19">
        <v>3.79497422462312E-3</v>
      </c>
      <c r="M26" s="19"/>
      <c r="N26" s="19">
        <v>1.31873838390633E-2</v>
      </c>
      <c r="O26" s="19">
        <v>8.0640456611605401E-3</v>
      </c>
      <c r="P26" s="19">
        <v>8.3816487041140208E-3</v>
      </c>
      <c r="Q26" s="19">
        <v>3.6553551673627902E-3</v>
      </c>
      <c r="R26" s="19"/>
      <c r="S26" s="19">
        <v>1.10326145797733E-2</v>
      </c>
      <c r="T26" s="19">
        <v>7.9144868452930492E-3</v>
      </c>
      <c r="U26" s="19">
        <v>1.13911275449877E-2</v>
      </c>
      <c r="V26" s="19">
        <v>4.9205160646859404E-3</v>
      </c>
      <c r="W26" s="19">
        <v>6.2530765635010702E-3</v>
      </c>
      <c r="X26" s="19">
        <v>1.0518090768292699E-2</v>
      </c>
      <c r="Y26" s="19">
        <v>4.3882827340533202E-3</v>
      </c>
      <c r="Z26" s="19">
        <v>1.11560074068632E-2</v>
      </c>
      <c r="AA26" s="19">
        <v>7.0581941815918998E-3</v>
      </c>
      <c r="AB26" s="19">
        <v>6.8153950888290796E-3</v>
      </c>
      <c r="AC26" s="19">
        <v>0</v>
      </c>
      <c r="AD26" s="19">
        <v>2.9761976621964802E-2</v>
      </c>
      <c r="AE26" s="19"/>
      <c r="AF26" s="19">
        <v>2.0676730130040101E-3</v>
      </c>
      <c r="AG26" s="19">
        <v>1.8009922963013599E-3</v>
      </c>
      <c r="AH26" s="19">
        <v>1.8679952540534402E-2</v>
      </c>
      <c r="AI26" s="19">
        <v>1.73765837582175E-2</v>
      </c>
      <c r="AJ26" s="19">
        <v>3.2131840068052898E-2</v>
      </c>
      <c r="AK26" s="19"/>
      <c r="AL26" s="19">
        <v>1.9548668737015901E-2</v>
      </c>
      <c r="AM26" s="19">
        <v>3.4647791948472502E-3</v>
      </c>
      <c r="AN26" s="19">
        <v>0</v>
      </c>
      <c r="AO26" s="19">
        <v>2.4491227779963199E-3</v>
      </c>
      <c r="AP26" s="19">
        <v>0</v>
      </c>
      <c r="AQ26" s="19">
        <v>3.6159004766000299E-2</v>
      </c>
      <c r="AR26" s="19"/>
      <c r="AS26" s="19">
        <v>7.4205597785867404E-3</v>
      </c>
      <c r="AT26" s="19">
        <v>9.5494696605120197E-3</v>
      </c>
      <c r="AU26" s="19"/>
      <c r="AV26" s="19">
        <v>9.3519254845278298E-3</v>
      </c>
      <c r="AW26" s="19">
        <v>2.9227284924794698E-3</v>
      </c>
    </row>
    <row r="27" spans="2:49" x14ac:dyDescent="0.3">
      <c r="B27" s="16"/>
    </row>
    <row r="28" spans="2:49" x14ac:dyDescent="0.3">
      <c r="B28" t="s">
        <v>81</v>
      </c>
    </row>
    <row r="29" spans="2:49" x14ac:dyDescent="0.3">
      <c r="B29" t="s">
        <v>82</v>
      </c>
    </row>
    <row r="31" spans="2:49" x14ac:dyDescent="0.3">
      <c r="B3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T22"/>
  <sheetViews>
    <sheetView showGridLines="0" workbookViewId="0">
      <pane xSplit="2" topLeftCell="C1" activePane="topRight" state="frozen"/>
      <selection pane="topRight" activeCell="B16" sqref="B16"/>
    </sheetView>
  </sheetViews>
  <sheetFormatPr defaultColWidth="11.5546875" defaultRowHeight="14.4" x14ac:dyDescent="0.3"/>
  <cols>
    <col min="2" max="2" width="25.6640625" customWidth="1"/>
    <col min="3" max="20" width="20.6640625" customWidth="1"/>
  </cols>
  <sheetData>
    <row r="2" spans="2:20" ht="40.049999999999997" customHeight="1" x14ac:dyDescent="0.3">
      <c r="D2" s="32" t="s">
        <v>275</v>
      </c>
      <c r="E2" s="28"/>
      <c r="F2" s="28"/>
      <c r="G2" s="28"/>
      <c r="H2" s="28"/>
      <c r="I2" s="28"/>
      <c r="J2" s="28"/>
      <c r="K2" s="28"/>
      <c r="L2" s="28"/>
      <c r="M2" s="28"/>
      <c r="N2" s="28"/>
      <c r="O2" s="28"/>
      <c r="P2" s="28"/>
      <c r="Q2" s="28"/>
      <c r="R2" s="28"/>
      <c r="S2" s="28"/>
      <c r="T2" s="28"/>
    </row>
    <row r="6" spans="2:20" ht="49.95" customHeight="1" x14ac:dyDescent="0.3">
      <c r="B6" s="20" t="s">
        <v>15</v>
      </c>
      <c r="C6" s="20" t="s">
        <v>249</v>
      </c>
      <c r="D6" s="20" t="s">
        <v>250</v>
      </c>
      <c r="E6" s="20" t="s">
        <v>251</v>
      </c>
      <c r="F6" s="20" t="s">
        <v>252</v>
      </c>
      <c r="G6" s="20" t="s">
        <v>253</v>
      </c>
      <c r="H6" s="20" t="s">
        <v>254</v>
      </c>
      <c r="I6" s="20" t="s">
        <v>255</v>
      </c>
      <c r="J6" s="20" t="s">
        <v>256</v>
      </c>
      <c r="K6" s="20" t="s">
        <v>257</v>
      </c>
      <c r="L6" s="20" t="s">
        <v>258</v>
      </c>
      <c r="M6" s="20" t="s">
        <v>259</v>
      </c>
      <c r="N6" s="20" t="s">
        <v>260</v>
      </c>
      <c r="O6" s="20" t="s">
        <v>261</v>
      </c>
      <c r="P6" s="20" t="s">
        <v>262</v>
      </c>
      <c r="Q6" s="20" t="s">
        <v>263</v>
      </c>
      <c r="R6" s="20" t="s">
        <v>264</v>
      </c>
      <c r="S6" s="20" t="s">
        <v>265</v>
      </c>
    </row>
    <row r="7" spans="2:20" x14ac:dyDescent="0.3">
      <c r="B7" s="18" t="s">
        <v>266</v>
      </c>
      <c r="C7" s="17">
        <v>5.0209433043288801E-2</v>
      </c>
      <c r="D7" s="17">
        <v>8.5658415797599405E-2</v>
      </c>
      <c r="E7" s="17">
        <v>2.6981969449021901E-2</v>
      </c>
      <c r="F7" s="17">
        <v>3.6639078271505102E-2</v>
      </c>
      <c r="G7" s="17">
        <v>2.59981904941308E-2</v>
      </c>
      <c r="H7" s="17">
        <v>4.9932502062407E-2</v>
      </c>
      <c r="I7" s="17">
        <v>3.64785935125259E-2</v>
      </c>
      <c r="J7" s="17">
        <v>8.8437788291511991E-3</v>
      </c>
      <c r="K7" s="17">
        <v>5.5956777929288402E-2</v>
      </c>
      <c r="L7" s="17">
        <v>2.4991783335421101E-2</v>
      </c>
      <c r="M7" s="17">
        <v>1.3798529336902199E-2</v>
      </c>
      <c r="N7" s="17">
        <v>1.64915407175544E-2</v>
      </c>
      <c r="O7" s="17">
        <v>4.1616165825043197E-2</v>
      </c>
      <c r="P7" s="17">
        <v>6.4577963316218304E-2</v>
      </c>
      <c r="Q7" s="17">
        <v>4.5044582758311399E-2</v>
      </c>
      <c r="R7" s="17">
        <v>1.8233801560968099E-2</v>
      </c>
      <c r="S7" s="17">
        <v>3.2640352998782499E-2</v>
      </c>
    </row>
    <row r="8" spans="2:20" x14ac:dyDescent="0.3">
      <c r="B8" s="18" t="s">
        <v>267</v>
      </c>
      <c r="C8" s="17">
        <v>0.121245377488976</v>
      </c>
      <c r="D8" s="17">
        <v>0.33346047593102801</v>
      </c>
      <c r="E8" s="17">
        <v>0.15718843892298701</v>
      </c>
      <c r="F8" s="17">
        <v>0.110346719652682</v>
      </c>
      <c r="G8" s="17">
        <v>9.8172241738504307E-2</v>
      </c>
      <c r="H8" s="17">
        <v>0.230451539494545</v>
      </c>
      <c r="I8" s="17">
        <v>0.22676986903109</v>
      </c>
      <c r="J8" s="17">
        <v>8.8295219460235205E-2</v>
      </c>
      <c r="K8" s="17">
        <v>0.15499268122636201</v>
      </c>
      <c r="L8" s="17">
        <v>9.7357417924538697E-2</v>
      </c>
      <c r="M8" s="17">
        <v>0.15673036544847299</v>
      </c>
      <c r="N8" s="17">
        <v>0.115530070879009</v>
      </c>
      <c r="O8" s="17">
        <v>0.16140087823886101</v>
      </c>
      <c r="P8" s="17">
        <v>0.217483539173872</v>
      </c>
      <c r="Q8" s="17">
        <v>0.105167689255523</v>
      </c>
      <c r="R8" s="17">
        <v>8.1997194964865294E-2</v>
      </c>
      <c r="S8" s="17">
        <v>9.4866120302798604E-2</v>
      </c>
    </row>
    <row r="9" spans="2:20" x14ac:dyDescent="0.3">
      <c r="B9" s="18" t="s">
        <v>268</v>
      </c>
      <c r="C9" s="17">
        <v>0.142989260325322</v>
      </c>
      <c r="D9" s="17">
        <v>0.26555190485435298</v>
      </c>
      <c r="E9" s="17">
        <v>0.25689613326871802</v>
      </c>
      <c r="F9" s="17">
        <v>0.141973715570057</v>
      </c>
      <c r="G9" s="17">
        <v>0.20800779621851501</v>
      </c>
      <c r="H9" s="17">
        <v>0.28911514634231</v>
      </c>
      <c r="I9" s="17">
        <v>0.166485640682588</v>
      </c>
      <c r="J9" s="17">
        <v>0.25416815440027501</v>
      </c>
      <c r="K9" s="17">
        <v>0.19701349985994401</v>
      </c>
      <c r="L9" s="17">
        <v>0.16711615628561299</v>
      </c>
      <c r="M9" s="17">
        <v>0.19452659651341001</v>
      </c>
      <c r="N9" s="17">
        <v>0.180837269647595</v>
      </c>
      <c r="O9" s="17">
        <v>0.19409537088166101</v>
      </c>
      <c r="P9" s="17">
        <v>0.13447042045552601</v>
      </c>
      <c r="Q9" s="17">
        <v>0.22663395695448399</v>
      </c>
      <c r="R9" s="17">
        <v>0.28629836225732802</v>
      </c>
      <c r="S9" s="17">
        <v>0.13836883703285999</v>
      </c>
    </row>
    <row r="10" spans="2:20" x14ac:dyDescent="0.3">
      <c r="B10" s="18" t="s">
        <v>269</v>
      </c>
      <c r="C10" s="17">
        <v>0.12243487325343699</v>
      </c>
      <c r="D10" s="17">
        <v>0.118708394215172</v>
      </c>
      <c r="E10" s="17">
        <v>0.21198679304551399</v>
      </c>
      <c r="F10" s="17">
        <v>0.145154253138295</v>
      </c>
      <c r="G10" s="17">
        <v>0.16137684525604301</v>
      </c>
      <c r="H10" s="17">
        <v>0.21625774573805301</v>
      </c>
      <c r="I10" s="17">
        <v>0.107002701219946</v>
      </c>
      <c r="J10" s="17">
        <v>0.17639721571210401</v>
      </c>
      <c r="K10" s="17">
        <v>0.26535885450236901</v>
      </c>
      <c r="L10" s="17">
        <v>0.193905728032707</v>
      </c>
      <c r="M10" s="17">
        <v>0.198016328349233</v>
      </c>
      <c r="N10" s="17">
        <v>0.246311012679165</v>
      </c>
      <c r="O10" s="17">
        <v>0.27287385053697</v>
      </c>
      <c r="P10" s="17">
        <v>0.29942306372853</v>
      </c>
      <c r="Q10" s="17">
        <v>0.21379076985229001</v>
      </c>
      <c r="R10" s="17">
        <v>0.33457010500844397</v>
      </c>
      <c r="S10" s="17">
        <v>0.239875436208001</v>
      </c>
    </row>
    <row r="11" spans="2:20" x14ac:dyDescent="0.3">
      <c r="B11" s="18" t="s">
        <v>270</v>
      </c>
      <c r="C11" s="17">
        <v>9.2969150529327596E-2</v>
      </c>
      <c r="D11" s="17">
        <v>7.17990396846966E-2</v>
      </c>
      <c r="E11" s="17">
        <v>9.3353708313872102E-2</v>
      </c>
      <c r="F11" s="17">
        <v>0.106692915931208</v>
      </c>
      <c r="G11" s="17">
        <v>0.10748208435952</v>
      </c>
      <c r="H11" s="17">
        <v>9.7011002628028198E-2</v>
      </c>
      <c r="I11" s="17">
        <v>3.8143482499630801E-2</v>
      </c>
      <c r="J11" s="17">
        <v>0.14644503756690799</v>
      </c>
      <c r="K11" s="17">
        <v>0.11858134224589501</v>
      </c>
      <c r="L11" s="17">
        <v>0.126666405437489</v>
      </c>
      <c r="M11" s="17">
        <v>0.125612599980228</v>
      </c>
      <c r="N11" s="17">
        <v>0.164039255576761</v>
      </c>
      <c r="O11" s="17">
        <v>0.12101718074925299</v>
      </c>
      <c r="P11" s="17">
        <v>4.5104298407640797E-2</v>
      </c>
      <c r="Q11" s="17">
        <v>0.20596134981946401</v>
      </c>
      <c r="R11" s="17">
        <v>0.110183000087652</v>
      </c>
      <c r="S11" s="17">
        <v>0.17688143472964399</v>
      </c>
    </row>
    <row r="12" spans="2:20" x14ac:dyDescent="0.3">
      <c r="B12" s="18" t="s">
        <v>271</v>
      </c>
      <c r="C12" s="17">
        <v>0.38451508516191601</v>
      </c>
      <c r="D12" s="17">
        <v>8.57630550121464E-2</v>
      </c>
      <c r="E12" s="17">
        <v>0.12584821854512901</v>
      </c>
      <c r="F12" s="17">
        <v>0.30898394725186801</v>
      </c>
      <c r="G12" s="17">
        <v>0.30403045210288598</v>
      </c>
      <c r="H12" s="17">
        <v>8.3980452888521406E-2</v>
      </c>
      <c r="I12" s="17">
        <v>0.23578914046446101</v>
      </c>
      <c r="J12" s="17">
        <v>0.267907765030863</v>
      </c>
      <c r="K12" s="17">
        <v>0.19109941257014801</v>
      </c>
      <c r="L12" s="17">
        <v>0.31655243257568999</v>
      </c>
      <c r="M12" s="17">
        <v>0.17157967341232599</v>
      </c>
      <c r="N12" s="17">
        <v>0.22872775182271901</v>
      </c>
      <c r="O12" s="17">
        <v>0.12976067885068199</v>
      </c>
      <c r="P12" s="17">
        <v>0.177065830903298</v>
      </c>
      <c r="Q12" s="17">
        <v>0.157362744274259</v>
      </c>
      <c r="R12" s="17">
        <v>0.16098095110902</v>
      </c>
      <c r="S12" s="17">
        <v>0.26598831120796501</v>
      </c>
    </row>
    <row r="13" spans="2:20" x14ac:dyDescent="0.3">
      <c r="B13" s="18" t="s">
        <v>272</v>
      </c>
      <c r="C13" s="17">
        <v>5.9965443744293502E-2</v>
      </c>
      <c r="D13" s="17">
        <v>1.6913251966290201E-2</v>
      </c>
      <c r="E13" s="17">
        <v>0</v>
      </c>
      <c r="F13" s="17">
        <v>0.118750482211758</v>
      </c>
      <c r="G13" s="17">
        <v>6.7672505894442E-2</v>
      </c>
      <c r="H13" s="17">
        <v>8.1541805524060502E-3</v>
      </c>
      <c r="I13" s="17">
        <v>0.114730105006248</v>
      </c>
      <c r="J13" s="17">
        <v>3.86730579172017E-2</v>
      </c>
      <c r="K13" s="17">
        <v>1.16053283950707E-2</v>
      </c>
      <c r="L13" s="17">
        <v>5.2960234311275597E-2</v>
      </c>
      <c r="M13" s="17">
        <v>6.9765808912222796E-2</v>
      </c>
      <c r="N13" s="17">
        <v>3.0805544268897998E-2</v>
      </c>
      <c r="O13" s="17">
        <v>4.0835771398910897E-2</v>
      </c>
      <c r="P13" s="17">
        <v>6.1874884014914602E-2</v>
      </c>
      <c r="Q13" s="17">
        <v>0</v>
      </c>
      <c r="R13" s="17">
        <v>5.2003871017154901E-3</v>
      </c>
      <c r="S13" s="17">
        <v>3.3556613463741398E-2</v>
      </c>
    </row>
    <row r="14" spans="2:20" ht="28.8" x14ac:dyDescent="0.3">
      <c r="B14" s="18" t="s">
        <v>273</v>
      </c>
      <c r="C14" s="17">
        <v>2.34309057977652E-2</v>
      </c>
      <c r="D14" s="17">
        <v>1.8930820091911899E-2</v>
      </c>
      <c r="E14" s="17">
        <v>4.8252117621921997E-2</v>
      </c>
      <c r="F14" s="17">
        <v>3.1458887972626998E-2</v>
      </c>
      <c r="G14" s="17">
        <v>1.5667918805980102E-2</v>
      </c>
      <c r="H14" s="17">
        <v>2.0751069515126799E-2</v>
      </c>
      <c r="I14" s="17">
        <v>3.7118426136947498E-2</v>
      </c>
      <c r="J14" s="17">
        <v>1.72626322533527E-2</v>
      </c>
      <c r="K14" s="17">
        <v>2.8137125486139198E-3</v>
      </c>
      <c r="L14" s="17">
        <v>1.8578532731325301E-2</v>
      </c>
      <c r="M14" s="17">
        <v>3.1465938975977298E-2</v>
      </c>
      <c r="N14" s="17">
        <v>1.7257554408298102E-2</v>
      </c>
      <c r="O14" s="17">
        <v>3.02166656796263E-2</v>
      </c>
      <c r="P14" s="17">
        <v>0</v>
      </c>
      <c r="Q14" s="17">
        <v>2.3316970664346501E-2</v>
      </c>
      <c r="R14" s="17">
        <v>2.5361979100072202E-3</v>
      </c>
      <c r="S14" s="17">
        <v>1.78228940562071E-2</v>
      </c>
    </row>
    <row r="15" spans="2:20" ht="28.8" x14ac:dyDescent="0.3">
      <c r="B15" s="18" t="s">
        <v>274</v>
      </c>
      <c r="C15" s="17">
        <v>2.2404706556738898E-3</v>
      </c>
      <c r="D15" s="17">
        <v>3.2146424468017399E-3</v>
      </c>
      <c r="E15" s="17">
        <v>7.9492620832836897E-2</v>
      </c>
      <c r="F15" s="17">
        <v>0</v>
      </c>
      <c r="G15" s="17">
        <v>1.1591965129979301E-2</v>
      </c>
      <c r="H15" s="17">
        <v>4.3463607786024599E-3</v>
      </c>
      <c r="I15" s="17">
        <v>3.7482041446562801E-2</v>
      </c>
      <c r="J15" s="17">
        <v>2.0071388299090702E-3</v>
      </c>
      <c r="K15" s="17">
        <v>2.57839072230875E-3</v>
      </c>
      <c r="L15" s="17">
        <v>1.87130936594089E-3</v>
      </c>
      <c r="M15" s="17">
        <v>3.8504159071226597E-2</v>
      </c>
      <c r="N15" s="17">
        <v>0</v>
      </c>
      <c r="O15" s="17">
        <v>8.1834378389929897E-3</v>
      </c>
      <c r="P15" s="17">
        <v>0</v>
      </c>
      <c r="Q15" s="17">
        <v>2.2721936421322302E-2</v>
      </c>
      <c r="R15" s="17">
        <v>0</v>
      </c>
      <c r="S15" s="17">
        <v>0</v>
      </c>
    </row>
    <row r="16" spans="2:20" x14ac:dyDescent="0.3">
      <c r="B16" s="16" t="s">
        <v>276</v>
      </c>
      <c r="C16" s="16"/>
      <c r="D16" s="16"/>
      <c r="E16" s="16"/>
      <c r="F16" s="16"/>
      <c r="G16" s="16"/>
      <c r="H16" s="16"/>
      <c r="I16" s="16"/>
      <c r="J16" s="16"/>
      <c r="K16" s="16"/>
      <c r="L16" s="16"/>
      <c r="M16" s="16"/>
      <c r="N16" s="16"/>
      <c r="O16" s="16"/>
      <c r="P16" s="16"/>
      <c r="Q16" s="16"/>
      <c r="R16" s="16"/>
      <c r="S16" s="16"/>
    </row>
    <row r="17" spans="2:2" x14ac:dyDescent="0.3">
      <c r="B17" t="s">
        <v>81</v>
      </c>
    </row>
    <row r="18" spans="2:2" x14ac:dyDescent="0.3">
      <c r="B18" t="s">
        <v>82</v>
      </c>
    </row>
    <row r="22" spans="2:2" x14ac:dyDescent="0.3">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W22"/>
  <sheetViews>
    <sheetView showGridLines="0" topLeftCell="A9"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474</v>
      </c>
      <c r="D7" s="10">
        <v>246</v>
      </c>
      <c r="E7" s="10">
        <v>227</v>
      </c>
      <c r="F7" s="10"/>
      <c r="G7" s="10">
        <v>41</v>
      </c>
      <c r="H7" s="10">
        <v>97</v>
      </c>
      <c r="I7" s="10">
        <v>63</v>
      </c>
      <c r="J7" s="10">
        <v>83</v>
      </c>
      <c r="K7" s="10">
        <v>79</v>
      </c>
      <c r="L7" s="10">
        <v>111</v>
      </c>
      <c r="M7" s="10"/>
      <c r="N7" s="10">
        <v>157</v>
      </c>
      <c r="O7" s="10">
        <v>118</v>
      </c>
      <c r="P7" s="10">
        <v>98</v>
      </c>
      <c r="Q7" s="10">
        <v>100</v>
      </c>
      <c r="R7" s="10"/>
      <c r="S7" s="10">
        <v>85</v>
      </c>
      <c r="T7" s="10">
        <v>60</v>
      </c>
      <c r="U7" s="10">
        <v>30</v>
      </c>
      <c r="V7" s="10">
        <v>40</v>
      </c>
      <c r="W7" s="10">
        <v>31</v>
      </c>
      <c r="X7" s="10">
        <v>34</v>
      </c>
      <c r="Y7" s="10">
        <v>35</v>
      </c>
      <c r="Z7" s="10">
        <v>26</v>
      </c>
      <c r="AA7" s="10">
        <v>53</v>
      </c>
      <c r="AB7" s="10">
        <v>47</v>
      </c>
      <c r="AC7" s="10">
        <v>20</v>
      </c>
      <c r="AD7" s="10">
        <v>13</v>
      </c>
      <c r="AE7" s="10"/>
      <c r="AF7" s="10">
        <v>99</v>
      </c>
      <c r="AG7" s="10">
        <v>92</v>
      </c>
      <c r="AH7" s="10">
        <v>123</v>
      </c>
      <c r="AI7" s="10">
        <v>85</v>
      </c>
      <c r="AJ7" s="10">
        <v>15</v>
      </c>
      <c r="AK7" s="10"/>
      <c r="AL7" s="10">
        <v>144</v>
      </c>
      <c r="AM7" s="10">
        <v>135</v>
      </c>
      <c r="AN7" s="10">
        <v>48</v>
      </c>
      <c r="AO7" s="10">
        <v>75</v>
      </c>
      <c r="AP7" s="10">
        <v>50</v>
      </c>
      <c r="AQ7" s="10">
        <v>22</v>
      </c>
      <c r="AR7" s="10"/>
      <c r="AS7" s="10">
        <v>293</v>
      </c>
      <c r="AT7" s="10">
        <v>181</v>
      </c>
      <c r="AU7" s="10"/>
      <c r="AV7" s="10">
        <v>223</v>
      </c>
      <c r="AW7" s="10">
        <v>70</v>
      </c>
    </row>
    <row r="8" spans="2:49" ht="30" customHeight="1" x14ac:dyDescent="0.3">
      <c r="B8" s="11" t="s">
        <v>20</v>
      </c>
      <c r="C8" s="11">
        <v>469</v>
      </c>
      <c r="D8" s="11">
        <v>245</v>
      </c>
      <c r="E8" s="11">
        <v>222</v>
      </c>
      <c r="F8" s="11"/>
      <c r="G8" s="11">
        <v>40</v>
      </c>
      <c r="H8" s="11">
        <v>91</v>
      </c>
      <c r="I8" s="11">
        <v>73</v>
      </c>
      <c r="J8" s="11">
        <v>85</v>
      </c>
      <c r="K8" s="11">
        <v>75</v>
      </c>
      <c r="L8" s="11">
        <v>105</v>
      </c>
      <c r="M8" s="11"/>
      <c r="N8" s="11">
        <v>153</v>
      </c>
      <c r="O8" s="11">
        <v>116</v>
      </c>
      <c r="P8" s="11">
        <v>102</v>
      </c>
      <c r="Q8" s="11">
        <v>97</v>
      </c>
      <c r="R8" s="11"/>
      <c r="S8" s="11">
        <v>84</v>
      </c>
      <c r="T8" s="11">
        <v>57</v>
      </c>
      <c r="U8" s="11">
        <v>30</v>
      </c>
      <c r="V8" s="11">
        <v>38</v>
      </c>
      <c r="W8" s="11">
        <v>29</v>
      </c>
      <c r="X8" s="11">
        <v>36</v>
      </c>
      <c r="Y8" s="11">
        <v>34</v>
      </c>
      <c r="Z8" s="11">
        <v>25</v>
      </c>
      <c r="AA8" s="11">
        <v>55</v>
      </c>
      <c r="AB8" s="11">
        <v>48</v>
      </c>
      <c r="AC8" s="11">
        <v>20</v>
      </c>
      <c r="AD8" s="11">
        <v>13</v>
      </c>
      <c r="AE8" s="11"/>
      <c r="AF8" s="11">
        <v>97</v>
      </c>
      <c r="AG8" s="11">
        <v>91</v>
      </c>
      <c r="AH8" s="11">
        <v>122</v>
      </c>
      <c r="AI8" s="11">
        <v>85</v>
      </c>
      <c r="AJ8" s="11">
        <v>14</v>
      </c>
      <c r="AK8" s="11"/>
      <c r="AL8" s="11">
        <v>143</v>
      </c>
      <c r="AM8" s="11">
        <v>135</v>
      </c>
      <c r="AN8" s="11">
        <v>47</v>
      </c>
      <c r="AO8" s="11">
        <v>73</v>
      </c>
      <c r="AP8" s="11">
        <v>49</v>
      </c>
      <c r="AQ8" s="11">
        <v>22</v>
      </c>
      <c r="AR8" s="11"/>
      <c r="AS8" s="11">
        <v>288</v>
      </c>
      <c r="AT8" s="11">
        <v>181</v>
      </c>
      <c r="AU8" s="11"/>
      <c r="AV8" s="11">
        <v>219</v>
      </c>
      <c r="AW8" s="11">
        <v>69</v>
      </c>
    </row>
    <row r="9" spans="2:49" x14ac:dyDescent="0.3">
      <c r="B9" s="18" t="s">
        <v>266</v>
      </c>
      <c r="C9" s="17">
        <v>5.0209433043288801E-2</v>
      </c>
      <c r="D9" s="17">
        <v>5.93574846265017E-2</v>
      </c>
      <c r="E9" s="17">
        <v>3.5478488255701601E-2</v>
      </c>
      <c r="F9" s="17"/>
      <c r="G9" s="17">
        <v>0.118681219251537</v>
      </c>
      <c r="H9" s="17">
        <v>9.7433904411510897E-2</v>
      </c>
      <c r="I9" s="17">
        <v>7.75800915612921E-2</v>
      </c>
      <c r="J9" s="17">
        <v>5.0554108331325301E-2</v>
      </c>
      <c r="K9" s="17">
        <v>0</v>
      </c>
      <c r="L9" s="17">
        <v>0</v>
      </c>
      <c r="M9" s="17"/>
      <c r="N9" s="17">
        <v>3.6279214872029598E-2</v>
      </c>
      <c r="O9" s="17">
        <v>5.4523861102939997E-2</v>
      </c>
      <c r="P9" s="17">
        <v>9.42694542486434E-2</v>
      </c>
      <c r="Q9" s="17">
        <v>2.1204852253548401E-2</v>
      </c>
      <c r="R9" s="17"/>
      <c r="S9" s="17">
        <v>7.1269890293657004E-2</v>
      </c>
      <c r="T9" s="17">
        <v>5.1254734671679403E-2</v>
      </c>
      <c r="U9" s="17">
        <v>0</v>
      </c>
      <c r="V9" s="17">
        <v>5.27056544439609E-2</v>
      </c>
      <c r="W9" s="17">
        <v>3.2521880506551103E-2</v>
      </c>
      <c r="X9" s="17">
        <v>7.9735807782192997E-2</v>
      </c>
      <c r="Y9" s="17">
        <v>6.5384100103079504E-2</v>
      </c>
      <c r="Z9" s="17">
        <v>4.2250463087521499E-2</v>
      </c>
      <c r="AA9" s="17">
        <v>5.8793056186195798E-2</v>
      </c>
      <c r="AB9" s="17">
        <v>4.8193758974398197E-2</v>
      </c>
      <c r="AC9" s="17">
        <v>0</v>
      </c>
      <c r="AD9" s="17">
        <v>0</v>
      </c>
      <c r="AE9" s="17"/>
      <c r="AF9" s="17">
        <v>1.01690673056596E-2</v>
      </c>
      <c r="AG9" s="17">
        <v>2.40625614326022E-2</v>
      </c>
      <c r="AH9" s="17">
        <v>8.1320716000789495E-2</v>
      </c>
      <c r="AI9" s="17">
        <v>6.2079122384841097E-2</v>
      </c>
      <c r="AJ9" s="17">
        <v>0.21432892677245099</v>
      </c>
      <c r="AK9" s="17"/>
      <c r="AL9" s="17">
        <v>0.100128333405637</v>
      </c>
      <c r="AM9" s="17">
        <v>1.4511224388360999E-2</v>
      </c>
      <c r="AN9" s="17">
        <v>4.4758927608102003E-2</v>
      </c>
      <c r="AO9" s="17">
        <v>2.4460437501928702E-2</v>
      </c>
      <c r="AP9" s="17">
        <v>6.9180575257964894E-2</v>
      </c>
      <c r="AQ9" s="17">
        <v>0</v>
      </c>
      <c r="AR9" s="17"/>
      <c r="AS9" s="17">
        <v>5.34254910689052E-2</v>
      </c>
      <c r="AT9" s="17">
        <v>4.5091631815337499E-2</v>
      </c>
      <c r="AU9" s="17"/>
      <c r="AV9" s="17">
        <v>6.53356968543541E-2</v>
      </c>
      <c r="AW9" s="17">
        <v>1.53208182690247E-2</v>
      </c>
    </row>
    <row r="10" spans="2:49" x14ac:dyDescent="0.3">
      <c r="B10" s="18" t="s">
        <v>267</v>
      </c>
      <c r="C10" s="17">
        <v>0.121245377488976</v>
      </c>
      <c r="D10" s="17">
        <v>0.135115890631161</v>
      </c>
      <c r="E10" s="17">
        <v>0.10653172365552301</v>
      </c>
      <c r="F10" s="17"/>
      <c r="G10" s="17">
        <v>0.139832492743726</v>
      </c>
      <c r="H10" s="17">
        <v>0.40417579238863099</v>
      </c>
      <c r="I10" s="17">
        <v>0.13248650401760101</v>
      </c>
      <c r="J10" s="17">
        <v>2.39982822491576E-2</v>
      </c>
      <c r="K10" s="17">
        <v>1.30536699219958E-2</v>
      </c>
      <c r="L10" s="17">
        <v>1.8778420125649901E-2</v>
      </c>
      <c r="M10" s="17"/>
      <c r="N10" s="17">
        <v>0.24488728787120001</v>
      </c>
      <c r="O10" s="17">
        <v>5.9627653543212603E-2</v>
      </c>
      <c r="P10" s="17">
        <v>9.3680365590642301E-2</v>
      </c>
      <c r="Q10" s="17">
        <v>1.9445660690368901E-2</v>
      </c>
      <c r="R10" s="17"/>
      <c r="S10" s="17">
        <v>0.19191246995321101</v>
      </c>
      <c r="T10" s="17">
        <v>9.3722524127958007E-2</v>
      </c>
      <c r="U10" s="17">
        <v>3.45161753201692E-2</v>
      </c>
      <c r="V10" s="17">
        <v>9.1151384485395795E-2</v>
      </c>
      <c r="W10" s="17">
        <v>0.10355741200054799</v>
      </c>
      <c r="X10" s="17">
        <v>9.4603282507668404E-2</v>
      </c>
      <c r="Y10" s="17">
        <v>8.5524293686942504E-2</v>
      </c>
      <c r="Z10" s="17">
        <v>0.203491338758784</v>
      </c>
      <c r="AA10" s="17">
        <v>0.17976238400435701</v>
      </c>
      <c r="AB10" s="17">
        <v>4.2008547307931202E-2</v>
      </c>
      <c r="AC10" s="17">
        <v>9.4712490382137596E-2</v>
      </c>
      <c r="AD10" s="17">
        <v>0.21402687621478</v>
      </c>
      <c r="AE10" s="17"/>
      <c r="AF10" s="17">
        <v>0</v>
      </c>
      <c r="AG10" s="17">
        <v>4.1712579550033102E-2</v>
      </c>
      <c r="AH10" s="17">
        <v>0.15455338543175101</v>
      </c>
      <c r="AI10" s="17">
        <v>0.29632773959048198</v>
      </c>
      <c r="AJ10" s="17">
        <v>0.38058282051498299</v>
      </c>
      <c r="AK10" s="17"/>
      <c r="AL10" s="17">
        <v>0.246185334840203</v>
      </c>
      <c r="AM10" s="17">
        <v>6.7288439961332602E-2</v>
      </c>
      <c r="AN10" s="17">
        <v>0.10739539550251299</v>
      </c>
      <c r="AO10" s="17">
        <v>3.80086537911766E-2</v>
      </c>
      <c r="AP10" s="17">
        <v>1.9178113914518201E-2</v>
      </c>
      <c r="AQ10" s="17">
        <v>0.172630803013714</v>
      </c>
      <c r="AR10" s="17"/>
      <c r="AS10" s="17">
        <v>0.15507254704727899</v>
      </c>
      <c r="AT10" s="17">
        <v>6.74152760030374E-2</v>
      </c>
      <c r="AU10" s="17"/>
      <c r="AV10" s="17">
        <v>0.17762234304973401</v>
      </c>
      <c r="AW10" s="17">
        <v>8.2928319327267602E-2</v>
      </c>
    </row>
    <row r="11" spans="2:49" x14ac:dyDescent="0.3">
      <c r="B11" s="18" t="s">
        <v>268</v>
      </c>
      <c r="C11" s="17">
        <v>0.142989260325322</v>
      </c>
      <c r="D11" s="17">
        <v>0.12896356598626199</v>
      </c>
      <c r="E11" s="17">
        <v>0.15916402721204001</v>
      </c>
      <c r="F11" s="17"/>
      <c r="G11" s="17">
        <v>0.238501790775623</v>
      </c>
      <c r="H11" s="17">
        <v>0.179923099650591</v>
      </c>
      <c r="I11" s="17">
        <v>0.196673475081629</v>
      </c>
      <c r="J11" s="17">
        <v>4.7724829314977103E-2</v>
      </c>
      <c r="K11" s="17">
        <v>0.118362593297101</v>
      </c>
      <c r="L11" s="17">
        <v>0.13239830915332401</v>
      </c>
      <c r="M11" s="17"/>
      <c r="N11" s="17">
        <v>0.17014617324640999</v>
      </c>
      <c r="O11" s="17">
        <v>9.2110758646553298E-2</v>
      </c>
      <c r="P11" s="17">
        <v>0.146902474162145</v>
      </c>
      <c r="Q11" s="17">
        <v>0.15823797190213701</v>
      </c>
      <c r="R11" s="17"/>
      <c r="S11" s="17">
        <v>0.19820254008579899</v>
      </c>
      <c r="T11" s="17">
        <v>0.16068392953225599</v>
      </c>
      <c r="U11" s="17">
        <v>6.8524269228326801E-2</v>
      </c>
      <c r="V11" s="17">
        <v>9.2454731324719097E-2</v>
      </c>
      <c r="W11" s="17">
        <v>0.15142773055386499</v>
      </c>
      <c r="X11" s="17">
        <v>0.114730672542077</v>
      </c>
      <c r="Y11" s="17">
        <v>0.15361919336181001</v>
      </c>
      <c r="Z11" s="17">
        <v>0.219843906412344</v>
      </c>
      <c r="AA11" s="17">
        <v>7.8261913343033701E-2</v>
      </c>
      <c r="AB11" s="17">
        <v>0.15118436012759601</v>
      </c>
      <c r="AC11" s="17">
        <v>0.24919237258447299</v>
      </c>
      <c r="AD11" s="17">
        <v>0</v>
      </c>
      <c r="AE11" s="17"/>
      <c r="AF11" s="17">
        <v>0.132059474073595</v>
      </c>
      <c r="AG11" s="17">
        <v>0.150478754754513</v>
      </c>
      <c r="AH11" s="17">
        <v>0.13732248550510601</v>
      </c>
      <c r="AI11" s="17">
        <v>0.16788802740456499</v>
      </c>
      <c r="AJ11" s="17">
        <v>0.27732834117877297</v>
      </c>
      <c r="AK11" s="17"/>
      <c r="AL11" s="17">
        <v>0.14821105730085901</v>
      </c>
      <c r="AM11" s="17">
        <v>0.16715696088593099</v>
      </c>
      <c r="AN11" s="17">
        <v>0.164290863022967</v>
      </c>
      <c r="AO11" s="17">
        <v>0.105736092067976</v>
      </c>
      <c r="AP11" s="17">
        <v>0.11334202804193801</v>
      </c>
      <c r="AQ11" s="17">
        <v>0.103853630918452</v>
      </c>
      <c r="AR11" s="17"/>
      <c r="AS11" s="17">
        <v>0.15610350665627401</v>
      </c>
      <c r="AT11" s="17">
        <v>0.122120200923528</v>
      </c>
      <c r="AU11" s="17"/>
      <c r="AV11" s="17">
        <v>0.14745081818296801</v>
      </c>
      <c r="AW11" s="17">
        <v>0.183786308200934</v>
      </c>
    </row>
    <row r="12" spans="2:49" x14ac:dyDescent="0.3">
      <c r="B12" s="18" t="s">
        <v>269</v>
      </c>
      <c r="C12" s="17">
        <v>0.12243487325343699</v>
      </c>
      <c r="D12" s="17">
        <v>0.137301718106278</v>
      </c>
      <c r="E12" s="17">
        <v>0.10662761641310101</v>
      </c>
      <c r="F12" s="17"/>
      <c r="G12" s="17">
        <v>0.150474371630585</v>
      </c>
      <c r="H12" s="17">
        <v>0.101737232168069</v>
      </c>
      <c r="I12" s="17">
        <v>5.8710004259277297E-2</v>
      </c>
      <c r="J12" s="17">
        <v>0.156828484488341</v>
      </c>
      <c r="K12" s="17">
        <v>0.16030782018759299</v>
      </c>
      <c r="L12" s="17">
        <v>0.11867235860355201</v>
      </c>
      <c r="M12" s="17"/>
      <c r="N12" s="17">
        <v>0.13101346805846001</v>
      </c>
      <c r="O12" s="17">
        <v>0.11786664991679401</v>
      </c>
      <c r="P12" s="17">
        <v>0.117352599732912</v>
      </c>
      <c r="Q12" s="17">
        <v>0.12089024954002001</v>
      </c>
      <c r="R12" s="17"/>
      <c r="S12" s="17">
        <v>0.115729941211159</v>
      </c>
      <c r="T12" s="17">
        <v>9.9465557821315595E-2</v>
      </c>
      <c r="U12" s="17">
        <v>9.5698170920507405E-2</v>
      </c>
      <c r="V12" s="17">
        <v>0.17920868007923799</v>
      </c>
      <c r="W12" s="17">
        <v>0.1601393609815</v>
      </c>
      <c r="X12" s="17">
        <v>0.17086028279880699</v>
      </c>
      <c r="Y12" s="17">
        <v>0.136668308901196</v>
      </c>
      <c r="Z12" s="17">
        <v>7.5397912823463503E-2</v>
      </c>
      <c r="AA12" s="17">
        <v>0.110184889917949</v>
      </c>
      <c r="AB12" s="17">
        <v>6.3134914736344597E-2</v>
      </c>
      <c r="AC12" s="17">
        <v>0.19902596330224601</v>
      </c>
      <c r="AD12" s="17">
        <v>0.15126828539690201</v>
      </c>
      <c r="AE12" s="17"/>
      <c r="AF12" s="17">
        <v>0.12714093740160701</v>
      </c>
      <c r="AG12" s="17">
        <v>0.17481108268648199</v>
      </c>
      <c r="AH12" s="17">
        <v>0.118944059381504</v>
      </c>
      <c r="AI12" s="17">
        <v>9.1204279883867104E-2</v>
      </c>
      <c r="AJ12" s="17">
        <v>6.15406755496938E-2</v>
      </c>
      <c r="AK12" s="17"/>
      <c r="AL12" s="17">
        <v>9.6863788646223206E-2</v>
      </c>
      <c r="AM12" s="17">
        <v>0.15116433234802101</v>
      </c>
      <c r="AN12" s="17">
        <v>0.17706068697510399</v>
      </c>
      <c r="AO12" s="17">
        <v>0.13593642496368799</v>
      </c>
      <c r="AP12" s="17">
        <v>4.0163429572869801E-2</v>
      </c>
      <c r="AQ12" s="17">
        <v>0.13297864541957</v>
      </c>
      <c r="AR12" s="17"/>
      <c r="AS12" s="17">
        <v>0.110302397892552</v>
      </c>
      <c r="AT12" s="17">
        <v>0.14174161361864701</v>
      </c>
      <c r="AU12" s="17"/>
      <c r="AV12" s="17">
        <v>0.10122905533465899</v>
      </c>
      <c r="AW12" s="17">
        <v>0.13933101046213101</v>
      </c>
    </row>
    <row r="13" spans="2:49" x14ac:dyDescent="0.3">
      <c r="B13" s="18" t="s">
        <v>270</v>
      </c>
      <c r="C13" s="17">
        <v>9.2969150529327596E-2</v>
      </c>
      <c r="D13" s="17">
        <v>9.7669655885398193E-2</v>
      </c>
      <c r="E13" s="17">
        <v>8.8236177574938707E-2</v>
      </c>
      <c r="F13" s="17"/>
      <c r="G13" s="17">
        <v>4.9972009282465299E-2</v>
      </c>
      <c r="H13" s="17">
        <v>6.5905099406266904E-2</v>
      </c>
      <c r="I13" s="17">
        <v>8.31148979283967E-2</v>
      </c>
      <c r="J13" s="17">
        <v>8.3032645925086801E-2</v>
      </c>
      <c r="K13" s="17">
        <v>0.14036228291826999</v>
      </c>
      <c r="L13" s="17">
        <v>0.113754367311383</v>
      </c>
      <c r="M13" s="17"/>
      <c r="N13" s="17">
        <v>7.2632880282761894E-2</v>
      </c>
      <c r="O13" s="17">
        <v>0.12878758110533101</v>
      </c>
      <c r="P13" s="17">
        <v>5.0264668699075997E-2</v>
      </c>
      <c r="Q13" s="17">
        <v>0.12817284078503299</v>
      </c>
      <c r="R13" s="17"/>
      <c r="S13" s="17">
        <v>7.7935400736191707E-2</v>
      </c>
      <c r="T13" s="17">
        <v>6.6443394846277398E-2</v>
      </c>
      <c r="U13" s="17">
        <v>9.7688884787993799E-2</v>
      </c>
      <c r="V13" s="17">
        <v>0.120587681625785</v>
      </c>
      <c r="W13" s="17">
        <v>0.155460663607278</v>
      </c>
      <c r="X13" s="17">
        <v>5.7418539823492001E-2</v>
      </c>
      <c r="Y13" s="17">
        <v>8.1024702251306993E-2</v>
      </c>
      <c r="Z13" s="17">
        <v>0.116055292519315</v>
      </c>
      <c r="AA13" s="17">
        <v>7.6457327028567695E-2</v>
      </c>
      <c r="AB13" s="17">
        <v>0.15372019991643601</v>
      </c>
      <c r="AC13" s="17">
        <v>4.8360531516653399E-2</v>
      </c>
      <c r="AD13" s="17">
        <v>7.2721907911886804E-2</v>
      </c>
      <c r="AE13" s="17"/>
      <c r="AF13" s="17">
        <v>0.11930519716542901</v>
      </c>
      <c r="AG13" s="17">
        <v>7.4198322910112996E-2</v>
      </c>
      <c r="AH13" s="17">
        <v>0.101301414473376</v>
      </c>
      <c r="AI13" s="17">
        <v>4.6392584554006501E-2</v>
      </c>
      <c r="AJ13" s="17">
        <v>0</v>
      </c>
      <c r="AK13" s="17"/>
      <c r="AL13" s="17">
        <v>0.115041692480611</v>
      </c>
      <c r="AM13" s="17">
        <v>7.8579463549209402E-2</v>
      </c>
      <c r="AN13" s="17">
        <v>0.13030297359884099</v>
      </c>
      <c r="AO13" s="17">
        <v>9.3407334117332499E-2</v>
      </c>
      <c r="AP13" s="17">
        <v>7.3304061406842105E-2</v>
      </c>
      <c r="AQ13" s="17">
        <v>0</v>
      </c>
      <c r="AR13" s="17"/>
      <c r="AS13" s="17">
        <v>9.1774230529164794E-2</v>
      </c>
      <c r="AT13" s="17">
        <v>9.4870659455916301E-2</v>
      </c>
      <c r="AU13" s="17"/>
      <c r="AV13" s="17">
        <v>8.1658852816279798E-2</v>
      </c>
      <c r="AW13" s="17">
        <v>0.124136656917095</v>
      </c>
    </row>
    <row r="14" spans="2:49" x14ac:dyDescent="0.3">
      <c r="B14" s="18" t="s">
        <v>271</v>
      </c>
      <c r="C14" s="17">
        <v>0.38451508516191601</v>
      </c>
      <c r="D14" s="17">
        <v>0.39207167071740401</v>
      </c>
      <c r="E14" s="17">
        <v>0.37805374831289601</v>
      </c>
      <c r="F14" s="17"/>
      <c r="G14" s="17">
        <v>0.20371805012545799</v>
      </c>
      <c r="H14" s="17">
        <v>8.689864026928E-2</v>
      </c>
      <c r="I14" s="17">
        <v>0.38014121902708098</v>
      </c>
      <c r="J14" s="17">
        <v>0.55073144286009101</v>
      </c>
      <c r="K14" s="17">
        <v>0.487288123800172</v>
      </c>
      <c r="L14" s="17">
        <v>0.50481393121141604</v>
      </c>
      <c r="M14" s="17"/>
      <c r="N14" s="17">
        <v>0.279654059163784</v>
      </c>
      <c r="O14" s="17">
        <v>0.45356900706696801</v>
      </c>
      <c r="P14" s="17">
        <v>0.39515498181840197</v>
      </c>
      <c r="Q14" s="17">
        <v>0.46054215442771101</v>
      </c>
      <c r="R14" s="17"/>
      <c r="S14" s="17">
        <v>0.27328615014616398</v>
      </c>
      <c r="T14" s="17">
        <v>0.47988926562184703</v>
      </c>
      <c r="U14" s="17">
        <v>0.60226361867936296</v>
      </c>
      <c r="V14" s="17">
        <v>0.36235840976301897</v>
      </c>
      <c r="W14" s="17">
        <v>0.328353943221522</v>
      </c>
      <c r="X14" s="17">
        <v>0.45357145547817801</v>
      </c>
      <c r="Y14" s="17">
        <v>0.45101840723220399</v>
      </c>
      <c r="Z14" s="17">
        <v>0.22527405027536099</v>
      </c>
      <c r="AA14" s="17">
        <v>0.38397282752833301</v>
      </c>
      <c r="AB14" s="17">
        <v>0.37340004542455701</v>
      </c>
      <c r="AC14" s="17">
        <v>0.40870864221448999</v>
      </c>
      <c r="AD14" s="17">
        <v>0.307586753297797</v>
      </c>
      <c r="AE14" s="17"/>
      <c r="AF14" s="17">
        <v>0.46582944451951802</v>
      </c>
      <c r="AG14" s="17">
        <v>0.43725428545610801</v>
      </c>
      <c r="AH14" s="17">
        <v>0.36429218214786402</v>
      </c>
      <c r="AI14" s="17">
        <v>0.25467984281549699</v>
      </c>
      <c r="AJ14" s="17">
        <v>6.6219235984099498E-2</v>
      </c>
      <c r="AK14" s="17"/>
      <c r="AL14" s="17">
        <v>0.21606565404370001</v>
      </c>
      <c r="AM14" s="17">
        <v>0.42700239417264801</v>
      </c>
      <c r="AN14" s="17">
        <v>0.35731119733749001</v>
      </c>
      <c r="AO14" s="17">
        <v>0.52016665342974</v>
      </c>
      <c r="AP14" s="17">
        <v>0.55768615324077198</v>
      </c>
      <c r="AQ14" s="17">
        <v>0.443555979954043</v>
      </c>
      <c r="AR14" s="17"/>
      <c r="AS14" s="17">
        <v>0.33926666105792103</v>
      </c>
      <c r="AT14" s="17">
        <v>0.45652014184863599</v>
      </c>
      <c r="AU14" s="17"/>
      <c r="AV14" s="17">
        <v>0.345044332060434</v>
      </c>
      <c r="AW14" s="17">
        <v>0.32078198773975802</v>
      </c>
    </row>
    <row r="15" spans="2:49" x14ac:dyDescent="0.3">
      <c r="B15" s="18" t="s">
        <v>272</v>
      </c>
      <c r="C15" s="17">
        <v>5.9965443744293502E-2</v>
      </c>
      <c r="D15" s="17">
        <v>2.89643379859813E-2</v>
      </c>
      <c r="E15" s="17">
        <v>9.4466568292194603E-2</v>
      </c>
      <c r="F15" s="17"/>
      <c r="G15" s="17">
        <v>7.4207871458132402E-2</v>
      </c>
      <c r="H15" s="17">
        <v>2.0276040657604601E-2</v>
      </c>
      <c r="I15" s="17">
        <v>5.6200070682979698E-2</v>
      </c>
      <c r="J15" s="17">
        <v>6.2119219681891998E-2</v>
      </c>
      <c r="K15" s="17">
        <v>8.0625509874867399E-2</v>
      </c>
      <c r="L15" s="17">
        <v>7.4815585499972206E-2</v>
      </c>
      <c r="M15" s="17"/>
      <c r="N15" s="17">
        <v>3.8341433128184402E-2</v>
      </c>
      <c r="O15" s="17">
        <v>7.7098998084896106E-2</v>
      </c>
      <c r="P15" s="17">
        <v>7.1496873257177102E-2</v>
      </c>
      <c r="Q15" s="17">
        <v>6.21480043200206E-2</v>
      </c>
      <c r="R15" s="17"/>
      <c r="S15" s="17">
        <v>2.45726690502685E-2</v>
      </c>
      <c r="T15" s="17">
        <v>1.6400935476229801E-2</v>
      </c>
      <c r="U15" s="17">
        <v>6.7345323834057405E-2</v>
      </c>
      <c r="V15" s="17">
        <v>0.101533458277882</v>
      </c>
      <c r="W15" s="17">
        <v>6.8539009128736006E-2</v>
      </c>
      <c r="X15" s="17">
        <v>2.9079959067584302E-2</v>
      </c>
      <c r="Y15" s="17">
        <v>2.6760994463460499E-2</v>
      </c>
      <c r="Z15" s="17">
        <v>0.117687036123212</v>
      </c>
      <c r="AA15" s="17">
        <v>7.4653931858648104E-2</v>
      </c>
      <c r="AB15" s="17">
        <v>0.103194349575323</v>
      </c>
      <c r="AC15" s="17">
        <v>0</v>
      </c>
      <c r="AD15" s="17">
        <v>0.254396177178635</v>
      </c>
      <c r="AE15" s="17"/>
      <c r="AF15" s="17">
        <v>0.104454070409685</v>
      </c>
      <c r="AG15" s="17">
        <v>8.6629237754337604E-2</v>
      </c>
      <c r="AH15" s="17">
        <v>2.5518938527390001E-2</v>
      </c>
      <c r="AI15" s="17">
        <v>4.5131426086951303E-2</v>
      </c>
      <c r="AJ15" s="17">
        <v>0</v>
      </c>
      <c r="AK15" s="17"/>
      <c r="AL15" s="17">
        <v>4.3471753033040503E-2</v>
      </c>
      <c r="AM15" s="17">
        <v>6.3929632857222501E-2</v>
      </c>
      <c r="AN15" s="17">
        <v>1.8879955954982999E-2</v>
      </c>
      <c r="AO15" s="17">
        <v>6.9644855619727206E-2</v>
      </c>
      <c r="AP15" s="17">
        <v>0.105145495438852</v>
      </c>
      <c r="AQ15" s="17">
        <v>9.8440145340646198E-2</v>
      </c>
      <c r="AR15" s="17"/>
      <c r="AS15" s="17">
        <v>6.6101778884661302E-2</v>
      </c>
      <c r="AT15" s="17">
        <v>5.0200525553653397E-2</v>
      </c>
      <c r="AU15" s="17"/>
      <c r="AV15" s="17">
        <v>5.8852777272298602E-2</v>
      </c>
      <c r="AW15" s="17">
        <v>8.9293723636980696E-2</v>
      </c>
    </row>
    <row r="16" spans="2:49" ht="28.8" x14ac:dyDescent="0.3">
      <c r="B16" s="18" t="s">
        <v>273</v>
      </c>
      <c r="C16" s="17">
        <v>2.34309057977652E-2</v>
      </c>
      <c r="D16" s="17">
        <v>1.627488410087E-2</v>
      </c>
      <c r="E16" s="17">
        <v>3.1441650283605002E-2</v>
      </c>
      <c r="F16" s="17"/>
      <c r="G16" s="17">
        <v>2.4612194732473301E-2</v>
      </c>
      <c r="H16" s="17">
        <v>3.2049273239716597E-2</v>
      </c>
      <c r="I16" s="17">
        <v>1.5093737441743299E-2</v>
      </c>
      <c r="J16" s="17">
        <v>2.5010987149128999E-2</v>
      </c>
      <c r="K16" s="17">
        <v>0</v>
      </c>
      <c r="L16" s="17">
        <v>3.67670280947031E-2</v>
      </c>
      <c r="M16" s="17"/>
      <c r="N16" s="17">
        <v>2.7045483377169399E-2</v>
      </c>
      <c r="O16" s="17">
        <v>1.6415490533304999E-2</v>
      </c>
      <c r="P16" s="17">
        <v>2.05698955315422E-2</v>
      </c>
      <c r="Q16" s="17">
        <v>2.9358266081161901E-2</v>
      </c>
      <c r="R16" s="17"/>
      <c r="S16" s="17">
        <v>3.4521375130516001E-2</v>
      </c>
      <c r="T16" s="17">
        <v>3.2139657902437099E-2</v>
      </c>
      <c r="U16" s="17">
        <v>3.3963557229582997E-2</v>
      </c>
      <c r="V16" s="17">
        <v>0</v>
      </c>
      <c r="W16" s="17">
        <v>0</v>
      </c>
      <c r="X16" s="17">
        <v>0</v>
      </c>
      <c r="Y16" s="17">
        <v>0</v>
      </c>
      <c r="Z16" s="17">
        <v>0</v>
      </c>
      <c r="AA16" s="17">
        <v>3.7913670132915397E-2</v>
      </c>
      <c r="AB16" s="17">
        <v>6.5163823937414198E-2</v>
      </c>
      <c r="AC16" s="17">
        <v>0</v>
      </c>
      <c r="AD16" s="17">
        <v>0</v>
      </c>
      <c r="AE16" s="17"/>
      <c r="AF16" s="17">
        <v>4.1041809124506501E-2</v>
      </c>
      <c r="AG16" s="17">
        <v>1.0853175455811799E-2</v>
      </c>
      <c r="AH16" s="17">
        <v>8.1620116804330903E-3</v>
      </c>
      <c r="AI16" s="17">
        <v>3.6296977279789699E-2</v>
      </c>
      <c r="AJ16" s="17">
        <v>0</v>
      </c>
      <c r="AK16" s="17"/>
      <c r="AL16" s="17">
        <v>2.6690314762576099E-2</v>
      </c>
      <c r="AM16" s="17">
        <v>3.03675518372735E-2</v>
      </c>
      <c r="AN16" s="17">
        <v>0</v>
      </c>
      <c r="AO16" s="17">
        <v>1.2639548508430701E-2</v>
      </c>
      <c r="AP16" s="17">
        <v>2.2000143126242901E-2</v>
      </c>
      <c r="AQ16" s="17">
        <v>4.8540795353575097E-2</v>
      </c>
      <c r="AR16" s="17"/>
      <c r="AS16" s="17">
        <v>2.4304990555047899E-2</v>
      </c>
      <c r="AT16" s="17">
        <v>2.2039950781243801E-2</v>
      </c>
      <c r="AU16" s="17"/>
      <c r="AV16" s="17">
        <v>2.2806124429273E-2</v>
      </c>
      <c r="AW16" s="17">
        <v>2.91003571777852E-2</v>
      </c>
    </row>
    <row r="17" spans="2:49" ht="28.8" x14ac:dyDescent="0.3">
      <c r="B17" s="18" t="s">
        <v>274</v>
      </c>
      <c r="C17" s="19">
        <v>2.2404706556738898E-3</v>
      </c>
      <c r="D17" s="19">
        <v>4.2807919601444699E-3</v>
      </c>
      <c r="E17" s="19">
        <v>0</v>
      </c>
      <c r="F17" s="19"/>
      <c r="G17" s="19">
        <v>0</v>
      </c>
      <c r="H17" s="19">
        <v>1.1600917808329499E-2</v>
      </c>
      <c r="I17" s="19">
        <v>0</v>
      </c>
      <c r="J17" s="19">
        <v>0</v>
      </c>
      <c r="K17" s="19">
        <v>0</v>
      </c>
      <c r="L17" s="19">
        <v>0</v>
      </c>
      <c r="M17" s="19"/>
      <c r="N17" s="19">
        <v>0</v>
      </c>
      <c r="O17" s="19">
        <v>0</v>
      </c>
      <c r="P17" s="19">
        <v>1.03086869594602E-2</v>
      </c>
      <c r="Q17" s="19">
        <v>0</v>
      </c>
      <c r="R17" s="19"/>
      <c r="S17" s="19">
        <v>1.2569563393034E-2</v>
      </c>
      <c r="T17" s="19">
        <v>0</v>
      </c>
      <c r="U17" s="19">
        <v>0</v>
      </c>
      <c r="V17" s="19">
        <v>0</v>
      </c>
      <c r="W17" s="19">
        <v>0</v>
      </c>
      <c r="X17" s="19">
        <v>0</v>
      </c>
      <c r="Y17" s="19">
        <v>0</v>
      </c>
      <c r="Z17" s="19">
        <v>0</v>
      </c>
      <c r="AA17" s="19">
        <v>0</v>
      </c>
      <c r="AB17" s="19">
        <v>0</v>
      </c>
      <c r="AC17" s="19">
        <v>0</v>
      </c>
      <c r="AD17" s="19">
        <v>0</v>
      </c>
      <c r="AE17" s="19"/>
      <c r="AF17" s="19">
        <v>0</v>
      </c>
      <c r="AG17" s="19">
        <v>0</v>
      </c>
      <c r="AH17" s="19">
        <v>8.5848068517861992E-3</v>
      </c>
      <c r="AI17" s="19">
        <v>0</v>
      </c>
      <c r="AJ17" s="19">
        <v>0</v>
      </c>
      <c r="AK17" s="19"/>
      <c r="AL17" s="19">
        <v>7.3420714871495997E-3</v>
      </c>
      <c r="AM17" s="19">
        <v>0</v>
      </c>
      <c r="AN17" s="19">
        <v>0</v>
      </c>
      <c r="AO17" s="19">
        <v>0</v>
      </c>
      <c r="AP17" s="19">
        <v>0</v>
      </c>
      <c r="AQ17" s="19">
        <v>0</v>
      </c>
      <c r="AR17" s="19"/>
      <c r="AS17" s="19">
        <v>3.6483963081952301E-3</v>
      </c>
      <c r="AT17" s="19">
        <v>0</v>
      </c>
      <c r="AU17" s="19"/>
      <c r="AV17" s="19">
        <v>0</v>
      </c>
      <c r="AW17" s="19">
        <v>1.53208182690247E-2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1197</v>
      </c>
      <c r="D7" s="10">
        <v>705</v>
      </c>
      <c r="E7" s="10">
        <v>490</v>
      </c>
      <c r="F7" s="10"/>
      <c r="G7" s="10">
        <v>188</v>
      </c>
      <c r="H7" s="10">
        <v>251</v>
      </c>
      <c r="I7" s="10">
        <v>160</v>
      </c>
      <c r="J7" s="10">
        <v>205</v>
      </c>
      <c r="K7" s="10">
        <v>168</v>
      </c>
      <c r="L7" s="10">
        <v>225</v>
      </c>
      <c r="M7" s="10"/>
      <c r="N7" s="10">
        <v>359</v>
      </c>
      <c r="O7" s="10">
        <v>300</v>
      </c>
      <c r="P7" s="10">
        <v>246</v>
      </c>
      <c r="Q7" s="10">
        <v>289</v>
      </c>
      <c r="R7" s="10"/>
      <c r="S7" s="10">
        <v>172</v>
      </c>
      <c r="T7" s="10">
        <v>151</v>
      </c>
      <c r="U7" s="10">
        <v>89</v>
      </c>
      <c r="V7" s="10">
        <v>108</v>
      </c>
      <c r="W7" s="10">
        <v>95</v>
      </c>
      <c r="X7" s="10">
        <v>103</v>
      </c>
      <c r="Y7" s="10">
        <v>85</v>
      </c>
      <c r="Z7" s="10">
        <v>54</v>
      </c>
      <c r="AA7" s="10">
        <v>131</v>
      </c>
      <c r="AB7" s="10">
        <v>115</v>
      </c>
      <c r="AC7" s="10">
        <v>54</v>
      </c>
      <c r="AD7" s="10">
        <v>40</v>
      </c>
      <c r="AE7" s="10"/>
      <c r="AF7" s="10">
        <v>253</v>
      </c>
      <c r="AG7" s="10">
        <v>278</v>
      </c>
      <c r="AH7" s="10">
        <v>318</v>
      </c>
      <c r="AI7" s="10">
        <v>165</v>
      </c>
      <c r="AJ7" s="10">
        <v>26</v>
      </c>
      <c r="AK7" s="10"/>
      <c r="AL7" s="10">
        <v>362</v>
      </c>
      <c r="AM7" s="10">
        <v>332</v>
      </c>
      <c r="AN7" s="10">
        <v>142</v>
      </c>
      <c r="AO7" s="10">
        <v>205</v>
      </c>
      <c r="AP7" s="10">
        <v>104</v>
      </c>
      <c r="AQ7" s="10">
        <v>52</v>
      </c>
      <c r="AR7" s="10"/>
      <c r="AS7" s="10">
        <v>683</v>
      </c>
      <c r="AT7" s="10">
        <v>514</v>
      </c>
      <c r="AU7" s="10"/>
      <c r="AV7" s="10">
        <v>474</v>
      </c>
      <c r="AW7" s="10">
        <v>209</v>
      </c>
    </row>
    <row r="8" spans="2:49" ht="30" customHeight="1" x14ac:dyDescent="0.3">
      <c r="B8" s="11" t="s">
        <v>20</v>
      </c>
      <c r="C8" s="11">
        <v>1197</v>
      </c>
      <c r="D8" s="11">
        <v>712</v>
      </c>
      <c r="E8" s="11">
        <v>483</v>
      </c>
      <c r="F8" s="11"/>
      <c r="G8" s="11">
        <v>188</v>
      </c>
      <c r="H8" s="11">
        <v>239</v>
      </c>
      <c r="I8" s="11">
        <v>191</v>
      </c>
      <c r="J8" s="11">
        <v>210</v>
      </c>
      <c r="K8" s="11">
        <v>159</v>
      </c>
      <c r="L8" s="11">
        <v>210</v>
      </c>
      <c r="M8" s="11"/>
      <c r="N8" s="11">
        <v>353</v>
      </c>
      <c r="O8" s="11">
        <v>294</v>
      </c>
      <c r="P8" s="11">
        <v>260</v>
      </c>
      <c r="Q8" s="11">
        <v>287</v>
      </c>
      <c r="R8" s="11"/>
      <c r="S8" s="11">
        <v>173</v>
      </c>
      <c r="T8" s="11">
        <v>146</v>
      </c>
      <c r="U8" s="11">
        <v>91</v>
      </c>
      <c r="V8" s="11">
        <v>105</v>
      </c>
      <c r="W8" s="11">
        <v>91</v>
      </c>
      <c r="X8" s="11">
        <v>109</v>
      </c>
      <c r="Y8" s="11">
        <v>82</v>
      </c>
      <c r="Z8" s="11">
        <v>52</v>
      </c>
      <c r="AA8" s="11">
        <v>136</v>
      </c>
      <c r="AB8" s="11">
        <v>117</v>
      </c>
      <c r="AC8" s="11">
        <v>53</v>
      </c>
      <c r="AD8" s="11">
        <v>41</v>
      </c>
      <c r="AE8" s="11"/>
      <c r="AF8" s="11">
        <v>255</v>
      </c>
      <c r="AG8" s="11">
        <v>279</v>
      </c>
      <c r="AH8" s="11">
        <v>320</v>
      </c>
      <c r="AI8" s="11">
        <v>164</v>
      </c>
      <c r="AJ8" s="11">
        <v>24</v>
      </c>
      <c r="AK8" s="11"/>
      <c r="AL8" s="11">
        <v>362</v>
      </c>
      <c r="AM8" s="11">
        <v>334</v>
      </c>
      <c r="AN8" s="11">
        <v>144</v>
      </c>
      <c r="AO8" s="11">
        <v>203</v>
      </c>
      <c r="AP8" s="11">
        <v>103</v>
      </c>
      <c r="AQ8" s="11">
        <v>52</v>
      </c>
      <c r="AR8" s="11"/>
      <c r="AS8" s="11">
        <v>679</v>
      </c>
      <c r="AT8" s="11">
        <v>518</v>
      </c>
      <c r="AU8" s="11"/>
      <c r="AV8" s="11">
        <v>470</v>
      </c>
      <c r="AW8" s="11">
        <v>209</v>
      </c>
    </row>
    <row r="9" spans="2:49" x14ac:dyDescent="0.3">
      <c r="B9" s="18" t="s">
        <v>266</v>
      </c>
      <c r="C9" s="17">
        <v>8.5658415797599405E-2</v>
      </c>
      <c r="D9" s="17">
        <v>0.124875828595057</v>
      </c>
      <c r="E9" s="17">
        <v>2.8241388145969399E-2</v>
      </c>
      <c r="F9" s="17"/>
      <c r="G9" s="17">
        <v>0.137692453992563</v>
      </c>
      <c r="H9" s="17">
        <v>0.103269729053763</v>
      </c>
      <c r="I9" s="17">
        <v>0.145320740904507</v>
      </c>
      <c r="J9" s="17">
        <v>5.3731263450202703E-2</v>
      </c>
      <c r="K9" s="17">
        <v>4.5859463146914498E-2</v>
      </c>
      <c r="L9" s="17">
        <v>2.68751804497597E-2</v>
      </c>
      <c r="M9" s="17"/>
      <c r="N9" s="17">
        <v>0.124276235900748</v>
      </c>
      <c r="O9" s="17">
        <v>6.9809039157559399E-2</v>
      </c>
      <c r="P9" s="17">
        <v>7.2194936229375603E-2</v>
      </c>
      <c r="Q9" s="17">
        <v>6.7428707164913601E-2</v>
      </c>
      <c r="R9" s="17"/>
      <c r="S9" s="17">
        <v>0.109807476566193</v>
      </c>
      <c r="T9" s="17">
        <v>9.2299271016636403E-2</v>
      </c>
      <c r="U9" s="17">
        <v>6.1465889892615103E-2</v>
      </c>
      <c r="V9" s="17">
        <v>6.3473922582506101E-2</v>
      </c>
      <c r="W9" s="17">
        <v>6.7078243099542301E-2</v>
      </c>
      <c r="X9" s="17">
        <v>4.0551314316726698E-2</v>
      </c>
      <c r="Y9" s="17">
        <v>8.4016763305130998E-2</v>
      </c>
      <c r="Z9" s="17">
        <v>9.8229039833047593E-2</v>
      </c>
      <c r="AA9" s="17">
        <v>0.12954717356614001</v>
      </c>
      <c r="AB9" s="17">
        <v>5.37599105545256E-2</v>
      </c>
      <c r="AC9" s="17">
        <v>0.15812441252752599</v>
      </c>
      <c r="AD9" s="17">
        <v>7.1198256565322998E-2</v>
      </c>
      <c r="AE9" s="17"/>
      <c r="AF9" s="17">
        <v>7.4344403363829303E-2</v>
      </c>
      <c r="AG9" s="17">
        <v>7.8813918662239801E-2</v>
      </c>
      <c r="AH9" s="17">
        <v>7.53572404422818E-2</v>
      </c>
      <c r="AI9" s="17">
        <v>0.14253489810429501</v>
      </c>
      <c r="AJ9" s="17">
        <v>0.34415585532877102</v>
      </c>
      <c r="AK9" s="17"/>
      <c r="AL9" s="17">
        <v>0.12461893625386</v>
      </c>
      <c r="AM9" s="17">
        <v>6.10273827269074E-2</v>
      </c>
      <c r="AN9" s="17">
        <v>8.7999609651276595E-2</v>
      </c>
      <c r="AO9" s="17">
        <v>5.49740416513795E-2</v>
      </c>
      <c r="AP9" s="17">
        <v>8.0274610163231494E-2</v>
      </c>
      <c r="AQ9" s="17">
        <v>9.6286765751788295E-2</v>
      </c>
      <c r="AR9" s="17"/>
      <c r="AS9" s="17">
        <v>7.83955879359996E-2</v>
      </c>
      <c r="AT9" s="17">
        <v>9.51705479507306E-2</v>
      </c>
      <c r="AU9" s="17"/>
      <c r="AV9" s="17">
        <v>8.3470052432129099E-2</v>
      </c>
      <c r="AW9" s="17">
        <v>6.6996259286496093E-2</v>
      </c>
    </row>
    <row r="10" spans="2:49" x14ac:dyDescent="0.3">
      <c r="B10" s="18" t="s">
        <v>267</v>
      </c>
      <c r="C10" s="17">
        <v>0.33346047593102801</v>
      </c>
      <c r="D10" s="17">
        <v>0.41849532320404298</v>
      </c>
      <c r="E10" s="17">
        <v>0.20736055614173901</v>
      </c>
      <c r="F10" s="17"/>
      <c r="G10" s="17">
        <v>0.28352824217398298</v>
      </c>
      <c r="H10" s="17">
        <v>0.44730586609523898</v>
      </c>
      <c r="I10" s="17">
        <v>0.27418321327335898</v>
      </c>
      <c r="J10" s="17">
        <v>0.30473055424686801</v>
      </c>
      <c r="K10" s="17">
        <v>0.362596545033121</v>
      </c>
      <c r="L10" s="17">
        <v>0.30887793111009498</v>
      </c>
      <c r="M10" s="17"/>
      <c r="N10" s="17">
        <v>0.351886152733212</v>
      </c>
      <c r="O10" s="17">
        <v>0.32098857951203802</v>
      </c>
      <c r="P10" s="17">
        <v>0.35973844572617703</v>
      </c>
      <c r="Q10" s="17">
        <v>0.29988257894233</v>
      </c>
      <c r="R10" s="17"/>
      <c r="S10" s="17">
        <v>0.36112050038696802</v>
      </c>
      <c r="T10" s="17">
        <v>0.366641911926676</v>
      </c>
      <c r="U10" s="17">
        <v>0.25843400667753003</v>
      </c>
      <c r="V10" s="17">
        <v>0.28390976247983901</v>
      </c>
      <c r="W10" s="17">
        <v>0.32942558256573001</v>
      </c>
      <c r="X10" s="17">
        <v>0.36644337718179998</v>
      </c>
      <c r="Y10" s="17">
        <v>0.38513305885423599</v>
      </c>
      <c r="Z10" s="17">
        <v>0.26302427775531201</v>
      </c>
      <c r="AA10" s="17">
        <v>0.25325176537650801</v>
      </c>
      <c r="AB10" s="17">
        <v>0.41801061174633097</v>
      </c>
      <c r="AC10" s="17">
        <v>0.27526281926176299</v>
      </c>
      <c r="AD10" s="17">
        <v>0.39878384437744002</v>
      </c>
      <c r="AE10" s="17"/>
      <c r="AF10" s="17">
        <v>0.30070028402152899</v>
      </c>
      <c r="AG10" s="17">
        <v>0.30544099695240301</v>
      </c>
      <c r="AH10" s="17">
        <v>0.36490282987919798</v>
      </c>
      <c r="AI10" s="17">
        <v>0.35067342665904899</v>
      </c>
      <c r="AJ10" s="17">
        <v>0.42088420980560798</v>
      </c>
      <c r="AK10" s="17"/>
      <c r="AL10" s="17">
        <v>0.36352452702271298</v>
      </c>
      <c r="AM10" s="17">
        <v>0.30240025043382401</v>
      </c>
      <c r="AN10" s="17">
        <v>0.37250033800037902</v>
      </c>
      <c r="AO10" s="17">
        <v>0.32158148065127901</v>
      </c>
      <c r="AP10" s="17">
        <v>0.30371646099590999</v>
      </c>
      <c r="AQ10" s="17">
        <v>0.32025368875381299</v>
      </c>
      <c r="AR10" s="17"/>
      <c r="AS10" s="17">
        <v>0.34756215263738599</v>
      </c>
      <c r="AT10" s="17">
        <v>0.31499149732273501</v>
      </c>
      <c r="AU10" s="17"/>
      <c r="AV10" s="17">
        <v>0.34920992005422902</v>
      </c>
      <c r="AW10" s="17">
        <v>0.34386059115501499</v>
      </c>
    </row>
    <row r="11" spans="2:49" x14ac:dyDescent="0.3">
      <c r="B11" s="18" t="s">
        <v>268</v>
      </c>
      <c r="C11" s="17">
        <v>0.26555190485435298</v>
      </c>
      <c r="D11" s="17">
        <v>0.25623984859726301</v>
      </c>
      <c r="E11" s="17">
        <v>0.28043462816710701</v>
      </c>
      <c r="F11" s="17"/>
      <c r="G11" s="17">
        <v>0.27178131204832301</v>
      </c>
      <c r="H11" s="17">
        <v>0.20203935449493099</v>
      </c>
      <c r="I11" s="17">
        <v>0.27790854826993</v>
      </c>
      <c r="J11" s="17">
        <v>0.28268799765608699</v>
      </c>
      <c r="K11" s="17">
        <v>0.27389514235540802</v>
      </c>
      <c r="L11" s="17">
        <v>0.29767855536879501</v>
      </c>
      <c r="M11" s="17"/>
      <c r="N11" s="17">
        <v>0.246143919511987</v>
      </c>
      <c r="O11" s="17">
        <v>0.28656295989983299</v>
      </c>
      <c r="P11" s="17">
        <v>0.24747917197449801</v>
      </c>
      <c r="Q11" s="17">
        <v>0.28704932783376003</v>
      </c>
      <c r="R11" s="17"/>
      <c r="S11" s="17">
        <v>0.26220339468153298</v>
      </c>
      <c r="T11" s="17">
        <v>0.258303794157481</v>
      </c>
      <c r="U11" s="17">
        <v>0.34981610992214202</v>
      </c>
      <c r="V11" s="17">
        <v>0.31068467683832302</v>
      </c>
      <c r="W11" s="17">
        <v>0.30293582203079</v>
      </c>
      <c r="X11" s="17">
        <v>0.23222623151513699</v>
      </c>
      <c r="Y11" s="17">
        <v>0.16820181673085599</v>
      </c>
      <c r="Z11" s="17">
        <v>0.34662003163684901</v>
      </c>
      <c r="AA11" s="17">
        <v>0.247281262227173</v>
      </c>
      <c r="AB11" s="17">
        <v>0.270009283444898</v>
      </c>
      <c r="AC11" s="17">
        <v>0.218961923178144</v>
      </c>
      <c r="AD11" s="17">
        <v>0.20812799022516101</v>
      </c>
      <c r="AE11" s="17"/>
      <c r="AF11" s="17">
        <v>0.29919129422551199</v>
      </c>
      <c r="AG11" s="17">
        <v>0.265753887728093</v>
      </c>
      <c r="AH11" s="17">
        <v>0.24792762702361401</v>
      </c>
      <c r="AI11" s="17">
        <v>0.220220307477106</v>
      </c>
      <c r="AJ11" s="17">
        <v>0.157131558835131</v>
      </c>
      <c r="AK11" s="17"/>
      <c r="AL11" s="17">
        <v>0.23343736975847801</v>
      </c>
      <c r="AM11" s="17">
        <v>0.31522950637977398</v>
      </c>
      <c r="AN11" s="17">
        <v>0.185285008466051</v>
      </c>
      <c r="AO11" s="17">
        <v>0.25401771532885598</v>
      </c>
      <c r="AP11" s="17">
        <v>0.308952563604668</v>
      </c>
      <c r="AQ11" s="17">
        <v>0.35258247082393401</v>
      </c>
      <c r="AR11" s="17"/>
      <c r="AS11" s="17">
        <v>0.26015881715547801</v>
      </c>
      <c r="AT11" s="17">
        <v>0.27261523664228599</v>
      </c>
      <c r="AU11" s="17"/>
      <c r="AV11" s="17">
        <v>0.25837505721561899</v>
      </c>
      <c r="AW11" s="17">
        <v>0.26416587362454502</v>
      </c>
    </row>
    <row r="12" spans="2:49" x14ac:dyDescent="0.3">
      <c r="B12" s="18" t="s">
        <v>269</v>
      </c>
      <c r="C12" s="17">
        <v>0.118708394215172</v>
      </c>
      <c r="D12" s="17">
        <v>9.3207655639113901E-2</v>
      </c>
      <c r="E12" s="17">
        <v>0.15680533846575401</v>
      </c>
      <c r="F12" s="17"/>
      <c r="G12" s="17">
        <v>0.12768881482675001</v>
      </c>
      <c r="H12" s="17">
        <v>0.12937288119663601</v>
      </c>
      <c r="I12" s="17">
        <v>0.11373617234856501</v>
      </c>
      <c r="J12" s="17">
        <v>0.118970377638328</v>
      </c>
      <c r="K12" s="17">
        <v>9.8442271551494404E-2</v>
      </c>
      <c r="L12" s="17">
        <v>0.118162841392511</v>
      </c>
      <c r="M12" s="17"/>
      <c r="N12" s="17">
        <v>0.115416936155622</v>
      </c>
      <c r="O12" s="17">
        <v>9.9800659892377894E-2</v>
      </c>
      <c r="P12" s="17">
        <v>0.137332063621981</v>
      </c>
      <c r="Q12" s="17">
        <v>0.126479883201562</v>
      </c>
      <c r="R12" s="17"/>
      <c r="S12" s="17">
        <v>0.10405581913258501</v>
      </c>
      <c r="T12" s="17">
        <v>0.111696030632394</v>
      </c>
      <c r="U12" s="17">
        <v>0.100368045213086</v>
      </c>
      <c r="V12" s="17">
        <v>0.13931296627345499</v>
      </c>
      <c r="W12" s="17">
        <v>0.103107178308828</v>
      </c>
      <c r="X12" s="17">
        <v>0.16570975573084801</v>
      </c>
      <c r="Y12" s="17">
        <v>9.1849121275775797E-2</v>
      </c>
      <c r="Z12" s="17">
        <v>0.10772579743947799</v>
      </c>
      <c r="AA12" s="17">
        <v>0.148540670326161</v>
      </c>
      <c r="AB12" s="17">
        <v>8.0013412994989097E-2</v>
      </c>
      <c r="AC12" s="17">
        <v>0.16388314300203</v>
      </c>
      <c r="AD12" s="17">
        <v>0.123787709593291</v>
      </c>
      <c r="AE12" s="17"/>
      <c r="AF12" s="17">
        <v>0.108148657640889</v>
      </c>
      <c r="AG12" s="17">
        <v>0.130713531257589</v>
      </c>
      <c r="AH12" s="17">
        <v>0.14337615515136001</v>
      </c>
      <c r="AI12" s="17">
        <v>9.2133410144683001E-2</v>
      </c>
      <c r="AJ12" s="17">
        <v>7.7828376030489699E-2</v>
      </c>
      <c r="AK12" s="17"/>
      <c r="AL12" s="17">
        <v>0.115410241311787</v>
      </c>
      <c r="AM12" s="17">
        <v>0.11936207522572399</v>
      </c>
      <c r="AN12" s="17">
        <v>0.11236395389470701</v>
      </c>
      <c r="AO12" s="17">
        <v>0.13503972411223999</v>
      </c>
      <c r="AP12" s="17">
        <v>0.13623881457556899</v>
      </c>
      <c r="AQ12" s="17">
        <v>5.6350782557083097E-2</v>
      </c>
      <c r="AR12" s="17"/>
      <c r="AS12" s="17">
        <v>0.11295821443310899</v>
      </c>
      <c r="AT12" s="17">
        <v>0.126239409824181</v>
      </c>
      <c r="AU12" s="17"/>
      <c r="AV12" s="17">
        <v>0.110872293327283</v>
      </c>
      <c r="AW12" s="17">
        <v>0.11764404881827099</v>
      </c>
    </row>
    <row r="13" spans="2:49" x14ac:dyDescent="0.3">
      <c r="B13" s="18" t="s">
        <v>270</v>
      </c>
      <c r="C13" s="17">
        <v>7.17990396846966E-2</v>
      </c>
      <c r="D13" s="17">
        <v>3.9595479901194802E-2</v>
      </c>
      <c r="E13" s="17">
        <v>0.119568379421889</v>
      </c>
      <c r="F13" s="17"/>
      <c r="G13" s="17">
        <v>6.4303284877447894E-2</v>
      </c>
      <c r="H13" s="17">
        <v>4.0512270183652603E-2</v>
      </c>
      <c r="I13" s="17">
        <v>8.1885098201323198E-2</v>
      </c>
      <c r="J13" s="17">
        <v>6.8969915730182907E-2</v>
      </c>
      <c r="K13" s="17">
        <v>8.4222012667521398E-2</v>
      </c>
      <c r="L13" s="17">
        <v>9.8386349839952897E-2</v>
      </c>
      <c r="M13" s="17"/>
      <c r="N13" s="17">
        <v>5.4589053571904599E-2</v>
      </c>
      <c r="O13" s="17">
        <v>6.9906767624567698E-2</v>
      </c>
      <c r="P13" s="17">
        <v>7.3971753493614401E-2</v>
      </c>
      <c r="Q13" s="17">
        <v>9.0282054683050006E-2</v>
      </c>
      <c r="R13" s="17"/>
      <c r="S13" s="17">
        <v>6.01838947433989E-2</v>
      </c>
      <c r="T13" s="17">
        <v>6.5820785174696805E-2</v>
      </c>
      <c r="U13" s="17">
        <v>6.5055684214163995E-2</v>
      </c>
      <c r="V13" s="17">
        <v>8.0353517439044897E-2</v>
      </c>
      <c r="W13" s="17">
        <v>6.3332900190069999E-2</v>
      </c>
      <c r="X13" s="17">
        <v>7.8809684507645403E-2</v>
      </c>
      <c r="Y13" s="17">
        <v>0.104681198820126</v>
      </c>
      <c r="Z13" s="17">
        <v>5.6037322554918001E-2</v>
      </c>
      <c r="AA13" s="17">
        <v>9.2203531957427101E-2</v>
      </c>
      <c r="AB13" s="17">
        <v>5.9400088373528198E-2</v>
      </c>
      <c r="AC13" s="17">
        <v>7.6087880068446995E-2</v>
      </c>
      <c r="AD13" s="17">
        <v>5.1783002921740401E-2</v>
      </c>
      <c r="AE13" s="17"/>
      <c r="AF13" s="17">
        <v>8.3394173755366799E-2</v>
      </c>
      <c r="AG13" s="17">
        <v>9.4817117614744595E-2</v>
      </c>
      <c r="AH13" s="17">
        <v>3.73478389490738E-2</v>
      </c>
      <c r="AI13" s="17">
        <v>9.84401393711275E-2</v>
      </c>
      <c r="AJ13" s="17">
        <v>0</v>
      </c>
      <c r="AK13" s="17"/>
      <c r="AL13" s="17">
        <v>6.5943301335334104E-2</v>
      </c>
      <c r="AM13" s="17">
        <v>5.2559570381866497E-2</v>
      </c>
      <c r="AN13" s="17">
        <v>0.13596287785174499</v>
      </c>
      <c r="AO13" s="17">
        <v>7.0170212491805897E-2</v>
      </c>
      <c r="AP13" s="17">
        <v>7.4652733784763795E-2</v>
      </c>
      <c r="AQ13" s="17">
        <v>5.8931433222311001E-2</v>
      </c>
      <c r="AR13" s="17"/>
      <c r="AS13" s="17">
        <v>7.0112255485156094E-2</v>
      </c>
      <c r="AT13" s="17">
        <v>7.4008222461101905E-2</v>
      </c>
      <c r="AU13" s="17"/>
      <c r="AV13" s="17">
        <v>7.1681904696061394E-2</v>
      </c>
      <c r="AW13" s="17">
        <v>6.65861795350354E-2</v>
      </c>
    </row>
    <row r="14" spans="2:49" x14ac:dyDescent="0.3">
      <c r="B14" s="18" t="s">
        <v>271</v>
      </c>
      <c r="C14" s="17">
        <v>8.57630550121464E-2</v>
      </c>
      <c r="D14" s="17">
        <v>5.2105734746382901E-2</v>
      </c>
      <c r="E14" s="17">
        <v>0.13573569300499799</v>
      </c>
      <c r="F14" s="17"/>
      <c r="G14" s="17">
        <v>5.7572043698684697E-2</v>
      </c>
      <c r="H14" s="17">
        <v>4.9098410609391401E-2</v>
      </c>
      <c r="I14" s="17">
        <v>7.2842560097758705E-2</v>
      </c>
      <c r="J14" s="17">
        <v>0.12660763669549799</v>
      </c>
      <c r="K14" s="17">
        <v>0.11148369245491099</v>
      </c>
      <c r="L14" s="17">
        <v>0.10418707797128</v>
      </c>
      <c r="M14" s="17"/>
      <c r="N14" s="17">
        <v>8.5345247585641895E-2</v>
      </c>
      <c r="O14" s="17">
        <v>9.0427698888148306E-2</v>
      </c>
      <c r="P14" s="17">
        <v>6.9094647974640599E-2</v>
      </c>
      <c r="Q14" s="17">
        <v>9.3846979303310096E-2</v>
      </c>
      <c r="R14" s="17"/>
      <c r="S14" s="17">
        <v>5.6225573962740603E-2</v>
      </c>
      <c r="T14" s="17">
        <v>6.5173364463769798E-2</v>
      </c>
      <c r="U14" s="17">
        <v>0.14255220305924601</v>
      </c>
      <c r="V14" s="17">
        <v>6.6926840723200001E-2</v>
      </c>
      <c r="W14" s="17">
        <v>0.10318293133897299</v>
      </c>
      <c r="X14" s="17">
        <v>9.7142965430870795E-2</v>
      </c>
      <c r="Y14" s="17">
        <v>0.10419860378066299</v>
      </c>
      <c r="Z14" s="17">
        <v>9.1264177657156997E-2</v>
      </c>
      <c r="AA14" s="17">
        <v>9.81984528633668E-2</v>
      </c>
      <c r="AB14" s="17">
        <v>0.110283201546202</v>
      </c>
      <c r="AC14" s="17">
        <v>7.1741033949106303E-2</v>
      </c>
      <c r="AD14" s="17">
        <v>0</v>
      </c>
      <c r="AE14" s="17"/>
      <c r="AF14" s="17">
        <v>8.4221613838201606E-2</v>
      </c>
      <c r="AG14" s="17">
        <v>8.9699128846450996E-2</v>
      </c>
      <c r="AH14" s="17">
        <v>9.7019768372168094E-2</v>
      </c>
      <c r="AI14" s="17">
        <v>6.3373982396290204E-2</v>
      </c>
      <c r="AJ14" s="17">
        <v>0</v>
      </c>
      <c r="AK14" s="17"/>
      <c r="AL14" s="17">
        <v>7.2489930584861403E-2</v>
      </c>
      <c r="AM14" s="17">
        <v>0.10123815968111199</v>
      </c>
      <c r="AN14" s="17">
        <v>7.1076863446990199E-2</v>
      </c>
      <c r="AO14" s="17">
        <v>0.100854839165571</v>
      </c>
      <c r="AP14" s="17">
        <v>8.7335227965309903E-2</v>
      </c>
      <c r="AQ14" s="17">
        <v>5.7432393752108901E-2</v>
      </c>
      <c r="AR14" s="17"/>
      <c r="AS14" s="17">
        <v>9.1024362864392694E-2</v>
      </c>
      <c r="AT14" s="17">
        <v>7.8872315407332194E-2</v>
      </c>
      <c r="AU14" s="17"/>
      <c r="AV14" s="17">
        <v>8.4437107404324599E-2</v>
      </c>
      <c r="AW14" s="17">
        <v>0.105822040519804</v>
      </c>
    </row>
    <row r="15" spans="2:49" x14ac:dyDescent="0.3">
      <c r="B15" s="18" t="s">
        <v>272</v>
      </c>
      <c r="C15" s="17">
        <v>1.6913251966290201E-2</v>
      </c>
      <c r="D15" s="17">
        <v>8.4491127103088794E-3</v>
      </c>
      <c r="E15" s="17">
        <v>2.9460027664516501E-2</v>
      </c>
      <c r="F15" s="17"/>
      <c r="G15" s="17">
        <v>1.0310272883806501E-2</v>
      </c>
      <c r="H15" s="17">
        <v>1.2089187798066199E-2</v>
      </c>
      <c r="I15" s="17">
        <v>1.8287769126358499E-2</v>
      </c>
      <c r="J15" s="17">
        <v>2.0269971747360099E-2</v>
      </c>
      <c r="K15" s="17">
        <v>1.14738523851297E-2</v>
      </c>
      <c r="L15" s="17">
        <v>2.7838189991469201E-2</v>
      </c>
      <c r="M15" s="17"/>
      <c r="N15" s="17">
        <v>1.6943040341813698E-2</v>
      </c>
      <c r="O15" s="17">
        <v>2.3346195926426699E-2</v>
      </c>
      <c r="P15" s="17">
        <v>1.6645253918785002E-2</v>
      </c>
      <c r="Q15" s="17">
        <v>1.0716436423325299E-2</v>
      </c>
      <c r="R15" s="17"/>
      <c r="S15" s="17">
        <v>2.3620180382735001E-2</v>
      </c>
      <c r="T15" s="17">
        <v>1.3258011090329799E-2</v>
      </c>
      <c r="U15" s="17">
        <v>0</v>
      </c>
      <c r="V15" s="17">
        <v>8.9080166694307204E-3</v>
      </c>
      <c r="W15" s="17">
        <v>0</v>
      </c>
      <c r="X15" s="17">
        <v>1.0076797356255199E-2</v>
      </c>
      <c r="Y15" s="17">
        <v>3.8997804296070603E-2</v>
      </c>
      <c r="Z15" s="17">
        <v>3.7099353123238199E-2</v>
      </c>
      <c r="AA15" s="17">
        <v>1.51653482959628E-2</v>
      </c>
      <c r="AB15" s="17">
        <v>0</v>
      </c>
      <c r="AC15" s="17">
        <v>0</v>
      </c>
      <c r="AD15" s="17">
        <v>0.122305258573377</v>
      </c>
      <c r="AE15" s="17"/>
      <c r="AF15" s="17">
        <v>3.68637693612309E-3</v>
      </c>
      <c r="AG15" s="17">
        <v>1.34182268000465E-2</v>
      </c>
      <c r="AH15" s="17">
        <v>2.23052509214175E-2</v>
      </c>
      <c r="AI15" s="17">
        <v>1.46110625003466E-2</v>
      </c>
      <c r="AJ15" s="17">
        <v>0</v>
      </c>
      <c r="AK15" s="17"/>
      <c r="AL15" s="17">
        <v>1.1088712252243E-2</v>
      </c>
      <c r="AM15" s="17">
        <v>2.1397277862275601E-2</v>
      </c>
      <c r="AN15" s="17">
        <v>7.5428789724089496E-3</v>
      </c>
      <c r="AO15" s="17">
        <v>3.4220381217295801E-2</v>
      </c>
      <c r="AP15" s="17">
        <v>0</v>
      </c>
      <c r="AQ15" s="17">
        <v>2.0581006599743799E-2</v>
      </c>
      <c r="AR15" s="17"/>
      <c r="AS15" s="17">
        <v>1.8049456341213001E-2</v>
      </c>
      <c r="AT15" s="17">
        <v>1.5425164079150001E-2</v>
      </c>
      <c r="AU15" s="17"/>
      <c r="AV15" s="17">
        <v>1.9309829097498E-2</v>
      </c>
      <c r="AW15" s="17">
        <v>1.5218142163976701E-2</v>
      </c>
    </row>
    <row r="16" spans="2:49" ht="28.8" x14ac:dyDescent="0.3">
      <c r="B16" s="18" t="s">
        <v>273</v>
      </c>
      <c r="C16" s="17">
        <v>1.8930820091911899E-2</v>
      </c>
      <c r="D16" s="17">
        <v>7.0310166066362197E-3</v>
      </c>
      <c r="E16" s="17">
        <v>3.6549253743893298E-2</v>
      </c>
      <c r="F16" s="17"/>
      <c r="G16" s="17">
        <v>4.1664999856701898E-2</v>
      </c>
      <c r="H16" s="17">
        <v>1.24015927104366E-2</v>
      </c>
      <c r="I16" s="17">
        <v>1.5835897778198899E-2</v>
      </c>
      <c r="J16" s="17">
        <v>1.93566657682907E-2</v>
      </c>
      <c r="K16" s="17">
        <v>1.20270204055001E-2</v>
      </c>
      <c r="L16" s="17">
        <v>1.36747179482654E-2</v>
      </c>
      <c r="M16" s="17"/>
      <c r="N16" s="17">
        <v>5.3994141990707902E-3</v>
      </c>
      <c r="O16" s="17">
        <v>2.9545096586472201E-2</v>
      </c>
      <c r="P16" s="17">
        <v>1.9599914044257701E-2</v>
      </c>
      <c r="Q16" s="17">
        <v>2.4314032447749701E-2</v>
      </c>
      <c r="R16" s="17"/>
      <c r="S16" s="17">
        <v>2.27831601438447E-2</v>
      </c>
      <c r="T16" s="17">
        <v>1.30929563327671E-2</v>
      </c>
      <c r="U16" s="17">
        <v>2.23080610212174E-2</v>
      </c>
      <c r="V16" s="17">
        <v>4.6430296994201897E-2</v>
      </c>
      <c r="W16" s="17">
        <v>3.09373424660664E-2</v>
      </c>
      <c r="X16" s="17">
        <v>9.0398739607169994E-3</v>
      </c>
      <c r="Y16" s="17">
        <v>1.18619621891182E-2</v>
      </c>
      <c r="Z16" s="17">
        <v>0</v>
      </c>
      <c r="AA16" s="17">
        <v>1.5811795387261501E-2</v>
      </c>
      <c r="AB16" s="17">
        <v>8.5234913395252007E-3</v>
      </c>
      <c r="AC16" s="17">
        <v>1.83789596298083E-2</v>
      </c>
      <c r="AD16" s="17">
        <v>2.4013937743667699E-2</v>
      </c>
      <c r="AE16" s="17"/>
      <c r="AF16" s="17">
        <v>3.1213990374729401E-2</v>
      </c>
      <c r="AG16" s="17">
        <v>2.13431921384328E-2</v>
      </c>
      <c r="AH16" s="17">
        <v>1.1763289260886701E-2</v>
      </c>
      <c r="AI16" s="17">
        <v>1.8012773347103501E-2</v>
      </c>
      <c r="AJ16" s="17">
        <v>0</v>
      </c>
      <c r="AK16" s="17"/>
      <c r="AL16" s="17">
        <v>1.3486981480723E-2</v>
      </c>
      <c r="AM16" s="17">
        <v>2.3715081432048601E-2</v>
      </c>
      <c r="AN16" s="17">
        <v>2.72684697164421E-2</v>
      </c>
      <c r="AO16" s="17">
        <v>1.9691261508570201E-2</v>
      </c>
      <c r="AP16" s="17">
        <v>0</v>
      </c>
      <c r="AQ16" s="17">
        <v>3.7581458539217502E-2</v>
      </c>
      <c r="AR16" s="17"/>
      <c r="AS16" s="17">
        <v>1.75795673910581E-2</v>
      </c>
      <c r="AT16" s="17">
        <v>2.0700556964068199E-2</v>
      </c>
      <c r="AU16" s="17"/>
      <c r="AV16" s="17">
        <v>1.66325909507966E-2</v>
      </c>
      <c r="AW16" s="17">
        <v>1.9706864896856299E-2</v>
      </c>
    </row>
    <row r="17" spans="2:49" ht="28.8" x14ac:dyDescent="0.3">
      <c r="B17" s="18" t="s">
        <v>274</v>
      </c>
      <c r="C17" s="19">
        <v>3.2146424468017399E-3</v>
      </c>
      <c r="D17" s="19">
        <v>0</v>
      </c>
      <c r="E17" s="19">
        <v>5.84473524413403E-3</v>
      </c>
      <c r="F17" s="19"/>
      <c r="G17" s="19">
        <v>5.4585756417401604E-3</v>
      </c>
      <c r="H17" s="19">
        <v>3.9107078578829099E-3</v>
      </c>
      <c r="I17" s="19">
        <v>0</v>
      </c>
      <c r="J17" s="19">
        <v>4.6756170671831201E-3</v>
      </c>
      <c r="K17" s="19">
        <v>0</v>
      </c>
      <c r="L17" s="19">
        <v>4.3191559278720698E-3</v>
      </c>
      <c r="M17" s="19"/>
      <c r="N17" s="19">
        <v>0</v>
      </c>
      <c r="O17" s="19">
        <v>9.6130025125768393E-3</v>
      </c>
      <c r="P17" s="19">
        <v>3.9438130166714203E-3</v>
      </c>
      <c r="Q17" s="19">
        <v>0</v>
      </c>
      <c r="R17" s="19"/>
      <c r="S17" s="19">
        <v>0</v>
      </c>
      <c r="T17" s="19">
        <v>1.37138752052495E-2</v>
      </c>
      <c r="U17" s="19">
        <v>0</v>
      </c>
      <c r="V17" s="19">
        <v>0</v>
      </c>
      <c r="W17" s="19">
        <v>0</v>
      </c>
      <c r="X17" s="19">
        <v>0</v>
      </c>
      <c r="Y17" s="19">
        <v>1.10596707480242E-2</v>
      </c>
      <c r="Z17" s="19">
        <v>0</v>
      </c>
      <c r="AA17" s="19">
        <v>0</v>
      </c>
      <c r="AB17" s="19">
        <v>0</v>
      </c>
      <c r="AC17" s="19">
        <v>1.75598283831764E-2</v>
      </c>
      <c r="AD17" s="19">
        <v>0</v>
      </c>
      <c r="AE17" s="19"/>
      <c r="AF17" s="19">
        <v>1.5099205843819999E-2</v>
      </c>
      <c r="AG17" s="19">
        <v>0</v>
      </c>
      <c r="AH17" s="19">
        <v>0</v>
      </c>
      <c r="AI17" s="19">
        <v>0</v>
      </c>
      <c r="AJ17" s="19">
        <v>0</v>
      </c>
      <c r="AK17" s="19"/>
      <c r="AL17" s="19">
        <v>0</v>
      </c>
      <c r="AM17" s="19">
        <v>3.07069587646654E-3</v>
      </c>
      <c r="AN17" s="19">
        <v>0</v>
      </c>
      <c r="AO17" s="19">
        <v>9.4503438730027707E-3</v>
      </c>
      <c r="AP17" s="19">
        <v>8.8295889105486792E-3</v>
      </c>
      <c r="AQ17" s="19">
        <v>0</v>
      </c>
      <c r="AR17" s="19"/>
      <c r="AS17" s="19">
        <v>4.1595857562077296E-3</v>
      </c>
      <c r="AT17" s="19">
        <v>1.9770493484149898E-3</v>
      </c>
      <c r="AU17" s="19"/>
      <c r="AV17" s="19">
        <v>6.0112448220599598E-3</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W22"/>
  <sheetViews>
    <sheetView showGridLines="0" workbookViewId="0">
      <pane xSplit="2" topLeftCell="C1" activePane="topRight" state="frozen"/>
      <selection pane="topRight" activeCell="D2" sqref="D2:AQ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37</v>
      </c>
      <c r="D7" s="10">
        <v>18</v>
      </c>
      <c r="E7" s="10">
        <v>19</v>
      </c>
      <c r="F7" s="10"/>
      <c r="G7" s="10">
        <v>6</v>
      </c>
      <c r="H7" s="10">
        <v>15</v>
      </c>
      <c r="I7" s="10">
        <v>4</v>
      </c>
      <c r="J7" s="10">
        <v>1</v>
      </c>
      <c r="K7" s="10">
        <v>2</v>
      </c>
      <c r="L7" s="10">
        <v>9</v>
      </c>
      <c r="M7" s="10"/>
      <c r="N7" s="10">
        <v>17</v>
      </c>
      <c r="O7" s="10">
        <v>7</v>
      </c>
      <c r="P7" s="10">
        <v>8</v>
      </c>
      <c r="Q7" s="10">
        <v>5</v>
      </c>
      <c r="R7" s="10"/>
      <c r="S7" s="10">
        <v>5</v>
      </c>
      <c r="T7" s="10">
        <v>8</v>
      </c>
      <c r="U7" s="10">
        <v>3</v>
      </c>
      <c r="V7" s="10">
        <v>5</v>
      </c>
      <c r="W7" s="10" t="s">
        <v>279</v>
      </c>
      <c r="X7" s="10">
        <v>1</v>
      </c>
      <c r="Y7" s="10">
        <v>3</v>
      </c>
      <c r="Z7" s="10">
        <v>3</v>
      </c>
      <c r="AA7" s="10">
        <v>5</v>
      </c>
      <c r="AB7" s="10">
        <v>2</v>
      </c>
      <c r="AC7" s="10">
        <v>1</v>
      </c>
      <c r="AD7" s="10">
        <v>1</v>
      </c>
      <c r="AE7" s="10"/>
      <c r="AF7" s="10">
        <v>6</v>
      </c>
      <c r="AG7" s="10">
        <v>9</v>
      </c>
      <c r="AH7" s="10">
        <v>10</v>
      </c>
      <c r="AI7" s="10">
        <v>8</v>
      </c>
      <c r="AJ7" s="10">
        <v>3</v>
      </c>
      <c r="AK7" s="10"/>
      <c r="AL7" s="10">
        <v>15</v>
      </c>
      <c r="AM7" s="10">
        <v>7</v>
      </c>
      <c r="AN7" s="10">
        <v>3</v>
      </c>
      <c r="AO7" s="10">
        <v>6</v>
      </c>
      <c r="AP7" s="10">
        <v>4</v>
      </c>
      <c r="AQ7" s="10">
        <v>2</v>
      </c>
      <c r="AR7" s="10"/>
      <c r="AS7" s="10">
        <v>26</v>
      </c>
      <c r="AT7" s="10">
        <v>11</v>
      </c>
      <c r="AU7" s="10"/>
      <c r="AV7" s="10">
        <v>20</v>
      </c>
      <c r="AW7" s="10">
        <v>6</v>
      </c>
    </row>
    <row r="8" spans="2:49" ht="30" customHeight="1" x14ac:dyDescent="0.3">
      <c r="B8" s="11" t="s">
        <v>20</v>
      </c>
      <c r="C8" s="11">
        <v>36</v>
      </c>
      <c r="D8" s="11">
        <v>19</v>
      </c>
      <c r="E8" s="11">
        <v>18</v>
      </c>
      <c r="F8" s="11"/>
      <c r="G8" s="11">
        <v>6</v>
      </c>
      <c r="H8" s="11">
        <v>14</v>
      </c>
      <c r="I8" s="11">
        <v>5</v>
      </c>
      <c r="J8" s="11">
        <v>1</v>
      </c>
      <c r="K8" s="11">
        <v>2</v>
      </c>
      <c r="L8" s="11">
        <v>9</v>
      </c>
      <c r="M8" s="11"/>
      <c r="N8" s="11">
        <v>16</v>
      </c>
      <c r="O8" s="11">
        <v>7</v>
      </c>
      <c r="P8" s="11">
        <v>8</v>
      </c>
      <c r="Q8" s="11">
        <v>5</v>
      </c>
      <c r="R8" s="11"/>
      <c r="S8" s="11">
        <v>6</v>
      </c>
      <c r="T8" s="11">
        <v>7</v>
      </c>
      <c r="U8" s="11">
        <v>3</v>
      </c>
      <c r="V8" s="11">
        <v>4</v>
      </c>
      <c r="W8" s="11" t="s">
        <v>279</v>
      </c>
      <c r="X8" s="11">
        <v>1</v>
      </c>
      <c r="Y8" s="11">
        <v>3</v>
      </c>
      <c r="Z8" s="11">
        <v>3</v>
      </c>
      <c r="AA8" s="11">
        <v>5</v>
      </c>
      <c r="AB8" s="11">
        <v>2</v>
      </c>
      <c r="AC8" s="11">
        <v>1</v>
      </c>
      <c r="AD8" s="11">
        <v>1</v>
      </c>
      <c r="AE8" s="11"/>
      <c r="AF8" s="11">
        <v>6</v>
      </c>
      <c r="AG8" s="11">
        <v>9</v>
      </c>
      <c r="AH8" s="11">
        <v>10</v>
      </c>
      <c r="AI8" s="11">
        <v>8</v>
      </c>
      <c r="AJ8" s="11">
        <v>3</v>
      </c>
      <c r="AK8" s="11"/>
      <c r="AL8" s="11">
        <v>15</v>
      </c>
      <c r="AM8" s="11">
        <v>7</v>
      </c>
      <c r="AN8" s="11">
        <v>3</v>
      </c>
      <c r="AO8" s="11">
        <v>6</v>
      </c>
      <c r="AP8" s="11">
        <v>4</v>
      </c>
      <c r="AQ8" s="11">
        <v>2</v>
      </c>
      <c r="AR8" s="11"/>
      <c r="AS8" s="11">
        <v>26</v>
      </c>
      <c r="AT8" s="11">
        <v>10</v>
      </c>
      <c r="AU8" s="11"/>
      <c r="AV8" s="11">
        <v>20</v>
      </c>
      <c r="AW8" s="11">
        <v>6</v>
      </c>
    </row>
    <row r="9" spans="2:49" x14ac:dyDescent="0.3">
      <c r="B9" s="18" t="s">
        <v>266</v>
      </c>
      <c r="C9" s="17">
        <v>2.6981969449021901E-2</v>
      </c>
      <c r="D9" s="17">
        <v>5.2504875907664797E-2</v>
      </c>
      <c r="E9" s="17">
        <v>0</v>
      </c>
      <c r="F9" s="17"/>
      <c r="G9" s="17">
        <v>0</v>
      </c>
      <c r="H9" s="17">
        <v>7.0422926607286995E-2</v>
      </c>
      <c r="I9" s="17">
        <v>0</v>
      </c>
      <c r="J9" s="17">
        <v>0</v>
      </c>
      <c r="K9" s="17">
        <v>0</v>
      </c>
      <c r="L9" s="17">
        <v>0</v>
      </c>
      <c r="M9" s="17"/>
      <c r="N9" s="17">
        <v>0</v>
      </c>
      <c r="O9" s="17">
        <v>0</v>
      </c>
      <c r="P9" s="17">
        <v>0</v>
      </c>
      <c r="Q9" s="17">
        <v>0.18995200603185</v>
      </c>
      <c r="R9" s="17"/>
      <c r="S9" s="17">
        <v>0</v>
      </c>
      <c r="T9" s="17">
        <v>0</v>
      </c>
      <c r="U9" s="17">
        <v>0</v>
      </c>
      <c r="V9" s="17">
        <v>0</v>
      </c>
      <c r="W9" s="17" t="s">
        <v>280</v>
      </c>
      <c r="X9" s="17">
        <v>0</v>
      </c>
      <c r="Y9" s="17">
        <v>0</v>
      </c>
      <c r="Z9" s="17">
        <v>0.29940748717023502</v>
      </c>
      <c r="AA9" s="17">
        <v>0</v>
      </c>
      <c r="AB9" s="17">
        <v>0</v>
      </c>
      <c r="AC9" s="17">
        <v>0</v>
      </c>
      <c r="AD9" s="17">
        <v>0</v>
      </c>
      <c r="AE9" s="17"/>
      <c r="AF9" s="17">
        <v>0</v>
      </c>
      <c r="AG9" s="17">
        <v>0</v>
      </c>
      <c r="AH9" s="17">
        <v>0</v>
      </c>
      <c r="AI9" s="17">
        <v>0.124741006055436</v>
      </c>
      <c r="AJ9" s="17">
        <v>0</v>
      </c>
      <c r="AK9" s="17"/>
      <c r="AL9" s="17">
        <v>6.5010679812863195E-2</v>
      </c>
      <c r="AM9" s="17">
        <v>0</v>
      </c>
      <c r="AN9" s="17">
        <v>0</v>
      </c>
      <c r="AO9" s="17">
        <v>0</v>
      </c>
      <c r="AP9" s="17">
        <v>0</v>
      </c>
      <c r="AQ9" s="17">
        <v>0</v>
      </c>
      <c r="AR9" s="17"/>
      <c r="AS9" s="17">
        <v>0</v>
      </c>
      <c r="AT9" s="17">
        <v>9.4253760705937301E-2</v>
      </c>
      <c r="AU9" s="17"/>
      <c r="AV9" s="17">
        <v>0</v>
      </c>
      <c r="AW9" s="17">
        <v>0</v>
      </c>
    </row>
    <row r="10" spans="2:49" x14ac:dyDescent="0.3">
      <c r="B10" s="18" t="s">
        <v>267</v>
      </c>
      <c r="C10" s="17">
        <v>0.15718843892298701</v>
      </c>
      <c r="D10" s="17">
        <v>0.15539732555597599</v>
      </c>
      <c r="E10" s="17">
        <v>0.15908194451674601</v>
      </c>
      <c r="F10" s="17"/>
      <c r="G10" s="17">
        <v>0.158620113722101</v>
      </c>
      <c r="H10" s="17">
        <v>0.27471652605785901</v>
      </c>
      <c r="I10" s="17">
        <v>0</v>
      </c>
      <c r="J10" s="17">
        <v>0</v>
      </c>
      <c r="K10" s="17">
        <v>0</v>
      </c>
      <c r="L10" s="17">
        <v>0.11562257358042199</v>
      </c>
      <c r="M10" s="17"/>
      <c r="N10" s="17">
        <v>0.17828490394444399</v>
      </c>
      <c r="O10" s="17">
        <v>0.26562472896380501</v>
      </c>
      <c r="P10" s="17">
        <v>0.122872775828078</v>
      </c>
      <c r="Q10" s="17">
        <v>0</v>
      </c>
      <c r="R10" s="17"/>
      <c r="S10" s="17">
        <v>0.17745071745913499</v>
      </c>
      <c r="T10" s="17">
        <v>0.244549719185327</v>
      </c>
      <c r="U10" s="17">
        <v>0</v>
      </c>
      <c r="V10" s="17">
        <v>0</v>
      </c>
      <c r="W10" s="17" t="s">
        <v>280</v>
      </c>
      <c r="X10" s="17">
        <v>0</v>
      </c>
      <c r="Y10" s="17">
        <v>0</v>
      </c>
      <c r="Z10" s="17">
        <v>0.30166656227660699</v>
      </c>
      <c r="AA10" s="17">
        <v>0.40226596624659999</v>
      </c>
      <c r="AB10" s="17">
        <v>0</v>
      </c>
      <c r="AC10" s="17">
        <v>0</v>
      </c>
      <c r="AD10" s="17">
        <v>0</v>
      </c>
      <c r="AE10" s="17"/>
      <c r="AF10" s="17">
        <v>0</v>
      </c>
      <c r="AG10" s="17">
        <v>0.10754027772795</v>
      </c>
      <c r="AH10" s="17">
        <v>0.18303322519986401</v>
      </c>
      <c r="AI10" s="17">
        <v>0.23727708023105401</v>
      </c>
      <c r="AJ10" s="17">
        <v>0.383576787113656</v>
      </c>
      <c r="AK10" s="17"/>
      <c r="AL10" s="17">
        <v>0.125288448659547</v>
      </c>
      <c r="AM10" s="17">
        <v>0.13847922533292201</v>
      </c>
      <c r="AN10" s="17">
        <v>0.66507426390314905</v>
      </c>
      <c r="AO10" s="17">
        <v>0.164707598526809</v>
      </c>
      <c r="AP10" s="17">
        <v>0</v>
      </c>
      <c r="AQ10" s="17">
        <v>0</v>
      </c>
      <c r="AR10" s="17"/>
      <c r="AS10" s="17">
        <v>0.14997730780868501</v>
      </c>
      <c r="AT10" s="17">
        <v>0.17516732322808101</v>
      </c>
      <c r="AU10" s="17"/>
      <c r="AV10" s="17">
        <v>9.5844618104849802E-2</v>
      </c>
      <c r="AW10" s="17">
        <v>0.32153630250653797</v>
      </c>
    </row>
    <row r="11" spans="2:49" x14ac:dyDescent="0.3">
      <c r="B11" s="18" t="s">
        <v>268</v>
      </c>
      <c r="C11" s="17">
        <v>0.25689613326871802</v>
      </c>
      <c r="D11" s="17">
        <v>0.30114319608366802</v>
      </c>
      <c r="E11" s="17">
        <v>0.21011960728738099</v>
      </c>
      <c r="F11" s="17"/>
      <c r="G11" s="17">
        <v>0.34059477152561202</v>
      </c>
      <c r="H11" s="17">
        <v>0.262857639222146</v>
      </c>
      <c r="I11" s="17">
        <v>0.50238394861240399</v>
      </c>
      <c r="J11" s="17">
        <v>1</v>
      </c>
      <c r="K11" s="17">
        <v>0</v>
      </c>
      <c r="L11" s="17">
        <v>0</v>
      </c>
      <c r="M11" s="17"/>
      <c r="N11" s="17">
        <v>0.301398725421955</v>
      </c>
      <c r="O11" s="17">
        <v>0</v>
      </c>
      <c r="P11" s="17">
        <v>0.25412948242910599</v>
      </c>
      <c r="Q11" s="17">
        <v>0.46229159054753999</v>
      </c>
      <c r="R11" s="17"/>
      <c r="S11" s="17">
        <v>0.243005805295123</v>
      </c>
      <c r="T11" s="17">
        <v>0.27420581638174202</v>
      </c>
      <c r="U11" s="17">
        <v>0</v>
      </c>
      <c r="V11" s="17">
        <v>0.41147041751489399</v>
      </c>
      <c r="W11" s="17" t="s">
        <v>280</v>
      </c>
      <c r="X11" s="17">
        <v>0</v>
      </c>
      <c r="Y11" s="17">
        <v>0</v>
      </c>
      <c r="Z11" s="17">
        <v>0.39892595055315799</v>
      </c>
      <c r="AA11" s="17">
        <v>0.19265864226993601</v>
      </c>
      <c r="AB11" s="17">
        <v>0</v>
      </c>
      <c r="AC11" s="17">
        <v>1</v>
      </c>
      <c r="AD11" s="17">
        <v>1</v>
      </c>
      <c r="AE11" s="17"/>
      <c r="AF11" s="17">
        <v>0</v>
      </c>
      <c r="AG11" s="17">
        <v>0.37145296950606499</v>
      </c>
      <c r="AH11" s="17">
        <v>0.37281978619828698</v>
      </c>
      <c r="AI11" s="17">
        <v>0.281338909089908</v>
      </c>
      <c r="AJ11" s="17">
        <v>0</v>
      </c>
      <c r="AK11" s="17"/>
      <c r="AL11" s="17">
        <v>0.33481303938997098</v>
      </c>
      <c r="AM11" s="17">
        <v>0.33329283802808501</v>
      </c>
      <c r="AN11" s="17">
        <v>0</v>
      </c>
      <c r="AO11" s="17">
        <v>0</v>
      </c>
      <c r="AP11" s="17">
        <v>0.27581048658098201</v>
      </c>
      <c r="AQ11" s="17">
        <v>0.46742283510314397</v>
      </c>
      <c r="AR11" s="17"/>
      <c r="AS11" s="17">
        <v>0.24881244156238599</v>
      </c>
      <c r="AT11" s="17">
        <v>0.27705049679955701</v>
      </c>
      <c r="AU11" s="17"/>
      <c r="AV11" s="17">
        <v>0.21110101619271501</v>
      </c>
      <c r="AW11" s="17">
        <v>0.36832865737283899</v>
      </c>
    </row>
    <row r="12" spans="2:49" x14ac:dyDescent="0.3">
      <c r="B12" s="18" t="s">
        <v>269</v>
      </c>
      <c r="C12" s="17">
        <v>0.21198679304551399</v>
      </c>
      <c r="D12" s="17">
        <v>0.225731754001259</v>
      </c>
      <c r="E12" s="17">
        <v>0.19745607660117501</v>
      </c>
      <c r="F12" s="17"/>
      <c r="G12" s="17">
        <v>0.13517907267996199</v>
      </c>
      <c r="H12" s="17">
        <v>0.202460546454102</v>
      </c>
      <c r="I12" s="17">
        <v>0.25142267403941798</v>
      </c>
      <c r="J12" s="17">
        <v>0</v>
      </c>
      <c r="K12" s="17">
        <v>0.50426633996801495</v>
      </c>
      <c r="L12" s="17">
        <v>0.21858146615687801</v>
      </c>
      <c r="M12" s="17"/>
      <c r="N12" s="17">
        <v>0.24391008794734001</v>
      </c>
      <c r="O12" s="17">
        <v>0.14033506059658599</v>
      </c>
      <c r="P12" s="17">
        <v>0.121328081122877</v>
      </c>
      <c r="Q12" s="17">
        <v>0.34775640342060998</v>
      </c>
      <c r="R12" s="17"/>
      <c r="S12" s="17">
        <v>0</v>
      </c>
      <c r="T12" s="17">
        <v>0.35494556291309398</v>
      </c>
      <c r="U12" s="17">
        <v>0.34445781807669101</v>
      </c>
      <c r="V12" s="17">
        <v>0.20255113780011699</v>
      </c>
      <c r="W12" s="17" t="s">
        <v>280</v>
      </c>
      <c r="X12" s="17">
        <v>0</v>
      </c>
      <c r="Y12" s="17">
        <v>0</v>
      </c>
      <c r="Z12" s="17">
        <v>0</v>
      </c>
      <c r="AA12" s="17">
        <v>0.181799430061755</v>
      </c>
      <c r="AB12" s="17">
        <v>1</v>
      </c>
      <c r="AC12" s="17">
        <v>0</v>
      </c>
      <c r="AD12" s="17">
        <v>0</v>
      </c>
      <c r="AE12" s="17"/>
      <c r="AF12" s="17">
        <v>0.15903489089660999</v>
      </c>
      <c r="AG12" s="17">
        <v>0.20448057134123801</v>
      </c>
      <c r="AH12" s="17">
        <v>0.212340990747829</v>
      </c>
      <c r="AI12" s="17">
        <v>0.24997462167194601</v>
      </c>
      <c r="AJ12" s="17">
        <v>0.31591538302106797</v>
      </c>
      <c r="AK12" s="17"/>
      <c r="AL12" s="17">
        <v>0.212419923755815</v>
      </c>
      <c r="AM12" s="17">
        <v>0.260002821862654</v>
      </c>
      <c r="AN12" s="17">
        <v>0</v>
      </c>
      <c r="AO12" s="17">
        <v>0.13677417577798401</v>
      </c>
      <c r="AP12" s="17">
        <v>0.23676428075193501</v>
      </c>
      <c r="AQ12" s="17">
        <v>0.53257716489685603</v>
      </c>
      <c r="AR12" s="17"/>
      <c r="AS12" s="17">
        <v>0.19170541670114399</v>
      </c>
      <c r="AT12" s="17">
        <v>0.26255257989139702</v>
      </c>
      <c r="AU12" s="17"/>
      <c r="AV12" s="17">
        <v>0.25219498680560998</v>
      </c>
      <c r="AW12" s="17">
        <v>0</v>
      </c>
    </row>
    <row r="13" spans="2:49" x14ac:dyDescent="0.3">
      <c r="B13" s="18" t="s">
        <v>270</v>
      </c>
      <c r="C13" s="17">
        <v>9.3353708313872102E-2</v>
      </c>
      <c r="D13" s="17">
        <v>7.06620016214871E-2</v>
      </c>
      <c r="E13" s="17">
        <v>0.117342627354586</v>
      </c>
      <c r="F13" s="17"/>
      <c r="G13" s="17">
        <v>0.365606042072325</v>
      </c>
      <c r="H13" s="17">
        <v>0</v>
      </c>
      <c r="I13" s="17">
        <v>0.24619337734817801</v>
      </c>
      <c r="J13" s="17">
        <v>0</v>
      </c>
      <c r="K13" s="17">
        <v>0</v>
      </c>
      <c r="L13" s="17">
        <v>0</v>
      </c>
      <c r="M13" s="17"/>
      <c r="N13" s="17">
        <v>0</v>
      </c>
      <c r="O13" s="17">
        <v>0.19235363477531001</v>
      </c>
      <c r="P13" s="17">
        <v>0.25781240249348197</v>
      </c>
      <c r="Q13" s="17">
        <v>0</v>
      </c>
      <c r="R13" s="17"/>
      <c r="S13" s="17">
        <v>0.41079668946155601</v>
      </c>
      <c r="T13" s="17">
        <v>0</v>
      </c>
      <c r="U13" s="17">
        <v>0</v>
      </c>
      <c r="V13" s="17">
        <v>0</v>
      </c>
      <c r="W13" s="17" t="s">
        <v>280</v>
      </c>
      <c r="X13" s="17">
        <v>0</v>
      </c>
      <c r="Y13" s="17">
        <v>0</v>
      </c>
      <c r="Z13" s="17">
        <v>0</v>
      </c>
      <c r="AA13" s="17">
        <v>0.22327596142171</v>
      </c>
      <c r="AB13" s="17">
        <v>0</v>
      </c>
      <c r="AC13" s="17">
        <v>0</v>
      </c>
      <c r="AD13" s="17">
        <v>0</v>
      </c>
      <c r="AE13" s="17"/>
      <c r="AF13" s="17">
        <v>0</v>
      </c>
      <c r="AG13" s="17">
        <v>0.114172533377848</v>
      </c>
      <c r="AH13" s="17">
        <v>0.13254453487513601</v>
      </c>
      <c r="AI13" s="17">
        <v>0</v>
      </c>
      <c r="AJ13" s="17">
        <v>0</v>
      </c>
      <c r="AK13" s="17"/>
      <c r="AL13" s="17">
        <v>8.7492536320420103E-2</v>
      </c>
      <c r="AM13" s="17">
        <v>0</v>
      </c>
      <c r="AN13" s="17">
        <v>0</v>
      </c>
      <c r="AO13" s="17">
        <v>0.369920166431986</v>
      </c>
      <c r="AP13" s="17">
        <v>0</v>
      </c>
      <c r="AQ13" s="17">
        <v>0</v>
      </c>
      <c r="AR13" s="17"/>
      <c r="AS13" s="17">
        <v>9.1315921062937705E-2</v>
      </c>
      <c r="AT13" s="17">
        <v>9.8434345545704502E-2</v>
      </c>
      <c r="AU13" s="17"/>
      <c r="AV13" s="17">
        <v>0.12012919563723699</v>
      </c>
      <c r="AW13" s="17">
        <v>0</v>
      </c>
    </row>
    <row r="14" spans="2:49" x14ac:dyDescent="0.3">
      <c r="B14" s="18" t="s">
        <v>271</v>
      </c>
      <c r="C14" s="17">
        <v>0.12584821854512901</v>
      </c>
      <c r="D14" s="17">
        <v>0.14349617389257599</v>
      </c>
      <c r="E14" s="17">
        <v>0.107191385993784</v>
      </c>
      <c r="F14" s="17"/>
      <c r="G14" s="17">
        <v>0</v>
      </c>
      <c r="H14" s="17">
        <v>0.13119722801866701</v>
      </c>
      <c r="I14" s="17">
        <v>0</v>
      </c>
      <c r="J14" s="17">
        <v>0</v>
      </c>
      <c r="K14" s="17">
        <v>0.49573366003198499</v>
      </c>
      <c r="L14" s="17">
        <v>0.21756173644778201</v>
      </c>
      <c r="M14" s="17"/>
      <c r="N14" s="17">
        <v>0.110096357568482</v>
      </c>
      <c r="O14" s="17">
        <v>0.26135612610714698</v>
      </c>
      <c r="P14" s="17">
        <v>0.12291256932806199</v>
      </c>
      <c r="Q14" s="17">
        <v>0</v>
      </c>
      <c r="R14" s="17"/>
      <c r="S14" s="17">
        <v>0</v>
      </c>
      <c r="T14" s="17">
        <v>0</v>
      </c>
      <c r="U14" s="17">
        <v>0.32777109096165402</v>
      </c>
      <c r="V14" s="17">
        <v>0.20154014063473699</v>
      </c>
      <c r="W14" s="17" t="s">
        <v>280</v>
      </c>
      <c r="X14" s="17">
        <v>1</v>
      </c>
      <c r="Y14" s="17">
        <v>0.66070032819940405</v>
      </c>
      <c r="Z14" s="17">
        <v>0</v>
      </c>
      <c r="AA14" s="17">
        <v>0</v>
      </c>
      <c r="AB14" s="17">
        <v>0</v>
      </c>
      <c r="AC14" s="17">
        <v>0</v>
      </c>
      <c r="AD14" s="17">
        <v>0</v>
      </c>
      <c r="AE14" s="17"/>
      <c r="AF14" s="17">
        <v>0.15824109716314</v>
      </c>
      <c r="AG14" s="17">
        <v>0.20235364804689901</v>
      </c>
      <c r="AH14" s="17">
        <v>9.9261462978884593E-2</v>
      </c>
      <c r="AI14" s="17">
        <v>0.106668382951655</v>
      </c>
      <c r="AJ14" s="17">
        <v>0</v>
      </c>
      <c r="AK14" s="17"/>
      <c r="AL14" s="17">
        <v>0.121114264827702</v>
      </c>
      <c r="AM14" s="17">
        <v>0</v>
      </c>
      <c r="AN14" s="17">
        <v>0</v>
      </c>
      <c r="AO14" s="17">
        <v>0.158415021383428</v>
      </c>
      <c r="AP14" s="17">
        <v>0.48742523266708399</v>
      </c>
      <c r="AQ14" s="17">
        <v>0</v>
      </c>
      <c r="AR14" s="17"/>
      <c r="AS14" s="17">
        <v>0.17632454338432199</v>
      </c>
      <c r="AT14" s="17">
        <v>0</v>
      </c>
      <c r="AU14" s="17"/>
      <c r="AV14" s="17">
        <v>0.18183682964443201</v>
      </c>
      <c r="AW14" s="17">
        <v>0.15885483525703001</v>
      </c>
    </row>
    <row r="15" spans="2:49" x14ac:dyDescent="0.3">
      <c r="B15" s="18" t="s">
        <v>272</v>
      </c>
      <c r="C15" s="17">
        <v>0</v>
      </c>
      <c r="D15" s="17">
        <v>0</v>
      </c>
      <c r="E15" s="17">
        <v>0</v>
      </c>
      <c r="F15" s="17"/>
      <c r="G15" s="17">
        <v>0</v>
      </c>
      <c r="H15" s="17">
        <v>0</v>
      </c>
      <c r="I15" s="17">
        <v>0</v>
      </c>
      <c r="J15" s="17">
        <v>0</v>
      </c>
      <c r="K15" s="17">
        <v>0</v>
      </c>
      <c r="L15" s="17">
        <v>0</v>
      </c>
      <c r="M15" s="17"/>
      <c r="N15" s="17">
        <v>0</v>
      </c>
      <c r="O15" s="17">
        <v>0</v>
      </c>
      <c r="P15" s="17">
        <v>0</v>
      </c>
      <c r="Q15" s="17">
        <v>0</v>
      </c>
      <c r="R15" s="17"/>
      <c r="S15" s="17">
        <v>0</v>
      </c>
      <c r="T15" s="17">
        <v>0</v>
      </c>
      <c r="U15" s="17">
        <v>0</v>
      </c>
      <c r="V15" s="17">
        <v>0</v>
      </c>
      <c r="W15" s="17" t="s">
        <v>280</v>
      </c>
      <c r="X15" s="17">
        <v>0</v>
      </c>
      <c r="Y15" s="17">
        <v>0</v>
      </c>
      <c r="Z15" s="17">
        <v>0</v>
      </c>
      <c r="AA15" s="17">
        <v>0</v>
      </c>
      <c r="AB15" s="17">
        <v>0</v>
      </c>
      <c r="AC15" s="17">
        <v>0</v>
      </c>
      <c r="AD15" s="17">
        <v>0</v>
      </c>
      <c r="AE15" s="17"/>
      <c r="AF15" s="17">
        <v>0</v>
      </c>
      <c r="AG15" s="17">
        <v>0</v>
      </c>
      <c r="AH15" s="17">
        <v>0</v>
      </c>
      <c r="AI15" s="17">
        <v>0</v>
      </c>
      <c r="AJ15" s="17">
        <v>0</v>
      </c>
      <c r="AK15" s="17"/>
      <c r="AL15" s="17">
        <v>0</v>
      </c>
      <c r="AM15" s="17">
        <v>0</v>
      </c>
      <c r="AN15" s="17">
        <v>0</v>
      </c>
      <c r="AO15" s="17">
        <v>0</v>
      </c>
      <c r="AP15" s="17">
        <v>0</v>
      </c>
      <c r="AQ15" s="17">
        <v>0</v>
      </c>
      <c r="AR15" s="17"/>
      <c r="AS15" s="17">
        <v>0</v>
      </c>
      <c r="AT15" s="17">
        <v>0</v>
      </c>
      <c r="AU15" s="17"/>
      <c r="AV15" s="17">
        <v>0</v>
      </c>
      <c r="AW15" s="17">
        <v>0</v>
      </c>
    </row>
    <row r="16" spans="2:49" ht="28.8" x14ac:dyDescent="0.3">
      <c r="B16" s="18" t="s">
        <v>273</v>
      </c>
      <c r="C16" s="17">
        <v>4.8252117621921997E-2</v>
      </c>
      <c r="D16" s="17">
        <v>0</v>
      </c>
      <c r="E16" s="17">
        <v>9.9262654593287605E-2</v>
      </c>
      <c r="F16" s="17"/>
      <c r="G16" s="17">
        <v>0</v>
      </c>
      <c r="H16" s="17">
        <v>5.8345133639939102E-2</v>
      </c>
      <c r="I16" s="17">
        <v>0</v>
      </c>
      <c r="J16" s="17">
        <v>0</v>
      </c>
      <c r="K16" s="17">
        <v>0</v>
      </c>
      <c r="L16" s="17">
        <v>0.110145034904034</v>
      </c>
      <c r="M16" s="17"/>
      <c r="N16" s="17">
        <v>0.10772423017727201</v>
      </c>
      <c r="O16" s="17">
        <v>0</v>
      </c>
      <c r="P16" s="17">
        <v>0</v>
      </c>
      <c r="Q16" s="17">
        <v>0</v>
      </c>
      <c r="R16" s="17"/>
      <c r="S16" s="17">
        <v>0</v>
      </c>
      <c r="T16" s="17">
        <v>0.126298901519836</v>
      </c>
      <c r="U16" s="17">
        <v>0</v>
      </c>
      <c r="V16" s="17">
        <v>0.18443830405025199</v>
      </c>
      <c r="W16" s="17" t="s">
        <v>280</v>
      </c>
      <c r="X16" s="17">
        <v>0</v>
      </c>
      <c r="Y16" s="17">
        <v>0</v>
      </c>
      <c r="Z16" s="17">
        <v>0</v>
      </c>
      <c r="AA16" s="17">
        <v>0</v>
      </c>
      <c r="AB16" s="17">
        <v>0</v>
      </c>
      <c r="AC16" s="17">
        <v>0</v>
      </c>
      <c r="AD16" s="17">
        <v>0</v>
      </c>
      <c r="AE16" s="17"/>
      <c r="AF16" s="17">
        <v>0.167766440244045</v>
      </c>
      <c r="AG16" s="17">
        <v>0</v>
      </c>
      <c r="AH16" s="17">
        <v>0</v>
      </c>
      <c r="AI16" s="17">
        <v>0</v>
      </c>
      <c r="AJ16" s="17">
        <v>0.30050782986527602</v>
      </c>
      <c r="AK16" s="17"/>
      <c r="AL16" s="17">
        <v>5.3861107233681899E-2</v>
      </c>
      <c r="AM16" s="17">
        <v>0.13191886874209</v>
      </c>
      <c r="AN16" s="17">
        <v>0</v>
      </c>
      <c r="AO16" s="17">
        <v>0</v>
      </c>
      <c r="AP16" s="17">
        <v>0</v>
      </c>
      <c r="AQ16" s="17">
        <v>0</v>
      </c>
      <c r="AR16" s="17"/>
      <c r="AS16" s="17">
        <v>6.76055068984633E-2</v>
      </c>
      <c r="AT16" s="17">
        <v>0</v>
      </c>
      <c r="AU16" s="17"/>
      <c r="AV16" s="17">
        <v>4.1203297740116301E-2</v>
      </c>
      <c r="AW16" s="17">
        <v>0.151280204863592</v>
      </c>
    </row>
    <row r="17" spans="2:49" ht="28.8" x14ac:dyDescent="0.3">
      <c r="B17" s="18" t="s">
        <v>274</v>
      </c>
      <c r="C17" s="19">
        <v>7.9492620832836897E-2</v>
      </c>
      <c r="D17" s="19">
        <v>5.1064672937368299E-2</v>
      </c>
      <c r="E17" s="19">
        <v>0.109545703653041</v>
      </c>
      <c r="F17" s="19"/>
      <c r="G17" s="19">
        <v>0</v>
      </c>
      <c r="H17" s="19">
        <v>0</v>
      </c>
      <c r="I17" s="19">
        <v>0</v>
      </c>
      <c r="J17" s="19">
        <v>0</v>
      </c>
      <c r="K17" s="19">
        <v>0</v>
      </c>
      <c r="L17" s="19">
        <v>0.33808918891088402</v>
      </c>
      <c r="M17" s="19"/>
      <c r="N17" s="19">
        <v>5.85856949405077E-2</v>
      </c>
      <c r="O17" s="19">
        <v>0.14033044955715199</v>
      </c>
      <c r="P17" s="19">
        <v>0.120944688798395</v>
      </c>
      <c r="Q17" s="19">
        <v>0</v>
      </c>
      <c r="R17" s="19"/>
      <c r="S17" s="19">
        <v>0.168746787784185</v>
      </c>
      <c r="T17" s="19">
        <v>0</v>
      </c>
      <c r="U17" s="19">
        <v>0.32777109096165402</v>
      </c>
      <c r="V17" s="19">
        <v>0</v>
      </c>
      <c r="W17" s="19" t="s">
        <v>280</v>
      </c>
      <c r="X17" s="19">
        <v>0</v>
      </c>
      <c r="Y17" s="19">
        <v>0.339299671800596</v>
      </c>
      <c r="Z17" s="19">
        <v>0</v>
      </c>
      <c r="AA17" s="19">
        <v>0</v>
      </c>
      <c r="AB17" s="19">
        <v>0</v>
      </c>
      <c r="AC17" s="19">
        <v>0</v>
      </c>
      <c r="AD17" s="19">
        <v>0</v>
      </c>
      <c r="AE17" s="19"/>
      <c r="AF17" s="19">
        <v>0.51495757169620504</v>
      </c>
      <c r="AG17" s="19">
        <v>0</v>
      </c>
      <c r="AH17" s="19">
        <v>0</v>
      </c>
      <c r="AI17" s="19">
        <v>0</v>
      </c>
      <c r="AJ17" s="19">
        <v>0</v>
      </c>
      <c r="AK17" s="19"/>
      <c r="AL17" s="19">
        <v>0</v>
      </c>
      <c r="AM17" s="19">
        <v>0.13630624603424901</v>
      </c>
      <c r="AN17" s="19">
        <v>0.334925736096851</v>
      </c>
      <c r="AO17" s="19">
        <v>0.170183037879794</v>
      </c>
      <c r="AP17" s="19">
        <v>0</v>
      </c>
      <c r="AQ17" s="19">
        <v>0</v>
      </c>
      <c r="AR17" s="19"/>
      <c r="AS17" s="19">
        <v>7.4258862582060894E-2</v>
      </c>
      <c r="AT17" s="19">
        <v>9.2541493829323196E-2</v>
      </c>
      <c r="AU17" s="19"/>
      <c r="AV17" s="19">
        <v>9.7690055875039303E-2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195</v>
      </c>
      <c r="D7" s="10">
        <v>70</v>
      </c>
      <c r="E7" s="10">
        <v>125</v>
      </c>
      <c r="F7" s="10"/>
      <c r="G7" s="10">
        <v>27</v>
      </c>
      <c r="H7" s="10">
        <v>44</v>
      </c>
      <c r="I7" s="10">
        <v>35</v>
      </c>
      <c r="J7" s="10">
        <v>23</v>
      </c>
      <c r="K7" s="10">
        <v>26</v>
      </c>
      <c r="L7" s="10">
        <v>40</v>
      </c>
      <c r="M7" s="10"/>
      <c r="N7" s="10">
        <v>72</v>
      </c>
      <c r="O7" s="10">
        <v>45</v>
      </c>
      <c r="P7" s="10">
        <v>44</v>
      </c>
      <c r="Q7" s="10">
        <v>33</v>
      </c>
      <c r="R7" s="10"/>
      <c r="S7" s="10">
        <v>34</v>
      </c>
      <c r="T7" s="10">
        <v>23</v>
      </c>
      <c r="U7" s="10">
        <v>12</v>
      </c>
      <c r="V7" s="10">
        <v>22</v>
      </c>
      <c r="W7" s="10">
        <v>12</v>
      </c>
      <c r="X7" s="10">
        <v>20</v>
      </c>
      <c r="Y7" s="10">
        <v>17</v>
      </c>
      <c r="Z7" s="10">
        <v>8</v>
      </c>
      <c r="AA7" s="10">
        <v>25</v>
      </c>
      <c r="AB7" s="10">
        <v>15</v>
      </c>
      <c r="AC7" s="10">
        <v>6</v>
      </c>
      <c r="AD7" s="10">
        <v>1</v>
      </c>
      <c r="AE7" s="10"/>
      <c r="AF7" s="10">
        <v>29</v>
      </c>
      <c r="AG7" s="10">
        <v>48</v>
      </c>
      <c r="AH7" s="10">
        <v>51</v>
      </c>
      <c r="AI7" s="10">
        <v>34</v>
      </c>
      <c r="AJ7" s="10">
        <v>9</v>
      </c>
      <c r="AK7" s="10"/>
      <c r="AL7" s="10">
        <v>69</v>
      </c>
      <c r="AM7" s="10">
        <v>49</v>
      </c>
      <c r="AN7" s="10">
        <v>19</v>
      </c>
      <c r="AO7" s="10">
        <v>31</v>
      </c>
      <c r="AP7" s="10">
        <v>16</v>
      </c>
      <c r="AQ7" s="10">
        <v>11</v>
      </c>
      <c r="AR7" s="10"/>
      <c r="AS7" s="10">
        <v>111</v>
      </c>
      <c r="AT7" s="10">
        <v>84</v>
      </c>
      <c r="AU7" s="10"/>
      <c r="AV7" s="10">
        <v>86</v>
      </c>
      <c r="AW7" s="10">
        <v>25</v>
      </c>
    </row>
    <row r="8" spans="2:49" ht="30" customHeight="1" x14ac:dyDescent="0.3">
      <c r="B8" s="11" t="s">
        <v>20</v>
      </c>
      <c r="C8" s="11">
        <v>194</v>
      </c>
      <c r="D8" s="11">
        <v>71</v>
      </c>
      <c r="E8" s="11">
        <v>123</v>
      </c>
      <c r="F8" s="11"/>
      <c r="G8" s="11">
        <v>27</v>
      </c>
      <c r="H8" s="11">
        <v>41</v>
      </c>
      <c r="I8" s="11">
        <v>40</v>
      </c>
      <c r="J8" s="11">
        <v>24</v>
      </c>
      <c r="K8" s="11">
        <v>25</v>
      </c>
      <c r="L8" s="11">
        <v>38</v>
      </c>
      <c r="M8" s="11"/>
      <c r="N8" s="11">
        <v>71</v>
      </c>
      <c r="O8" s="11">
        <v>44</v>
      </c>
      <c r="P8" s="11">
        <v>46</v>
      </c>
      <c r="Q8" s="11">
        <v>33</v>
      </c>
      <c r="R8" s="11"/>
      <c r="S8" s="11">
        <v>34</v>
      </c>
      <c r="T8" s="11">
        <v>22</v>
      </c>
      <c r="U8" s="11">
        <v>12</v>
      </c>
      <c r="V8" s="11">
        <v>21</v>
      </c>
      <c r="W8" s="11">
        <v>11</v>
      </c>
      <c r="X8" s="11">
        <v>20</v>
      </c>
      <c r="Y8" s="11">
        <v>16</v>
      </c>
      <c r="Z8" s="11">
        <v>8</v>
      </c>
      <c r="AA8" s="11">
        <v>26</v>
      </c>
      <c r="AB8" s="11">
        <v>16</v>
      </c>
      <c r="AC8" s="11">
        <v>6</v>
      </c>
      <c r="AD8" s="11">
        <v>1</v>
      </c>
      <c r="AE8" s="11"/>
      <c r="AF8" s="11">
        <v>29</v>
      </c>
      <c r="AG8" s="11">
        <v>47</v>
      </c>
      <c r="AH8" s="11">
        <v>52</v>
      </c>
      <c r="AI8" s="11">
        <v>34</v>
      </c>
      <c r="AJ8" s="11">
        <v>8</v>
      </c>
      <c r="AK8" s="11"/>
      <c r="AL8" s="11">
        <v>69</v>
      </c>
      <c r="AM8" s="11">
        <v>50</v>
      </c>
      <c r="AN8" s="11">
        <v>19</v>
      </c>
      <c r="AO8" s="11">
        <v>30</v>
      </c>
      <c r="AP8" s="11">
        <v>15</v>
      </c>
      <c r="AQ8" s="11">
        <v>11</v>
      </c>
      <c r="AR8" s="11"/>
      <c r="AS8" s="11">
        <v>111</v>
      </c>
      <c r="AT8" s="11">
        <v>84</v>
      </c>
      <c r="AU8" s="11"/>
      <c r="AV8" s="11">
        <v>86</v>
      </c>
      <c r="AW8" s="11">
        <v>25</v>
      </c>
    </row>
    <row r="9" spans="2:49" x14ac:dyDescent="0.3">
      <c r="B9" s="18" t="s">
        <v>266</v>
      </c>
      <c r="C9" s="17">
        <v>3.6639078271505102E-2</v>
      </c>
      <c r="D9" s="17">
        <v>3.12574622375551E-2</v>
      </c>
      <c r="E9" s="17">
        <v>3.97551088933015E-2</v>
      </c>
      <c r="F9" s="17"/>
      <c r="G9" s="17">
        <v>0</v>
      </c>
      <c r="H9" s="17">
        <v>6.7274669497052103E-2</v>
      </c>
      <c r="I9" s="17">
        <v>3.1228407547951899E-2</v>
      </c>
      <c r="J9" s="17">
        <v>4.7350048540914902E-2</v>
      </c>
      <c r="K9" s="17">
        <v>3.9143010572512002E-2</v>
      </c>
      <c r="L9" s="17">
        <v>2.6191349707076501E-2</v>
      </c>
      <c r="M9" s="17"/>
      <c r="N9" s="17">
        <v>1.1741994262636699E-2</v>
      </c>
      <c r="O9" s="17">
        <v>9.5682073879511997E-2</v>
      </c>
      <c r="P9" s="17">
        <v>4.64037222141599E-2</v>
      </c>
      <c r="Q9" s="17">
        <v>0</v>
      </c>
      <c r="R9" s="17"/>
      <c r="S9" s="17">
        <v>5.3461411106959303E-2</v>
      </c>
      <c r="T9" s="17">
        <v>0</v>
      </c>
      <c r="U9" s="17">
        <v>0</v>
      </c>
      <c r="V9" s="17">
        <v>4.5376817804695602E-2</v>
      </c>
      <c r="W9" s="17">
        <v>0</v>
      </c>
      <c r="X9" s="17">
        <v>0.104066264840111</v>
      </c>
      <c r="Y9" s="17">
        <v>7.6166736202025798E-2</v>
      </c>
      <c r="Z9" s="17">
        <v>0.12278742556429501</v>
      </c>
      <c r="AA9" s="17">
        <v>0</v>
      </c>
      <c r="AB9" s="17">
        <v>0</v>
      </c>
      <c r="AC9" s="17">
        <v>0</v>
      </c>
      <c r="AD9" s="17">
        <v>0</v>
      </c>
      <c r="AE9" s="17"/>
      <c r="AF9" s="17">
        <v>0</v>
      </c>
      <c r="AG9" s="17">
        <v>4.2249131044857002E-2</v>
      </c>
      <c r="AH9" s="17">
        <v>5.31155689514703E-2</v>
      </c>
      <c r="AI9" s="17">
        <v>3.6446274917976203E-2</v>
      </c>
      <c r="AJ9" s="17">
        <v>0</v>
      </c>
      <c r="AK9" s="17"/>
      <c r="AL9" s="17">
        <v>6.0082971283470697E-2</v>
      </c>
      <c r="AM9" s="17">
        <v>3.9670414512458597E-2</v>
      </c>
      <c r="AN9" s="17">
        <v>0</v>
      </c>
      <c r="AO9" s="17">
        <v>3.25582681588426E-2</v>
      </c>
      <c r="AP9" s="17">
        <v>0</v>
      </c>
      <c r="AQ9" s="17">
        <v>0</v>
      </c>
      <c r="AR9" s="17"/>
      <c r="AS9" s="17">
        <v>4.6525339350210602E-2</v>
      </c>
      <c r="AT9" s="17">
        <v>2.3585077120343498E-2</v>
      </c>
      <c r="AU9" s="17"/>
      <c r="AV9" s="17">
        <v>4.8588229215742497E-2</v>
      </c>
      <c r="AW9" s="17">
        <v>3.9482205292976198E-2</v>
      </c>
    </row>
    <row r="10" spans="2:49" x14ac:dyDescent="0.3">
      <c r="B10" s="18" t="s">
        <v>267</v>
      </c>
      <c r="C10" s="17">
        <v>0.110346719652682</v>
      </c>
      <c r="D10" s="17">
        <v>9.2110660177353101E-2</v>
      </c>
      <c r="E10" s="17">
        <v>0.120905652023099</v>
      </c>
      <c r="F10" s="17"/>
      <c r="G10" s="17">
        <v>0.147697871632303</v>
      </c>
      <c r="H10" s="17">
        <v>0.15270047572727299</v>
      </c>
      <c r="I10" s="17">
        <v>0.17908839435269699</v>
      </c>
      <c r="J10" s="17">
        <v>0.134370870609968</v>
      </c>
      <c r="K10" s="17">
        <v>0</v>
      </c>
      <c r="L10" s="17">
        <v>2.42759060701726E-2</v>
      </c>
      <c r="M10" s="17"/>
      <c r="N10" s="17">
        <v>0.16888645851936401</v>
      </c>
      <c r="O10" s="17">
        <v>0</v>
      </c>
      <c r="P10" s="17">
        <v>0.145963122904536</v>
      </c>
      <c r="Q10" s="17">
        <v>8.4389088349240096E-2</v>
      </c>
      <c r="R10" s="17"/>
      <c r="S10" s="17">
        <v>0.148239671304462</v>
      </c>
      <c r="T10" s="17">
        <v>0.121790780495137</v>
      </c>
      <c r="U10" s="17">
        <v>8.2047720778879396E-2</v>
      </c>
      <c r="V10" s="17">
        <v>0.13365809884291999</v>
      </c>
      <c r="W10" s="17">
        <v>7.4955788346983396E-2</v>
      </c>
      <c r="X10" s="17">
        <v>0.10416839515184501</v>
      </c>
      <c r="Y10" s="17">
        <v>6.20914614961489E-2</v>
      </c>
      <c r="Z10" s="17">
        <v>0</v>
      </c>
      <c r="AA10" s="17">
        <v>0.148967980847861</v>
      </c>
      <c r="AB10" s="17">
        <v>0.12844623572200001</v>
      </c>
      <c r="AC10" s="17">
        <v>0</v>
      </c>
      <c r="AD10" s="17">
        <v>0</v>
      </c>
      <c r="AE10" s="17"/>
      <c r="AF10" s="17">
        <v>4.9357286031804601E-2</v>
      </c>
      <c r="AG10" s="17">
        <v>6.2930220640121798E-2</v>
      </c>
      <c r="AH10" s="17">
        <v>0.10705302949387401</v>
      </c>
      <c r="AI10" s="17">
        <v>0.17217423551278199</v>
      </c>
      <c r="AJ10" s="17">
        <v>0.45105709852821502</v>
      </c>
      <c r="AK10" s="17"/>
      <c r="AL10" s="17">
        <v>0.173378718055268</v>
      </c>
      <c r="AM10" s="17">
        <v>8.9231617346003905E-2</v>
      </c>
      <c r="AN10" s="17">
        <v>0.10808862304922701</v>
      </c>
      <c r="AO10" s="17">
        <v>6.1931821014870402E-2</v>
      </c>
      <c r="AP10" s="17">
        <v>0</v>
      </c>
      <c r="AQ10" s="17">
        <v>9.9190516186543301E-2</v>
      </c>
      <c r="AR10" s="17"/>
      <c r="AS10" s="17">
        <v>0.116305438100857</v>
      </c>
      <c r="AT10" s="17">
        <v>0.102478718103596</v>
      </c>
      <c r="AU10" s="17"/>
      <c r="AV10" s="17">
        <v>0.12616735782497099</v>
      </c>
      <c r="AW10" s="17">
        <v>8.2634797782544803E-2</v>
      </c>
    </row>
    <row r="11" spans="2:49" x14ac:dyDescent="0.3">
      <c r="B11" s="18" t="s">
        <v>268</v>
      </c>
      <c r="C11" s="17">
        <v>0.141973715570057</v>
      </c>
      <c r="D11" s="17">
        <v>0.194458796068015</v>
      </c>
      <c r="E11" s="17">
        <v>0.111584123115418</v>
      </c>
      <c r="F11" s="17"/>
      <c r="G11" s="17">
        <v>0.182742126237599</v>
      </c>
      <c r="H11" s="17">
        <v>0.249929540593439</v>
      </c>
      <c r="I11" s="17">
        <v>0.21301135321043199</v>
      </c>
      <c r="J11" s="17">
        <v>9.0224090605244694E-2</v>
      </c>
      <c r="K11" s="17">
        <v>0</v>
      </c>
      <c r="L11" s="17">
        <v>4.8280575528431201E-2</v>
      </c>
      <c r="M11" s="17"/>
      <c r="N11" s="17">
        <v>0.165259014393356</v>
      </c>
      <c r="O11" s="17">
        <v>0.11265394126947401</v>
      </c>
      <c r="P11" s="17">
        <v>0.100527521238579</v>
      </c>
      <c r="Q11" s="17">
        <v>0.192130347062796</v>
      </c>
      <c r="R11" s="17"/>
      <c r="S11" s="17">
        <v>7.0947452050160495E-2</v>
      </c>
      <c r="T11" s="17">
        <v>0.23797501793112699</v>
      </c>
      <c r="U11" s="17">
        <v>7.4281067491711095E-2</v>
      </c>
      <c r="V11" s="17">
        <v>0.124956920818693</v>
      </c>
      <c r="W11" s="17">
        <v>7.7594020860274907E-2</v>
      </c>
      <c r="X11" s="17">
        <v>5.1364641441156898E-2</v>
      </c>
      <c r="Y11" s="17">
        <v>0.116688460508618</v>
      </c>
      <c r="Z11" s="17">
        <v>0.162374941689088</v>
      </c>
      <c r="AA11" s="17">
        <v>0.30693274902255402</v>
      </c>
      <c r="AB11" s="17">
        <v>0.144211437708549</v>
      </c>
      <c r="AC11" s="17">
        <v>0.17309895320788399</v>
      </c>
      <c r="AD11" s="17">
        <v>0</v>
      </c>
      <c r="AE11" s="17"/>
      <c r="AF11" s="17">
        <v>0.111465177815432</v>
      </c>
      <c r="AG11" s="17">
        <v>0.10167643970639</v>
      </c>
      <c r="AH11" s="17">
        <v>0.220871271193161</v>
      </c>
      <c r="AI11" s="17">
        <v>0.176595362093038</v>
      </c>
      <c r="AJ11" s="17">
        <v>0.123927315186509</v>
      </c>
      <c r="AK11" s="17"/>
      <c r="AL11" s="17">
        <v>0.22561050498124499</v>
      </c>
      <c r="AM11" s="17">
        <v>6.8757656340428394E-2</v>
      </c>
      <c r="AN11" s="17">
        <v>4.91343003861004E-2</v>
      </c>
      <c r="AO11" s="17">
        <v>0.124605663586215</v>
      </c>
      <c r="AP11" s="17">
        <v>6.9416899746559804E-2</v>
      </c>
      <c r="AQ11" s="17">
        <v>0.25992704988972798</v>
      </c>
      <c r="AR11" s="17"/>
      <c r="AS11" s="17">
        <v>0.174746868499566</v>
      </c>
      <c r="AT11" s="17">
        <v>9.8699441032587099E-2</v>
      </c>
      <c r="AU11" s="17"/>
      <c r="AV11" s="17">
        <v>0.172323681615136</v>
      </c>
      <c r="AW11" s="17">
        <v>0.18302013134211201</v>
      </c>
    </row>
    <row r="12" spans="2:49" x14ac:dyDescent="0.3">
      <c r="B12" s="18" t="s">
        <v>269</v>
      </c>
      <c r="C12" s="17">
        <v>0.145154253138295</v>
      </c>
      <c r="D12" s="17">
        <v>0.168241241348487</v>
      </c>
      <c r="E12" s="17">
        <v>0.131786565481989</v>
      </c>
      <c r="F12" s="17"/>
      <c r="G12" s="17">
        <v>0.188280465528014</v>
      </c>
      <c r="H12" s="17">
        <v>0.32091150105867899</v>
      </c>
      <c r="I12" s="17">
        <v>7.93755775309372E-2</v>
      </c>
      <c r="J12" s="17">
        <v>0.175151963453614</v>
      </c>
      <c r="K12" s="17">
        <v>0</v>
      </c>
      <c r="L12" s="17">
        <v>7.0635279824732305E-2</v>
      </c>
      <c r="M12" s="17"/>
      <c r="N12" s="17">
        <v>0.18594453575346101</v>
      </c>
      <c r="O12" s="17">
        <v>0.107764847092067</v>
      </c>
      <c r="P12" s="17">
        <v>0.112265911981039</v>
      </c>
      <c r="Q12" s="17">
        <v>0.15661458862237801</v>
      </c>
      <c r="R12" s="17"/>
      <c r="S12" s="17">
        <v>0.23065198569292</v>
      </c>
      <c r="T12" s="17">
        <v>8.8787469414878098E-2</v>
      </c>
      <c r="U12" s="17">
        <v>8.0810281016000005E-2</v>
      </c>
      <c r="V12" s="17">
        <v>0.13781704934104899</v>
      </c>
      <c r="W12" s="17">
        <v>0.18847562792692499</v>
      </c>
      <c r="X12" s="17">
        <v>9.3693954989930398E-2</v>
      </c>
      <c r="Y12" s="17">
        <v>0.165793901810389</v>
      </c>
      <c r="Z12" s="17">
        <v>0.23759100446670001</v>
      </c>
      <c r="AA12" s="17">
        <v>0.105085817578754</v>
      </c>
      <c r="AB12" s="17">
        <v>0</v>
      </c>
      <c r="AC12" s="17">
        <v>0.33911392042932298</v>
      </c>
      <c r="AD12" s="17">
        <v>1</v>
      </c>
      <c r="AE12" s="17"/>
      <c r="AF12" s="17">
        <v>0.104711589860978</v>
      </c>
      <c r="AG12" s="17">
        <v>6.4102387600471905E-2</v>
      </c>
      <c r="AH12" s="17">
        <v>0.13009346301028901</v>
      </c>
      <c r="AI12" s="17">
        <v>0.256981189234816</v>
      </c>
      <c r="AJ12" s="17">
        <v>0.42501558628527603</v>
      </c>
      <c r="AK12" s="17"/>
      <c r="AL12" s="17">
        <v>0.192577103176892</v>
      </c>
      <c r="AM12" s="17">
        <v>0.121519099537525</v>
      </c>
      <c r="AN12" s="17">
        <v>4.8880972739580301E-2</v>
      </c>
      <c r="AO12" s="17">
        <v>9.6584901871036494E-2</v>
      </c>
      <c r="AP12" s="17">
        <v>0.13677573964852399</v>
      </c>
      <c r="AQ12" s="17">
        <v>0.27044011613005903</v>
      </c>
      <c r="AR12" s="17"/>
      <c r="AS12" s="17">
        <v>0.112664499515442</v>
      </c>
      <c r="AT12" s="17">
        <v>0.188054322013394</v>
      </c>
      <c r="AU12" s="17"/>
      <c r="AV12" s="17">
        <v>0.122236135739479</v>
      </c>
      <c r="AW12" s="17">
        <v>7.9984947301156295E-2</v>
      </c>
    </row>
    <row r="13" spans="2:49" x14ac:dyDescent="0.3">
      <c r="B13" s="18" t="s">
        <v>270</v>
      </c>
      <c r="C13" s="17">
        <v>0.106692915931208</v>
      </c>
      <c r="D13" s="17">
        <v>9.5011287370841704E-2</v>
      </c>
      <c r="E13" s="17">
        <v>0.113456741532462</v>
      </c>
      <c r="F13" s="17"/>
      <c r="G13" s="17">
        <v>6.8565933634001597E-2</v>
      </c>
      <c r="H13" s="17">
        <v>8.9784889403925205E-2</v>
      </c>
      <c r="I13" s="17">
        <v>0.138205555914995</v>
      </c>
      <c r="J13" s="17">
        <v>0</v>
      </c>
      <c r="K13" s="17">
        <v>0.235419297427364</v>
      </c>
      <c r="L13" s="17">
        <v>9.9573701378212198E-2</v>
      </c>
      <c r="M13" s="17"/>
      <c r="N13" s="17">
        <v>8.4696982284715699E-2</v>
      </c>
      <c r="O13" s="17">
        <v>0.15233627689364901</v>
      </c>
      <c r="P13" s="17">
        <v>0.10985757023202</v>
      </c>
      <c r="Q13" s="17">
        <v>9.2782332772221504E-2</v>
      </c>
      <c r="R13" s="17"/>
      <c r="S13" s="17">
        <v>8.8817547597133006E-2</v>
      </c>
      <c r="T13" s="17">
        <v>0.24677188071443201</v>
      </c>
      <c r="U13" s="17">
        <v>0</v>
      </c>
      <c r="V13" s="17">
        <v>4.3114500703738901E-2</v>
      </c>
      <c r="W13" s="17">
        <v>0.248736853477909</v>
      </c>
      <c r="X13" s="17">
        <v>5.0984138951825998E-2</v>
      </c>
      <c r="Y13" s="17">
        <v>0</v>
      </c>
      <c r="Z13" s="17">
        <v>0</v>
      </c>
      <c r="AA13" s="17">
        <v>0.16044679452674199</v>
      </c>
      <c r="AB13" s="17">
        <v>0.21338079678035099</v>
      </c>
      <c r="AC13" s="17">
        <v>0</v>
      </c>
      <c r="AD13" s="17">
        <v>0</v>
      </c>
      <c r="AE13" s="17"/>
      <c r="AF13" s="17">
        <v>0.16448515399121699</v>
      </c>
      <c r="AG13" s="17">
        <v>0.128360631940974</v>
      </c>
      <c r="AH13" s="17">
        <v>7.9235268642347506E-2</v>
      </c>
      <c r="AI13" s="17">
        <v>5.1675583584481301E-2</v>
      </c>
      <c r="AJ13" s="17">
        <v>0</v>
      </c>
      <c r="AK13" s="17"/>
      <c r="AL13" s="17">
        <v>0.102975482357551</v>
      </c>
      <c r="AM13" s="17">
        <v>6.1554476313110403E-2</v>
      </c>
      <c r="AN13" s="17">
        <v>0.10249298940365199</v>
      </c>
      <c r="AO13" s="17">
        <v>0.16166803957703901</v>
      </c>
      <c r="AP13" s="17">
        <v>0.18111514575880899</v>
      </c>
      <c r="AQ13" s="17">
        <v>8.6379081440782698E-2</v>
      </c>
      <c r="AR13" s="17"/>
      <c r="AS13" s="17">
        <v>0.14671637088667899</v>
      </c>
      <c r="AT13" s="17">
        <v>5.38452091082968E-2</v>
      </c>
      <c r="AU13" s="17"/>
      <c r="AV13" s="17">
        <v>0.143744765467896</v>
      </c>
      <c r="AW13" s="17">
        <v>0.15686204840412299</v>
      </c>
    </row>
    <row r="14" spans="2:49" x14ac:dyDescent="0.3">
      <c r="B14" s="18" t="s">
        <v>271</v>
      </c>
      <c r="C14" s="17">
        <v>0.30898394725186801</v>
      </c>
      <c r="D14" s="17">
        <v>0.30362067663148701</v>
      </c>
      <c r="E14" s="17">
        <v>0.31208935562375101</v>
      </c>
      <c r="F14" s="17"/>
      <c r="G14" s="17">
        <v>0.227190027161878</v>
      </c>
      <c r="H14" s="17">
        <v>4.85449452601944E-2</v>
      </c>
      <c r="I14" s="17">
        <v>0.19351001485287</v>
      </c>
      <c r="J14" s="17">
        <v>0.30006179205608502</v>
      </c>
      <c r="K14" s="17">
        <v>0.60891797725272201</v>
      </c>
      <c r="L14" s="17">
        <v>0.57712506763000204</v>
      </c>
      <c r="M14" s="17"/>
      <c r="N14" s="17">
        <v>0.25803817723500899</v>
      </c>
      <c r="O14" s="17">
        <v>0.35661191967755101</v>
      </c>
      <c r="P14" s="17">
        <v>0.30405469874741198</v>
      </c>
      <c r="Q14" s="17">
        <v>0.340830713485482</v>
      </c>
      <c r="R14" s="17"/>
      <c r="S14" s="17">
        <v>0.230784676883347</v>
      </c>
      <c r="T14" s="17">
        <v>0.30467485144442702</v>
      </c>
      <c r="U14" s="17">
        <v>0.32674974413643798</v>
      </c>
      <c r="V14" s="17">
        <v>0.41678099488831299</v>
      </c>
      <c r="W14" s="17">
        <v>0.24781560438168501</v>
      </c>
      <c r="X14" s="17">
        <v>0.45701751982410299</v>
      </c>
      <c r="Y14" s="17">
        <v>0.40191419468239298</v>
      </c>
      <c r="Z14" s="17">
        <v>0.11845967241878599</v>
      </c>
      <c r="AA14" s="17">
        <v>0.194159014357036</v>
      </c>
      <c r="AB14" s="17">
        <v>0.38808011731210601</v>
      </c>
      <c r="AC14" s="17">
        <v>0.319852956788579</v>
      </c>
      <c r="AD14" s="17">
        <v>0</v>
      </c>
      <c r="AE14" s="17"/>
      <c r="AF14" s="17">
        <v>0.40126151261131798</v>
      </c>
      <c r="AG14" s="17">
        <v>0.30522576298632798</v>
      </c>
      <c r="AH14" s="17">
        <v>0.28619799116827899</v>
      </c>
      <c r="AI14" s="17">
        <v>0.24807979835074301</v>
      </c>
      <c r="AJ14" s="17">
        <v>0</v>
      </c>
      <c r="AK14" s="17"/>
      <c r="AL14" s="17">
        <v>0.158903679084438</v>
      </c>
      <c r="AM14" s="17">
        <v>0.29701829138852798</v>
      </c>
      <c r="AN14" s="17">
        <v>0.58120645563280204</v>
      </c>
      <c r="AO14" s="17">
        <v>0.42327565519446098</v>
      </c>
      <c r="AP14" s="17">
        <v>0.54973849707960498</v>
      </c>
      <c r="AQ14" s="17">
        <v>0.182255531523213</v>
      </c>
      <c r="AR14" s="17"/>
      <c r="AS14" s="17">
        <v>0.30197878946496498</v>
      </c>
      <c r="AT14" s="17">
        <v>0.31823368657053402</v>
      </c>
      <c r="AU14" s="17"/>
      <c r="AV14" s="17">
        <v>0.32894350793048299</v>
      </c>
      <c r="AW14" s="17">
        <v>0.20991564535753199</v>
      </c>
    </row>
    <row r="15" spans="2:49" x14ac:dyDescent="0.3">
      <c r="B15" s="18" t="s">
        <v>272</v>
      </c>
      <c r="C15" s="17">
        <v>0.118750482211758</v>
      </c>
      <c r="D15" s="17">
        <v>8.6906738161703703E-2</v>
      </c>
      <c r="E15" s="17">
        <v>0.137188453435764</v>
      </c>
      <c r="F15" s="17"/>
      <c r="G15" s="17">
        <v>0.147943016021368</v>
      </c>
      <c r="H15" s="17">
        <v>2.17726700384961E-2</v>
      </c>
      <c r="I15" s="17">
        <v>0.16558069659011701</v>
      </c>
      <c r="J15" s="17">
        <v>0.16466482946271499</v>
      </c>
      <c r="K15" s="17">
        <v>0.116519714747401</v>
      </c>
      <c r="L15" s="17">
        <v>0.12744583718542199</v>
      </c>
      <c r="M15" s="17"/>
      <c r="N15" s="17">
        <v>8.3104661512682698E-2</v>
      </c>
      <c r="O15" s="17">
        <v>0.17495094118774701</v>
      </c>
      <c r="P15" s="17">
        <v>0.13650195621972699</v>
      </c>
      <c r="Q15" s="17">
        <v>0.100552402251262</v>
      </c>
      <c r="R15" s="17"/>
      <c r="S15" s="17">
        <v>0.14781151099128001</v>
      </c>
      <c r="T15" s="17">
        <v>0</v>
      </c>
      <c r="U15" s="17">
        <v>0.34905612694673199</v>
      </c>
      <c r="V15" s="17">
        <v>4.9626872072326501E-2</v>
      </c>
      <c r="W15" s="17">
        <v>0.16242210500622201</v>
      </c>
      <c r="X15" s="17">
        <v>8.95603824067875E-2</v>
      </c>
      <c r="Y15" s="17">
        <v>0.11525378380427601</v>
      </c>
      <c r="Z15" s="17">
        <v>0.35878695586113102</v>
      </c>
      <c r="AA15" s="17">
        <v>8.4407643667052598E-2</v>
      </c>
      <c r="AB15" s="17">
        <v>6.3515092517735003E-2</v>
      </c>
      <c r="AC15" s="17">
        <v>0.167934169574215</v>
      </c>
      <c r="AD15" s="17">
        <v>0</v>
      </c>
      <c r="AE15" s="17"/>
      <c r="AF15" s="17">
        <v>0.13489454655604</v>
      </c>
      <c r="AG15" s="17">
        <v>0.25198724572990699</v>
      </c>
      <c r="AH15" s="17">
        <v>0.104280368735277</v>
      </c>
      <c r="AI15" s="17">
        <v>2.63384409418435E-2</v>
      </c>
      <c r="AJ15" s="17">
        <v>0</v>
      </c>
      <c r="AK15" s="17"/>
      <c r="AL15" s="17">
        <v>7.1672867797192799E-2</v>
      </c>
      <c r="AM15" s="17">
        <v>0.26170470848107602</v>
      </c>
      <c r="AN15" s="17">
        <v>5.8087948735320298E-2</v>
      </c>
      <c r="AO15" s="17">
        <v>6.3834616881139603E-2</v>
      </c>
      <c r="AP15" s="17">
        <v>6.2953717766503006E-2</v>
      </c>
      <c r="AQ15" s="17">
        <v>0.101807704829674</v>
      </c>
      <c r="AR15" s="17"/>
      <c r="AS15" s="17">
        <v>7.3089142578324995E-2</v>
      </c>
      <c r="AT15" s="17">
        <v>0.17904255576647199</v>
      </c>
      <c r="AU15" s="17"/>
      <c r="AV15" s="17">
        <v>5.7996322206292E-2</v>
      </c>
      <c r="AW15" s="17">
        <v>0.12461916313740901</v>
      </c>
    </row>
    <row r="16" spans="2:49" ht="28.8" x14ac:dyDescent="0.3">
      <c r="B16" s="18" t="s">
        <v>273</v>
      </c>
      <c r="C16" s="17">
        <v>3.1458887972626998E-2</v>
      </c>
      <c r="D16" s="17">
        <v>2.8393138004557599E-2</v>
      </c>
      <c r="E16" s="17">
        <v>3.3233999894215403E-2</v>
      </c>
      <c r="F16" s="17"/>
      <c r="G16" s="17">
        <v>3.7580559784836202E-2</v>
      </c>
      <c r="H16" s="17">
        <v>4.90813084209413E-2</v>
      </c>
      <c r="I16" s="17">
        <v>0</v>
      </c>
      <c r="J16" s="17">
        <v>8.8176405271458896E-2</v>
      </c>
      <c r="K16" s="17">
        <v>0</v>
      </c>
      <c r="L16" s="17">
        <v>2.64722826759504E-2</v>
      </c>
      <c r="M16" s="17"/>
      <c r="N16" s="17">
        <v>4.2328176038774E-2</v>
      </c>
      <c r="O16" s="17">
        <v>0</v>
      </c>
      <c r="P16" s="17">
        <v>4.4425496462526401E-2</v>
      </c>
      <c r="Q16" s="17">
        <v>3.2700527456619499E-2</v>
      </c>
      <c r="R16" s="17"/>
      <c r="S16" s="17">
        <v>2.9285744373738699E-2</v>
      </c>
      <c r="T16" s="17">
        <v>0</v>
      </c>
      <c r="U16" s="17">
        <v>8.7055059630239004E-2</v>
      </c>
      <c r="V16" s="17">
        <v>4.8668745528263203E-2</v>
      </c>
      <c r="W16" s="17">
        <v>0</v>
      </c>
      <c r="X16" s="17">
        <v>4.9144702394240597E-2</v>
      </c>
      <c r="Y16" s="17">
        <v>6.20914614961489E-2</v>
      </c>
      <c r="Z16" s="17">
        <v>0</v>
      </c>
      <c r="AA16" s="17">
        <v>0</v>
      </c>
      <c r="AB16" s="17">
        <v>6.2366319959259203E-2</v>
      </c>
      <c r="AC16" s="17">
        <v>0</v>
      </c>
      <c r="AD16" s="17">
        <v>0</v>
      </c>
      <c r="AE16" s="17"/>
      <c r="AF16" s="17">
        <v>3.3824733133210001E-2</v>
      </c>
      <c r="AG16" s="17">
        <v>4.3468180350950701E-2</v>
      </c>
      <c r="AH16" s="17">
        <v>1.9153038805302901E-2</v>
      </c>
      <c r="AI16" s="17">
        <v>3.1709115364319099E-2</v>
      </c>
      <c r="AJ16" s="17">
        <v>0</v>
      </c>
      <c r="AK16" s="17"/>
      <c r="AL16" s="17">
        <v>1.4798673263941801E-2</v>
      </c>
      <c r="AM16" s="17">
        <v>6.0543736080869499E-2</v>
      </c>
      <c r="AN16" s="17">
        <v>5.2108710053318803E-2</v>
      </c>
      <c r="AO16" s="17">
        <v>3.55410337163964E-2</v>
      </c>
      <c r="AP16" s="17">
        <v>0</v>
      </c>
      <c r="AQ16" s="17">
        <v>0</v>
      </c>
      <c r="AR16" s="17"/>
      <c r="AS16" s="17">
        <v>2.7973551603955499E-2</v>
      </c>
      <c r="AT16" s="17">
        <v>3.6060990284776398E-2</v>
      </c>
      <c r="AU16" s="17"/>
      <c r="AV16" s="17">
        <v>0</v>
      </c>
      <c r="AW16" s="17">
        <v>0.123481061382147</v>
      </c>
    </row>
    <row r="17" spans="2:49" ht="28.8" x14ac:dyDescent="0.3">
      <c r="B17" s="18" t="s">
        <v>274</v>
      </c>
      <c r="C17" s="19">
        <v>0</v>
      </c>
      <c r="D17" s="19">
        <v>0</v>
      </c>
      <c r="E17" s="19">
        <v>0</v>
      </c>
      <c r="F17" s="19"/>
      <c r="G17" s="19">
        <v>0</v>
      </c>
      <c r="H17" s="19">
        <v>0</v>
      </c>
      <c r="I17" s="19">
        <v>0</v>
      </c>
      <c r="J17" s="19">
        <v>0</v>
      </c>
      <c r="K17" s="19">
        <v>0</v>
      </c>
      <c r="L17" s="19">
        <v>0</v>
      </c>
      <c r="M17" s="19"/>
      <c r="N17" s="19">
        <v>0</v>
      </c>
      <c r="O17" s="19">
        <v>0</v>
      </c>
      <c r="P17" s="19">
        <v>0</v>
      </c>
      <c r="Q17" s="19">
        <v>0</v>
      </c>
      <c r="R17" s="19"/>
      <c r="S17" s="19">
        <v>0</v>
      </c>
      <c r="T17" s="19">
        <v>0</v>
      </c>
      <c r="U17" s="19">
        <v>0</v>
      </c>
      <c r="V17" s="19">
        <v>0</v>
      </c>
      <c r="W17" s="19">
        <v>0</v>
      </c>
      <c r="X17" s="19">
        <v>0</v>
      </c>
      <c r="Y17" s="19">
        <v>0</v>
      </c>
      <c r="Z17" s="19">
        <v>0</v>
      </c>
      <c r="AA17" s="19">
        <v>0</v>
      </c>
      <c r="AB17" s="19">
        <v>0</v>
      </c>
      <c r="AC17" s="19">
        <v>0</v>
      </c>
      <c r="AD17" s="19">
        <v>0</v>
      </c>
      <c r="AE17" s="19"/>
      <c r="AF17" s="19">
        <v>0</v>
      </c>
      <c r="AG17" s="19">
        <v>0</v>
      </c>
      <c r="AH17" s="19">
        <v>0</v>
      </c>
      <c r="AI17" s="19">
        <v>0</v>
      </c>
      <c r="AJ17" s="19">
        <v>0</v>
      </c>
      <c r="AK17" s="19"/>
      <c r="AL17" s="19">
        <v>0</v>
      </c>
      <c r="AM17" s="19">
        <v>0</v>
      </c>
      <c r="AN17" s="19">
        <v>0</v>
      </c>
      <c r="AO17" s="19">
        <v>0</v>
      </c>
      <c r="AP17" s="19">
        <v>0</v>
      </c>
      <c r="AQ17" s="19">
        <v>0</v>
      </c>
      <c r="AR17" s="19"/>
      <c r="AS17" s="19">
        <v>0</v>
      </c>
      <c r="AT17" s="19">
        <v>0</v>
      </c>
      <c r="AU17" s="19"/>
      <c r="AV17" s="19">
        <v>0</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252</v>
      </c>
      <c r="D7" s="10">
        <v>104</v>
      </c>
      <c r="E7" s="10">
        <v>148</v>
      </c>
      <c r="F7" s="10"/>
      <c r="G7" s="10">
        <v>32</v>
      </c>
      <c r="H7" s="10">
        <v>91</v>
      </c>
      <c r="I7" s="10">
        <v>33</v>
      </c>
      <c r="J7" s="10">
        <v>28</v>
      </c>
      <c r="K7" s="10">
        <v>31</v>
      </c>
      <c r="L7" s="10">
        <v>37</v>
      </c>
      <c r="M7" s="10"/>
      <c r="N7" s="10">
        <v>112</v>
      </c>
      <c r="O7" s="10">
        <v>52</v>
      </c>
      <c r="P7" s="10">
        <v>42</v>
      </c>
      <c r="Q7" s="10">
        <v>46</v>
      </c>
      <c r="R7" s="10"/>
      <c r="S7" s="10">
        <v>58</v>
      </c>
      <c r="T7" s="10">
        <v>25</v>
      </c>
      <c r="U7" s="10">
        <v>11</v>
      </c>
      <c r="V7" s="10">
        <v>25</v>
      </c>
      <c r="W7" s="10">
        <v>15</v>
      </c>
      <c r="X7" s="10">
        <v>24</v>
      </c>
      <c r="Y7" s="10">
        <v>21</v>
      </c>
      <c r="Z7" s="10">
        <v>11</v>
      </c>
      <c r="AA7" s="10">
        <v>26</v>
      </c>
      <c r="AB7" s="10">
        <v>18</v>
      </c>
      <c r="AC7" s="10">
        <v>12</v>
      </c>
      <c r="AD7" s="10">
        <v>6</v>
      </c>
      <c r="AE7" s="10"/>
      <c r="AF7" s="10">
        <v>34</v>
      </c>
      <c r="AG7" s="10">
        <v>56</v>
      </c>
      <c r="AH7" s="10">
        <v>66</v>
      </c>
      <c r="AI7" s="10">
        <v>55</v>
      </c>
      <c r="AJ7" s="10">
        <v>14</v>
      </c>
      <c r="AK7" s="10"/>
      <c r="AL7" s="10">
        <v>107</v>
      </c>
      <c r="AM7" s="10">
        <v>57</v>
      </c>
      <c r="AN7" s="10">
        <v>25</v>
      </c>
      <c r="AO7" s="10">
        <v>32</v>
      </c>
      <c r="AP7" s="10">
        <v>21</v>
      </c>
      <c r="AQ7" s="10">
        <v>10</v>
      </c>
      <c r="AR7" s="10"/>
      <c r="AS7" s="10">
        <v>168</v>
      </c>
      <c r="AT7" s="10">
        <v>84</v>
      </c>
      <c r="AU7" s="10"/>
      <c r="AV7" s="10">
        <v>134</v>
      </c>
      <c r="AW7" s="10">
        <v>34</v>
      </c>
    </row>
    <row r="8" spans="2:49" ht="30" customHeight="1" x14ac:dyDescent="0.3">
      <c r="B8" s="11" t="s">
        <v>20</v>
      </c>
      <c r="C8" s="11">
        <v>248</v>
      </c>
      <c r="D8" s="11">
        <v>105</v>
      </c>
      <c r="E8" s="11">
        <v>143</v>
      </c>
      <c r="F8" s="11"/>
      <c r="G8" s="11">
        <v>31</v>
      </c>
      <c r="H8" s="11">
        <v>85</v>
      </c>
      <c r="I8" s="11">
        <v>39</v>
      </c>
      <c r="J8" s="11">
        <v>29</v>
      </c>
      <c r="K8" s="11">
        <v>30</v>
      </c>
      <c r="L8" s="11">
        <v>34</v>
      </c>
      <c r="M8" s="11"/>
      <c r="N8" s="11">
        <v>108</v>
      </c>
      <c r="O8" s="11">
        <v>51</v>
      </c>
      <c r="P8" s="11">
        <v>44</v>
      </c>
      <c r="Q8" s="11">
        <v>45</v>
      </c>
      <c r="R8" s="11"/>
      <c r="S8" s="11">
        <v>57</v>
      </c>
      <c r="T8" s="11">
        <v>23</v>
      </c>
      <c r="U8" s="11">
        <v>11</v>
      </c>
      <c r="V8" s="11">
        <v>24</v>
      </c>
      <c r="W8" s="11">
        <v>14</v>
      </c>
      <c r="X8" s="11">
        <v>24</v>
      </c>
      <c r="Y8" s="11">
        <v>20</v>
      </c>
      <c r="Z8" s="11">
        <v>10</v>
      </c>
      <c r="AA8" s="11">
        <v>27</v>
      </c>
      <c r="AB8" s="11">
        <v>19</v>
      </c>
      <c r="AC8" s="11">
        <v>12</v>
      </c>
      <c r="AD8" s="11">
        <v>6</v>
      </c>
      <c r="AE8" s="11"/>
      <c r="AF8" s="11">
        <v>34</v>
      </c>
      <c r="AG8" s="11">
        <v>56</v>
      </c>
      <c r="AH8" s="11">
        <v>65</v>
      </c>
      <c r="AI8" s="11">
        <v>54</v>
      </c>
      <c r="AJ8" s="11">
        <v>13</v>
      </c>
      <c r="AK8" s="11"/>
      <c r="AL8" s="11">
        <v>106</v>
      </c>
      <c r="AM8" s="11">
        <v>57</v>
      </c>
      <c r="AN8" s="11">
        <v>24</v>
      </c>
      <c r="AO8" s="11">
        <v>31</v>
      </c>
      <c r="AP8" s="11">
        <v>20</v>
      </c>
      <c r="AQ8" s="11">
        <v>10</v>
      </c>
      <c r="AR8" s="11"/>
      <c r="AS8" s="11">
        <v>165</v>
      </c>
      <c r="AT8" s="11">
        <v>84</v>
      </c>
      <c r="AU8" s="11"/>
      <c r="AV8" s="11">
        <v>131</v>
      </c>
      <c r="AW8" s="11">
        <v>34</v>
      </c>
    </row>
    <row r="9" spans="2:49" x14ac:dyDescent="0.3">
      <c r="B9" s="18" t="s">
        <v>266</v>
      </c>
      <c r="C9" s="17">
        <v>2.59981904941308E-2</v>
      </c>
      <c r="D9" s="17">
        <v>2.66565193492764E-2</v>
      </c>
      <c r="E9" s="17">
        <v>2.5517120749916699E-2</v>
      </c>
      <c r="F9" s="17"/>
      <c r="G9" s="17">
        <v>5.7208501064056103E-2</v>
      </c>
      <c r="H9" s="17">
        <v>4.1813133268137501E-2</v>
      </c>
      <c r="I9" s="17">
        <v>0</v>
      </c>
      <c r="J9" s="17">
        <v>3.8289060320558697E-2</v>
      </c>
      <c r="K9" s="17">
        <v>0</v>
      </c>
      <c r="L9" s="17">
        <v>0</v>
      </c>
      <c r="M9" s="17"/>
      <c r="N9" s="17">
        <v>5.1033666747922798E-2</v>
      </c>
      <c r="O9" s="17">
        <v>1.8653993006137199E-2</v>
      </c>
      <c r="P9" s="17">
        <v>0</v>
      </c>
      <c r="Q9" s="17">
        <v>0</v>
      </c>
      <c r="R9" s="17"/>
      <c r="S9" s="17">
        <v>3.0094585531171999E-2</v>
      </c>
      <c r="T9" s="17">
        <v>0</v>
      </c>
      <c r="U9" s="17">
        <v>9.3372107418509903E-2</v>
      </c>
      <c r="V9" s="17">
        <v>3.9847586901907102E-2</v>
      </c>
      <c r="W9" s="17">
        <v>5.3411730888188597E-2</v>
      </c>
      <c r="X9" s="17">
        <v>0</v>
      </c>
      <c r="Y9" s="17">
        <v>0</v>
      </c>
      <c r="Z9" s="17">
        <v>0</v>
      </c>
      <c r="AA9" s="17">
        <v>3.3502202604463002E-2</v>
      </c>
      <c r="AB9" s="17">
        <v>0</v>
      </c>
      <c r="AC9" s="17">
        <v>0</v>
      </c>
      <c r="AD9" s="17">
        <v>0.182238502988784</v>
      </c>
      <c r="AE9" s="17"/>
      <c r="AF9" s="17">
        <v>0</v>
      </c>
      <c r="AG9" s="17">
        <v>0</v>
      </c>
      <c r="AH9" s="17">
        <v>2.7499452038668701E-2</v>
      </c>
      <c r="AI9" s="17">
        <v>5.1287328165489803E-2</v>
      </c>
      <c r="AJ9" s="17">
        <v>0.146534577301213</v>
      </c>
      <c r="AK9" s="17"/>
      <c r="AL9" s="17">
        <v>4.2206747417754702E-2</v>
      </c>
      <c r="AM9" s="17">
        <v>0</v>
      </c>
      <c r="AN9" s="17">
        <v>0</v>
      </c>
      <c r="AO9" s="17">
        <v>2.8296736230302499E-2</v>
      </c>
      <c r="AP9" s="17">
        <v>0</v>
      </c>
      <c r="AQ9" s="17">
        <v>0.116128656034224</v>
      </c>
      <c r="AR9" s="17"/>
      <c r="AS9" s="17">
        <v>2.7107992613014501E-2</v>
      </c>
      <c r="AT9" s="17">
        <v>2.3812095407041899E-2</v>
      </c>
      <c r="AU9" s="17"/>
      <c r="AV9" s="17">
        <v>1.9502709877061399E-2</v>
      </c>
      <c r="AW9" s="17">
        <v>5.6669691016286501E-2</v>
      </c>
    </row>
    <row r="10" spans="2:49" x14ac:dyDescent="0.3">
      <c r="B10" s="18" t="s">
        <v>267</v>
      </c>
      <c r="C10" s="17">
        <v>9.8172241738504307E-2</v>
      </c>
      <c r="D10" s="17">
        <v>9.5720061860964198E-2</v>
      </c>
      <c r="E10" s="17">
        <v>9.9964157036207799E-2</v>
      </c>
      <c r="F10" s="17"/>
      <c r="G10" s="17">
        <v>8.6158601401664398E-2</v>
      </c>
      <c r="H10" s="17">
        <v>0.18241081190969999</v>
      </c>
      <c r="I10" s="17">
        <v>5.5201413585000803E-2</v>
      </c>
      <c r="J10" s="17">
        <v>3.8650848593137499E-2</v>
      </c>
      <c r="K10" s="17">
        <v>3.2973525454163502E-2</v>
      </c>
      <c r="L10" s="17">
        <v>5.5813656529162398E-2</v>
      </c>
      <c r="M10" s="17"/>
      <c r="N10" s="17">
        <v>0.12492783215992601</v>
      </c>
      <c r="O10" s="17">
        <v>3.7980594606546597E-2</v>
      </c>
      <c r="P10" s="17">
        <v>0.11705845125825499</v>
      </c>
      <c r="Q10" s="17">
        <v>8.3818928620572997E-2</v>
      </c>
      <c r="R10" s="17"/>
      <c r="S10" s="17">
        <v>0.21847039074542399</v>
      </c>
      <c r="T10" s="17">
        <v>3.3541831063943497E-2</v>
      </c>
      <c r="U10" s="17">
        <v>9.3510943007591399E-2</v>
      </c>
      <c r="V10" s="17">
        <v>0.14941256352693899</v>
      </c>
      <c r="W10" s="17">
        <v>5.9611453991468499E-2</v>
      </c>
      <c r="X10" s="17">
        <v>4.2389972463474403E-2</v>
      </c>
      <c r="Y10" s="17">
        <v>0</v>
      </c>
      <c r="Z10" s="17">
        <v>0.177137615634402</v>
      </c>
      <c r="AA10" s="17">
        <v>0.10518269725917501</v>
      </c>
      <c r="AB10" s="17">
        <v>0</v>
      </c>
      <c r="AC10" s="17">
        <v>0</v>
      </c>
      <c r="AD10" s="17">
        <v>0</v>
      </c>
      <c r="AE10" s="17"/>
      <c r="AF10" s="17">
        <v>2.8331388996671501E-2</v>
      </c>
      <c r="AG10" s="17">
        <v>8.6184760737986393E-2</v>
      </c>
      <c r="AH10" s="17">
        <v>8.5885431340946103E-2</v>
      </c>
      <c r="AI10" s="17">
        <v>0.15808428719057099</v>
      </c>
      <c r="AJ10" s="17">
        <v>0.27705286294929898</v>
      </c>
      <c r="AK10" s="17"/>
      <c r="AL10" s="17">
        <v>0.14765212343727799</v>
      </c>
      <c r="AM10" s="17">
        <v>5.24419840716428E-2</v>
      </c>
      <c r="AN10" s="17">
        <v>0.15490000583622801</v>
      </c>
      <c r="AO10" s="17">
        <v>6.3623635181288093E-2</v>
      </c>
      <c r="AP10" s="17">
        <v>0</v>
      </c>
      <c r="AQ10" s="17">
        <v>0</v>
      </c>
      <c r="AR10" s="17"/>
      <c r="AS10" s="17">
        <v>0.111486892641566</v>
      </c>
      <c r="AT10" s="17">
        <v>7.1944959928335106E-2</v>
      </c>
      <c r="AU10" s="17"/>
      <c r="AV10" s="17">
        <v>0.10154725401528</v>
      </c>
      <c r="AW10" s="17">
        <v>0.15012222146619</v>
      </c>
    </row>
    <row r="11" spans="2:49" x14ac:dyDescent="0.3">
      <c r="B11" s="18" t="s">
        <v>268</v>
      </c>
      <c r="C11" s="17">
        <v>0.20800779621851501</v>
      </c>
      <c r="D11" s="17">
        <v>0.21369367672846301</v>
      </c>
      <c r="E11" s="17">
        <v>0.20385287415916301</v>
      </c>
      <c r="F11" s="17"/>
      <c r="G11" s="17">
        <v>0.25578872836727001</v>
      </c>
      <c r="H11" s="17">
        <v>0.32120773971056099</v>
      </c>
      <c r="I11" s="17">
        <v>0.24091618936980899</v>
      </c>
      <c r="J11" s="17">
        <v>0.14594961901786799</v>
      </c>
      <c r="K11" s="17">
        <v>3.14882280601292E-2</v>
      </c>
      <c r="L11" s="17">
        <v>5.2467694824221402E-2</v>
      </c>
      <c r="M11" s="17"/>
      <c r="N11" s="17">
        <v>0.282792166802383</v>
      </c>
      <c r="O11" s="17">
        <v>0.15360404012631901</v>
      </c>
      <c r="P11" s="17">
        <v>0.190867175888288</v>
      </c>
      <c r="Q11" s="17">
        <v>0.107379814034074</v>
      </c>
      <c r="R11" s="17"/>
      <c r="S11" s="17">
        <v>0.16954089262213401</v>
      </c>
      <c r="T11" s="17">
        <v>0.32421086911472602</v>
      </c>
      <c r="U11" s="17">
        <v>0.16482893056501299</v>
      </c>
      <c r="V11" s="17">
        <v>0.18534729160750901</v>
      </c>
      <c r="W11" s="17">
        <v>0.15067661430609999</v>
      </c>
      <c r="X11" s="17">
        <v>0.20672204298513999</v>
      </c>
      <c r="Y11" s="17">
        <v>0.186767481348591</v>
      </c>
      <c r="Z11" s="17">
        <v>0.25431769437812302</v>
      </c>
      <c r="AA11" s="17">
        <v>0.24365910580879699</v>
      </c>
      <c r="AB11" s="17">
        <v>0.27330823411198502</v>
      </c>
      <c r="AC11" s="17">
        <v>0.16386473120350201</v>
      </c>
      <c r="AD11" s="17">
        <v>0.141249143817228</v>
      </c>
      <c r="AE11" s="17"/>
      <c r="AF11" s="17">
        <v>0.144944870850681</v>
      </c>
      <c r="AG11" s="17">
        <v>0.137548842760262</v>
      </c>
      <c r="AH11" s="17">
        <v>0.26029598610895899</v>
      </c>
      <c r="AI11" s="17">
        <v>0.30533290460315798</v>
      </c>
      <c r="AJ11" s="17">
        <v>0.352147618370866</v>
      </c>
      <c r="AK11" s="17"/>
      <c r="AL11" s="17">
        <v>0.28579436046014201</v>
      </c>
      <c r="AM11" s="17">
        <v>0.137794236948592</v>
      </c>
      <c r="AN11" s="17">
        <v>0.15727417492950299</v>
      </c>
      <c r="AO11" s="17">
        <v>0.158477624075025</v>
      </c>
      <c r="AP11" s="17">
        <v>0.15127970278493</v>
      </c>
      <c r="AQ11" s="17">
        <v>0.17763885923602399</v>
      </c>
      <c r="AR11" s="17"/>
      <c r="AS11" s="17">
        <v>0.24273030603547599</v>
      </c>
      <c r="AT11" s="17">
        <v>0.13961118133495301</v>
      </c>
      <c r="AU11" s="17"/>
      <c r="AV11" s="17">
        <v>0.285253107582983</v>
      </c>
      <c r="AW11" s="17">
        <v>7.7444375419502998E-2</v>
      </c>
    </row>
    <row r="12" spans="2:49" x14ac:dyDescent="0.3">
      <c r="B12" s="18" t="s">
        <v>269</v>
      </c>
      <c r="C12" s="17">
        <v>0.16137684525604301</v>
      </c>
      <c r="D12" s="17">
        <v>0.17051207824572701</v>
      </c>
      <c r="E12" s="17">
        <v>0.15470133017975099</v>
      </c>
      <c r="F12" s="17"/>
      <c r="G12" s="17">
        <v>9.6296709427431598E-2</v>
      </c>
      <c r="H12" s="17">
        <v>0.23393209829335801</v>
      </c>
      <c r="I12" s="17">
        <v>0.14327745626069099</v>
      </c>
      <c r="J12" s="17">
        <v>0.17569271211687101</v>
      </c>
      <c r="K12" s="17">
        <v>9.7404475381064601E-2</v>
      </c>
      <c r="L12" s="17">
        <v>0.10497005140446999</v>
      </c>
      <c r="M12" s="17"/>
      <c r="N12" s="17">
        <v>0.201644721446332</v>
      </c>
      <c r="O12" s="17">
        <v>7.5087791370760895E-2</v>
      </c>
      <c r="P12" s="17">
        <v>0.14651863674503801</v>
      </c>
      <c r="Q12" s="17">
        <v>0.17777689478130601</v>
      </c>
      <c r="R12" s="17"/>
      <c r="S12" s="17">
        <v>0.18474529475436999</v>
      </c>
      <c r="T12" s="17">
        <v>8.2111571967238103E-2</v>
      </c>
      <c r="U12" s="17">
        <v>0.18165543785237401</v>
      </c>
      <c r="V12" s="17">
        <v>0.127767726717745</v>
      </c>
      <c r="W12" s="17">
        <v>0.201062446924447</v>
      </c>
      <c r="X12" s="17">
        <v>0.19772452672957899</v>
      </c>
      <c r="Y12" s="17">
        <v>0.18193259959948399</v>
      </c>
      <c r="Z12" s="17">
        <v>0</v>
      </c>
      <c r="AA12" s="17">
        <v>0.14000737377330499</v>
      </c>
      <c r="AB12" s="17">
        <v>0.23160815935214901</v>
      </c>
      <c r="AC12" s="17">
        <v>0.25304637318461298</v>
      </c>
      <c r="AD12" s="17">
        <v>0</v>
      </c>
      <c r="AE12" s="17"/>
      <c r="AF12" s="17">
        <v>0.14375163603591901</v>
      </c>
      <c r="AG12" s="17">
        <v>9.6475343199603505E-2</v>
      </c>
      <c r="AH12" s="17">
        <v>0.236329028977532</v>
      </c>
      <c r="AI12" s="17">
        <v>0.17673565289519699</v>
      </c>
      <c r="AJ12" s="17">
        <v>0.22426494137862199</v>
      </c>
      <c r="AK12" s="17"/>
      <c r="AL12" s="17">
        <v>0.17678294278703699</v>
      </c>
      <c r="AM12" s="17">
        <v>0.17479392973335101</v>
      </c>
      <c r="AN12" s="17">
        <v>0.14954519321214299</v>
      </c>
      <c r="AO12" s="17">
        <v>0.127414286121668</v>
      </c>
      <c r="AP12" s="17">
        <v>4.828929516535E-2</v>
      </c>
      <c r="AQ12" s="17">
        <v>0.29532673850007002</v>
      </c>
      <c r="AR12" s="17"/>
      <c r="AS12" s="17">
        <v>0.161920670504798</v>
      </c>
      <c r="AT12" s="17">
        <v>0.16030561491298501</v>
      </c>
      <c r="AU12" s="17"/>
      <c r="AV12" s="17">
        <v>0.15070005010992801</v>
      </c>
      <c r="AW12" s="17">
        <v>0.20553516946914199</v>
      </c>
    </row>
    <row r="13" spans="2:49" x14ac:dyDescent="0.3">
      <c r="B13" s="18" t="s">
        <v>270</v>
      </c>
      <c r="C13" s="17">
        <v>0.10748208435952</v>
      </c>
      <c r="D13" s="17">
        <v>8.7619138273969596E-2</v>
      </c>
      <c r="E13" s="17">
        <v>0.121996809512498</v>
      </c>
      <c r="F13" s="17"/>
      <c r="G13" s="17">
        <v>0.156085812814795</v>
      </c>
      <c r="H13" s="17">
        <v>9.0795023667044505E-2</v>
      </c>
      <c r="I13" s="17">
        <v>0.11919994002109099</v>
      </c>
      <c r="J13" s="17">
        <v>3.6315656950515397E-2</v>
      </c>
      <c r="K13" s="17">
        <v>9.9558467541761397E-2</v>
      </c>
      <c r="L13" s="17">
        <v>0.15835342889055901</v>
      </c>
      <c r="M13" s="17"/>
      <c r="N13" s="17">
        <v>7.8753879806994706E-2</v>
      </c>
      <c r="O13" s="17">
        <v>0.17582065712044301</v>
      </c>
      <c r="P13" s="17">
        <v>9.6151617446583404E-2</v>
      </c>
      <c r="Q13" s="17">
        <v>0.10979264795476799</v>
      </c>
      <c r="R13" s="17"/>
      <c r="S13" s="17">
        <v>0.106267776792466</v>
      </c>
      <c r="T13" s="17">
        <v>4.1599267031331003E-2</v>
      </c>
      <c r="U13" s="17">
        <v>0</v>
      </c>
      <c r="V13" s="17">
        <v>0.210752607008379</v>
      </c>
      <c r="W13" s="17">
        <v>0.12278342612617101</v>
      </c>
      <c r="X13" s="17">
        <v>8.3009969138891596E-2</v>
      </c>
      <c r="Y13" s="17">
        <v>0.141826209234759</v>
      </c>
      <c r="Z13" s="17">
        <v>0.190968951434282</v>
      </c>
      <c r="AA13" s="17">
        <v>7.35979243026091E-2</v>
      </c>
      <c r="AB13" s="17">
        <v>5.3449830034713201E-2</v>
      </c>
      <c r="AC13" s="17">
        <v>7.7603258847924197E-2</v>
      </c>
      <c r="AD13" s="17">
        <v>0.34588374966214003</v>
      </c>
      <c r="AE13" s="17"/>
      <c r="AF13" s="17">
        <v>0.14589952864695399</v>
      </c>
      <c r="AG13" s="17">
        <v>0.128032042038874</v>
      </c>
      <c r="AH13" s="17">
        <v>7.9250283627173707E-2</v>
      </c>
      <c r="AI13" s="17">
        <v>6.7068159045211101E-2</v>
      </c>
      <c r="AJ13" s="17">
        <v>0</v>
      </c>
      <c r="AK13" s="17"/>
      <c r="AL13" s="17">
        <v>6.3291454970576602E-2</v>
      </c>
      <c r="AM13" s="17">
        <v>0.140415478269766</v>
      </c>
      <c r="AN13" s="17">
        <v>8.3224376803420402E-2</v>
      </c>
      <c r="AO13" s="17">
        <v>0.190500581364618</v>
      </c>
      <c r="AP13" s="17">
        <v>0.196653394604802</v>
      </c>
      <c r="AQ13" s="17">
        <v>0</v>
      </c>
      <c r="AR13" s="17"/>
      <c r="AS13" s="17">
        <v>0.10123586241421299</v>
      </c>
      <c r="AT13" s="17">
        <v>0.119785931031968</v>
      </c>
      <c r="AU13" s="17"/>
      <c r="AV13" s="17">
        <v>8.55297598201369E-2</v>
      </c>
      <c r="AW13" s="17">
        <v>0.16228540969560301</v>
      </c>
    </row>
    <row r="14" spans="2:49" x14ac:dyDescent="0.3">
      <c r="B14" s="18" t="s">
        <v>271</v>
      </c>
      <c r="C14" s="17">
        <v>0.30403045210288598</v>
      </c>
      <c r="D14" s="17">
        <v>0.34080832879106099</v>
      </c>
      <c r="E14" s="17">
        <v>0.27715524590035301</v>
      </c>
      <c r="F14" s="17"/>
      <c r="G14" s="17">
        <v>0.19417382137869199</v>
      </c>
      <c r="H14" s="17">
        <v>7.1047693503510007E-2</v>
      </c>
      <c r="I14" s="17">
        <v>0.41313490792806901</v>
      </c>
      <c r="J14" s="17">
        <v>0.39047917569497698</v>
      </c>
      <c r="K14" s="17">
        <v>0.60728941351513899</v>
      </c>
      <c r="L14" s="17">
        <v>0.521429870611817</v>
      </c>
      <c r="M14" s="17"/>
      <c r="N14" s="17">
        <v>0.205631567247333</v>
      </c>
      <c r="O14" s="17">
        <v>0.42703623351501502</v>
      </c>
      <c r="P14" s="17">
        <v>0.309626415648453</v>
      </c>
      <c r="Q14" s="17">
        <v>0.39459531821850602</v>
      </c>
      <c r="R14" s="17"/>
      <c r="S14" s="17">
        <v>0.24127887973258899</v>
      </c>
      <c r="T14" s="17">
        <v>0.442090353555184</v>
      </c>
      <c r="U14" s="17">
        <v>0.37079966361211703</v>
      </c>
      <c r="V14" s="17">
        <v>0.24500880662969099</v>
      </c>
      <c r="W14" s="17">
        <v>0.28236831640459598</v>
      </c>
      <c r="X14" s="17">
        <v>0.38659972283549299</v>
      </c>
      <c r="Y14" s="17">
        <v>0.30035172560025503</v>
      </c>
      <c r="Z14" s="17">
        <v>0.27944441611619802</v>
      </c>
      <c r="AA14" s="17">
        <v>0.24458723868096699</v>
      </c>
      <c r="AB14" s="17">
        <v>0.28701646939495901</v>
      </c>
      <c r="AC14" s="17">
        <v>0.42584390516490001</v>
      </c>
      <c r="AD14" s="17">
        <v>0.33062860353184798</v>
      </c>
      <c r="AE14" s="17"/>
      <c r="AF14" s="17">
        <v>0.41915052336713798</v>
      </c>
      <c r="AG14" s="17">
        <v>0.38997349552230898</v>
      </c>
      <c r="AH14" s="17">
        <v>0.222942427209394</v>
      </c>
      <c r="AI14" s="17">
        <v>0.20395323153541201</v>
      </c>
      <c r="AJ14" s="17">
        <v>0</v>
      </c>
      <c r="AK14" s="17"/>
      <c r="AL14" s="17">
        <v>0.24712755594282801</v>
      </c>
      <c r="AM14" s="17">
        <v>0.33801744903704301</v>
      </c>
      <c r="AN14" s="17">
        <v>0.29647062995587298</v>
      </c>
      <c r="AO14" s="17">
        <v>0.33632914619538801</v>
      </c>
      <c r="AP14" s="17">
        <v>0.51243787740625701</v>
      </c>
      <c r="AQ14" s="17">
        <v>0.198693061732583</v>
      </c>
      <c r="AR14" s="17"/>
      <c r="AS14" s="17">
        <v>0.27244965673124699</v>
      </c>
      <c r="AT14" s="17">
        <v>0.36623849841454598</v>
      </c>
      <c r="AU14" s="17"/>
      <c r="AV14" s="17">
        <v>0.26933729950135898</v>
      </c>
      <c r="AW14" s="17">
        <v>0.28454737471853903</v>
      </c>
    </row>
    <row r="15" spans="2:49" x14ac:dyDescent="0.3">
      <c r="B15" s="18" t="s">
        <v>272</v>
      </c>
      <c r="C15" s="17">
        <v>6.7672505894442E-2</v>
      </c>
      <c r="D15" s="17">
        <v>4.7057629046552099E-2</v>
      </c>
      <c r="E15" s="17">
        <v>8.2736699807109904E-2</v>
      </c>
      <c r="F15" s="17"/>
      <c r="G15" s="17">
        <v>9.5031041816814807E-2</v>
      </c>
      <c r="H15" s="17">
        <v>2.44312039216453E-2</v>
      </c>
      <c r="I15" s="17">
        <v>0</v>
      </c>
      <c r="J15" s="17">
        <v>0.17462292730607201</v>
      </c>
      <c r="K15" s="17">
        <v>0.101591228870117</v>
      </c>
      <c r="L15" s="17">
        <v>0.10696529773977</v>
      </c>
      <c r="M15" s="17"/>
      <c r="N15" s="17">
        <v>2.74783959834243E-2</v>
      </c>
      <c r="O15" s="17">
        <v>5.7277950650265502E-2</v>
      </c>
      <c r="P15" s="17">
        <v>0.117561504132944</v>
      </c>
      <c r="Q15" s="17">
        <v>0.12663639639077301</v>
      </c>
      <c r="R15" s="17"/>
      <c r="S15" s="17">
        <v>3.2896438748736302E-2</v>
      </c>
      <c r="T15" s="17">
        <v>0</v>
      </c>
      <c r="U15" s="17">
        <v>9.5832917544394797E-2</v>
      </c>
      <c r="V15" s="17">
        <v>4.1863417607829301E-2</v>
      </c>
      <c r="W15" s="17">
        <v>0.130086011359029</v>
      </c>
      <c r="X15" s="17">
        <v>8.3553765847421496E-2</v>
      </c>
      <c r="Y15" s="17">
        <v>0.139954319011457</v>
      </c>
      <c r="Z15" s="17">
        <v>9.8131322436994003E-2</v>
      </c>
      <c r="AA15" s="17">
        <v>0.118893080571847</v>
      </c>
      <c r="AB15" s="17">
        <v>0.10246253463121301</v>
      </c>
      <c r="AC15" s="17">
        <v>0</v>
      </c>
      <c r="AD15" s="17">
        <v>0</v>
      </c>
      <c r="AE15" s="17"/>
      <c r="AF15" s="17">
        <v>0.117922052102637</v>
      </c>
      <c r="AG15" s="17">
        <v>0.161785515740965</v>
      </c>
      <c r="AH15" s="17">
        <v>3.0206423834051602E-2</v>
      </c>
      <c r="AI15" s="17">
        <v>0</v>
      </c>
      <c r="AJ15" s="17">
        <v>0</v>
      </c>
      <c r="AK15" s="17"/>
      <c r="AL15" s="17">
        <v>1.8778456447939702E-2</v>
      </c>
      <c r="AM15" s="17">
        <v>8.7250267218284994E-2</v>
      </c>
      <c r="AN15" s="17">
        <v>0.12214489408857</v>
      </c>
      <c r="AO15" s="17">
        <v>9.5357990831710898E-2</v>
      </c>
      <c r="AP15" s="17">
        <v>9.1339730038661499E-2</v>
      </c>
      <c r="AQ15" s="17">
        <v>0.21221268449709799</v>
      </c>
      <c r="AR15" s="17"/>
      <c r="AS15" s="17">
        <v>6.6176166712835702E-2</v>
      </c>
      <c r="AT15" s="17">
        <v>7.06200040816128E-2</v>
      </c>
      <c r="AU15" s="17"/>
      <c r="AV15" s="17">
        <v>6.6891477195373694E-2</v>
      </c>
      <c r="AW15" s="17">
        <v>6.3395758214737294E-2</v>
      </c>
    </row>
    <row r="16" spans="2:49" ht="28.8" x14ac:dyDescent="0.3">
      <c r="B16" s="18" t="s">
        <v>273</v>
      </c>
      <c r="C16" s="17">
        <v>1.5667918805980102E-2</v>
      </c>
      <c r="D16" s="17">
        <v>8.5073002701913907E-3</v>
      </c>
      <c r="E16" s="17">
        <v>2.0900496567840699E-2</v>
      </c>
      <c r="F16" s="17"/>
      <c r="G16" s="17">
        <v>2.8764639412004901E-2</v>
      </c>
      <c r="H16" s="17">
        <v>1.17570356857863E-2</v>
      </c>
      <c r="I16" s="17">
        <v>2.8270092835338798E-2</v>
      </c>
      <c r="J16" s="17">
        <v>0</v>
      </c>
      <c r="K16" s="17">
        <v>2.96946611776258E-2</v>
      </c>
      <c r="L16" s="17">
        <v>0</v>
      </c>
      <c r="M16" s="17"/>
      <c r="N16" s="17">
        <v>2.7737769805684698E-2</v>
      </c>
      <c r="O16" s="17">
        <v>1.7599081106634301E-2</v>
      </c>
      <c r="P16" s="17">
        <v>0</v>
      </c>
      <c r="Q16" s="17">
        <v>0</v>
      </c>
      <c r="R16" s="17"/>
      <c r="S16" s="17">
        <v>0</v>
      </c>
      <c r="T16" s="17">
        <v>7.6446107267577001E-2</v>
      </c>
      <c r="U16" s="17">
        <v>0</v>
      </c>
      <c r="V16" s="17">
        <v>0</v>
      </c>
      <c r="W16" s="17">
        <v>0</v>
      </c>
      <c r="X16" s="17">
        <v>0</v>
      </c>
      <c r="Y16" s="17">
        <v>0</v>
      </c>
      <c r="Z16" s="17">
        <v>0</v>
      </c>
      <c r="AA16" s="17">
        <v>4.0570376998836997E-2</v>
      </c>
      <c r="AB16" s="17">
        <v>5.21547724749808E-2</v>
      </c>
      <c r="AC16" s="17">
        <v>0</v>
      </c>
      <c r="AD16" s="17">
        <v>0</v>
      </c>
      <c r="AE16" s="17"/>
      <c r="AF16" s="17">
        <v>0</v>
      </c>
      <c r="AG16" s="17">
        <v>0</v>
      </c>
      <c r="AH16" s="17">
        <v>4.2920651077447899E-2</v>
      </c>
      <c r="AI16" s="17">
        <v>2.0263694524186599E-2</v>
      </c>
      <c r="AJ16" s="17">
        <v>0</v>
      </c>
      <c r="AK16" s="17"/>
      <c r="AL16" s="17">
        <v>0</v>
      </c>
      <c r="AM16" s="17">
        <v>5.2809432073040098E-2</v>
      </c>
      <c r="AN16" s="17">
        <v>3.6440725174262598E-2</v>
      </c>
      <c r="AO16" s="17">
        <v>0</v>
      </c>
      <c r="AP16" s="17">
        <v>0</v>
      </c>
      <c r="AQ16" s="17">
        <v>0</v>
      </c>
      <c r="AR16" s="17"/>
      <c r="AS16" s="17">
        <v>5.4153774764637902E-3</v>
      </c>
      <c r="AT16" s="17">
        <v>3.5863438213687003E-2</v>
      </c>
      <c r="AU16" s="17"/>
      <c r="AV16" s="17">
        <v>6.8085814889186696E-3</v>
      </c>
      <c r="AW16" s="17">
        <v>0</v>
      </c>
    </row>
    <row r="17" spans="2:49" ht="28.8" x14ac:dyDescent="0.3">
      <c r="B17" s="18" t="s">
        <v>274</v>
      </c>
      <c r="C17" s="19">
        <v>1.1591965129979301E-2</v>
      </c>
      <c r="D17" s="19">
        <v>9.4252674337957192E-3</v>
      </c>
      <c r="E17" s="19">
        <v>1.31752660871606E-2</v>
      </c>
      <c r="F17" s="19"/>
      <c r="G17" s="19">
        <v>3.0492144317271399E-2</v>
      </c>
      <c r="H17" s="19">
        <v>2.2605260040257199E-2</v>
      </c>
      <c r="I17" s="19">
        <v>0</v>
      </c>
      <c r="J17" s="19">
        <v>0</v>
      </c>
      <c r="K17" s="19">
        <v>0</v>
      </c>
      <c r="L17" s="19">
        <v>0</v>
      </c>
      <c r="M17" s="19"/>
      <c r="N17" s="19">
        <v>0</v>
      </c>
      <c r="O17" s="19">
        <v>3.69396584978786E-2</v>
      </c>
      <c r="P17" s="19">
        <v>2.2216198880439599E-2</v>
      </c>
      <c r="Q17" s="19">
        <v>0</v>
      </c>
      <c r="R17" s="19"/>
      <c r="S17" s="19">
        <v>1.6705741073108401E-2</v>
      </c>
      <c r="T17" s="19">
        <v>0</v>
      </c>
      <c r="U17" s="19">
        <v>0</v>
      </c>
      <c r="V17" s="19">
        <v>0</v>
      </c>
      <c r="W17" s="19">
        <v>0</v>
      </c>
      <c r="X17" s="19">
        <v>0</v>
      </c>
      <c r="Y17" s="19">
        <v>4.9167665205455298E-2</v>
      </c>
      <c r="Z17" s="19">
        <v>0</v>
      </c>
      <c r="AA17" s="19">
        <v>0</v>
      </c>
      <c r="AB17" s="19">
        <v>0</v>
      </c>
      <c r="AC17" s="19">
        <v>7.9641731599060406E-2</v>
      </c>
      <c r="AD17" s="19">
        <v>0</v>
      </c>
      <c r="AE17" s="19"/>
      <c r="AF17" s="19">
        <v>0</v>
      </c>
      <c r="AG17" s="19">
        <v>0</v>
      </c>
      <c r="AH17" s="19">
        <v>1.46703157858277E-2</v>
      </c>
      <c r="AI17" s="19">
        <v>1.72747420407754E-2</v>
      </c>
      <c r="AJ17" s="19">
        <v>0</v>
      </c>
      <c r="AK17" s="19"/>
      <c r="AL17" s="19">
        <v>1.8366358536444499E-2</v>
      </c>
      <c r="AM17" s="19">
        <v>1.64772226482802E-2</v>
      </c>
      <c r="AN17" s="19">
        <v>0</v>
      </c>
      <c r="AO17" s="19">
        <v>0</v>
      </c>
      <c r="AP17" s="19">
        <v>0</v>
      </c>
      <c r="AQ17" s="19">
        <v>0</v>
      </c>
      <c r="AR17" s="19"/>
      <c r="AS17" s="19">
        <v>1.1477074870386701E-2</v>
      </c>
      <c r="AT17" s="19">
        <v>1.1818276674871901E-2</v>
      </c>
      <c r="AU17" s="19"/>
      <c r="AV17" s="19">
        <v>1.44297604089596E-2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235</v>
      </c>
      <c r="D7" s="10">
        <v>146</v>
      </c>
      <c r="E7" s="10">
        <v>89</v>
      </c>
      <c r="F7" s="10"/>
      <c r="G7" s="10">
        <v>60</v>
      </c>
      <c r="H7" s="10">
        <v>101</v>
      </c>
      <c r="I7" s="10">
        <v>33</v>
      </c>
      <c r="J7" s="10">
        <v>20</v>
      </c>
      <c r="K7" s="10">
        <v>11</v>
      </c>
      <c r="L7" s="10">
        <v>10</v>
      </c>
      <c r="M7" s="10"/>
      <c r="N7" s="10">
        <v>101</v>
      </c>
      <c r="O7" s="10">
        <v>51</v>
      </c>
      <c r="P7" s="10">
        <v>42</v>
      </c>
      <c r="Q7" s="10">
        <v>41</v>
      </c>
      <c r="R7" s="10"/>
      <c r="S7" s="10">
        <v>64</v>
      </c>
      <c r="T7" s="10">
        <v>24</v>
      </c>
      <c r="U7" s="10">
        <v>12</v>
      </c>
      <c r="V7" s="10">
        <v>21</v>
      </c>
      <c r="W7" s="10">
        <v>13</v>
      </c>
      <c r="X7" s="10">
        <v>20</v>
      </c>
      <c r="Y7" s="10">
        <v>16</v>
      </c>
      <c r="Z7" s="10">
        <v>15</v>
      </c>
      <c r="AA7" s="10">
        <v>30</v>
      </c>
      <c r="AB7" s="10">
        <v>15</v>
      </c>
      <c r="AC7" s="10">
        <v>2</v>
      </c>
      <c r="AD7" s="10">
        <v>3</v>
      </c>
      <c r="AE7" s="10"/>
      <c r="AF7" s="10">
        <v>21</v>
      </c>
      <c r="AG7" s="10">
        <v>40</v>
      </c>
      <c r="AH7" s="10">
        <v>76</v>
      </c>
      <c r="AI7" s="10">
        <v>70</v>
      </c>
      <c r="AJ7" s="10">
        <v>13</v>
      </c>
      <c r="AK7" s="10"/>
      <c r="AL7" s="10">
        <v>125</v>
      </c>
      <c r="AM7" s="10">
        <v>61</v>
      </c>
      <c r="AN7" s="10">
        <v>20</v>
      </c>
      <c r="AO7" s="10">
        <v>20</v>
      </c>
      <c r="AP7" s="10">
        <v>5</v>
      </c>
      <c r="AQ7" s="10">
        <v>4</v>
      </c>
      <c r="AR7" s="10"/>
      <c r="AS7" s="10">
        <v>128</v>
      </c>
      <c r="AT7" s="10">
        <v>107</v>
      </c>
      <c r="AU7" s="10"/>
      <c r="AV7" s="10">
        <v>97</v>
      </c>
      <c r="AW7" s="10">
        <v>31</v>
      </c>
    </row>
    <row r="8" spans="2:49" ht="30" customHeight="1" x14ac:dyDescent="0.3">
      <c r="B8" s="11" t="s">
        <v>20</v>
      </c>
      <c r="C8" s="11">
        <v>236</v>
      </c>
      <c r="D8" s="11">
        <v>150</v>
      </c>
      <c r="E8" s="11">
        <v>86</v>
      </c>
      <c r="F8" s="11"/>
      <c r="G8" s="11">
        <v>60</v>
      </c>
      <c r="H8" s="11">
        <v>96</v>
      </c>
      <c r="I8" s="11">
        <v>40</v>
      </c>
      <c r="J8" s="11">
        <v>20</v>
      </c>
      <c r="K8" s="11">
        <v>10</v>
      </c>
      <c r="L8" s="11">
        <v>9</v>
      </c>
      <c r="M8" s="11"/>
      <c r="N8" s="11">
        <v>100</v>
      </c>
      <c r="O8" s="11">
        <v>49</v>
      </c>
      <c r="P8" s="11">
        <v>45</v>
      </c>
      <c r="Q8" s="11">
        <v>42</v>
      </c>
      <c r="R8" s="11"/>
      <c r="S8" s="11">
        <v>64</v>
      </c>
      <c r="T8" s="11">
        <v>24</v>
      </c>
      <c r="U8" s="11">
        <v>12</v>
      </c>
      <c r="V8" s="11">
        <v>21</v>
      </c>
      <c r="W8" s="11">
        <v>12</v>
      </c>
      <c r="X8" s="11">
        <v>21</v>
      </c>
      <c r="Y8" s="11">
        <v>16</v>
      </c>
      <c r="Z8" s="11">
        <v>14</v>
      </c>
      <c r="AA8" s="11">
        <v>31</v>
      </c>
      <c r="AB8" s="11">
        <v>16</v>
      </c>
      <c r="AC8" s="11">
        <v>2</v>
      </c>
      <c r="AD8" s="11">
        <v>3</v>
      </c>
      <c r="AE8" s="11"/>
      <c r="AF8" s="11">
        <v>22</v>
      </c>
      <c r="AG8" s="11">
        <v>40</v>
      </c>
      <c r="AH8" s="11">
        <v>76</v>
      </c>
      <c r="AI8" s="11">
        <v>69</v>
      </c>
      <c r="AJ8" s="11">
        <v>12</v>
      </c>
      <c r="AK8" s="11"/>
      <c r="AL8" s="11">
        <v>123</v>
      </c>
      <c r="AM8" s="11">
        <v>63</v>
      </c>
      <c r="AN8" s="11">
        <v>20</v>
      </c>
      <c r="AO8" s="11">
        <v>20</v>
      </c>
      <c r="AP8" s="11">
        <v>5</v>
      </c>
      <c r="AQ8" s="11">
        <v>4</v>
      </c>
      <c r="AR8" s="11"/>
      <c r="AS8" s="11">
        <v>127</v>
      </c>
      <c r="AT8" s="11">
        <v>109</v>
      </c>
      <c r="AU8" s="11"/>
      <c r="AV8" s="11">
        <v>95</v>
      </c>
      <c r="AW8" s="11">
        <v>31</v>
      </c>
    </row>
    <row r="9" spans="2:49" x14ac:dyDescent="0.3">
      <c r="B9" s="18" t="s">
        <v>266</v>
      </c>
      <c r="C9" s="17">
        <v>4.9932502062407E-2</v>
      </c>
      <c r="D9" s="17">
        <v>5.8575520173549597E-2</v>
      </c>
      <c r="E9" s="17">
        <v>3.4940524908835702E-2</v>
      </c>
      <c r="F9" s="17"/>
      <c r="G9" s="17">
        <v>6.5897840612820793E-2</v>
      </c>
      <c r="H9" s="17">
        <v>8.1637120757344403E-2</v>
      </c>
      <c r="I9" s="17">
        <v>0</v>
      </c>
      <c r="J9" s="17">
        <v>0</v>
      </c>
      <c r="K9" s="17">
        <v>0</v>
      </c>
      <c r="L9" s="17">
        <v>0</v>
      </c>
      <c r="M9" s="17"/>
      <c r="N9" s="17">
        <v>5.8037453161916601E-2</v>
      </c>
      <c r="O9" s="17">
        <v>5.7432965402311E-2</v>
      </c>
      <c r="P9" s="17">
        <v>4.6901720089820298E-2</v>
      </c>
      <c r="Q9" s="17">
        <v>2.52141412348416E-2</v>
      </c>
      <c r="R9" s="17"/>
      <c r="S9" s="17">
        <v>6.0901901698985801E-2</v>
      </c>
      <c r="T9" s="17">
        <v>4.3350271716810301E-2</v>
      </c>
      <c r="U9" s="17">
        <v>0.17048439486203801</v>
      </c>
      <c r="V9" s="17">
        <v>9.8189791249294903E-2</v>
      </c>
      <c r="W9" s="17">
        <v>7.7324249739545201E-2</v>
      </c>
      <c r="X9" s="17">
        <v>0</v>
      </c>
      <c r="Y9" s="17">
        <v>5.7646994132551303E-2</v>
      </c>
      <c r="Z9" s="17">
        <v>0</v>
      </c>
      <c r="AA9" s="17">
        <v>2.9083902401549899E-2</v>
      </c>
      <c r="AB9" s="17">
        <v>0</v>
      </c>
      <c r="AC9" s="17">
        <v>0</v>
      </c>
      <c r="AD9" s="17">
        <v>0</v>
      </c>
      <c r="AE9" s="17"/>
      <c r="AF9" s="17">
        <v>4.75754889671351E-2</v>
      </c>
      <c r="AG9" s="17">
        <v>2.6249902397196899E-2</v>
      </c>
      <c r="AH9" s="17">
        <v>3.8379457813425902E-2</v>
      </c>
      <c r="AI9" s="17">
        <v>7.0410170277628803E-2</v>
      </c>
      <c r="AJ9" s="17">
        <v>6.6816666702279204E-2</v>
      </c>
      <c r="AK9" s="17"/>
      <c r="AL9" s="17">
        <v>7.8743003164634201E-2</v>
      </c>
      <c r="AM9" s="17">
        <v>0</v>
      </c>
      <c r="AN9" s="17">
        <v>0</v>
      </c>
      <c r="AO9" s="17">
        <v>5.1864894206478197E-2</v>
      </c>
      <c r="AP9" s="17">
        <v>0.21209474502752201</v>
      </c>
      <c r="AQ9" s="17">
        <v>0</v>
      </c>
      <c r="AR9" s="17"/>
      <c r="AS9" s="17">
        <v>4.5443588841289899E-2</v>
      </c>
      <c r="AT9" s="17">
        <v>5.5142430531025202E-2</v>
      </c>
      <c r="AU9" s="17"/>
      <c r="AV9" s="17">
        <v>5.0892880976988901E-2</v>
      </c>
      <c r="AW9" s="17">
        <v>2.8895247612411398E-2</v>
      </c>
    </row>
    <row r="10" spans="2:49" x14ac:dyDescent="0.3">
      <c r="B10" s="18" t="s">
        <v>267</v>
      </c>
      <c r="C10" s="17">
        <v>0.230451539494545</v>
      </c>
      <c r="D10" s="17">
        <v>0.26437066377205398</v>
      </c>
      <c r="E10" s="17">
        <v>0.171616219505804</v>
      </c>
      <c r="F10" s="17"/>
      <c r="G10" s="17">
        <v>0.22483345473267</v>
      </c>
      <c r="H10" s="17">
        <v>0.28569480178280698</v>
      </c>
      <c r="I10" s="17">
        <v>0.211845059287844</v>
      </c>
      <c r="J10" s="17">
        <v>0.148200307189642</v>
      </c>
      <c r="K10" s="17">
        <v>9.4089619768517499E-2</v>
      </c>
      <c r="L10" s="17">
        <v>0.105710773687839</v>
      </c>
      <c r="M10" s="17"/>
      <c r="N10" s="17">
        <v>0.31103870320592703</v>
      </c>
      <c r="O10" s="17">
        <v>0.19394452883841001</v>
      </c>
      <c r="P10" s="17">
        <v>0.19369734615208201</v>
      </c>
      <c r="Q10" s="17">
        <v>0.12137660370074101</v>
      </c>
      <c r="R10" s="17"/>
      <c r="S10" s="17">
        <v>0.32418540996495299</v>
      </c>
      <c r="T10" s="17">
        <v>0.205182093644279</v>
      </c>
      <c r="U10" s="17">
        <v>0.16242157244084801</v>
      </c>
      <c r="V10" s="17">
        <v>0.126106574712748</v>
      </c>
      <c r="W10" s="17">
        <v>0.30678814243814101</v>
      </c>
      <c r="X10" s="17">
        <v>0.27863467098439199</v>
      </c>
      <c r="Y10" s="17">
        <v>0.18125224179143801</v>
      </c>
      <c r="Z10" s="17">
        <v>0.195999353719845</v>
      </c>
      <c r="AA10" s="17">
        <v>0.13435902104404099</v>
      </c>
      <c r="AB10" s="17">
        <v>0.24223218264392499</v>
      </c>
      <c r="AC10" s="17">
        <v>0</v>
      </c>
      <c r="AD10" s="17">
        <v>0.30933241003520501</v>
      </c>
      <c r="AE10" s="17"/>
      <c r="AF10" s="17">
        <v>0</v>
      </c>
      <c r="AG10" s="17">
        <v>0.204283648069677</v>
      </c>
      <c r="AH10" s="17">
        <v>0.199229537548053</v>
      </c>
      <c r="AI10" s="17">
        <v>0.35106233260930297</v>
      </c>
      <c r="AJ10" s="17">
        <v>0.37911633237789999</v>
      </c>
      <c r="AK10" s="17"/>
      <c r="AL10" s="17">
        <v>0.28163934127144202</v>
      </c>
      <c r="AM10" s="17">
        <v>0.23680915982364301</v>
      </c>
      <c r="AN10" s="17">
        <v>4.9577196202662502E-2</v>
      </c>
      <c r="AO10" s="17">
        <v>0.144950503368938</v>
      </c>
      <c r="AP10" s="17">
        <v>0</v>
      </c>
      <c r="AQ10" s="17">
        <v>0.19406716809028701</v>
      </c>
      <c r="AR10" s="17"/>
      <c r="AS10" s="17">
        <v>0.24955034913131999</v>
      </c>
      <c r="AT10" s="17">
        <v>0.20828505350072701</v>
      </c>
      <c r="AU10" s="17"/>
      <c r="AV10" s="17">
        <v>0.25001549555008101</v>
      </c>
      <c r="AW10" s="17">
        <v>0.248137798387598</v>
      </c>
    </row>
    <row r="11" spans="2:49" x14ac:dyDescent="0.3">
      <c r="B11" s="18" t="s">
        <v>268</v>
      </c>
      <c r="C11" s="17">
        <v>0.28911514634231</v>
      </c>
      <c r="D11" s="17">
        <v>0.26705925603836</v>
      </c>
      <c r="E11" s="17">
        <v>0.32737277802680298</v>
      </c>
      <c r="F11" s="17"/>
      <c r="G11" s="17">
        <v>0.23415992031289101</v>
      </c>
      <c r="H11" s="17">
        <v>0.338859794223343</v>
      </c>
      <c r="I11" s="17">
        <v>0.36339217957312098</v>
      </c>
      <c r="J11" s="17">
        <v>0.156937204092818</v>
      </c>
      <c r="K11" s="17">
        <v>0.18635334178282001</v>
      </c>
      <c r="L11" s="17">
        <v>0.20967563448423501</v>
      </c>
      <c r="M11" s="17"/>
      <c r="N11" s="17">
        <v>0.34692914762052202</v>
      </c>
      <c r="O11" s="17">
        <v>0.25602794488810798</v>
      </c>
      <c r="P11" s="17">
        <v>0.31020396361837499</v>
      </c>
      <c r="Q11" s="17">
        <v>0.168650605939316</v>
      </c>
      <c r="R11" s="17"/>
      <c r="S11" s="17">
        <v>0.270151295228576</v>
      </c>
      <c r="T11" s="17">
        <v>0.32655491586489199</v>
      </c>
      <c r="U11" s="17">
        <v>0.235425152885469</v>
      </c>
      <c r="V11" s="17">
        <v>0.13746198602267901</v>
      </c>
      <c r="W11" s="17">
        <v>7.6543288156731795E-2</v>
      </c>
      <c r="X11" s="17">
        <v>0.26300196862390601</v>
      </c>
      <c r="Y11" s="17">
        <v>0.38594979749818298</v>
      </c>
      <c r="Z11" s="17">
        <v>0.41743217879192102</v>
      </c>
      <c r="AA11" s="17">
        <v>0.28116174971574798</v>
      </c>
      <c r="AB11" s="17">
        <v>0.56409661582563897</v>
      </c>
      <c r="AC11" s="17">
        <v>0.52040682618091805</v>
      </c>
      <c r="AD11" s="17">
        <v>0</v>
      </c>
      <c r="AE11" s="17"/>
      <c r="AF11" s="17">
        <v>0.105500197136058</v>
      </c>
      <c r="AG11" s="17">
        <v>0.200881271550053</v>
      </c>
      <c r="AH11" s="17">
        <v>0.34949140739422202</v>
      </c>
      <c r="AI11" s="17">
        <v>0.37772908867482802</v>
      </c>
      <c r="AJ11" s="17">
        <v>0.15175716215075599</v>
      </c>
      <c r="AK11" s="17"/>
      <c r="AL11" s="17">
        <v>0.30564295821777698</v>
      </c>
      <c r="AM11" s="17">
        <v>0.251064122213709</v>
      </c>
      <c r="AN11" s="17">
        <v>0.38990833659314</v>
      </c>
      <c r="AO11" s="17">
        <v>0.27317518102121002</v>
      </c>
      <c r="AP11" s="17">
        <v>0</v>
      </c>
      <c r="AQ11" s="17">
        <v>0.31648030225800799</v>
      </c>
      <c r="AR11" s="17"/>
      <c r="AS11" s="17">
        <v>0.342067170406331</v>
      </c>
      <c r="AT11" s="17">
        <v>0.22765789732615699</v>
      </c>
      <c r="AU11" s="17"/>
      <c r="AV11" s="17">
        <v>0.35068501104100902</v>
      </c>
      <c r="AW11" s="17">
        <v>0.31589662129143298</v>
      </c>
    </row>
    <row r="12" spans="2:49" x14ac:dyDescent="0.3">
      <c r="B12" s="18" t="s">
        <v>269</v>
      </c>
      <c r="C12" s="17">
        <v>0.21625774573805301</v>
      </c>
      <c r="D12" s="17">
        <v>0.22430351909918</v>
      </c>
      <c r="E12" s="17">
        <v>0.20230173536509</v>
      </c>
      <c r="F12" s="17"/>
      <c r="G12" s="17">
        <v>0.255062225346322</v>
      </c>
      <c r="H12" s="17">
        <v>0.22377675590111901</v>
      </c>
      <c r="I12" s="17">
        <v>0.15991320135210099</v>
      </c>
      <c r="J12" s="17">
        <v>0.25176298617182302</v>
      </c>
      <c r="K12" s="17">
        <v>0.17773961487103501</v>
      </c>
      <c r="L12" s="17">
        <v>9.6869931301659704E-2</v>
      </c>
      <c r="M12" s="17"/>
      <c r="N12" s="17">
        <v>0.15873607198923201</v>
      </c>
      <c r="O12" s="17">
        <v>0.13543488204035101</v>
      </c>
      <c r="P12" s="17">
        <v>0.31528603850308501</v>
      </c>
      <c r="Q12" s="17">
        <v>0.34179296424955002</v>
      </c>
      <c r="R12" s="17"/>
      <c r="S12" s="17">
        <v>0.18185881112836599</v>
      </c>
      <c r="T12" s="17">
        <v>0.197852388466352</v>
      </c>
      <c r="U12" s="17">
        <v>8.0720992186323906E-2</v>
      </c>
      <c r="V12" s="17">
        <v>0.29923551681339899</v>
      </c>
      <c r="W12" s="17">
        <v>0.23957572728493501</v>
      </c>
      <c r="X12" s="17">
        <v>0.189632955942032</v>
      </c>
      <c r="Y12" s="17">
        <v>0.31834258106561503</v>
      </c>
      <c r="Z12" s="17">
        <v>0.12981698865772201</v>
      </c>
      <c r="AA12" s="17">
        <v>0.311616403299386</v>
      </c>
      <c r="AB12" s="17">
        <v>6.6761464856129896E-2</v>
      </c>
      <c r="AC12" s="17">
        <v>0.47959317381908201</v>
      </c>
      <c r="AD12" s="17">
        <v>0.69066758996479505</v>
      </c>
      <c r="AE12" s="17"/>
      <c r="AF12" s="17">
        <v>0.43400259846738298</v>
      </c>
      <c r="AG12" s="17">
        <v>0.22496670255606999</v>
      </c>
      <c r="AH12" s="17">
        <v>0.20333737535663901</v>
      </c>
      <c r="AI12" s="17">
        <v>0.12369535747843299</v>
      </c>
      <c r="AJ12" s="17">
        <v>0.13610921000040299</v>
      </c>
      <c r="AK12" s="17"/>
      <c r="AL12" s="17">
        <v>0.177844492410586</v>
      </c>
      <c r="AM12" s="17">
        <v>0.26824188599737198</v>
      </c>
      <c r="AN12" s="17">
        <v>0.31592855392340302</v>
      </c>
      <c r="AO12" s="17">
        <v>0.24320633182770099</v>
      </c>
      <c r="AP12" s="17">
        <v>0.18229167503263999</v>
      </c>
      <c r="AQ12" s="17">
        <v>0</v>
      </c>
      <c r="AR12" s="17"/>
      <c r="AS12" s="17">
        <v>0.14814720935476899</v>
      </c>
      <c r="AT12" s="17">
        <v>0.295308287603466</v>
      </c>
      <c r="AU12" s="17"/>
      <c r="AV12" s="17">
        <v>0.17529170303323799</v>
      </c>
      <c r="AW12" s="17">
        <v>6.5715155302517106E-2</v>
      </c>
    </row>
    <row r="13" spans="2:49" x14ac:dyDescent="0.3">
      <c r="B13" s="18" t="s">
        <v>270</v>
      </c>
      <c r="C13" s="17">
        <v>9.7011002628028198E-2</v>
      </c>
      <c r="D13" s="17">
        <v>8.6791542485284007E-2</v>
      </c>
      <c r="E13" s="17">
        <v>0.114737439274544</v>
      </c>
      <c r="F13" s="17"/>
      <c r="G13" s="17">
        <v>0.119198234148638</v>
      </c>
      <c r="H13" s="17">
        <v>4.06267432135562E-2</v>
      </c>
      <c r="I13" s="17">
        <v>0.14843021916030799</v>
      </c>
      <c r="J13" s="17">
        <v>0.15039025606897</v>
      </c>
      <c r="K13" s="17">
        <v>9.4050140210488298E-2</v>
      </c>
      <c r="L13" s="17">
        <v>0.195271050635936</v>
      </c>
      <c r="M13" s="17"/>
      <c r="N13" s="17">
        <v>9.75506509734963E-2</v>
      </c>
      <c r="O13" s="17">
        <v>0.143330596753866</v>
      </c>
      <c r="P13" s="17">
        <v>4.3766479021107897E-2</v>
      </c>
      <c r="Q13" s="17">
        <v>9.80527713324056E-2</v>
      </c>
      <c r="R13" s="17"/>
      <c r="S13" s="17">
        <v>2.9022624873795502E-2</v>
      </c>
      <c r="T13" s="17">
        <v>0.18665283318715001</v>
      </c>
      <c r="U13" s="17">
        <v>0.16370249232262299</v>
      </c>
      <c r="V13" s="17">
        <v>0.29573899255519798</v>
      </c>
      <c r="W13" s="17">
        <v>0.149457803399625</v>
      </c>
      <c r="X13" s="17">
        <v>0.10164501910057799</v>
      </c>
      <c r="Y13" s="17">
        <v>0</v>
      </c>
      <c r="Z13" s="17">
        <v>6.91266708675458E-2</v>
      </c>
      <c r="AA13" s="17">
        <v>0.113068789761467</v>
      </c>
      <c r="AB13" s="17">
        <v>0</v>
      </c>
      <c r="AC13" s="17">
        <v>0</v>
      </c>
      <c r="AD13" s="17">
        <v>0</v>
      </c>
      <c r="AE13" s="17"/>
      <c r="AF13" s="17">
        <v>0.127579040900623</v>
      </c>
      <c r="AG13" s="17">
        <v>0.12911807640956399</v>
      </c>
      <c r="AH13" s="17">
        <v>9.3420447323983996E-2</v>
      </c>
      <c r="AI13" s="17">
        <v>3.4940857433824801E-2</v>
      </c>
      <c r="AJ13" s="17">
        <v>0.26620062876866202</v>
      </c>
      <c r="AK13" s="17"/>
      <c r="AL13" s="17">
        <v>6.8027905310114406E-2</v>
      </c>
      <c r="AM13" s="17">
        <v>0.116829581232852</v>
      </c>
      <c r="AN13" s="17">
        <v>0.15065069410430201</v>
      </c>
      <c r="AO13" s="17">
        <v>9.88057094218006E-2</v>
      </c>
      <c r="AP13" s="17">
        <v>0.17201377949967001</v>
      </c>
      <c r="AQ13" s="17">
        <v>0.28217060802264199</v>
      </c>
      <c r="AR13" s="17"/>
      <c r="AS13" s="17">
        <v>8.8348788992192395E-2</v>
      </c>
      <c r="AT13" s="17">
        <v>0.107064552607629</v>
      </c>
      <c r="AU13" s="17"/>
      <c r="AV13" s="17">
        <v>8.3113464233760398E-2</v>
      </c>
      <c r="AW13" s="17">
        <v>0.104247356804141</v>
      </c>
    </row>
    <row r="14" spans="2:49" x14ac:dyDescent="0.3">
      <c r="B14" s="18" t="s">
        <v>271</v>
      </c>
      <c r="C14" s="17">
        <v>8.3980452888521406E-2</v>
      </c>
      <c r="D14" s="17">
        <v>6.7380295834661499E-2</v>
      </c>
      <c r="E14" s="17">
        <v>0.112774697225036</v>
      </c>
      <c r="F14" s="17"/>
      <c r="G14" s="17">
        <v>4.7472076474251598E-2</v>
      </c>
      <c r="H14" s="17">
        <v>2.9404784121831E-2</v>
      </c>
      <c r="I14" s="17">
        <v>0.116419340626625</v>
      </c>
      <c r="J14" s="17">
        <v>0.19447662803068499</v>
      </c>
      <c r="K14" s="17">
        <v>0.182684088827539</v>
      </c>
      <c r="L14" s="17">
        <v>0.39247260989032901</v>
      </c>
      <c r="M14" s="17"/>
      <c r="N14" s="17">
        <v>2.77079730489058E-2</v>
      </c>
      <c r="O14" s="17">
        <v>0.139518926125274</v>
      </c>
      <c r="P14" s="17">
        <v>4.3090810840013101E-2</v>
      </c>
      <c r="Q14" s="17">
        <v>0.19555982473800901</v>
      </c>
      <c r="R14" s="17"/>
      <c r="S14" s="17">
        <v>0.118751828713391</v>
      </c>
      <c r="T14" s="17">
        <v>4.0407497120517E-2</v>
      </c>
      <c r="U14" s="17">
        <v>0.18724539530269799</v>
      </c>
      <c r="V14" s="17">
        <v>0</v>
      </c>
      <c r="W14" s="17">
        <v>0.15031078898102099</v>
      </c>
      <c r="X14" s="17">
        <v>0.16708538534909101</v>
      </c>
      <c r="Y14" s="17">
        <v>5.6808385512212803E-2</v>
      </c>
      <c r="Z14" s="17">
        <v>6.4615882745331699E-2</v>
      </c>
      <c r="AA14" s="17">
        <v>2.7444587059661699E-2</v>
      </c>
      <c r="AB14" s="17">
        <v>6.3285186943194696E-2</v>
      </c>
      <c r="AC14" s="17">
        <v>0</v>
      </c>
      <c r="AD14" s="17">
        <v>0</v>
      </c>
      <c r="AE14" s="17"/>
      <c r="AF14" s="17">
        <v>0.245548795796766</v>
      </c>
      <c r="AG14" s="17">
        <v>0.1169210262053</v>
      </c>
      <c r="AH14" s="17">
        <v>7.62152092507863E-2</v>
      </c>
      <c r="AI14" s="17">
        <v>4.21621935259818E-2</v>
      </c>
      <c r="AJ14" s="17">
        <v>0</v>
      </c>
      <c r="AK14" s="17"/>
      <c r="AL14" s="17">
        <v>7.2426446248520002E-2</v>
      </c>
      <c r="AM14" s="17">
        <v>7.7933143059940202E-2</v>
      </c>
      <c r="AN14" s="17">
        <v>9.3935219176492807E-2</v>
      </c>
      <c r="AO14" s="17">
        <v>5.0819557774292298E-2</v>
      </c>
      <c r="AP14" s="17">
        <v>0.43359980044016699</v>
      </c>
      <c r="AQ14" s="17">
        <v>0.207281921629063</v>
      </c>
      <c r="AR14" s="17"/>
      <c r="AS14" s="17">
        <v>9.6150936890921496E-2</v>
      </c>
      <c r="AT14" s="17">
        <v>6.9855129462200904E-2</v>
      </c>
      <c r="AU14" s="17"/>
      <c r="AV14" s="17">
        <v>6.0490105956716701E-2</v>
      </c>
      <c r="AW14" s="17">
        <v>0.20444529588455301</v>
      </c>
    </row>
    <row r="15" spans="2:49" x14ac:dyDescent="0.3">
      <c r="B15" s="18" t="s">
        <v>272</v>
      </c>
      <c r="C15" s="17">
        <v>8.1541805524060502E-3</v>
      </c>
      <c r="D15" s="17">
        <v>5.8300433777679498E-3</v>
      </c>
      <c r="E15" s="17">
        <v>1.21855745603649E-2</v>
      </c>
      <c r="F15" s="17"/>
      <c r="G15" s="17">
        <v>1.742202963693E-2</v>
      </c>
      <c r="H15" s="17">
        <v>0</v>
      </c>
      <c r="I15" s="17">
        <v>0</v>
      </c>
      <c r="J15" s="17">
        <v>0</v>
      </c>
      <c r="K15" s="17">
        <v>8.7780904649316094E-2</v>
      </c>
      <c r="L15" s="17">
        <v>0</v>
      </c>
      <c r="M15" s="17"/>
      <c r="N15" s="17">
        <v>0</v>
      </c>
      <c r="O15" s="17">
        <v>1.7713422513291801E-2</v>
      </c>
      <c r="P15" s="17">
        <v>2.3526820887758801E-2</v>
      </c>
      <c r="Q15" s="17">
        <v>0</v>
      </c>
      <c r="R15" s="17"/>
      <c r="S15" s="17">
        <v>0</v>
      </c>
      <c r="T15" s="17">
        <v>0</v>
      </c>
      <c r="U15" s="17">
        <v>0</v>
      </c>
      <c r="V15" s="17">
        <v>0</v>
      </c>
      <c r="W15" s="17">
        <v>0</v>
      </c>
      <c r="X15" s="17">
        <v>0</v>
      </c>
      <c r="Y15" s="17">
        <v>0</v>
      </c>
      <c r="Z15" s="17">
        <v>6.1504462608817402E-2</v>
      </c>
      <c r="AA15" s="17">
        <v>3.3705917336959101E-2</v>
      </c>
      <c r="AB15" s="17">
        <v>0</v>
      </c>
      <c r="AC15" s="17">
        <v>0</v>
      </c>
      <c r="AD15" s="17">
        <v>0</v>
      </c>
      <c r="AE15" s="17"/>
      <c r="AF15" s="17">
        <v>0</v>
      </c>
      <c r="AG15" s="17">
        <v>2.17483496799694E-2</v>
      </c>
      <c r="AH15" s="17">
        <v>1.38049721175415E-2</v>
      </c>
      <c r="AI15" s="17">
        <v>0</v>
      </c>
      <c r="AJ15" s="17">
        <v>0</v>
      </c>
      <c r="AK15" s="17"/>
      <c r="AL15" s="17">
        <v>1.5675853376927E-2</v>
      </c>
      <c r="AM15" s="17">
        <v>0</v>
      </c>
      <c r="AN15" s="17">
        <v>0</v>
      </c>
      <c r="AO15" s="17">
        <v>0</v>
      </c>
      <c r="AP15" s="17">
        <v>0</v>
      </c>
      <c r="AQ15" s="17">
        <v>0</v>
      </c>
      <c r="AR15" s="17"/>
      <c r="AS15" s="17">
        <v>6.8843554922518304E-3</v>
      </c>
      <c r="AT15" s="17">
        <v>9.6279666126800698E-3</v>
      </c>
      <c r="AU15" s="17"/>
      <c r="AV15" s="17">
        <v>9.1513418762295407E-3</v>
      </c>
      <c r="AW15" s="17">
        <v>0</v>
      </c>
    </row>
    <row r="16" spans="2:49" ht="28.8" x14ac:dyDescent="0.3">
      <c r="B16" s="18" t="s">
        <v>273</v>
      </c>
      <c r="C16" s="17">
        <v>2.0751069515126799E-2</v>
      </c>
      <c r="D16" s="17">
        <v>2.56891592191438E-2</v>
      </c>
      <c r="E16" s="17">
        <v>1.21855745603649E-2</v>
      </c>
      <c r="F16" s="17"/>
      <c r="G16" s="17">
        <v>3.5954218735476703E-2</v>
      </c>
      <c r="H16" s="17">
        <v>0</v>
      </c>
      <c r="I16" s="17">
        <v>0</v>
      </c>
      <c r="J16" s="17">
        <v>4.7596378297212999E-2</v>
      </c>
      <c r="K16" s="17">
        <v>0.17730228989028299</v>
      </c>
      <c r="L16" s="17">
        <v>0</v>
      </c>
      <c r="M16" s="17"/>
      <c r="N16" s="17">
        <v>0</v>
      </c>
      <c r="O16" s="17">
        <v>3.5778058860836799E-2</v>
      </c>
      <c r="P16" s="17">
        <v>2.3526820887758801E-2</v>
      </c>
      <c r="Q16" s="17">
        <v>4.9353088805137002E-2</v>
      </c>
      <c r="R16" s="17"/>
      <c r="S16" s="17">
        <v>1.5128128391932E-2</v>
      </c>
      <c r="T16" s="17">
        <v>0</v>
      </c>
      <c r="U16" s="17">
        <v>0</v>
      </c>
      <c r="V16" s="17">
        <v>4.32671386466814E-2</v>
      </c>
      <c r="W16" s="17">
        <v>0</v>
      </c>
      <c r="X16" s="17">
        <v>0</v>
      </c>
      <c r="Y16" s="17">
        <v>0</v>
      </c>
      <c r="Z16" s="17">
        <v>6.1504462608817402E-2</v>
      </c>
      <c r="AA16" s="17">
        <v>6.9559629381188204E-2</v>
      </c>
      <c r="AB16" s="17">
        <v>0</v>
      </c>
      <c r="AC16" s="17">
        <v>0</v>
      </c>
      <c r="AD16" s="17">
        <v>0</v>
      </c>
      <c r="AE16" s="17"/>
      <c r="AF16" s="17">
        <v>3.9793878732033799E-2</v>
      </c>
      <c r="AG16" s="17">
        <v>7.5831023132169703E-2</v>
      </c>
      <c r="AH16" s="17">
        <v>1.2656623137194799E-2</v>
      </c>
      <c r="AI16" s="17">
        <v>0</v>
      </c>
      <c r="AJ16" s="17">
        <v>0</v>
      </c>
      <c r="AK16" s="17"/>
      <c r="AL16" s="17">
        <v>0</v>
      </c>
      <c r="AM16" s="17">
        <v>3.2913123281989101E-2</v>
      </c>
      <c r="AN16" s="17">
        <v>0</v>
      </c>
      <c r="AO16" s="17">
        <v>0.13717782237957901</v>
      </c>
      <c r="AP16" s="17">
        <v>0</v>
      </c>
      <c r="AQ16" s="17">
        <v>0</v>
      </c>
      <c r="AR16" s="17"/>
      <c r="AS16" s="17">
        <v>1.53163832528976E-2</v>
      </c>
      <c r="AT16" s="17">
        <v>2.7058682356114101E-2</v>
      </c>
      <c r="AU16" s="17"/>
      <c r="AV16" s="17">
        <v>2.0359997331976201E-2</v>
      </c>
      <c r="AW16" s="17">
        <v>0</v>
      </c>
    </row>
    <row r="17" spans="2:49" ht="28.8" x14ac:dyDescent="0.3">
      <c r="B17" s="18" t="s">
        <v>274</v>
      </c>
      <c r="C17" s="19">
        <v>4.3463607786024599E-3</v>
      </c>
      <c r="D17" s="19">
        <v>0</v>
      </c>
      <c r="E17" s="19">
        <v>1.18854565731584E-2</v>
      </c>
      <c r="F17" s="19"/>
      <c r="G17" s="19">
        <v>0</v>
      </c>
      <c r="H17" s="19">
        <v>0</v>
      </c>
      <c r="I17" s="19">
        <v>0</v>
      </c>
      <c r="J17" s="19">
        <v>5.0636240148850001E-2</v>
      </c>
      <c r="K17" s="19">
        <v>0</v>
      </c>
      <c r="L17" s="19">
        <v>0</v>
      </c>
      <c r="M17" s="19"/>
      <c r="N17" s="19">
        <v>0</v>
      </c>
      <c r="O17" s="19">
        <v>2.0818674577550499E-2</v>
      </c>
      <c r="P17" s="19">
        <v>0</v>
      </c>
      <c r="Q17" s="19">
        <v>0</v>
      </c>
      <c r="R17" s="19"/>
      <c r="S17" s="19">
        <v>0</v>
      </c>
      <c r="T17" s="19">
        <v>0</v>
      </c>
      <c r="U17" s="19">
        <v>0</v>
      </c>
      <c r="V17" s="19">
        <v>0</v>
      </c>
      <c r="W17" s="19">
        <v>0</v>
      </c>
      <c r="X17" s="19">
        <v>0</v>
      </c>
      <c r="Y17" s="19">
        <v>0</v>
      </c>
      <c r="Z17" s="19">
        <v>0</v>
      </c>
      <c r="AA17" s="19">
        <v>0</v>
      </c>
      <c r="AB17" s="19">
        <v>6.3624549731112007E-2</v>
      </c>
      <c r="AC17" s="19">
        <v>0</v>
      </c>
      <c r="AD17" s="19">
        <v>0</v>
      </c>
      <c r="AE17" s="19"/>
      <c r="AF17" s="19">
        <v>0</v>
      </c>
      <c r="AG17" s="19">
        <v>0</v>
      </c>
      <c r="AH17" s="19">
        <v>1.34649700581528E-2</v>
      </c>
      <c r="AI17" s="19">
        <v>0</v>
      </c>
      <c r="AJ17" s="19">
        <v>0</v>
      </c>
      <c r="AK17" s="19"/>
      <c r="AL17" s="19">
        <v>0</v>
      </c>
      <c r="AM17" s="19">
        <v>1.6208984390494102E-2</v>
      </c>
      <c r="AN17" s="19">
        <v>0</v>
      </c>
      <c r="AO17" s="19">
        <v>0</v>
      </c>
      <c r="AP17" s="19">
        <v>0</v>
      </c>
      <c r="AQ17" s="19">
        <v>0</v>
      </c>
      <c r="AR17" s="19"/>
      <c r="AS17" s="19">
        <v>8.0912176380265495E-3</v>
      </c>
      <c r="AT17" s="19">
        <v>0</v>
      </c>
      <c r="AU17" s="19"/>
      <c r="AV17" s="19">
        <v>0</v>
      </c>
      <c r="AW17" s="19">
        <v>3.2662524717346403E-2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53</v>
      </c>
      <c r="D7" s="10">
        <v>32</v>
      </c>
      <c r="E7" s="10">
        <v>21</v>
      </c>
      <c r="F7" s="10"/>
      <c r="G7" s="10">
        <v>11</v>
      </c>
      <c r="H7" s="10">
        <v>18</v>
      </c>
      <c r="I7" s="10">
        <v>11</v>
      </c>
      <c r="J7" s="10">
        <v>4</v>
      </c>
      <c r="K7" s="10">
        <v>2</v>
      </c>
      <c r="L7" s="10">
        <v>7</v>
      </c>
      <c r="M7" s="10"/>
      <c r="N7" s="10">
        <v>22</v>
      </c>
      <c r="O7" s="10">
        <v>14</v>
      </c>
      <c r="P7" s="10">
        <v>4</v>
      </c>
      <c r="Q7" s="10">
        <v>13</v>
      </c>
      <c r="R7" s="10"/>
      <c r="S7" s="10">
        <v>7</v>
      </c>
      <c r="T7" s="10">
        <v>9</v>
      </c>
      <c r="U7" s="10">
        <v>2</v>
      </c>
      <c r="V7" s="10">
        <v>3</v>
      </c>
      <c r="W7" s="10">
        <v>5</v>
      </c>
      <c r="X7" s="10">
        <v>4</v>
      </c>
      <c r="Y7" s="10">
        <v>1</v>
      </c>
      <c r="Z7" s="10">
        <v>5</v>
      </c>
      <c r="AA7" s="10">
        <v>8</v>
      </c>
      <c r="AB7" s="10">
        <v>6</v>
      </c>
      <c r="AC7" s="10">
        <v>1</v>
      </c>
      <c r="AD7" s="10">
        <v>2</v>
      </c>
      <c r="AE7" s="10"/>
      <c r="AF7" s="10">
        <v>5</v>
      </c>
      <c r="AG7" s="10">
        <v>7</v>
      </c>
      <c r="AH7" s="10">
        <v>22</v>
      </c>
      <c r="AI7" s="10">
        <v>15</v>
      </c>
      <c r="AJ7" s="10">
        <v>1</v>
      </c>
      <c r="AK7" s="10"/>
      <c r="AL7" s="10">
        <v>23</v>
      </c>
      <c r="AM7" s="10">
        <v>19</v>
      </c>
      <c r="AN7" s="10">
        <v>2</v>
      </c>
      <c r="AO7" s="10">
        <v>5</v>
      </c>
      <c r="AP7" s="10">
        <v>1</v>
      </c>
      <c r="AQ7" s="10">
        <v>3</v>
      </c>
      <c r="AR7" s="10"/>
      <c r="AS7" s="10">
        <v>30</v>
      </c>
      <c r="AT7" s="10">
        <v>23</v>
      </c>
      <c r="AU7" s="10"/>
      <c r="AV7" s="10">
        <v>23</v>
      </c>
      <c r="AW7" s="10">
        <v>7</v>
      </c>
    </row>
    <row r="8" spans="2:49" ht="30" customHeight="1" x14ac:dyDescent="0.3">
      <c r="B8" s="11" t="s">
        <v>20</v>
      </c>
      <c r="C8" s="11">
        <v>54</v>
      </c>
      <c r="D8" s="11">
        <v>33</v>
      </c>
      <c r="E8" s="11">
        <v>20</v>
      </c>
      <c r="F8" s="11"/>
      <c r="G8" s="11">
        <v>11</v>
      </c>
      <c r="H8" s="11">
        <v>17</v>
      </c>
      <c r="I8" s="11">
        <v>13</v>
      </c>
      <c r="J8" s="11">
        <v>4</v>
      </c>
      <c r="K8" s="11">
        <v>2</v>
      </c>
      <c r="L8" s="11">
        <v>7</v>
      </c>
      <c r="M8" s="11"/>
      <c r="N8" s="11">
        <v>22</v>
      </c>
      <c r="O8" s="11">
        <v>14</v>
      </c>
      <c r="P8" s="11">
        <v>4</v>
      </c>
      <c r="Q8" s="11">
        <v>13</v>
      </c>
      <c r="R8" s="11"/>
      <c r="S8" s="11">
        <v>7</v>
      </c>
      <c r="T8" s="11">
        <v>9</v>
      </c>
      <c r="U8" s="11">
        <v>2</v>
      </c>
      <c r="V8" s="11">
        <v>3</v>
      </c>
      <c r="W8" s="11">
        <v>4</v>
      </c>
      <c r="X8" s="11">
        <v>4</v>
      </c>
      <c r="Y8" s="11">
        <v>1</v>
      </c>
      <c r="Z8" s="11">
        <v>5</v>
      </c>
      <c r="AA8" s="11">
        <v>9</v>
      </c>
      <c r="AB8" s="11">
        <v>6</v>
      </c>
      <c r="AC8" s="11">
        <v>1</v>
      </c>
      <c r="AD8" s="11">
        <v>2</v>
      </c>
      <c r="AE8" s="11"/>
      <c r="AF8" s="11">
        <v>5</v>
      </c>
      <c r="AG8" s="11">
        <v>7</v>
      </c>
      <c r="AH8" s="11">
        <v>22</v>
      </c>
      <c r="AI8" s="11">
        <v>15</v>
      </c>
      <c r="AJ8" s="11">
        <v>1</v>
      </c>
      <c r="AK8" s="11"/>
      <c r="AL8" s="11">
        <v>23</v>
      </c>
      <c r="AM8" s="11">
        <v>20</v>
      </c>
      <c r="AN8" s="11">
        <v>2</v>
      </c>
      <c r="AO8" s="11">
        <v>5</v>
      </c>
      <c r="AP8" s="11">
        <v>1</v>
      </c>
      <c r="AQ8" s="11">
        <v>3</v>
      </c>
      <c r="AR8" s="11"/>
      <c r="AS8" s="11">
        <v>30</v>
      </c>
      <c r="AT8" s="11">
        <v>24</v>
      </c>
      <c r="AU8" s="11"/>
      <c r="AV8" s="11">
        <v>23</v>
      </c>
      <c r="AW8" s="11">
        <v>7</v>
      </c>
    </row>
    <row r="9" spans="2:49" x14ac:dyDescent="0.3">
      <c r="B9" s="18" t="s">
        <v>266</v>
      </c>
      <c r="C9" s="17">
        <v>3.64785935125259E-2</v>
      </c>
      <c r="D9" s="17">
        <v>3.0005502215496398E-2</v>
      </c>
      <c r="E9" s="17">
        <v>4.7176342570630102E-2</v>
      </c>
      <c r="F9" s="17"/>
      <c r="G9" s="17">
        <v>0</v>
      </c>
      <c r="H9" s="17">
        <v>5.59406836218269E-2</v>
      </c>
      <c r="I9" s="17">
        <v>0</v>
      </c>
      <c r="J9" s="17">
        <v>0.24725485912992201</v>
      </c>
      <c r="K9" s="17">
        <v>0</v>
      </c>
      <c r="L9" s="17">
        <v>0</v>
      </c>
      <c r="M9" s="17"/>
      <c r="N9" s="17">
        <v>0</v>
      </c>
      <c r="O9" s="17">
        <v>6.8715366522035998E-2</v>
      </c>
      <c r="P9" s="17">
        <v>0</v>
      </c>
      <c r="Q9" s="17">
        <v>7.5916780009999602E-2</v>
      </c>
      <c r="R9" s="17"/>
      <c r="S9" s="17">
        <v>0</v>
      </c>
      <c r="T9" s="17">
        <v>0.10772454375875901</v>
      </c>
      <c r="U9" s="17">
        <v>0</v>
      </c>
      <c r="V9" s="17">
        <v>0.32729665113246897</v>
      </c>
      <c r="W9" s="17">
        <v>0</v>
      </c>
      <c r="X9" s="17">
        <v>0</v>
      </c>
      <c r="Y9" s="17">
        <v>0</v>
      </c>
      <c r="Z9" s="17">
        <v>0</v>
      </c>
      <c r="AA9" s="17">
        <v>0</v>
      </c>
      <c r="AB9" s="17">
        <v>0</v>
      </c>
      <c r="AC9" s="17">
        <v>0</v>
      </c>
      <c r="AD9" s="17">
        <v>0</v>
      </c>
      <c r="AE9" s="17"/>
      <c r="AF9" s="17">
        <v>0</v>
      </c>
      <c r="AG9" s="17">
        <v>0.142043924262161</v>
      </c>
      <c r="AH9" s="17">
        <v>4.2949410885037398E-2</v>
      </c>
      <c r="AI9" s="17">
        <v>0</v>
      </c>
      <c r="AJ9" s="17">
        <v>0</v>
      </c>
      <c r="AK9" s="17"/>
      <c r="AL9" s="17">
        <v>8.3806079364793507E-2</v>
      </c>
      <c r="AM9" s="17">
        <v>0</v>
      </c>
      <c r="AN9" s="17">
        <v>0</v>
      </c>
      <c r="AO9" s="17">
        <v>0</v>
      </c>
      <c r="AP9" s="17">
        <v>0</v>
      </c>
      <c r="AQ9" s="17">
        <v>0</v>
      </c>
      <c r="AR9" s="17"/>
      <c r="AS9" s="17">
        <v>3.1707042909839001E-2</v>
      </c>
      <c r="AT9" s="17">
        <v>4.2573807875235202E-2</v>
      </c>
      <c r="AU9" s="17"/>
      <c r="AV9" s="17">
        <v>4.0786145158640201E-2</v>
      </c>
      <c r="AW9" s="17">
        <v>0</v>
      </c>
    </row>
    <row r="10" spans="2:49" x14ac:dyDescent="0.3">
      <c r="B10" s="18" t="s">
        <v>267</v>
      </c>
      <c r="C10" s="17">
        <v>0.22676986903109</v>
      </c>
      <c r="D10" s="17">
        <v>0.34013146795479499</v>
      </c>
      <c r="E10" s="17">
        <v>3.9422914930848402E-2</v>
      </c>
      <c r="F10" s="17"/>
      <c r="G10" s="17">
        <v>8.31303859684734E-2</v>
      </c>
      <c r="H10" s="17">
        <v>0.44278036247256197</v>
      </c>
      <c r="I10" s="17">
        <v>0.28202766729634199</v>
      </c>
      <c r="J10" s="17">
        <v>0</v>
      </c>
      <c r="K10" s="17">
        <v>0</v>
      </c>
      <c r="L10" s="17">
        <v>0</v>
      </c>
      <c r="M10" s="17"/>
      <c r="N10" s="17">
        <v>0.25907240604180698</v>
      </c>
      <c r="O10" s="17">
        <v>0.29164294538191099</v>
      </c>
      <c r="P10" s="17">
        <v>0</v>
      </c>
      <c r="Q10" s="17">
        <v>0.17338211343079801</v>
      </c>
      <c r="R10" s="17"/>
      <c r="S10" s="17">
        <v>0</v>
      </c>
      <c r="T10" s="17">
        <v>0.37352516861417301</v>
      </c>
      <c r="U10" s="17">
        <v>0.49962854954270902</v>
      </c>
      <c r="V10" s="17">
        <v>0</v>
      </c>
      <c r="W10" s="17">
        <v>0.19966884978188701</v>
      </c>
      <c r="X10" s="17">
        <v>0.24467586770833499</v>
      </c>
      <c r="Y10" s="17">
        <v>0</v>
      </c>
      <c r="Z10" s="17">
        <v>0.54674123866974</v>
      </c>
      <c r="AA10" s="17">
        <v>0.241156225957259</v>
      </c>
      <c r="AB10" s="17">
        <v>0.15719989673245699</v>
      </c>
      <c r="AC10" s="17">
        <v>0</v>
      </c>
      <c r="AD10" s="17">
        <v>0</v>
      </c>
      <c r="AE10" s="17"/>
      <c r="AF10" s="17">
        <v>0.25115850893198699</v>
      </c>
      <c r="AG10" s="17">
        <v>0</v>
      </c>
      <c r="AH10" s="17">
        <v>0.18228663146129501</v>
      </c>
      <c r="AI10" s="17">
        <v>0.31799498597512399</v>
      </c>
      <c r="AJ10" s="17">
        <v>1</v>
      </c>
      <c r="AK10" s="17"/>
      <c r="AL10" s="17">
        <v>0.24874916803008801</v>
      </c>
      <c r="AM10" s="17">
        <v>0.32447796405442397</v>
      </c>
      <c r="AN10" s="17">
        <v>0</v>
      </c>
      <c r="AO10" s="17">
        <v>0</v>
      </c>
      <c r="AP10" s="17">
        <v>0</v>
      </c>
      <c r="AQ10" s="17">
        <v>0</v>
      </c>
      <c r="AR10" s="17"/>
      <c r="AS10" s="17">
        <v>0.23233115215195099</v>
      </c>
      <c r="AT10" s="17">
        <v>0.21966584445378001</v>
      </c>
      <c r="AU10" s="17"/>
      <c r="AV10" s="17">
        <v>0.21744635842469801</v>
      </c>
      <c r="AW10" s="17">
        <v>0.28431347160170001</v>
      </c>
    </row>
    <row r="11" spans="2:49" x14ac:dyDescent="0.3">
      <c r="B11" s="18" t="s">
        <v>268</v>
      </c>
      <c r="C11" s="17">
        <v>0.166485640682588</v>
      </c>
      <c r="D11" s="17">
        <v>0.15295967893877199</v>
      </c>
      <c r="E11" s="17">
        <v>0.18883931033827001</v>
      </c>
      <c r="F11" s="17"/>
      <c r="G11" s="17">
        <v>0.17431466220824701</v>
      </c>
      <c r="H11" s="17">
        <v>0.21648669778912899</v>
      </c>
      <c r="I11" s="17">
        <v>0.17911219038013701</v>
      </c>
      <c r="J11" s="17">
        <v>0</v>
      </c>
      <c r="K11" s="17">
        <v>0</v>
      </c>
      <c r="L11" s="17">
        <v>0.148913904595599</v>
      </c>
      <c r="M11" s="17"/>
      <c r="N11" s="17">
        <v>0.222346368145454</v>
      </c>
      <c r="O11" s="17">
        <v>6.4829407210324305E-2</v>
      </c>
      <c r="P11" s="17">
        <v>0.49988441025302499</v>
      </c>
      <c r="Q11" s="17">
        <v>7.5646597355900305E-2</v>
      </c>
      <c r="R11" s="17"/>
      <c r="S11" s="17">
        <v>0.26883900330244598</v>
      </c>
      <c r="T11" s="17">
        <v>0.20917570508837299</v>
      </c>
      <c r="U11" s="17">
        <v>0</v>
      </c>
      <c r="V11" s="17">
        <v>0.33866811541205599</v>
      </c>
      <c r="W11" s="17">
        <v>0.22263027527514501</v>
      </c>
      <c r="X11" s="17">
        <v>0</v>
      </c>
      <c r="Y11" s="17">
        <v>0</v>
      </c>
      <c r="Z11" s="17">
        <v>0.26028196513094798</v>
      </c>
      <c r="AA11" s="17">
        <v>0</v>
      </c>
      <c r="AB11" s="17">
        <v>0.15504944756997199</v>
      </c>
      <c r="AC11" s="17">
        <v>0</v>
      </c>
      <c r="AD11" s="17">
        <v>0.46896170411350402</v>
      </c>
      <c r="AE11" s="17"/>
      <c r="AF11" s="17">
        <v>0</v>
      </c>
      <c r="AG11" s="17">
        <v>0</v>
      </c>
      <c r="AH11" s="17">
        <v>0.17122262038187999</v>
      </c>
      <c r="AI11" s="17">
        <v>0.27216796939771198</v>
      </c>
      <c r="AJ11" s="17">
        <v>0</v>
      </c>
      <c r="AK11" s="17"/>
      <c r="AL11" s="17">
        <v>0.17741961375311999</v>
      </c>
      <c r="AM11" s="17">
        <v>9.6218719871416503E-2</v>
      </c>
      <c r="AN11" s="17">
        <v>0.51887028866755303</v>
      </c>
      <c r="AO11" s="17">
        <v>0.20433342831461301</v>
      </c>
      <c r="AP11" s="17">
        <v>0</v>
      </c>
      <c r="AQ11" s="17">
        <v>0.29668205420352201</v>
      </c>
      <c r="AR11" s="17"/>
      <c r="AS11" s="17">
        <v>0.20521459094922001</v>
      </c>
      <c r="AT11" s="17">
        <v>0.11701299047431001</v>
      </c>
      <c r="AU11" s="17"/>
      <c r="AV11" s="17">
        <v>0.22059552541145599</v>
      </c>
      <c r="AW11" s="17">
        <v>0.15149959406701999</v>
      </c>
    </row>
    <row r="12" spans="2:49" x14ac:dyDescent="0.3">
      <c r="B12" s="18" t="s">
        <v>269</v>
      </c>
      <c r="C12" s="17">
        <v>0.107002701219946</v>
      </c>
      <c r="D12" s="17">
        <v>5.9707327162295397E-2</v>
      </c>
      <c r="E12" s="17">
        <v>0.185165362622559</v>
      </c>
      <c r="F12" s="17"/>
      <c r="G12" s="17">
        <v>0.18038406437919599</v>
      </c>
      <c r="H12" s="17">
        <v>0.10696129589378101</v>
      </c>
      <c r="I12" s="17">
        <v>0</v>
      </c>
      <c r="J12" s="17">
        <v>0.24165397524085599</v>
      </c>
      <c r="K12" s="17">
        <v>0.516784557175755</v>
      </c>
      <c r="L12" s="17">
        <v>0</v>
      </c>
      <c r="M12" s="17"/>
      <c r="N12" s="17">
        <v>0.124278329670804</v>
      </c>
      <c r="O12" s="17">
        <v>0.138318109863729</v>
      </c>
      <c r="P12" s="17">
        <v>0</v>
      </c>
      <c r="Q12" s="17">
        <v>7.7609251613356606E-2</v>
      </c>
      <c r="R12" s="17"/>
      <c r="S12" s="17">
        <v>0</v>
      </c>
      <c r="T12" s="17">
        <v>0.10528433828122701</v>
      </c>
      <c r="U12" s="17">
        <v>0</v>
      </c>
      <c r="V12" s="17">
        <v>0</v>
      </c>
      <c r="W12" s="17">
        <v>0</v>
      </c>
      <c r="X12" s="17">
        <v>0</v>
      </c>
      <c r="Y12" s="17">
        <v>1</v>
      </c>
      <c r="Z12" s="17">
        <v>0.19297679619931199</v>
      </c>
      <c r="AA12" s="17">
        <v>0.100126927473521</v>
      </c>
      <c r="AB12" s="17">
        <v>0.14803307898718199</v>
      </c>
      <c r="AC12" s="17">
        <v>0</v>
      </c>
      <c r="AD12" s="17">
        <v>0.53103829588649598</v>
      </c>
      <c r="AE12" s="17"/>
      <c r="AF12" s="17">
        <v>0.196711776892531</v>
      </c>
      <c r="AG12" s="17">
        <v>0</v>
      </c>
      <c r="AH12" s="17">
        <v>0.13013559849607001</v>
      </c>
      <c r="AI12" s="17">
        <v>0.119843962343192</v>
      </c>
      <c r="AJ12" s="17">
        <v>0</v>
      </c>
      <c r="AK12" s="17"/>
      <c r="AL12" s="17">
        <v>7.6875416607273206E-2</v>
      </c>
      <c r="AM12" s="17">
        <v>0.101816529863927</v>
      </c>
      <c r="AN12" s="17">
        <v>0</v>
      </c>
      <c r="AO12" s="17">
        <v>0.20041808660805799</v>
      </c>
      <c r="AP12" s="17">
        <v>0</v>
      </c>
      <c r="AQ12" s="17">
        <v>0.33595394059343198</v>
      </c>
      <c r="AR12" s="17"/>
      <c r="AS12" s="17">
        <v>0.125446702440386</v>
      </c>
      <c r="AT12" s="17">
        <v>8.34421963640717E-2</v>
      </c>
      <c r="AU12" s="17"/>
      <c r="AV12" s="17">
        <v>0.161367536857833</v>
      </c>
      <c r="AW12" s="17">
        <v>0</v>
      </c>
    </row>
    <row r="13" spans="2:49" x14ac:dyDescent="0.3">
      <c r="B13" s="18" t="s">
        <v>270</v>
      </c>
      <c r="C13" s="17">
        <v>3.8143482499630801E-2</v>
      </c>
      <c r="D13" s="17">
        <v>0</v>
      </c>
      <c r="E13" s="17">
        <v>0.101181277775359</v>
      </c>
      <c r="F13" s="17"/>
      <c r="G13" s="17">
        <v>0</v>
      </c>
      <c r="H13" s="17">
        <v>6.2111259487160203E-2</v>
      </c>
      <c r="I13" s="17">
        <v>0</v>
      </c>
      <c r="J13" s="17">
        <v>0</v>
      </c>
      <c r="K13" s="17">
        <v>0</v>
      </c>
      <c r="L13" s="17">
        <v>0.14922171275855201</v>
      </c>
      <c r="M13" s="17"/>
      <c r="N13" s="17">
        <v>0</v>
      </c>
      <c r="O13" s="17">
        <v>7.1081953229767805E-2</v>
      </c>
      <c r="P13" s="17">
        <v>0.26058598319883602</v>
      </c>
      <c r="Q13" s="17">
        <v>0</v>
      </c>
      <c r="R13" s="17"/>
      <c r="S13" s="17">
        <v>0</v>
      </c>
      <c r="T13" s="17">
        <v>0</v>
      </c>
      <c r="U13" s="17">
        <v>0</v>
      </c>
      <c r="V13" s="17">
        <v>0</v>
      </c>
      <c r="W13" s="17">
        <v>0</v>
      </c>
      <c r="X13" s="17">
        <v>0.26320722370170102</v>
      </c>
      <c r="Y13" s="17">
        <v>0</v>
      </c>
      <c r="Z13" s="17">
        <v>0</v>
      </c>
      <c r="AA13" s="17">
        <v>0.115608612179607</v>
      </c>
      <c r="AB13" s="17">
        <v>0</v>
      </c>
      <c r="AC13" s="17">
        <v>0</v>
      </c>
      <c r="AD13" s="17">
        <v>0</v>
      </c>
      <c r="AE13" s="17"/>
      <c r="AF13" s="17">
        <v>0</v>
      </c>
      <c r="AG13" s="17">
        <v>0</v>
      </c>
      <c r="AH13" s="17">
        <v>4.76869754101533E-2</v>
      </c>
      <c r="AI13" s="17">
        <v>0</v>
      </c>
      <c r="AJ13" s="17">
        <v>0</v>
      </c>
      <c r="AK13" s="17"/>
      <c r="AL13" s="17">
        <v>4.53653698316158E-2</v>
      </c>
      <c r="AM13" s="17">
        <v>5.0376959186349803E-2</v>
      </c>
      <c r="AN13" s="17">
        <v>0</v>
      </c>
      <c r="AO13" s="17">
        <v>0</v>
      </c>
      <c r="AP13" s="17">
        <v>0</v>
      </c>
      <c r="AQ13" s="17">
        <v>0</v>
      </c>
      <c r="AR13" s="17"/>
      <c r="AS13" s="17">
        <v>6.8003557318852006E-2</v>
      </c>
      <c r="AT13" s="17">
        <v>0</v>
      </c>
      <c r="AU13" s="17"/>
      <c r="AV13" s="17">
        <v>4.5285089158990002E-2</v>
      </c>
      <c r="AW13" s="17">
        <v>0.14734349920414899</v>
      </c>
    </row>
    <row r="14" spans="2:49" x14ac:dyDescent="0.3">
      <c r="B14" s="18" t="s">
        <v>271</v>
      </c>
      <c r="C14" s="17">
        <v>0.23578914046446101</v>
      </c>
      <c r="D14" s="17">
        <v>0.25414345751538697</v>
      </c>
      <c r="E14" s="17">
        <v>0.205455893344371</v>
      </c>
      <c r="F14" s="17"/>
      <c r="G14" s="17">
        <v>0.20117196458852399</v>
      </c>
      <c r="H14" s="17">
        <v>0.115719700735542</v>
      </c>
      <c r="I14" s="17">
        <v>0.361496597058657</v>
      </c>
      <c r="J14" s="17">
        <v>0.26160801835425002</v>
      </c>
      <c r="K14" s="17">
        <v>0</v>
      </c>
      <c r="L14" s="17">
        <v>0.403669562452176</v>
      </c>
      <c r="M14" s="17"/>
      <c r="N14" s="17">
        <v>0.24965473477341699</v>
      </c>
      <c r="O14" s="17">
        <v>0.16419416513325699</v>
      </c>
      <c r="P14" s="17">
        <v>0.23952960654813901</v>
      </c>
      <c r="Q14" s="17">
        <v>0.28628598381869502</v>
      </c>
      <c r="R14" s="17"/>
      <c r="S14" s="17">
        <v>0.44096649373383801</v>
      </c>
      <c r="T14" s="17">
        <v>0.104093510147843</v>
      </c>
      <c r="U14" s="17">
        <v>0.50037145045729103</v>
      </c>
      <c r="V14" s="17">
        <v>0.33403523345547498</v>
      </c>
      <c r="W14" s="17">
        <v>0.18071291243372201</v>
      </c>
      <c r="X14" s="17">
        <v>0</v>
      </c>
      <c r="Y14" s="17">
        <v>0</v>
      </c>
      <c r="Z14" s="17">
        <v>0</v>
      </c>
      <c r="AA14" s="17">
        <v>0.29502265860320198</v>
      </c>
      <c r="AB14" s="17">
        <v>0.32737527673155797</v>
      </c>
      <c r="AC14" s="17">
        <v>1</v>
      </c>
      <c r="AD14" s="17">
        <v>0</v>
      </c>
      <c r="AE14" s="17"/>
      <c r="AF14" s="17">
        <v>0.185936064889203</v>
      </c>
      <c r="AG14" s="17">
        <v>0.55679738225719799</v>
      </c>
      <c r="AH14" s="17">
        <v>0.19211269779533199</v>
      </c>
      <c r="AI14" s="17">
        <v>0.228713826680047</v>
      </c>
      <c r="AJ14" s="17">
        <v>0</v>
      </c>
      <c r="AK14" s="17"/>
      <c r="AL14" s="17">
        <v>0.22458990461372799</v>
      </c>
      <c r="AM14" s="17">
        <v>0.22283090244974299</v>
      </c>
      <c r="AN14" s="17">
        <v>0</v>
      </c>
      <c r="AO14" s="17">
        <v>0.40451510476212998</v>
      </c>
      <c r="AP14" s="17">
        <v>0</v>
      </c>
      <c r="AQ14" s="17">
        <v>0.36736400520304602</v>
      </c>
      <c r="AR14" s="17"/>
      <c r="AS14" s="17">
        <v>0.16063150861195599</v>
      </c>
      <c r="AT14" s="17">
        <v>0.33179606049516103</v>
      </c>
      <c r="AU14" s="17"/>
      <c r="AV14" s="17">
        <v>0.130524907155109</v>
      </c>
      <c r="AW14" s="17">
        <v>0.265773105005775</v>
      </c>
    </row>
    <row r="15" spans="2:49" x14ac:dyDescent="0.3">
      <c r="B15" s="18" t="s">
        <v>272</v>
      </c>
      <c r="C15" s="17">
        <v>0.114730105006248</v>
      </c>
      <c r="D15" s="17">
        <v>9.9685965986415007E-2</v>
      </c>
      <c r="E15" s="17">
        <v>0.139592789100209</v>
      </c>
      <c r="F15" s="17"/>
      <c r="G15" s="17">
        <v>8.5603956896307107E-2</v>
      </c>
      <c r="H15" s="17">
        <v>0</v>
      </c>
      <c r="I15" s="17">
        <v>0.177363545264864</v>
      </c>
      <c r="J15" s="17">
        <v>0.24948314727497201</v>
      </c>
      <c r="K15" s="17">
        <v>0.483215442824245</v>
      </c>
      <c r="L15" s="17">
        <v>0.14681656523874101</v>
      </c>
      <c r="M15" s="17"/>
      <c r="N15" s="17">
        <v>0.14464816136851899</v>
      </c>
      <c r="O15" s="17">
        <v>0.13822778914370901</v>
      </c>
      <c r="P15" s="17">
        <v>0</v>
      </c>
      <c r="Q15" s="17">
        <v>7.4411067406539896E-2</v>
      </c>
      <c r="R15" s="17"/>
      <c r="S15" s="17">
        <v>0.29019450296371602</v>
      </c>
      <c r="T15" s="17">
        <v>0.100196734109625</v>
      </c>
      <c r="U15" s="17">
        <v>0</v>
      </c>
      <c r="V15" s="17">
        <v>0</v>
      </c>
      <c r="W15" s="17">
        <v>0.202140453945927</v>
      </c>
      <c r="X15" s="17">
        <v>0.241270243517274</v>
      </c>
      <c r="Y15" s="17">
        <v>0</v>
      </c>
      <c r="Z15" s="17">
        <v>0</v>
      </c>
      <c r="AA15" s="17">
        <v>0</v>
      </c>
      <c r="AB15" s="17">
        <v>0.21234229997883</v>
      </c>
      <c r="AC15" s="17">
        <v>0</v>
      </c>
      <c r="AD15" s="17">
        <v>0</v>
      </c>
      <c r="AE15" s="17"/>
      <c r="AF15" s="17">
        <v>0.17409058195965399</v>
      </c>
      <c r="AG15" s="17">
        <v>0</v>
      </c>
      <c r="AH15" s="17">
        <v>0.19423503625895899</v>
      </c>
      <c r="AI15" s="17">
        <v>6.12792556039254E-2</v>
      </c>
      <c r="AJ15" s="17">
        <v>0</v>
      </c>
      <c r="AK15" s="17"/>
      <c r="AL15" s="17">
        <v>0.14319444779938201</v>
      </c>
      <c r="AM15" s="17">
        <v>0</v>
      </c>
      <c r="AN15" s="17">
        <v>0.48112971133244697</v>
      </c>
      <c r="AO15" s="17">
        <v>0.19073338031519901</v>
      </c>
      <c r="AP15" s="17">
        <v>1</v>
      </c>
      <c r="AQ15" s="17">
        <v>0</v>
      </c>
      <c r="AR15" s="17"/>
      <c r="AS15" s="17">
        <v>0.14339238891405701</v>
      </c>
      <c r="AT15" s="17">
        <v>7.8116689559170296E-2</v>
      </c>
      <c r="AU15" s="17"/>
      <c r="AV15" s="17">
        <v>0.14119386117750499</v>
      </c>
      <c r="AW15" s="17">
        <v>0.15107033012135601</v>
      </c>
    </row>
    <row r="16" spans="2:49" ht="28.8" x14ac:dyDescent="0.3">
      <c r="B16" s="18" t="s">
        <v>273</v>
      </c>
      <c r="C16" s="17">
        <v>3.7118426136947498E-2</v>
      </c>
      <c r="D16" s="17">
        <v>3.34108256116692E-2</v>
      </c>
      <c r="E16" s="17">
        <v>4.32457891242925E-2</v>
      </c>
      <c r="F16" s="17"/>
      <c r="G16" s="17">
        <v>0.18274383492027499</v>
      </c>
      <c r="H16" s="17">
        <v>0</v>
      </c>
      <c r="I16" s="17">
        <v>0</v>
      </c>
      <c r="J16" s="17">
        <v>0</v>
      </c>
      <c r="K16" s="17">
        <v>0</v>
      </c>
      <c r="L16" s="17">
        <v>0</v>
      </c>
      <c r="M16" s="17"/>
      <c r="N16" s="17">
        <v>0</v>
      </c>
      <c r="O16" s="17">
        <v>6.2990263515265807E-2</v>
      </c>
      <c r="P16" s="17">
        <v>0</v>
      </c>
      <c r="Q16" s="17">
        <v>8.4532572716066595E-2</v>
      </c>
      <c r="R16" s="17"/>
      <c r="S16" s="17">
        <v>0</v>
      </c>
      <c r="T16" s="17">
        <v>0</v>
      </c>
      <c r="U16" s="17">
        <v>0</v>
      </c>
      <c r="V16" s="17">
        <v>0</v>
      </c>
      <c r="W16" s="17">
        <v>0.19484750856331801</v>
      </c>
      <c r="X16" s="17">
        <v>0</v>
      </c>
      <c r="Y16" s="17">
        <v>0</v>
      </c>
      <c r="Z16" s="17">
        <v>0</v>
      </c>
      <c r="AA16" s="17">
        <v>0.13080619568823901</v>
      </c>
      <c r="AB16" s="17">
        <v>0</v>
      </c>
      <c r="AC16" s="17">
        <v>0</v>
      </c>
      <c r="AD16" s="17">
        <v>0</v>
      </c>
      <c r="AE16" s="17"/>
      <c r="AF16" s="17">
        <v>0</v>
      </c>
      <c r="AG16" s="17">
        <v>0.15816448425479801</v>
      </c>
      <c r="AH16" s="17">
        <v>3.9371029311272801E-2</v>
      </c>
      <c r="AI16" s="17">
        <v>0</v>
      </c>
      <c r="AJ16" s="17">
        <v>0</v>
      </c>
      <c r="AK16" s="17"/>
      <c r="AL16" s="17">
        <v>0</v>
      </c>
      <c r="AM16" s="17">
        <v>0.10164161725463899</v>
      </c>
      <c r="AN16" s="17">
        <v>0</v>
      </c>
      <c r="AO16" s="17">
        <v>0</v>
      </c>
      <c r="AP16" s="17">
        <v>0</v>
      </c>
      <c r="AQ16" s="17">
        <v>0</v>
      </c>
      <c r="AR16" s="17"/>
      <c r="AS16" s="17">
        <v>0</v>
      </c>
      <c r="AT16" s="17">
        <v>8.4533780798320204E-2</v>
      </c>
      <c r="AU16" s="17"/>
      <c r="AV16" s="17">
        <v>0</v>
      </c>
      <c r="AW16" s="17">
        <v>0</v>
      </c>
    </row>
    <row r="17" spans="2:49" ht="28.8" x14ac:dyDescent="0.3">
      <c r="B17" s="18" t="s">
        <v>274</v>
      </c>
      <c r="C17" s="19">
        <v>3.7482041446562801E-2</v>
      </c>
      <c r="D17" s="19">
        <v>2.9955774615169899E-2</v>
      </c>
      <c r="E17" s="19">
        <v>4.9920320193461001E-2</v>
      </c>
      <c r="F17" s="19"/>
      <c r="G17" s="19">
        <v>9.2651131038978499E-2</v>
      </c>
      <c r="H17" s="19">
        <v>0</v>
      </c>
      <c r="I17" s="19">
        <v>0</v>
      </c>
      <c r="J17" s="19">
        <v>0</v>
      </c>
      <c r="K17" s="19">
        <v>0</v>
      </c>
      <c r="L17" s="19">
        <v>0.15137825495493301</v>
      </c>
      <c r="M17" s="19"/>
      <c r="N17" s="19">
        <v>0</v>
      </c>
      <c r="O17" s="19">
        <v>0</v>
      </c>
      <c r="P17" s="19">
        <v>0</v>
      </c>
      <c r="Q17" s="19">
        <v>0.15221563364864499</v>
      </c>
      <c r="R17" s="19"/>
      <c r="S17" s="19">
        <v>0</v>
      </c>
      <c r="T17" s="19">
        <v>0</v>
      </c>
      <c r="U17" s="19">
        <v>0</v>
      </c>
      <c r="V17" s="19">
        <v>0</v>
      </c>
      <c r="W17" s="19">
        <v>0</v>
      </c>
      <c r="X17" s="19">
        <v>0.25084666507269099</v>
      </c>
      <c r="Y17" s="19">
        <v>0</v>
      </c>
      <c r="Z17" s="19">
        <v>0</v>
      </c>
      <c r="AA17" s="19">
        <v>0.117279380098172</v>
      </c>
      <c r="AB17" s="19">
        <v>0</v>
      </c>
      <c r="AC17" s="19">
        <v>0</v>
      </c>
      <c r="AD17" s="19">
        <v>0</v>
      </c>
      <c r="AE17" s="19"/>
      <c r="AF17" s="19">
        <v>0.19210306732662499</v>
      </c>
      <c r="AG17" s="19">
        <v>0.14299420922584399</v>
      </c>
      <c r="AH17" s="19">
        <v>0</v>
      </c>
      <c r="AI17" s="19">
        <v>0</v>
      </c>
      <c r="AJ17" s="19">
        <v>0</v>
      </c>
      <c r="AK17" s="19"/>
      <c r="AL17" s="19">
        <v>0</v>
      </c>
      <c r="AM17" s="19">
        <v>0.10263730731950001</v>
      </c>
      <c r="AN17" s="19">
        <v>0</v>
      </c>
      <c r="AO17" s="19">
        <v>0</v>
      </c>
      <c r="AP17" s="19">
        <v>0</v>
      </c>
      <c r="AQ17" s="19">
        <v>0</v>
      </c>
      <c r="AR17" s="19"/>
      <c r="AS17" s="19">
        <v>3.3273056703737598E-2</v>
      </c>
      <c r="AT17" s="19">
        <v>4.28586299799519E-2</v>
      </c>
      <c r="AU17" s="19"/>
      <c r="AV17" s="19">
        <v>4.2800576655768599E-2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494</v>
      </c>
      <c r="D7" s="10">
        <v>300</v>
      </c>
      <c r="E7" s="10">
        <v>194</v>
      </c>
      <c r="F7" s="10"/>
      <c r="G7" s="10">
        <v>45</v>
      </c>
      <c r="H7" s="10">
        <v>57</v>
      </c>
      <c r="I7" s="10">
        <v>59</v>
      </c>
      <c r="J7" s="10">
        <v>80</v>
      </c>
      <c r="K7" s="10">
        <v>102</v>
      </c>
      <c r="L7" s="10">
        <v>151</v>
      </c>
      <c r="M7" s="10"/>
      <c r="N7" s="10">
        <v>134</v>
      </c>
      <c r="O7" s="10">
        <v>118</v>
      </c>
      <c r="P7" s="10">
        <v>118</v>
      </c>
      <c r="Q7" s="10">
        <v>123</v>
      </c>
      <c r="R7" s="10"/>
      <c r="S7" s="10">
        <v>43</v>
      </c>
      <c r="T7" s="10">
        <v>74</v>
      </c>
      <c r="U7" s="10">
        <v>46</v>
      </c>
      <c r="V7" s="10">
        <v>34</v>
      </c>
      <c r="W7" s="10">
        <v>35</v>
      </c>
      <c r="X7" s="10">
        <v>38</v>
      </c>
      <c r="Y7" s="10">
        <v>35</v>
      </c>
      <c r="Z7" s="10">
        <v>23</v>
      </c>
      <c r="AA7" s="10">
        <v>43</v>
      </c>
      <c r="AB7" s="10">
        <v>55</v>
      </c>
      <c r="AC7" s="10">
        <v>51</v>
      </c>
      <c r="AD7" s="10">
        <v>17</v>
      </c>
      <c r="AE7" s="10"/>
      <c r="AF7" s="10">
        <v>109</v>
      </c>
      <c r="AG7" s="10">
        <v>122</v>
      </c>
      <c r="AH7" s="10">
        <v>110</v>
      </c>
      <c r="AI7" s="10">
        <v>52</v>
      </c>
      <c r="AJ7" s="10">
        <v>6</v>
      </c>
      <c r="AK7" s="10"/>
      <c r="AL7" s="10">
        <v>90</v>
      </c>
      <c r="AM7" s="10">
        <v>144</v>
      </c>
      <c r="AN7" s="10">
        <v>56</v>
      </c>
      <c r="AO7" s="10">
        <v>110</v>
      </c>
      <c r="AP7" s="10">
        <v>60</v>
      </c>
      <c r="AQ7" s="10">
        <v>34</v>
      </c>
      <c r="AR7" s="10"/>
      <c r="AS7" s="10">
        <v>295</v>
      </c>
      <c r="AT7" s="10">
        <v>199</v>
      </c>
      <c r="AU7" s="10"/>
      <c r="AV7" s="10">
        <v>214</v>
      </c>
      <c r="AW7" s="10">
        <v>81</v>
      </c>
    </row>
    <row r="8" spans="2:49" ht="30" customHeight="1" x14ac:dyDescent="0.3">
      <c r="B8" s="11" t="s">
        <v>20</v>
      </c>
      <c r="C8" s="11">
        <v>489</v>
      </c>
      <c r="D8" s="11">
        <v>297</v>
      </c>
      <c r="E8" s="11">
        <v>192</v>
      </c>
      <c r="F8" s="11"/>
      <c r="G8" s="11">
        <v>44</v>
      </c>
      <c r="H8" s="11">
        <v>54</v>
      </c>
      <c r="I8" s="11">
        <v>71</v>
      </c>
      <c r="J8" s="11">
        <v>82</v>
      </c>
      <c r="K8" s="11">
        <v>96</v>
      </c>
      <c r="L8" s="11">
        <v>141</v>
      </c>
      <c r="M8" s="11"/>
      <c r="N8" s="11">
        <v>132</v>
      </c>
      <c r="O8" s="11">
        <v>115</v>
      </c>
      <c r="P8" s="11">
        <v>121</v>
      </c>
      <c r="Q8" s="11">
        <v>120</v>
      </c>
      <c r="R8" s="11"/>
      <c r="S8" s="11">
        <v>43</v>
      </c>
      <c r="T8" s="11">
        <v>71</v>
      </c>
      <c r="U8" s="11">
        <v>47</v>
      </c>
      <c r="V8" s="11">
        <v>33</v>
      </c>
      <c r="W8" s="11">
        <v>32</v>
      </c>
      <c r="X8" s="11">
        <v>39</v>
      </c>
      <c r="Y8" s="11">
        <v>33</v>
      </c>
      <c r="Z8" s="11">
        <v>22</v>
      </c>
      <c r="AA8" s="11">
        <v>45</v>
      </c>
      <c r="AB8" s="11">
        <v>56</v>
      </c>
      <c r="AC8" s="11">
        <v>50</v>
      </c>
      <c r="AD8" s="11">
        <v>17</v>
      </c>
      <c r="AE8" s="11"/>
      <c r="AF8" s="11">
        <v>109</v>
      </c>
      <c r="AG8" s="11">
        <v>120</v>
      </c>
      <c r="AH8" s="11">
        <v>110</v>
      </c>
      <c r="AI8" s="11">
        <v>52</v>
      </c>
      <c r="AJ8" s="11">
        <v>5</v>
      </c>
      <c r="AK8" s="11"/>
      <c r="AL8" s="11">
        <v>90</v>
      </c>
      <c r="AM8" s="11">
        <v>145</v>
      </c>
      <c r="AN8" s="11">
        <v>55</v>
      </c>
      <c r="AO8" s="11">
        <v>108</v>
      </c>
      <c r="AP8" s="11">
        <v>58</v>
      </c>
      <c r="AQ8" s="11">
        <v>33</v>
      </c>
      <c r="AR8" s="11"/>
      <c r="AS8" s="11">
        <v>291</v>
      </c>
      <c r="AT8" s="11">
        <v>197</v>
      </c>
      <c r="AU8" s="11"/>
      <c r="AV8" s="11">
        <v>211</v>
      </c>
      <c r="AW8" s="11">
        <v>81</v>
      </c>
    </row>
    <row r="9" spans="2:49" x14ac:dyDescent="0.3">
      <c r="B9" s="18" t="s">
        <v>266</v>
      </c>
      <c r="C9" s="17">
        <v>8.8437788291511991E-3</v>
      </c>
      <c r="D9" s="17">
        <v>1.0782678743720501E-2</v>
      </c>
      <c r="E9" s="17">
        <v>5.8382281158796401E-3</v>
      </c>
      <c r="F9" s="17"/>
      <c r="G9" s="17">
        <v>0</v>
      </c>
      <c r="H9" s="17">
        <v>1.82388984838367E-2</v>
      </c>
      <c r="I9" s="17">
        <v>3.3181012382387597E-2</v>
      </c>
      <c r="J9" s="17">
        <v>1.1821495787809101E-2</v>
      </c>
      <c r="K9" s="17">
        <v>0</v>
      </c>
      <c r="L9" s="17">
        <v>0</v>
      </c>
      <c r="M9" s="17"/>
      <c r="N9" s="17">
        <v>0</v>
      </c>
      <c r="O9" s="17">
        <v>8.4434580496507792E-3</v>
      </c>
      <c r="P9" s="17">
        <v>1.7455579573109201E-2</v>
      </c>
      <c r="Q9" s="17">
        <v>1.0380510235577199E-2</v>
      </c>
      <c r="R9" s="17"/>
      <c r="S9" s="17">
        <v>0</v>
      </c>
      <c r="T9" s="17">
        <v>1.40274591787466E-2</v>
      </c>
      <c r="U9" s="17">
        <v>2.62615186036615E-2</v>
      </c>
      <c r="V9" s="17">
        <v>0</v>
      </c>
      <c r="W9" s="17">
        <v>0</v>
      </c>
      <c r="X9" s="17">
        <v>2.8521310714480701E-2</v>
      </c>
      <c r="Y9" s="17">
        <v>0</v>
      </c>
      <c r="Z9" s="17">
        <v>0</v>
      </c>
      <c r="AA9" s="17">
        <v>0</v>
      </c>
      <c r="AB9" s="17">
        <v>0</v>
      </c>
      <c r="AC9" s="17">
        <v>1.94570143768968E-2</v>
      </c>
      <c r="AD9" s="17">
        <v>0</v>
      </c>
      <c r="AE9" s="17"/>
      <c r="AF9" s="17">
        <v>2.05436717340425E-2</v>
      </c>
      <c r="AG9" s="17">
        <v>0</v>
      </c>
      <c r="AH9" s="17">
        <v>8.7504579265004507E-3</v>
      </c>
      <c r="AI9" s="17">
        <v>2.1693623865455199E-2</v>
      </c>
      <c r="AJ9" s="17">
        <v>0</v>
      </c>
      <c r="AK9" s="17"/>
      <c r="AL9" s="17">
        <v>1.10017941783483E-2</v>
      </c>
      <c r="AM9" s="17">
        <v>0</v>
      </c>
      <c r="AN9" s="17">
        <v>0</v>
      </c>
      <c r="AO9" s="17">
        <v>8.9593986074783302E-3</v>
      </c>
      <c r="AP9" s="17">
        <v>2.1368386708727101E-2</v>
      </c>
      <c r="AQ9" s="17">
        <v>3.4163039093000697E-2</v>
      </c>
      <c r="AR9" s="17"/>
      <c r="AS9" s="17">
        <v>1.1508485005240101E-2</v>
      </c>
      <c r="AT9" s="17">
        <v>4.90430256533376E-3</v>
      </c>
      <c r="AU9" s="17"/>
      <c r="AV9" s="17">
        <v>1.00041323682338E-2</v>
      </c>
      <c r="AW9" s="17">
        <v>1.5447328872035201E-2</v>
      </c>
    </row>
    <row r="10" spans="2:49" x14ac:dyDescent="0.3">
      <c r="B10" s="18" t="s">
        <v>267</v>
      </c>
      <c r="C10" s="17">
        <v>8.8295219460235205E-2</v>
      </c>
      <c r="D10" s="17">
        <v>0.113663798026323</v>
      </c>
      <c r="E10" s="17">
        <v>4.8970575196206699E-2</v>
      </c>
      <c r="F10" s="17"/>
      <c r="G10" s="17">
        <v>6.5389866143931302E-2</v>
      </c>
      <c r="H10" s="17">
        <v>0.20811227431013801</v>
      </c>
      <c r="I10" s="17">
        <v>7.2720264468405293E-2</v>
      </c>
      <c r="J10" s="17">
        <v>4.8639043810304199E-2</v>
      </c>
      <c r="K10" s="17">
        <v>8.8081225772323996E-2</v>
      </c>
      <c r="L10" s="17">
        <v>8.0306846648475205E-2</v>
      </c>
      <c r="M10" s="17"/>
      <c r="N10" s="17">
        <v>0.117816456638692</v>
      </c>
      <c r="O10" s="17">
        <v>8.24408259659411E-2</v>
      </c>
      <c r="P10" s="17">
        <v>7.6993512190857302E-2</v>
      </c>
      <c r="Q10" s="17">
        <v>7.3391617721250094E-2</v>
      </c>
      <c r="R10" s="17"/>
      <c r="S10" s="17">
        <v>2.2652323808414102E-2</v>
      </c>
      <c r="T10" s="17">
        <v>0.12453574114060199</v>
      </c>
      <c r="U10" s="17">
        <v>5.01894765692266E-2</v>
      </c>
      <c r="V10" s="17">
        <v>5.2424277886055602E-2</v>
      </c>
      <c r="W10" s="17">
        <v>5.6367582504885501E-2</v>
      </c>
      <c r="X10" s="17">
        <v>0.10097972779752901</v>
      </c>
      <c r="Y10" s="17">
        <v>0.14110975653107199</v>
      </c>
      <c r="Z10" s="17">
        <v>0.132511186977117</v>
      </c>
      <c r="AA10" s="17">
        <v>0.16342453446513799</v>
      </c>
      <c r="AB10" s="17">
        <v>3.3946407592323903E-2</v>
      </c>
      <c r="AC10" s="17">
        <v>9.3265162278180394E-2</v>
      </c>
      <c r="AD10" s="17">
        <v>0.11536018975567799</v>
      </c>
      <c r="AE10" s="17"/>
      <c r="AF10" s="17">
        <v>8.3142366734028306E-2</v>
      </c>
      <c r="AG10" s="17">
        <v>5.2282727624095603E-2</v>
      </c>
      <c r="AH10" s="17">
        <v>0.104123715542114</v>
      </c>
      <c r="AI10" s="17">
        <v>0.13518456138563201</v>
      </c>
      <c r="AJ10" s="17">
        <v>0.15990669607910801</v>
      </c>
      <c r="AK10" s="17"/>
      <c r="AL10" s="17">
        <v>0.12860950846309999</v>
      </c>
      <c r="AM10" s="17">
        <v>5.6456810230373501E-2</v>
      </c>
      <c r="AN10" s="17">
        <v>9.0470620688429496E-2</v>
      </c>
      <c r="AO10" s="17">
        <v>9.97134965760684E-2</v>
      </c>
      <c r="AP10" s="17">
        <v>9.9861918089965598E-2</v>
      </c>
      <c r="AQ10" s="17">
        <v>5.6255755716346001E-2</v>
      </c>
      <c r="AR10" s="17"/>
      <c r="AS10" s="17">
        <v>8.79578580051944E-2</v>
      </c>
      <c r="AT10" s="17">
        <v>8.8793971426356602E-2</v>
      </c>
      <c r="AU10" s="17"/>
      <c r="AV10" s="17">
        <v>8.5056845737211298E-2</v>
      </c>
      <c r="AW10" s="17">
        <v>9.5553573330280195E-2</v>
      </c>
    </row>
    <row r="11" spans="2:49" x14ac:dyDescent="0.3">
      <c r="B11" s="18" t="s">
        <v>268</v>
      </c>
      <c r="C11" s="17">
        <v>0.25416815440027501</v>
      </c>
      <c r="D11" s="17">
        <v>0.292036588254659</v>
      </c>
      <c r="E11" s="17">
        <v>0.195467085032904</v>
      </c>
      <c r="F11" s="17"/>
      <c r="G11" s="17">
        <v>0.20429779490101799</v>
      </c>
      <c r="H11" s="17">
        <v>0.24293822337069601</v>
      </c>
      <c r="I11" s="17">
        <v>0.246316131695139</v>
      </c>
      <c r="J11" s="17">
        <v>0.30285751533974098</v>
      </c>
      <c r="K11" s="17">
        <v>0.29939159186662501</v>
      </c>
      <c r="L11" s="17">
        <v>0.219193279680513</v>
      </c>
      <c r="M11" s="17"/>
      <c r="N11" s="17">
        <v>0.30512830480321601</v>
      </c>
      <c r="O11" s="17">
        <v>0.21713377604181999</v>
      </c>
      <c r="P11" s="17">
        <v>0.26213964876275903</v>
      </c>
      <c r="Q11" s="17">
        <v>0.21922319273069699</v>
      </c>
      <c r="R11" s="17"/>
      <c r="S11" s="17">
        <v>0.18598841895620499</v>
      </c>
      <c r="T11" s="17">
        <v>0.28945620398565802</v>
      </c>
      <c r="U11" s="17">
        <v>0.26397788073824902</v>
      </c>
      <c r="V11" s="17">
        <v>0.155836693123313</v>
      </c>
      <c r="W11" s="17">
        <v>0.30496492921985002</v>
      </c>
      <c r="X11" s="17">
        <v>0.18366275230792301</v>
      </c>
      <c r="Y11" s="17">
        <v>0.23173980106469499</v>
      </c>
      <c r="Z11" s="17">
        <v>0.49355144967305897</v>
      </c>
      <c r="AA11" s="17">
        <v>0.247993948044577</v>
      </c>
      <c r="AB11" s="17">
        <v>0.22427451584555</v>
      </c>
      <c r="AC11" s="17">
        <v>0.273258686651426</v>
      </c>
      <c r="AD11" s="17">
        <v>0.30206898125509501</v>
      </c>
      <c r="AE11" s="17"/>
      <c r="AF11" s="17">
        <v>0.29003331373618602</v>
      </c>
      <c r="AG11" s="17">
        <v>0.18727006641685101</v>
      </c>
      <c r="AH11" s="17">
        <v>0.26034235996598398</v>
      </c>
      <c r="AI11" s="17">
        <v>0.25524688192755901</v>
      </c>
      <c r="AJ11" s="17">
        <v>0.29303746393673702</v>
      </c>
      <c r="AK11" s="17"/>
      <c r="AL11" s="17">
        <v>0.192961053662948</v>
      </c>
      <c r="AM11" s="17">
        <v>0.33115094710790599</v>
      </c>
      <c r="AN11" s="17">
        <v>0.24967104481744401</v>
      </c>
      <c r="AO11" s="17">
        <v>0.25614662674585698</v>
      </c>
      <c r="AP11" s="17">
        <v>0.156185786036517</v>
      </c>
      <c r="AQ11" s="17">
        <v>0.257548724790231</v>
      </c>
      <c r="AR11" s="17"/>
      <c r="AS11" s="17">
        <v>0.25568291185609299</v>
      </c>
      <c r="AT11" s="17">
        <v>0.25192875138609699</v>
      </c>
      <c r="AU11" s="17"/>
      <c r="AV11" s="17">
        <v>0.27535531691222997</v>
      </c>
      <c r="AW11" s="17">
        <v>0.204174688255892</v>
      </c>
    </row>
    <row r="12" spans="2:49" x14ac:dyDescent="0.3">
      <c r="B12" s="18" t="s">
        <v>269</v>
      </c>
      <c r="C12" s="17">
        <v>0.17639721571210401</v>
      </c>
      <c r="D12" s="17">
        <v>0.18072597624650999</v>
      </c>
      <c r="E12" s="17">
        <v>0.16968706568630701</v>
      </c>
      <c r="F12" s="17"/>
      <c r="G12" s="17">
        <v>0.195117355156841</v>
      </c>
      <c r="H12" s="17">
        <v>0.122393656992195</v>
      </c>
      <c r="I12" s="17">
        <v>0.18541443695933099</v>
      </c>
      <c r="J12" s="17">
        <v>0.21226580445732099</v>
      </c>
      <c r="K12" s="17">
        <v>0.144796837640078</v>
      </c>
      <c r="L12" s="17">
        <v>0.1874345006076</v>
      </c>
      <c r="M12" s="17"/>
      <c r="N12" s="17">
        <v>0.13603738485391001</v>
      </c>
      <c r="O12" s="17">
        <v>0.25801939622334202</v>
      </c>
      <c r="P12" s="17">
        <v>0.16126216692475001</v>
      </c>
      <c r="Q12" s="17">
        <v>0.15968003835919001</v>
      </c>
      <c r="R12" s="17"/>
      <c r="S12" s="17">
        <v>0.28440177358456498</v>
      </c>
      <c r="T12" s="17">
        <v>0.23085217000994901</v>
      </c>
      <c r="U12" s="17">
        <v>0.186818352790212</v>
      </c>
      <c r="V12" s="17">
        <v>0.19999320005009</v>
      </c>
      <c r="W12" s="17">
        <v>0.161599094312814</v>
      </c>
      <c r="X12" s="17">
        <v>0.12246023151395299</v>
      </c>
      <c r="Y12" s="17">
        <v>0.16642462388291601</v>
      </c>
      <c r="Z12" s="17">
        <v>8.2059526803587399E-2</v>
      </c>
      <c r="AA12" s="17">
        <v>0.16310754542087999</v>
      </c>
      <c r="AB12" s="17">
        <v>0.10919723386644301</v>
      </c>
      <c r="AC12" s="17">
        <v>0.18906236239101801</v>
      </c>
      <c r="AD12" s="17">
        <v>0.11930401366294401</v>
      </c>
      <c r="AE12" s="17"/>
      <c r="AF12" s="17">
        <v>0.15288910616368201</v>
      </c>
      <c r="AG12" s="17">
        <v>0.18110725979860601</v>
      </c>
      <c r="AH12" s="17">
        <v>0.180657091905569</v>
      </c>
      <c r="AI12" s="17">
        <v>0.16246289863600599</v>
      </c>
      <c r="AJ12" s="17">
        <v>0.17180795989289899</v>
      </c>
      <c r="AK12" s="17"/>
      <c r="AL12" s="17">
        <v>0.21899410687012399</v>
      </c>
      <c r="AM12" s="17">
        <v>0.17458761644302501</v>
      </c>
      <c r="AN12" s="17">
        <v>0.21437422137947701</v>
      </c>
      <c r="AO12" s="17">
        <v>7.9912448063076805E-2</v>
      </c>
      <c r="AP12" s="17">
        <v>0.248055143307541</v>
      </c>
      <c r="AQ12" s="17">
        <v>0.194108263809179</v>
      </c>
      <c r="AR12" s="17"/>
      <c r="AS12" s="17">
        <v>0.17140755387995499</v>
      </c>
      <c r="AT12" s="17">
        <v>0.183773884302665</v>
      </c>
      <c r="AU12" s="17"/>
      <c r="AV12" s="17">
        <v>0.15508856401211499</v>
      </c>
      <c r="AW12" s="17">
        <v>0.21413553638353999</v>
      </c>
    </row>
    <row r="13" spans="2:49" x14ac:dyDescent="0.3">
      <c r="B13" s="18" t="s">
        <v>270</v>
      </c>
      <c r="C13" s="17">
        <v>0.14644503756690799</v>
      </c>
      <c r="D13" s="17">
        <v>0.12403194709786</v>
      </c>
      <c r="E13" s="17">
        <v>0.181188285291913</v>
      </c>
      <c r="F13" s="17"/>
      <c r="G13" s="17">
        <v>0.23853365770898</v>
      </c>
      <c r="H13" s="17">
        <v>0.126557862856197</v>
      </c>
      <c r="I13" s="17">
        <v>9.3183771017294303E-2</v>
      </c>
      <c r="J13" s="17">
        <v>0.14049782528028701</v>
      </c>
      <c r="K13" s="17">
        <v>0.128307836919996</v>
      </c>
      <c r="L13" s="17">
        <v>0.167924380340222</v>
      </c>
      <c r="M13" s="17"/>
      <c r="N13" s="17">
        <v>0.167475491325868</v>
      </c>
      <c r="O13" s="17">
        <v>0.10961287603891599</v>
      </c>
      <c r="P13" s="17">
        <v>0.15749540134819701</v>
      </c>
      <c r="Q13" s="17">
        <v>0.14844014039251299</v>
      </c>
      <c r="R13" s="17"/>
      <c r="S13" s="17">
        <v>0.20860965476642099</v>
      </c>
      <c r="T13" s="17">
        <v>9.2447868508482495E-2</v>
      </c>
      <c r="U13" s="17">
        <v>0.184185238175465</v>
      </c>
      <c r="V13" s="17">
        <v>0.14489773001237299</v>
      </c>
      <c r="W13" s="17">
        <v>5.3845950142776697E-2</v>
      </c>
      <c r="X13" s="17">
        <v>0.18738334957504599</v>
      </c>
      <c r="Y13" s="17">
        <v>0.20208856210847401</v>
      </c>
      <c r="Z13" s="17">
        <v>8.51142470432351E-2</v>
      </c>
      <c r="AA13" s="17">
        <v>0.134471485672261</v>
      </c>
      <c r="AB13" s="17">
        <v>0.14364989668015199</v>
      </c>
      <c r="AC13" s="17">
        <v>0.176037670457666</v>
      </c>
      <c r="AD13" s="17">
        <v>0.120468877920815</v>
      </c>
      <c r="AE13" s="17"/>
      <c r="AF13" s="17">
        <v>8.3578399749594204E-2</v>
      </c>
      <c r="AG13" s="17">
        <v>0.22684300808213101</v>
      </c>
      <c r="AH13" s="17">
        <v>0.16082738975429001</v>
      </c>
      <c r="AI13" s="17">
        <v>0.18885198967984601</v>
      </c>
      <c r="AJ13" s="17">
        <v>0.19160942860899799</v>
      </c>
      <c r="AK13" s="17"/>
      <c r="AL13" s="17">
        <v>0.15804991861161599</v>
      </c>
      <c r="AM13" s="17">
        <v>0.16201387658214</v>
      </c>
      <c r="AN13" s="17">
        <v>0.174850771787182</v>
      </c>
      <c r="AO13" s="17">
        <v>0.14504363870022099</v>
      </c>
      <c r="AP13" s="17">
        <v>4.8315722575666402E-2</v>
      </c>
      <c r="AQ13" s="17">
        <v>0.17722652888993601</v>
      </c>
      <c r="AR13" s="17"/>
      <c r="AS13" s="17">
        <v>0.15446084650773001</v>
      </c>
      <c r="AT13" s="17">
        <v>0.13459454187585501</v>
      </c>
      <c r="AU13" s="17"/>
      <c r="AV13" s="17">
        <v>0.15613327692593701</v>
      </c>
      <c r="AW13" s="17">
        <v>0.15008192488167801</v>
      </c>
    </row>
    <row r="14" spans="2:49" x14ac:dyDescent="0.3">
      <c r="B14" s="18" t="s">
        <v>271</v>
      </c>
      <c r="C14" s="17">
        <v>0.267907765030863</v>
      </c>
      <c r="D14" s="17">
        <v>0.22473704433029901</v>
      </c>
      <c r="E14" s="17">
        <v>0.334828078668017</v>
      </c>
      <c r="F14" s="17"/>
      <c r="G14" s="17">
        <v>0.29666132608923002</v>
      </c>
      <c r="H14" s="17">
        <v>0.24539626689625799</v>
      </c>
      <c r="I14" s="17">
        <v>0.29926104751433202</v>
      </c>
      <c r="J14" s="17">
        <v>0.234857965012397</v>
      </c>
      <c r="K14" s="17">
        <v>0.25761390590371902</v>
      </c>
      <c r="L14" s="17">
        <v>0.27789448167089198</v>
      </c>
      <c r="M14" s="17"/>
      <c r="N14" s="17">
        <v>0.23132836381281299</v>
      </c>
      <c r="O14" s="17">
        <v>0.26669671710083098</v>
      </c>
      <c r="P14" s="17">
        <v>0.25687548438206398</v>
      </c>
      <c r="Q14" s="17">
        <v>0.32274508173919603</v>
      </c>
      <c r="R14" s="17"/>
      <c r="S14" s="17">
        <v>0.25267639478435799</v>
      </c>
      <c r="T14" s="17">
        <v>0.16619879723348999</v>
      </c>
      <c r="U14" s="17">
        <v>0.26813328979462298</v>
      </c>
      <c r="V14" s="17">
        <v>0.44684809892816801</v>
      </c>
      <c r="W14" s="17">
        <v>0.35723234465299902</v>
      </c>
      <c r="X14" s="17">
        <v>0.299741671088816</v>
      </c>
      <c r="Y14" s="17">
        <v>0.16968496642705599</v>
      </c>
      <c r="Z14" s="17">
        <v>8.2100218907834893E-2</v>
      </c>
      <c r="AA14" s="17">
        <v>0.26676731479541299</v>
      </c>
      <c r="AB14" s="17">
        <v>0.38742445609459902</v>
      </c>
      <c r="AC14" s="17">
        <v>0.248919103844813</v>
      </c>
      <c r="AD14" s="17">
        <v>0.23065258350703</v>
      </c>
      <c r="AE14" s="17"/>
      <c r="AF14" s="17">
        <v>0.29755857184205697</v>
      </c>
      <c r="AG14" s="17">
        <v>0.28027411424778498</v>
      </c>
      <c r="AH14" s="17">
        <v>0.22174205948460601</v>
      </c>
      <c r="AI14" s="17">
        <v>0.217783274750844</v>
      </c>
      <c r="AJ14" s="17">
        <v>0.18363845148225799</v>
      </c>
      <c r="AK14" s="17"/>
      <c r="AL14" s="17">
        <v>0.25018905195404201</v>
      </c>
      <c r="AM14" s="17">
        <v>0.19569106575947701</v>
      </c>
      <c r="AN14" s="17">
        <v>0.228322652101313</v>
      </c>
      <c r="AO14" s="17">
        <v>0.356390235727574</v>
      </c>
      <c r="AP14" s="17">
        <v>0.39456371891578601</v>
      </c>
      <c r="AQ14" s="17">
        <v>0.18537170871335501</v>
      </c>
      <c r="AR14" s="17"/>
      <c r="AS14" s="17">
        <v>0.263564206196714</v>
      </c>
      <c r="AT14" s="17">
        <v>0.27432924109496598</v>
      </c>
      <c r="AU14" s="17"/>
      <c r="AV14" s="17">
        <v>0.26607344670570399</v>
      </c>
      <c r="AW14" s="17">
        <v>0.256994266179977</v>
      </c>
    </row>
    <row r="15" spans="2:49" x14ac:dyDescent="0.3">
      <c r="B15" s="18" t="s">
        <v>272</v>
      </c>
      <c r="C15" s="17">
        <v>3.86730579172017E-2</v>
      </c>
      <c r="D15" s="17">
        <v>3.2532548358718001E-2</v>
      </c>
      <c r="E15" s="17">
        <v>4.8191657997934297E-2</v>
      </c>
      <c r="F15" s="17"/>
      <c r="G15" s="17">
        <v>0</v>
      </c>
      <c r="H15" s="17">
        <v>3.6362817090679601E-2</v>
      </c>
      <c r="I15" s="17">
        <v>3.3101727421737802E-2</v>
      </c>
      <c r="J15" s="17">
        <v>1.2879639700118401E-2</v>
      </c>
      <c r="K15" s="17">
        <v>6.1519493298652701E-2</v>
      </c>
      <c r="L15" s="17">
        <v>5.3872937555058099E-2</v>
      </c>
      <c r="M15" s="17"/>
      <c r="N15" s="17">
        <v>3.2019527871817097E-2</v>
      </c>
      <c r="O15" s="17">
        <v>2.4198667066773101E-2</v>
      </c>
      <c r="P15" s="17">
        <v>5.8914163394715502E-2</v>
      </c>
      <c r="Q15" s="17">
        <v>3.9748970924438902E-2</v>
      </c>
      <c r="R15" s="17"/>
      <c r="S15" s="17">
        <v>4.5671434100037399E-2</v>
      </c>
      <c r="T15" s="17">
        <v>4.1672851417271298E-2</v>
      </c>
      <c r="U15" s="17">
        <v>0</v>
      </c>
      <c r="V15" s="17">
        <v>0</v>
      </c>
      <c r="W15" s="17">
        <v>2.6487587198979801E-2</v>
      </c>
      <c r="X15" s="17">
        <v>4.99321152038808E-2</v>
      </c>
      <c r="Y15" s="17">
        <v>8.8952289985786498E-2</v>
      </c>
      <c r="Z15" s="17">
        <v>8.5038086644273495E-2</v>
      </c>
      <c r="AA15" s="17">
        <v>2.42351716017296E-2</v>
      </c>
      <c r="AB15" s="17">
        <v>5.9631885851527303E-2</v>
      </c>
      <c r="AC15" s="17">
        <v>0</v>
      </c>
      <c r="AD15" s="17">
        <v>0.11214535389843699</v>
      </c>
      <c r="AE15" s="17"/>
      <c r="AF15" s="17">
        <v>5.3397155546843801E-2</v>
      </c>
      <c r="AG15" s="17">
        <v>5.6757006718422799E-2</v>
      </c>
      <c r="AH15" s="17">
        <v>3.07952122769738E-2</v>
      </c>
      <c r="AI15" s="17">
        <v>0</v>
      </c>
      <c r="AJ15" s="17">
        <v>0</v>
      </c>
      <c r="AK15" s="17"/>
      <c r="AL15" s="17">
        <v>1.4977643611864801E-2</v>
      </c>
      <c r="AM15" s="17">
        <v>6.5804650612028295E-2</v>
      </c>
      <c r="AN15" s="17">
        <v>1.9112540864739298E-2</v>
      </c>
      <c r="AO15" s="17">
        <v>2.75814695097522E-2</v>
      </c>
      <c r="AP15" s="17">
        <v>3.1649324365797503E-2</v>
      </c>
      <c r="AQ15" s="17">
        <v>6.5756391022976701E-2</v>
      </c>
      <c r="AR15" s="17"/>
      <c r="AS15" s="17">
        <v>3.2893042522805803E-2</v>
      </c>
      <c r="AT15" s="17">
        <v>4.7218177696277099E-2</v>
      </c>
      <c r="AU15" s="17"/>
      <c r="AV15" s="17">
        <v>3.1784776104581303E-2</v>
      </c>
      <c r="AW15" s="17">
        <v>3.5794814538764097E-2</v>
      </c>
    </row>
    <row r="16" spans="2:49" ht="28.8" x14ac:dyDescent="0.3">
      <c r="B16" s="18" t="s">
        <v>273</v>
      </c>
      <c r="C16" s="17">
        <v>1.72626322533527E-2</v>
      </c>
      <c r="D16" s="17">
        <v>2.14894189419109E-2</v>
      </c>
      <c r="E16" s="17">
        <v>1.07105551444809E-2</v>
      </c>
      <c r="F16" s="17"/>
      <c r="G16" s="17">
        <v>0</v>
      </c>
      <c r="H16" s="17">
        <v>0</v>
      </c>
      <c r="I16" s="17">
        <v>3.6821608541372397E-2</v>
      </c>
      <c r="J16" s="17">
        <v>2.4190071759629402E-2</v>
      </c>
      <c r="K16" s="17">
        <v>2.0289108598605499E-2</v>
      </c>
      <c r="L16" s="17">
        <v>1.33735734972407E-2</v>
      </c>
      <c r="M16" s="17"/>
      <c r="N16" s="17">
        <v>1.01944706936841E-2</v>
      </c>
      <c r="O16" s="17">
        <v>2.4890015677593299E-2</v>
      </c>
      <c r="P16" s="17">
        <v>8.8640434235482107E-3</v>
      </c>
      <c r="Q16" s="17">
        <v>2.6390447897137501E-2</v>
      </c>
      <c r="R16" s="17"/>
      <c r="S16" s="17">
        <v>0</v>
      </c>
      <c r="T16" s="17">
        <v>2.69320745023897E-2</v>
      </c>
      <c r="U16" s="17">
        <v>2.0434243328562599E-2</v>
      </c>
      <c r="V16" s="17">
        <v>0</v>
      </c>
      <c r="W16" s="17">
        <v>3.9502511967695199E-2</v>
      </c>
      <c r="X16" s="17">
        <v>2.73188417983708E-2</v>
      </c>
      <c r="Y16" s="17">
        <v>0</v>
      </c>
      <c r="Z16" s="17">
        <v>3.9625283950893E-2</v>
      </c>
      <c r="AA16" s="17">
        <v>0</v>
      </c>
      <c r="AB16" s="17">
        <v>4.1875604069405201E-2</v>
      </c>
      <c r="AC16" s="17">
        <v>0</v>
      </c>
      <c r="AD16" s="17">
        <v>0</v>
      </c>
      <c r="AE16" s="17"/>
      <c r="AF16" s="17">
        <v>9.8456417438529797E-3</v>
      </c>
      <c r="AG16" s="17">
        <v>1.5465817112108701E-2</v>
      </c>
      <c r="AH16" s="17">
        <v>3.2761713143961098E-2</v>
      </c>
      <c r="AI16" s="17">
        <v>1.87767697546584E-2</v>
      </c>
      <c r="AJ16" s="17">
        <v>0</v>
      </c>
      <c r="AK16" s="17"/>
      <c r="AL16" s="17">
        <v>2.52169226479565E-2</v>
      </c>
      <c r="AM16" s="17">
        <v>1.42950332650501E-2</v>
      </c>
      <c r="AN16" s="17">
        <v>2.3198148361415798E-2</v>
      </c>
      <c r="AO16" s="17">
        <v>1.7165095551377501E-2</v>
      </c>
      <c r="AP16" s="17">
        <v>0</v>
      </c>
      <c r="AQ16" s="17">
        <v>2.95695879649755E-2</v>
      </c>
      <c r="AR16" s="17"/>
      <c r="AS16" s="17">
        <v>1.9160305854365001E-2</v>
      </c>
      <c r="AT16" s="17">
        <v>1.44571296524493E-2</v>
      </c>
      <c r="AU16" s="17"/>
      <c r="AV16" s="17">
        <v>1.5853745295198899E-2</v>
      </c>
      <c r="AW16" s="17">
        <v>2.7817867557833099E-2</v>
      </c>
    </row>
    <row r="17" spans="2:49" ht="28.8" x14ac:dyDescent="0.3">
      <c r="B17" s="18" t="s">
        <v>274</v>
      </c>
      <c r="C17" s="19">
        <v>2.0071388299090702E-3</v>
      </c>
      <c r="D17" s="19">
        <v>0</v>
      </c>
      <c r="E17" s="19">
        <v>5.1184688663583403E-3</v>
      </c>
      <c r="F17" s="19"/>
      <c r="G17" s="19">
        <v>0</v>
      </c>
      <c r="H17" s="19">
        <v>0</v>
      </c>
      <c r="I17" s="19">
        <v>0</v>
      </c>
      <c r="J17" s="19">
        <v>1.1990638852392399E-2</v>
      </c>
      <c r="K17" s="19">
        <v>0</v>
      </c>
      <c r="L17" s="19">
        <v>0</v>
      </c>
      <c r="M17" s="19"/>
      <c r="N17" s="19">
        <v>0</v>
      </c>
      <c r="O17" s="19">
        <v>8.5642678351325104E-3</v>
      </c>
      <c r="P17" s="19">
        <v>0</v>
      </c>
      <c r="Q17" s="19">
        <v>0</v>
      </c>
      <c r="R17" s="19"/>
      <c r="S17" s="19">
        <v>0</v>
      </c>
      <c r="T17" s="19">
        <v>1.3876834023410301E-2</v>
      </c>
      <c r="U17" s="19">
        <v>0</v>
      </c>
      <c r="V17" s="19">
        <v>0</v>
      </c>
      <c r="W17" s="19">
        <v>0</v>
      </c>
      <c r="X17" s="19">
        <v>0</v>
      </c>
      <c r="Y17" s="19">
        <v>0</v>
      </c>
      <c r="Z17" s="19">
        <v>0</v>
      </c>
      <c r="AA17" s="19">
        <v>0</v>
      </c>
      <c r="AB17" s="19">
        <v>0</v>
      </c>
      <c r="AC17" s="19">
        <v>0</v>
      </c>
      <c r="AD17" s="19">
        <v>0</v>
      </c>
      <c r="AE17" s="19"/>
      <c r="AF17" s="19">
        <v>9.0117727497131903E-3</v>
      </c>
      <c r="AG17" s="19">
        <v>0</v>
      </c>
      <c r="AH17" s="19">
        <v>0</v>
      </c>
      <c r="AI17" s="19">
        <v>0</v>
      </c>
      <c r="AJ17" s="19">
        <v>0</v>
      </c>
      <c r="AK17" s="19"/>
      <c r="AL17" s="19">
        <v>0</v>
      </c>
      <c r="AM17" s="19">
        <v>0</v>
      </c>
      <c r="AN17" s="19">
        <v>0</v>
      </c>
      <c r="AO17" s="19">
        <v>9.0875905185946008E-3</v>
      </c>
      <c r="AP17" s="19">
        <v>0</v>
      </c>
      <c r="AQ17" s="19">
        <v>0</v>
      </c>
      <c r="AR17" s="19"/>
      <c r="AS17" s="19">
        <v>3.3647901719034202E-3</v>
      </c>
      <c r="AT17" s="19">
        <v>0</v>
      </c>
      <c r="AU17" s="19"/>
      <c r="AV17" s="19">
        <v>4.64989593878794E-3</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346</v>
      </c>
      <c r="D7" s="10">
        <v>248</v>
      </c>
      <c r="E7" s="10">
        <v>97</v>
      </c>
      <c r="F7" s="10"/>
      <c r="G7" s="10">
        <v>33</v>
      </c>
      <c r="H7" s="10">
        <v>54</v>
      </c>
      <c r="I7" s="10">
        <v>45</v>
      </c>
      <c r="J7" s="10">
        <v>56</v>
      </c>
      <c r="K7" s="10">
        <v>59</v>
      </c>
      <c r="L7" s="10">
        <v>99</v>
      </c>
      <c r="M7" s="10"/>
      <c r="N7" s="10">
        <v>120</v>
      </c>
      <c r="O7" s="10">
        <v>78</v>
      </c>
      <c r="P7" s="10">
        <v>60</v>
      </c>
      <c r="Q7" s="10">
        <v>88</v>
      </c>
      <c r="R7" s="10"/>
      <c r="S7" s="10">
        <v>54</v>
      </c>
      <c r="T7" s="10">
        <v>50</v>
      </c>
      <c r="U7" s="10">
        <v>30</v>
      </c>
      <c r="V7" s="10">
        <v>28</v>
      </c>
      <c r="W7" s="10">
        <v>29</v>
      </c>
      <c r="X7" s="10">
        <v>28</v>
      </c>
      <c r="Y7" s="10">
        <v>22</v>
      </c>
      <c r="Z7" s="10">
        <v>14</v>
      </c>
      <c r="AA7" s="10">
        <v>40</v>
      </c>
      <c r="AB7" s="10">
        <v>20</v>
      </c>
      <c r="AC7" s="10">
        <v>19</v>
      </c>
      <c r="AD7" s="10">
        <v>12</v>
      </c>
      <c r="AE7" s="10"/>
      <c r="AF7" s="10">
        <v>68</v>
      </c>
      <c r="AG7" s="10">
        <v>70</v>
      </c>
      <c r="AH7" s="10">
        <v>102</v>
      </c>
      <c r="AI7" s="10">
        <v>49</v>
      </c>
      <c r="AJ7" s="10">
        <v>5</v>
      </c>
      <c r="AK7" s="10"/>
      <c r="AL7" s="10">
        <v>97</v>
      </c>
      <c r="AM7" s="10">
        <v>97</v>
      </c>
      <c r="AN7" s="10">
        <v>42</v>
      </c>
      <c r="AO7" s="10">
        <v>58</v>
      </c>
      <c r="AP7" s="10">
        <v>35</v>
      </c>
      <c r="AQ7" s="10">
        <v>17</v>
      </c>
      <c r="AR7" s="10"/>
      <c r="AS7" s="10">
        <v>200</v>
      </c>
      <c r="AT7" s="10">
        <v>146</v>
      </c>
      <c r="AU7" s="10"/>
      <c r="AV7" s="10">
        <v>129</v>
      </c>
      <c r="AW7" s="10">
        <v>71</v>
      </c>
    </row>
    <row r="8" spans="2:49" ht="30" customHeight="1" x14ac:dyDescent="0.3">
      <c r="B8" s="11" t="s">
        <v>20</v>
      </c>
      <c r="C8" s="11">
        <v>345</v>
      </c>
      <c r="D8" s="11">
        <v>249</v>
      </c>
      <c r="E8" s="11">
        <v>95</v>
      </c>
      <c r="F8" s="11"/>
      <c r="G8" s="11">
        <v>33</v>
      </c>
      <c r="H8" s="11">
        <v>52</v>
      </c>
      <c r="I8" s="11">
        <v>57</v>
      </c>
      <c r="J8" s="11">
        <v>57</v>
      </c>
      <c r="K8" s="11">
        <v>55</v>
      </c>
      <c r="L8" s="11">
        <v>92</v>
      </c>
      <c r="M8" s="11"/>
      <c r="N8" s="11">
        <v>119</v>
      </c>
      <c r="O8" s="11">
        <v>76</v>
      </c>
      <c r="P8" s="11">
        <v>64</v>
      </c>
      <c r="Q8" s="11">
        <v>86</v>
      </c>
      <c r="R8" s="11"/>
      <c r="S8" s="11">
        <v>57</v>
      </c>
      <c r="T8" s="11">
        <v>48</v>
      </c>
      <c r="U8" s="11">
        <v>30</v>
      </c>
      <c r="V8" s="11">
        <v>27</v>
      </c>
      <c r="W8" s="11">
        <v>26</v>
      </c>
      <c r="X8" s="11">
        <v>30</v>
      </c>
      <c r="Y8" s="11">
        <v>22</v>
      </c>
      <c r="Z8" s="11">
        <v>13</v>
      </c>
      <c r="AA8" s="11">
        <v>43</v>
      </c>
      <c r="AB8" s="11">
        <v>20</v>
      </c>
      <c r="AC8" s="11">
        <v>18</v>
      </c>
      <c r="AD8" s="11">
        <v>12</v>
      </c>
      <c r="AE8" s="11"/>
      <c r="AF8" s="11">
        <v>68</v>
      </c>
      <c r="AG8" s="11">
        <v>69</v>
      </c>
      <c r="AH8" s="11">
        <v>103</v>
      </c>
      <c r="AI8" s="11">
        <v>51</v>
      </c>
      <c r="AJ8" s="11">
        <v>5</v>
      </c>
      <c r="AK8" s="11"/>
      <c r="AL8" s="11">
        <v>100</v>
      </c>
      <c r="AM8" s="11">
        <v>98</v>
      </c>
      <c r="AN8" s="11">
        <v>42</v>
      </c>
      <c r="AO8" s="11">
        <v>57</v>
      </c>
      <c r="AP8" s="11">
        <v>33</v>
      </c>
      <c r="AQ8" s="11">
        <v>16</v>
      </c>
      <c r="AR8" s="11"/>
      <c r="AS8" s="11">
        <v>201</v>
      </c>
      <c r="AT8" s="11">
        <v>144</v>
      </c>
      <c r="AU8" s="11"/>
      <c r="AV8" s="11">
        <v>129</v>
      </c>
      <c r="AW8" s="11">
        <v>72</v>
      </c>
    </row>
    <row r="9" spans="2:49" x14ac:dyDescent="0.3">
      <c r="B9" s="18" t="s">
        <v>266</v>
      </c>
      <c r="C9" s="17">
        <v>5.5956777929288402E-2</v>
      </c>
      <c r="D9" s="17">
        <v>7.7502395477441893E-2</v>
      </c>
      <c r="E9" s="17">
        <v>0</v>
      </c>
      <c r="F9" s="17"/>
      <c r="G9" s="17">
        <v>8.9350985069286001E-2</v>
      </c>
      <c r="H9" s="17">
        <v>7.5179901206305605E-2</v>
      </c>
      <c r="I9" s="17">
        <v>0.120600602701269</v>
      </c>
      <c r="J9" s="17">
        <v>1.7454787572231002E-2</v>
      </c>
      <c r="K9" s="17">
        <v>3.3517432670752197E-2</v>
      </c>
      <c r="L9" s="17">
        <v>3.0514296219583799E-2</v>
      </c>
      <c r="M9" s="17"/>
      <c r="N9" s="17">
        <v>5.4705956448524898E-2</v>
      </c>
      <c r="O9" s="17">
        <v>6.8145788600622703E-2</v>
      </c>
      <c r="P9" s="17">
        <v>3.7919307671588201E-2</v>
      </c>
      <c r="Q9" s="17">
        <v>6.0225499549243902E-2</v>
      </c>
      <c r="R9" s="17"/>
      <c r="S9" s="17">
        <v>0.115894974957383</v>
      </c>
      <c r="T9" s="17">
        <v>5.9565723521733102E-2</v>
      </c>
      <c r="U9" s="17">
        <v>3.1865769799598598E-2</v>
      </c>
      <c r="V9" s="17">
        <v>0</v>
      </c>
      <c r="W9" s="17">
        <v>0</v>
      </c>
      <c r="X9" s="17">
        <v>3.3162541914325099E-2</v>
      </c>
      <c r="Y9" s="17">
        <v>5.68448112019206E-2</v>
      </c>
      <c r="Z9" s="17">
        <v>0</v>
      </c>
      <c r="AA9" s="17">
        <v>0.113259843098358</v>
      </c>
      <c r="AB9" s="17">
        <v>4.6606559074127397E-2</v>
      </c>
      <c r="AC9" s="17">
        <v>0</v>
      </c>
      <c r="AD9" s="17">
        <v>7.6560148031917394E-2</v>
      </c>
      <c r="AE9" s="17"/>
      <c r="AF9" s="17">
        <v>5.7570535298790297E-2</v>
      </c>
      <c r="AG9" s="17">
        <v>4.1943123341594397E-2</v>
      </c>
      <c r="AH9" s="17">
        <v>5.5483134335472001E-2</v>
      </c>
      <c r="AI9" s="17">
        <v>8.7467005037083101E-2</v>
      </c>
      <c r="AJ9" s="17">
        <v>0</v>
      </c>
      <c r="AK9" s="17"/>
      <c r="AL9" s="17">
        <v>0.10328407431837799</v>
      </c>
      <c r="AM9" s="17">
        <v>3.4238976909088302E-2</v>
      </c>
      <c r="AN9" s="17">
        <v>4.3629831967067302E-2</v>
      </c>
      <c r="AO9" s="17">
        <v>0</v>
      </c>
      <c r="AP9" s="17">
        <v>6.0173840256753597E-2</v>
      </c>
      <c r="AQ9" s="17">
        <v>0.11622569783681801</v>
      </c>
      <c r="AR9" s="17"/>
      <c r="AS9" s="17">
        <v>6.4449953618702399E-2</v>
      </c>
      <c r="AT9" s="17">
        <v>4.4117346853510202E-2</v>
      </c>
      <c r="AU9" s="17"/>
      <c r="AV9" s="17">
        <v>9.3480886848670494E-2</v>
      </c>
      <c r="AW9" s="17">
        <v>1.2305811745616201E-2</v>
      </c>
    </row>
    <row r="10" spans="2:49" x14ac:dyDescent="0.3">
      <c r="B10" s="18" t="s">
        <v>267</v>
      </c>
      <c r="C10" s="17">
        <v>0.15499268122636201</v>
      </c>
      <c r="D10" s="17">
        <v>0.15251560607282799</v>
      </c>
      <c r="E10" s="17">
        <v>0.15183034692570799</v>
      </c>
      <c r="F10" s="17"/>
      <c r="G10" s="17">
        <v>0.15687724358473801</v>
      </c>
      <c r="H10" s="17">
        <v>0.29134662367541098</v>
      </c>
      <c r="I10" s="17">
        <v>0.132675080138621</v>
      </c>
      <c r="J10" s="17">
        <v>0.17880688664258501</v>
      </c>
      <c r="K10" s="17">
        <v>0.16637220105402301</v>
      </c>
      <c r="L10" s="17">
        <v>6.9804348554522305E-2</v>
      </c>
      <c r="M10" s="17"/>
      <c r="N10" s="17">
        <v>0.15798471677313899</v>
      </c>
      <c r="O10" s="17">
        <v>0.16125145895772</v>
      </c>
      <c r="P10" s="17">
        <v>0.16420600138275299</v>
      </c>
      <c r="Q10" s="17">
        <v>0.138552460733919</v>
      </c>
      <c r="R10" s="17"/>
      <c r="S10" s="17">
        <v>0.19891500970637199</v>
      </c>
      <c r="T10" s="17">
        <v>0.163793756708765</v>
      </c>
      <c r="U10" s="17">
        <v>0.168898452641525</v>
      </c>
      <c r="V10" s="17">
        <v>0.10623888469949</v>
      </c>
      <c r="W10" s="17">
        <v>0.23508682672325201</v>
      </c>
      <c r="X10" s="17">
        <v>0.17709549201153199</v>
      </c>
      <c r="Y10" s="17">
        <v>0.232732423539664</v>
      </c>
      <c r="Z10" s="17">
        <v>7.3690596116895601E-2</v>
      </c>
      <c r="AA10" s="17">
        <v>7.1060211085356095E-2</v>
      </c>
      <c r="AB10" s="17">
        <v>5.0687800922142097E-2</v>
      </c>
      <c r="AC10" s="17">
        <v>0.16176046772295299</v>
      </c>
      <c r="AD10" s="17">
        <v>0.16416749429722699</v>
      </c>
      <c r="AE10" s="17"/>
      <c r="AF10" s="17">
        <v>0.13533266383905701</v>
      </c>
      <c r="AG10" s="17">
        <v>0.15073255944625699</v>
      </c>
      <c r="AH10" s="17">
        <v>0.14651491959659399</v>
      </c>
      <c r="AI10" s="17">
        <v>0.22304695132694599</v>
      </c>
      <c r="AJ10" s="17">
        <v>0</v>
      </c>
      <c r="AK10" s="17"/>
      <c r="AL10" s="17">
        <v>0.21863088179099899</v>
      </c>
      <c r="AM10" s="17">
        <v>9.9389570209108394E-2</v>
      </c>
      <c r="AN10" s="17">
        <v>7.6738095089847094E-2</v>
      </c>
      <c r="AO10" s="17">
        <v>0.24750863843451801</v>
      </c>
      <c r="AP10" s="17">
        <v>0.14064888744169701</v>
      </c>
      <c r="AQ10" s="17">
        <v>0</v>
      </c>
      <c r="AR10" s="17"/>
      <c r="AS10" s="17">
        <v>0.14851982084333601</v>
      </c>
      <c r="AT10" s="17">
        <v>0.164015806046857</v>
      </c>
      <c r="AU10" s="17"/>
      <c r="AV10" s="17">
        <v>9.7357379829390703E-2</v>
      </c>
      <c r="AW10" s="17">
        <v>0.24041564663961401</v>
      </c>
    </row>
    <row r="11" spans="2:49" x14ac:dyDescent="0.3">
      <c r="B11" s="18" t="s">
        <v>268</v>
      </c>
      <c r="C11" s="17">
        <v>0.19701349985994401</v>
      </c>
      <c r="D11" s="17">
        <v>0.213833190546346</v>
      </c>
      <c r="E11" s="17">
        <v>0.155085098747374</v>
      </c>
      <c r="F11" s="17"/>
      <c r="G11" s="17">
        <v>0.24138470767686701</v>
      </c>
      <c r="H11" s="17">
        <v>0.25732203951195898</v>
      </c>
      <c r="I11" s="17">
        <v>0.20344053797226599</v>
      </c>
      <c r="J11" s="17">
        <v>0.177820391588983</v>
      </c>
      <c r="K11" s="17">
        <v>0.201951152535566</v>
      </c>
      <c r="L11" s="17">
        <v>0.15224457818381601</v>
      </c>
      <c r="M11" s="17"/>
      <c r="N11" s="17">
        <v>0.21193954621841099</v>
      </c>
      <c r="O11" s="17">
        <v>0.15587441192523099</v>
      </c>
      <c r="P11" s="17">
        <v>0.23896015169175799</v>
      </c>
      <c r="Q11" s="17">
        <v>0.18175473436704701</v>
      </c>
      <c r="R11" s="17"/>
      <c r="S11" s="17">
        <v>0.14800074565531701</v>
      </c>
      <c r="T11" s="17">
        <v>0.20385743600079501</v>
      </c>
      <c r="U11" s="17">
        <v>0.22934473741552999</v>
      </c>
      <c r="V11" s="17">
        <v>0.26466907281623298</v>
      </c>
      <c r="W11" s="17">
        <v>0.22797243930685801</v>
      </c>
      <c r="X11" s="17">
        <v>0</v>
      </c>
      <c r="Y11" s="17">
        <v>0.127359597367521</v>
      </c>
      <c r="Z11" s="17">
        <v>0.23130740452843501</v>
      </c>
      <c r="AA11" s="17">
        <v>0.25027142325499901</v>
      </c>
      <c r="AB11" s="17">
        <v>0.29143238306237101</v>
      </c>
      <c r="AC11" s="17">
        <v>0.26068624587304801</v>
      </c>
      <c r="AD11" s="17">
        <v>0.24149285713128199</v>
      </c>
      <c r="AE11" s="17"/>
      <c r="AF11" s="17">
        <v>0.17744686612441801</v>
      </c>
      <c r="AG11" s="17">
        <v>0.163958990824808</v>
      </c>
      <c r="AH11" s="17">
        <v>0.21772544982081099</v>
      </c>
      <c r="AI11" s="17">
        <v>0.22765628339008501</v>
      </c>
      <c r="AJ11" s="17">
        <v>0.21286330340783799</v>
      </c>
      <c r="AK11" s="17"/>
      <c r="AL11" s="17">
        <v>0.156094055676268</v>
      </c>
      <c r="AM11" s="17">
        <v>0.214519319929971</v>
      </c>
      <c r="AN11" s="17">
        <v>0.26984131991058702</v>
      </c>
      <c r="AO11" s="17">
        <v>0.19310994807884599</v>
      </c>
      <c r="AP11" s="17">
        <v>0.169613829930472</v>
      </c>
      <c r="AQ11" s="17">
        <v>0.226295862824722</v>
      </c>
      <c r="AR11" s="17"/>
      <c r="AS11" s="17">
        <v>0.18777146071432799</v>
      </c>
      <c r="AT11" s="17">
        <v>0.20989684167054001</v>
      </c>
      <c r="AU11" s="17"/>
      <c r="AV11" s="17">
        <v>0.19181008918286099</v>
      </c>
      <c r="AW11" s="17">
        <v>0.18051744603393</v>
      </c>
    </row>
    <row r="12" spans="2:49" x14ac:dyDescent="0.3">
      <c r="B12" s="18" t="s">
        <v>269</v>
      </c>
      <c r="C12" s="17">
        <v>0.26535885450236901</v>
      </c>
      <c r="D12" s="17">
        <v>0.27318668723643802</v>
      </c>
      <c r="E12" s="17">
        <v>0.24783276563863199</v>
      </c>
      <c r="F12" s="17"/>
      <c r="G12" s="17">
        <v>0.24389264886902101</v>
      </c>
      <c r="H12" s="17">
        <v>0.18788650217821401</v>
      </c>
      <c r="I12" s="17">
        <v>0.26604235334205301</v>
      </c>
      <c r="J12" s="17">
        <v>0.32177940020021001</v>
      </c>
      <c r="K12" s="17">
        <v>0.17101217245102099</v>
      </c>
      <c r="L12" s="17">
        <v>0.33768251742593602</v>
      </c>
      <c r="M12" s="17"/>
      <c r="N12" s="17">
        <v>0.23481345055512301</v>
      </c>
      <c r="O12" s="17">
        <v>0.27626931180804998</v>
      </c>
      <c r="P12" s="17">
        <v>0.28222386451270198</v>
      </c>
      <c r="Q12" s="17">
        <v>0.28553854179636701</v>
      </c>
      <c r="R12" s="17"/>
      <c r="S12" s="17">
        <v>0.20412310945617901</v>
      </c>
      <c r="T12" s="17">
        <v>0.30948401886455001</v>
      </c>
      <c r="U12" s="17">
        <v>0.23427086888051701</v>
      </c>
      <c r="V12" s="17">
        <v>0.244674911023601</v>
      </c>
      <c r="W12" s="17">
        <v>0.34006958209861998</v>
      </c>
      <c r="X12" s="17">
        <v>0.25348559774881402</v>
      </c>
      <c r="Y12" s="17">
        <v>0.30214800515904899</v>
      </c>
      <c r="Z12" s="17">
        <v>0.212640863282857</v>
      </c>
      <c r="AA12" s="17">
        <v>0.23331297424059699</v>
      </c>
      <c r="AB12" s="17">
        <v>0.39198539986311098</v>
      </c>
      <c r="AC12" s="17">
        <v>0.31991745247042902</v>
      </c>
      <c r="AD12" s="17">
        <v>0.18646087032956299</v>
      </c>
      <c r="AE12" s="17"/>
      <c r="AF12" s="17">
        <v>0.28618074320273701</v>
      </c>
      <c r="AG12" s="17">
        <v>0.33941397299937998</v>
      </c>
      <c r="AH12" s="17">
        <v>0.22959103220877</v>
      </c>
      <c r="AI12" s="17">
        <v>0.19643866401202301</v>
      </c>
      <c r="AJ12" s="17">
        <v>0.42523914779129601</v>
      </c>
      <c r="AK12" s="17"/>
      <c r="AL12" s="17">
        <v>0.19840808449183001</v>
      </c>
      <c r="AM12" s="17">
        <v>0.29574800615681301</v>
      </c>
      <c r="AN12" s="17">
        <v>0.263937794053407</v>
      </c>
      <c r="AO12" s="17">
        <v>0.30765030801704302</v>
      </c>
      <c r="AP12" s="17">
        <v>0.29012650462823603</v>
      </c>
      <c r="AQ12" s="17">
        <v>0.30131322051375098</v>
      </c>
      <c r="AR12" s="17"/>
      <c r="AS12" s="17">
        <v>0.27434233048613099</v>
      </c>
      <c r="AT12" s="17">
        <v>0.25283594803956799</v>
      </c>
      <c r="AU12" s="17"/>
      <c r="AV12" s="17">
        <v>0.25421557464432898</v>
      </c>
      <c r="AW12" s="17">
        <v>0.310493163246013</v>
      </c>
    </row>
    <row r="13" spans="2:49" x14ac:dyDescent="0.3">
      <c r="B13" s="18" t="s">
        <v>270</v>
      </c>
      <c r="C13" s="17">
        <v>0.11858134224589501</v>
      </c>
      <c r="D13" s="17">
        <v>0.106093891500269</v>
      </c>
      <c r="E13" s="17">
        <v>0.15274088772250999</v>
      </c>
      <c r="F13" s="17"/>
      <c r="G13" s="17">
        <v>0.14592994290746</v>
      </c>
      <c r="H13" s="17">
        <v>7.7494738225962506E-2</v>
      </c>
      <c r="I13" s="17">
        <v>0.113680615588569</v>
      </c>
      <c r="J13" s="17">
        <v>8.90434732202912E-2</v>
      </c>
      <c r="K13" s="17">
        <v>0.18577360917435801</v>
      </c>
      <c r="L13" s="17">
        <v>0.113254268022078</v>
      </c>
      <c r="M13" s="17"/>
      <c r="N13" s="17">
        <v>0.14088807794872499</v>
      </c>
      <c r="O13" s="17">
        <v>0.147507269281205</v>
      </c>
      <c r="P13" s="17">
        <v>6.3604121324706803E-2</v>
      </c>
      <c r="Q13" s="17">
        <v>0.10274089735769699</v>
      </c>
      <c r="R13" s="17"/>
      <c r="S13" s="17">
        <v>0.101551101226917</v>
      </c>
      <c r="T13" s="17">
        <v>0.15010596637506199</v>
      </c>
      <c r="U13" s="17">
        <v>0.10223944778466</v>
      </c>
      <c r="V13" s="17">
        <v>3.2852350885703499E-2</v>
      </c>
      <c r="W13" s="17">
        <v>0.100557143025562</v>
      </c>
      <c r="X13" s="17">
        <v>0.14456890907158801</v>
      </c>
      <c r="Y13" s="17">
        <v>4.5131067119425598E-2</v>
      </c>
      <c r="Z13" s="17">
        <v>6.8623634038540299E-2</v>
      </c>
      <c r="AA13" s="17">
        <v>0.16734177841429501</v>
      </c>
      <c r="AB13" s="17">
        <v>0.118687047688925</v>
      </c>
      <c r="AC13" s="17">
        <v>0.15393083913629499</v>
      </c>
      <c r="AD13" s="17">
        <v>0.24843601084707201</v>
      </c>
      <c r="AE13" s="17"/>
      <c r="AF13" s="17">
        <v>0.11200563568257201</v>
      </c>
      <c r="AG13" s="17">
        <v>9.2332712698825994E-2</v>
      </c>
      <c r="AH13" s="17">
        <v>0.157648154680543</v>
      </c>
      <c r="AI13" s="17">
        <v>0.12181310929931199</v>
      </c>
      <c r="AJ13" s="17">
        <v>0.19195381917290499</v>
      </c>
      <c r="AK13" s="17"/>
      <c r="AL13" s="17">
        <v>0.118126344763116</v>
      </c>
      <c r="AM13" s="17">
        <v>0.10070089778133499</v>
      </c>
      <c r="AN13" s="17">
        <v>9.3044719993485597E-2</v>
      </c>
      <c r="AO13" s="17">
        <v>0.14003004281362</v>
      </c>
      <c r="AP13" s="17">
        <v>0.140519249894864</v>
      </c>
      <c r="AQ13" s="17">
        <v>0.177450109115843</v>
      </c>
      <c r="AR13" s="17"/>
      <c r="AS13" s="17">
        <v>0.11610285202576499</v>
      </c>
      <c r="AT13" s="17">
        <v>0.12203634131883299</v>
      </c>
      <c r="AU13" s="17"/>
      <c r="AV13" s="17">
        <v>0.12663955135083199</v>
      </c>
      <c r="AW13" s="17">
        <v>9.7177275637020402E-2</v>
      </c>
    </row>
    <row r="14" spans="2:49" x14ac:dyDescent="0.3">
      <c r="B14" s="18" t="s">
        <v>271</v>
      </c>
      <c r="C14" s="17">
        <v>0.19109941257014801</v>
      </c>
      <c r="D14" s="17">
        <v>0.16895086904298001</v>
      </c>
      <c r="E14" s="17">
        <v>0.251466996476511</v>
      </c>
      <c r="F14" s="17"/>
      <c r="G14" s="17">
        <v>0.12256447189262699</v>
      </c>
      <c r="H14" s="17">
        <v>7.4121718150989502E-2</v>
      </c>
      <c r="I14" s="17">
        <v>0.16356081025722199</v>
      </c>
      <c r="J14" s="17">
        <v>0.17955884918808801</v>
      </c>
      <c r="K14" s="17">
        <v>0.241373432114281</v>
      </c>
      <c r="L14" s="17">
        <v>0.275376832651267</v>
      </c>
      <c r="M14" s="17"/>
      <c r="N14" s="17">
        <v>0.18301459175766299</v>
      </c>
      <c r="O14" s="17">
        <v>0.17778106479003</v>
      </c>
      <c r="P14" s="17">
        <v>0.19772093262798501</v>
      </c>
      <c r="Q14" s="17">
        <v>0.20913944387903199</v>
      </c>
      <c r="R14" s="17"/>
      <c r="S14" s="17">
        <v>0.21376722921949301</v>
      </c>
      <c r="T14" s="17">
        <v>9.2939147438165504E-2</v>
      </c>
      <c r="U14" s="17">
        <v>0.19972368867232701</v>
      </c>
      <c r="V14" s="17">
        <v>0.35156478057497198</v>
      </c>
      <c r="W14" s="17">
        <v>9.6314008845708093E-2</v>
      </c>
      <c r="X14" s="17">
        <v>0.358986504156449</v>
      </c>
      <c r="Y14" s="17">
        <v>0.235784095612419</v>
      </c>
      <c r="Z14" s="17">
        <v>0.34702247214943599</v>
      </c>
      <c r="AA14" s="17">
        <v>0.14093050734498999</v>
      </c>
      <c r="AB14" s="17">
        <v>0.100600809389325</v>
      </c>
      <c r="AC14" s="17">
        <v>0.103704994797275</v>
      </c>
      <c r="AD14" s="17">
        <v>8.2882619362939502E-2</v>
      </c>
      <c r="AE14" s="17"/>
      <c r="AF14" s="17">
        <v>0.217027901207547</v>
      </c>
      <c r="AG14" s="17">
        <v>0.19749319746124799</v>
      </c>
      <c r="AH14" s="17">
        <v>0.17340319787633701</v>
      </c>
      <c r="AI14" s="17">
        <v>0.10598241475397401</v>
      </c>
      <c r="AJ14" s="17">
        <v>0.169943729627962</v>
      </c>
      <c r="AK14" s="17"/>
      <c r="AL14" s="17">
        <v>0.176300814031807</v>
      </c>
      <c r="AM14" s="17">
        <v>0.235266999308615</v>
      </c>
      <c r="AN14" s="17">
        <v>0.252808238985606</v>
      </c>
      <c r="AO14" s="17">
        <v>0.111701062655973</v>
      </c>
      <c r="AP14" s="17">
        <v>0.16919651843235101</v>
      </c>
      <c r="AQ14" s="17">
        <v>0.178715109708867</v>
      </c>
      <c r="AR14" s="17"/>
      <c r="AS14" s="17">
        <v>0.19934845279548999</v>
      </c>
      <c r="AT14" s="17">
        <v>0.179600304726308</v>
      </c>
      <c r="AU14" s="17"/>
      <c r="AV14" s="17">
        <v>0.22176173544844999</v>
      </c>
      <c r="AW14" s="17">
        <v>0.159090656697807</v>
      </c>
    </row>
    <row r="15" spans="2:49" x14ac:dyDescent="0.3">
      <c r="B15" s="18" t="s">
        <v>272</v>
      </c>
      <c r="C15" s="17">
        <v>1.16053283950707E-2</v>
      </c>
      <c r="D15" s="17">
        <v>4.0202547010416197E-3</v>
      </c>
      <c r="E15" s="17">
        <v>3.1662967266606702E-2</v>
      </c>
      <c r="F15" s="17"/>
      <c r="G15" s="17">
        <v>0</v>
      </c>
      <c r="H15" s="17">
        <v>1.95264570027079E-2</v>
      </c>
      <c r="I15" s="17">
        <v>0</v>
      </c>
      <c r="J15" s="17">
        <v>3.5536211587611402E-2</v>
      </c>
      <c r="K15" s="17">
        <v>0</v>
      </c>
      <c r="L15" s="17">
        <v>1.0590546762851301E-2</v>
      </c>
      <c r="M15" s="17"/>
      <c r="N15" s="17">
        <v>8.51026388607856E-3</v>
      </c>
      <c r="O15" s="17">
        <v>1.31706946371419E-2</v>
      </c>
      <c r="P15" s="17">
        <v>1.5365620788507501E-2</v>
      </c>
      <c r="Q15" s="17">
        <v>1.1733596099348801E-2</v>
      </c>
      <c r="R15" s="17"/>
      <c r="S15" s="17">
        <v>1.7747829778339601E-2</v>
      </c>
      <c r="T15" s="17">
        <v>2.02539510909296E-2</v>
      </c>
      <c r="U15" s="17">
        <v>3.3657034805842902E-2</v>
      </c>
      <c r="V15" s="17">
        <v>0</v>
      </c>
      <c r="W15" s="17">
        <v>0</v>
      </c>
      <c r="X15" s="17">
        <v>0</v>
      </c>
      <c r="Y15" s="17">
        <v>0</v>
      </c>
      <c r="Z15" s="17">
        <v>0</v>
      </c>
      <c r="AA15" s="17">
        <v>2.38232625614056E-2</v>
      </c>
      <c r="AB15" s="17">
        <v>0</v>
      </c>
      <c r="AC15" s="17">
        <v>0</v>
      </c>
      <c r="AD15" s="17">
        <v>0</v>
      </c>
      <c r="AE15" s="17"/>
      <c r="AF15" s="17">
        <v>1.4435654644878599E-2</v>
      </c>
      <c r="AG15" s="17">
        <v>0</v>
      </c>
      <c r="AH15" s="17">
        <v>1.96341114814731E-2</v>
      </c>
      <c r="AI15" s="17">
        <v>2.0007384326850099E-2</v>
      </c>
      <c r="AJ15" s="17">
        <v>0</v>
      </c>
      <c r="AK15" s="17"/>
      <c r="AL15" s="17">
        <v>2.0261310254859902E-2</v>
      </c>
      <c r="AM15" s="17">
        <v>1.02247176922989E-2</v>
      </c>
      <c r="AN15" s="17">
        <v>0</v>
      </c>
      <c r="AO15" s="17">
        <v>0</v>
      </c>
      <c r="AP15" s="17">
        <v>2.9721169415626601E-2</v>
      </c>
      <c r="AQ15" s="17">
        <v>0</v>
      </c>
      <c r="AR15" s="17"/>
      <c r="AS15" s="17">
        <v>5.0370954064855797E-3</v>
      </c>
      <c r="AT15" s="17">
        <v>2.07614020007225E-2</v>
      </c>
      <c r="AU15" s="17"/>
      <c r="AV15" s="17">
        <v>7.8414675788108304E-3</v>
      </c>
      <c r="AW15" s="17">
        <v>0</v>
      </c>
    </row>
    <row r="16" spans="2:49" ht="28.8" x14ac:dyDescent="0.3">
      <c r="B16" s="18" t="s">
        <v>273</v>
      </c>
      <c r="C16" s="17">
        <v>2.8137125486139198E-3</v>
      </c>
      <c r="D16" s="17">
        <v>3.8971054226547399E-3</v>
      </c>
      <c r="E16" s="17">
        <v>0</v>
      </c>
      <c r="F16" s="17"/>
      <c r="G16" s="17">
        <v>0</v>
      </c>
      <c r="H16" s="17">
        <v>0</v>
      </c>
      <c r="I16" s="17">
        <v>0</v>
      </c>
      <c r="J16" s="17">
        <v>0</v>
      </c>
      <c r="K16" s="17">
        <v>0</v>
      </c>
      <c r="L16" s="17">
        <v>1.05326121799456E-2</v>
      </c>
      <c r="M16" s="17"/>
      <c r="N16" s="17">
        <v>8.1433964123361902E-3</v>
      </c>
      <c r="O16" s="17">
        <v>0</v>
      </c>
      <c r="P16" s="17">
        <v>0</v>
      </c>
      <c r="Q16" s="17">
        <v>0</v>
      </c>
      <c r="R16" s="17"/>
      <c r="S16" s="17">
        <v>0</v>
      </c>
      <c r="T16" s="17">
        <v>0</v>
      </c>
      <c r="U16" s="17">
        <v>0</v>
      </c>
      <c r="V16" s="17">
        <v>0</v>
      </c>
      <c r="W16" s="17">
        <v>0</v>
      </c>
      <c r="X16" s="17">
        <v>3.27009550972912E-2</v>
      </c>
      <c r="Y16" s="17">
        <v>0</v>
      </c>
      <c r="Z16" s="17">
        <v>0</v>
      </c>
      <c r="AA16" s="17">
        <v>0</v>
      </c>
      <c r="AB16" s="17">
        <v>0</v>
      </c>
      <c r="AC16" s="17">
        <v>0</v>
      </c>
      <c r="AD16" s="17">
        <v>0</v>
      </c>
      <c r="AE16" s="17"/>
      <c r="AF16" s="17">
        <v>0</v>
      </c>
      <c r="AG16" s="17">
        <v>1.4125443227886E-2</v>
      </c>
      <c r="AH16" s="17">
        <v>0</v>
      </c>
      <c r="AI16" s="17">
        <v>0</v>
      </c>
      <c r="AJ16" s="17">
        <v>0</v>
      </c>
      <c r="AK16" s="17"/>
      <c r="AL16" s="17">
        <v>0</v>
      </c>
      <c r="AM16" s="17">
        <v>9.9115120127706794E-3</v>
      </c>
      <c r="AN16" s="17">
        <v>0</v>
      </c>
      <c r="AO16" s="17">
        <v>0</v>
      </c>
      <c r="AP16" s="17">
        <v>0</v>
      </c>
      <c r="AQ16" s="17">
        <v>0</v>
      </c>
      <c r="AR16" s="17"/>
      <c r="AS16" s="17">
        <v>0</v>
      </c>
      <c r="AT16" s="17">
        <v>6.73600934366174E-3</v>
      </c>
      <c r="AU16" s="17"/>
      <c r="AV16" s="17">
        <v>0</v>
      </c>
      <c r="AW16" s="17">
        <v>0</v>
      </c>
    </row>
    <row r="17" spans="2:49" ht="28.8" x14ac:dyDescent="0.3">
      <c r="B17" s="18" t="s">
        <v>274</v>
      </c>
      <c r="C17" s="19">
        <v>2.57839072230875E-3</v>
      </c>
      <c r="D17" s="19">
        <v>0</v>
      </c>
      <c r="E17" s="19">
        <v>9.3809372226585606E-3</v>
      </c>
      <c r="F17" s="19"/>
      <c r="G17" s="19">
        <v>0</v>
      </c>
      <c r="H17" s="19">
        <v>1.7122020048449999E-2</v>
      </c>
      <c r="I17" s="19">
        <v>0</v>
      </c>
      <c r="J17" s="19">
        <v>0</v>
      </c>
      <c r="K17" s="19">
        <v>0</v>
      </c>
      <c r="L17" s="19">
        <v>0</v>
      </c>
      <c r="M17" s="19"/>
      <c r="N17" s="19">
        <v>0</v>
      </c>
      <c r="O17" s="19">
        <v>0</v>
      </c>
      <c r="P17" s="19">
        <v>0</v>
      </c>
      <c r="Q17" s="19">
        <v>1.0314826217345601E-2</v>
      </c>
      <c r="R17" s="19"/>
      <c r="S17" s="19">
        <v>0</v>
      </c>
      <c r="T17" s="19">
        <v>0</v>
      </c>
      <c r="U17" s="19">
        <v>0</v>
      </c>
      <c r="V17" s="19">
        <v>0</v>
      </c>
      <c r="W17" s="19">
        <v>0</v>
      </c>
      <c r="X17" s="19">
        <v>0</v>
      </c>
      <c r="Y17" s="19">
        <v>0</v>
      </c>
      <c r="Z17" s="19">
        <v>6.6715029883835597E-2</v>
      </c>
      <c r="AA17" s="19">
        <v>0</v>
      </c>
      <c r="AB17" s="19">
        <v>0</v>
      </c>
      <c r="AC17" s="19">
        <v>0</v>
      </c>
      <c r="AD17" s="19">
        <v>0</v>
      </c>
      <c r="AE17" s="19"/>
      <c r="AF17" s="19">
        <v>0</v>
      </c>
      <c r="AG17" s="19">
        <v>0</v>
      </c>
      <c r="AH17" s="19">
        <v>0</v>
      </c>
      <c r="AI17" s="19">
        <v>1.7588187853726799E-2</v>
      </c>
      <c r="AJ17" s="19">
        <v>0</v>
      </c>
      <c r="AK17" s="19"/>
      <c r="AL17" s="19">
        <v>8.8944346727425298E-3</v>
      </c>
      <c r="AM17" s="19">
        <v>0</v>
      </c>
      <c r="AN17" s="19">
        <v>0</v>
      </c>
      <c r="AO17" s="19">
        <v>0</v>
      </c>
      <c r="AP17" s="19">
        <v>0</v>
      </c>
      <c r="AQ17" s="19">
        <v>0</v>
      </c>
      <c r="AR17" s="19"/>
      <c r="AS17" s="19">
        <v>4.4280341097621499E-3</v>
      </c>
      <c r="AT17" s="19">
        <v>0</v>
      </c>
      <c r="AU17" s="19"/>
      <c r="AV17" s="19">
        <v>6.8933151166565504E-3</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503</v>
      </c>
      <c r="D7" s="10">
        <v>256</v>
      </c>
      <c r="E7" s="10">
        <v>246</v>
      </c>
      <c r="F7" s="10"/>
      <c r="G7" s="10">
        <v>57</v>
      </c>
      <c r="H7" s="10">
        <v>115</v>
      </c>
      <c r="I7" s="10">
        <v>67</v>
      </c>
      <c r="J7" s="10">
        <v>83</v>
      </c>
      <c r="K7" s="10">
        <v>78</v>
      </c>
      <c r="L7" s="10">
        <v>103</v>
      </c>
      <c r="M7" s="10"/>
      <c r="N7" s="10">
        <v>189</v>
      </c>
      <c r="O7" s="10">
        <v>131</v>
      </c>
      <c r="P7" s="10">
        <v>88</v>
      </c>
      <c r="Q7" s="10">
        <v>94</v>
      </c>
      <c r="R7" s="10"/>
      <c r="S7" s="10">
        <v>87</v>
      </c>
      <c r="T7" s="10">
        <v>65</v>
      </c>
      <c r="U7" s="10">
        <v>31</v>
      </c>
      <c r="V7" s="10">
        <v>49</v>
      </c>
      <c r="W7" s="10">
        <v>38</v>
      </c>
      <c r="X7" s="10">
        <v>40</v>
      </c>
      <c r="Y7" s="10">
        <v>34</v>
      </c>
      <c r="Z7" s="10">
        <v>22</v>
      </c>
      <c r="AA7" s="10">
        <v>53</v>
      </c>
      <c r="AB7" s="10">
        <v>47</v>
      </c>
      <c r="AC7" s="10">
        <v>23</v>
      </c>
      <c r="AD7" s="10">
        <v>14</v>
      </c>
      <c r="AE7" s="10"/>
      <c r="AF7" s="10">
        <v>79</v>
      </c>
      <c r="AG7" s="10">
        <v>116</v>
      </c>
      <c r="AH7" s="10">
        <v>132</v>
      </c>
      <c r="AI7" s="10">
        <v>92</v>
      </c>
      <c r="AJ7" s="10">
        <v>16</v>
      </c>
      <c r="AK7" s="10"/>
      <c r="AL7" s="10">
        <v>170</v>
      </c>
      <c r="AM7" s="10">
        <v>150</v>
      </c>
      <c r="AN7" s="10">
        <v>43</v>
      </c>
      <c r="AO7" s="10">
        <v>73</v>
      </c>
      <c r="AP7" s="10">
        <v>45</v>
      </c>
      <c r="AQ7" s="10">
        <v>22</v>
      </c>
      <c r="AR7" s="10"/>
      <c r="AS7" s="10">
        <v>292</v>
      </c>
      <c r="AT7" s="10">
        <v>211</v>
      </c>
      <c r="AU7" s="10"/>
      <c r="AV7" s="10">
        <v>212</v>
      </c>
      <c r="AW7" s="10">
        <v>80</v>
      </c>
    </row>
    <row r="8" spans="2:49" ht="30" customHeight="1" x14ac:dyDescent="0.3">
      <c r="B8" s="11" t="s">
        <v>20</v>
      </c>
      <c r="C8" s="11">
        <v>498</v>
      </c>
      <c r="D8" s="11">
        <v>257</v>
      </c>
      <c r="E8" s="11">
        <v>241</v>
      </c>
      <c r="F8" s="11"/>
      <c r="G8" s="11">
        <v>56</v>
      </c>
      <c r="H8" s="11">
        <v>108</v>
      </c>
      <c r="I8" s="11">
        <v>79</v>
      </c>
      <c r="J8" s="11">
        <v>85</v>
      </c>
      <c r="K8" s="11">
        <v>74</v>
      </c>
      <c r="L8" s="11">
        <v>97</v>
      </c>
      <c r="M8" s="11"/>
      <c r="N8" s="11">
        <v>185</v>
      </c>
      <c r="O8" s="11">
        <v>127</v>
      </c>
      <c r="P8" s="11">
        <v>92</v>
      </c>
      <c r="Q8" s="11">
        <v>94</v>
      </c>
      <c r="R8" s="11"/>
      <c r="S8" s="11">
        <v>86</v>
      </c>
      <c r="T8" s="11">
        <v>62</v>
      </c>
      <c r="U8" s="11">
        <v>32</v>
      </c>
      <c r="V8" s="11">
        <v>48</v>
      </c>
      <c r="W8" s="11">
        <v>35</v>
      </c>
      <c r="X8" s="11">
        <v>42</v>
      </c>
      <c r="Y8" s="11">
        <v>33</v>
      </c>
      <c r="Z8" s="11">
        <v>21</v>
      </c>
      <c r="AA8" s="11">
        <v>55</v>
      </c>
      <c r="AB8" s="11">
        <v>49</v>
      </c>
      <c r="AC8" s="11">
        <v>22</v>
      </c>
      <c r="AD8" s="11">
        <v>14</v>
      </c>
      <c r="AE8" s="11"/>
      <c r="AF8" s="11">
        <v>78</v>
      </c>
      <c r="AG8" s="11">
        <v>115</v>
      </c>
      <c r="AH8" s="11">
        <v>132</v>
      </c>
      <c r="AI8" s="11">
        <v>92</v>
      </c>
      <c r="AJ8" s="11">
        <v>15</v>
      </c>
      <c r="AK8" s="11"/>
      <c r="AL8" s="11">
        <v>169</v>
      </c>
      <c r="AM8" s="11">
        <v>151</v>
      </c>
      <c r="AN8" s="11">
        <v>43</v>
      </c>
      <c r="AO8" s="11">
        <v>71</v>
      </c>
      <c r="AP8" s="11">
        <v>43</v>
      </c>
      <c r="AQ8" s="11">
        <v>21</v>
      </c>
      <c r="AR8" s="11"/>
      <c r="AS8" s="11">
        <v>289</v>
      </c>
      <c r="AT8" s="11">
        <v>209</v>
      </c>
      <c r="AU8" s="11"/>
      <c r="AV8" s="11">
        <v>209</v>
      </c>
      <c r="AW8" s="11">
        <v>80</v>
      </c>
    </row>
    <row r="9" spans="2:49" x14ac:dyDescent="0.3">
      <c r="B9" s="18" t="s">
        <v>266</v>
      </c>
      <c r="C9" s="17">
        <v>2.4991783335421101E-2</v>
      </c>
      <c r="D9" s="17">
        <v>3.3074446952381098E-2</v>
      </c>
      <c r="E9" s="17">
        <v>1.19792985531998E-2</v>
      </c>
      <c r="F9" s="17"/>
      <c r="G9" s="17">
        <v>5.2835391110446099E-2</v>
      </c>
      <c r="H9" s="17">
        <v>5.8304791884551399E-2</v>
      </c>
      <c r="I9" s="17">
        <v>2.77215284699379E-2</v>
      </c>
      <c r="J9" s="17">
        <v>1.18619518119848E-2</v>
      </c>
      <c r="K9" s="17">
        <v>0</v>
      </c>
      <c r="L9" s="17">
        <v>0</v>
      </c>
      <c r="M9" s="17"/>
      <c r="N9" s="17">
        <v>2.8569411923916099E-2</v>
      </c>
      <c r="O9" s="17">
        <v>1.5001611823297499E-2</v>
      </c>
      <c r="P9" s="17">
        <v>4.6372436006745503E-2</v>
      </c>
      <c r="Q9" s="17">
        <v>1.07265274584097E-2</v>
      </c>
      <c r="R9" s="17"/>
      <c r="S9" s="17">
        <v>5.3239190734832402E-2</v>
      </c>
      <c r="T9" s="17">
        <v>3.2036078442897499E-2</v>
      </c>
      <c r="U9" s="17">
        <v>0</v>
      </c>
      <c r="V9" s="17">
        <v>1.9845229958643601E-2</v>
      </c>
      <c r="W9" s="17">
        <v>2.6883161053411601E-2</v>
      </c>
      <c r="X9" s="17">
        <v>0</v>
      </c>
      <c r="Y9" s="17">
        <v>0</v>
      </c>
      <c r="Z9" s="17">
        <v>0</v>
      </c>
      <c r="AA9" s="17">
        <v>3.2129301886216897E-2</v>
      </c>
      <c r="AB9" s="17">
        <v>4.5194703199350102E-2</v>
      </c>
      <c r="AC9" s="17">
        <v>0</v>
      </c>
      <c r="AD9" s="17">
        <v>0</v>
      </c>
      <c r="AE9" s="17"/>
      <c r="AF9" s="17">
        <v>1.26449710374346E-2</v>
      </c>
      <c r="AG9" s="17">
        <v>8.7407456046679696E-3</v>
      </c>
      <c r="AH9" s="17">
        <v>2.0807401338129899E-2</v>
      </c>
      <c r="AI9" s="17">
        <v>4.1844288258982398E-2</v>
      </c>
      <c r="AJ9" s="17">
        <v>0.113538294620199</v>
      </c>
      <c r="AK9" s="17"/>
      <c r="AL9" s="17">
        <v>6.0837544003217899E-2</v>
      </c>
      <c r="AM9" s="17">
        <v>0</v>
      </c>
      <c r="AN9" s="17">
        <v>0</v>
      </c>
      <c r="AO9" s="17">
        <v>3.0744590876226999E-2</v>
      </c>
      <c r="AP9" s="17">
        <v>0</v>
      </c>
      <c r="AQ9" s="17">
        <v>0</v>
      </c>
      <c r="AR9" s="17"/>
      <c r="AS9" s="17">
        <v>2.90203215178968E-2</v>
      </c>
      <c r="AT9" s="17">
        <v>1.9429559964103799E-2</v>
      </c>
      <c r="AU9" s="17"/>
      <c r="AV9" s="17">
        <v>3.57642985733575E-2</v>
      </c>
      <c r="AW9" s="17">
        <v>1.1349893811913999E-2</v>
      </c>
    </row>
    <row r="10" spans="2:49" x14ac:dyDescent="0.3">
      <c r="B10" s="18" t="s">
        <v>267</v>
      </c>
      <c r="C10" s="17">
        <v>9.7357417924538697E-2</v>
      </c>
      <c r="D10" s="17">
        <v>0.120301080963666</v>
      </c>
      <c r="E10" s="17">
        <v>7.3342936316452306E-2</v>
      </c>
      <c r="F10" s="17"/>
      <c r="G10" s="17">
        <v>8.6187662512689098E-2</v>
      </c>
      <c r="H10" s="17">
        <v>0.15708022957444401</v>
      </c>
      <c r="I10" s="17">
        <v>0.112298906930192</v>
      </c>
      <c r="J10" s="17">
        <v>4.8835929009453501E-2</v>
      </c>
      <c r="K10" s="17">
        <v>8.5967250407639501E-2</v>
      </c>
      <c r="L10" s="17">
        <v>7.5927780422237301E-2</v>
      </c>
      <c r="M10" s="17"/>
      <c r="N10" s="17">
        <v>0.15818346005168099</v>
      </c>
      <c r="O10" s="17">
        <v>4.3921526634456802E-2</v>
      </c>
      <c r="P10" s="17">
        <v>6.6330185162271293E-2</v>
      </c>
      <c r="Q10" s="17">
        <v>8.1484362070208594E-2</v>
      </c>
      <c r="R10" s="17"/>
      <c r="S10" s="17">
        <v>0.13620622236635299</v>
      </c>
      <c r="T10" s="17">
        <v>9.7129751075602899E-2</v>
      </c>
      <c r="U10" s="17">
        <v>9.1194358780337006E-2</v>
      </c>
      <c r="V10" s="17">
        <v>3.38249635557571E-2</v>
      </c>
      <c r="W10" s="17">
        <v>0.10381706109956799</v>
      </c>
      <c r="X10" s="17">
        <v>7.6216770707750597E-2</v>
      </c>
      <c r="Y10" s="17">
        <v>0.116785200313708</v>
      </c>
      <c r="Z10" s="17">
        <v>0.19408000309933099</v>
      </c>
      <c r="AA10" s="17">
        <v>7.5751952473521206E-2</v>
      </c>
      <c r="AB10" s="17">
        <v>7.4805631991249802E-2</v>
      </c>
      <c r="AC10" s="17">
        <v>8.3386577751892205E-2</v>
      </c>
      <c r="AD10" s="17">
        <v>0.13280105881460599</v>
      </c>
      <c r="AE10" s="17"/>
      <c r="AF10" s="17">
        <v>3.8132828437232501E-2</v>
      </c>
      <c r="AG10" s="17">
        <v>6.6793221545021306E-2</v>
      </c>
      <c r="AH10" s="17">
        <v>7.5599365294181597E-2</v>
      </c>
      <c r="AI10" s="17">
        <v>0.208434463053328</v>
      </c>
      <c r="AJ10" s="17">
        <v>0.23177202700258001</v>
      </c>
      <c r="AK10" s="17"/>
      <c r="AL10" s="17">
        <v>0.138694526251643</v>
      </c>
      <c r="AM10" s="17">
        <v>9.7696385922141804E-2</v>
      </c>
      <c r="AN10" s="17">
        <v>7.3768208208540006E-2</v>
      </c>
      <c r="AO10" s="17">
        <v>5.3034862030900402E-2</v>
      </c>
      <c r="AP10" s="17">
        <v>4.2004468842143997E-2</v>
      </c>
      <c r="AQ10" s="17">
        <v>7.6475009829420196E-2</v>
      </c>
      <c r="AR10" s="17"/>
      <c r="AS10" s="17">
        <v>9.8178986452023304E-2</v>
      </c>
      <c r="AT10" s="17">
        <v>9.6223074036576706E-2</v>
      </c>
      <c r="AU10" s="17"/>
      <c r="AV10" s="17">
        <v>0.106337342329935</v>
      </c>
      <c r="AW10" s="17">
        <v>7.6802632921343594E-2</v>
      </c>
    </row>
    <row r="11" spans="2:49" x14ac:dyDescent="0.3">
      <c r="B11" s="18" t="s">
        <v>268</v>
      </c>
      <c r="C11" s="17">
        <v>0.16711615628561299</v>
      </c>
      <c r="D11" s="17">
        <v>0.20028773910395101</v>
      </c>
      <c r="E11" s="17">
        <v>0.13251529342558899</v>
      </c>
      <c r="F11" s="17"/>
      <c r="G11" s="17">
        <v>0.132816337900825</v>
      </c>
      <c r="H11" s="17">
        <v>0.26780263009826999</v>
      </c>
      <c r="I11" s="17">
        <v>0.22458836806121199</v>
      </c>
      <c r="J11" s="17">
        <v>0.121637197592027</v>
      </c>
      <c r="K11" s="17">
        <v>0.127097295521134</v>
      </c>
      <c r="L11" s="17">
        <v>9.7855670112974497E-2</v>
      </c>
      <c r="M11" s="17"/>
      <c r="N11" s="17">
        <v>0.17609874681644999</v>
      </c>
      <c r="O11" s="17">
        <v>0.14893401880151499</v>
      </c>
      <c r="P11" s="17">
        <v>0.16937749019833101</v>
      </c>
      <c r="Q11" s="17">
        <v>0.17371531302846199</v>
      </c>
      <c r="R11" s="17"/>
      <c r="S11" s="17">
        <v>0.18107341543182701</v>
      </c>
      <c r="T11" s="17">
        <v>0.28687947580337803</v>
      </c>
      <c r="U11" s="17">
        <v>3.2215982192105301E-2</v>
      </c>
      <c r="V11" s="17">
        <v>0.16910031030914399</v>
      </c>
      <c r="W11" s="17">
        <v>0.13537876359468001</v>
      </c>
      <c r="X11" s="17">
        <v>0.118300146933331</v>
      </c>
      <c r="Y11" s="17">
        <v>0.141502301564468</v>
      </c>
      <c r="Z11" s="17">
        <v>0.264738679306462</v>
      </c>
      <c r="AA11" s="17">
        <v>0.17472452349152601</v>
      </c>
      <c r="AB11" s="17">
        <v>0.13106809503255301</v>
      </c>
      <c r="AC11" s="17">
        <v>0.128357796465881</v>
      </c>
      <c r="AD11" s="17">
        <v>0.14155720332039401</v>
      </c>
      <c r="AE11" s="17"/>
      <c r="AF11" s="17">
        <v>0.11853798889290799</v>
      </c>
      <c r="AG11" s="17">
        <v>0.118737088126378</v>
      </c>
      <c r="AH11" s="17">
        <v>0.231368952162923</v>
      </c>
      <c r="AI11" s="17">
        <v>0.235270404794093</v>
      </c>
      <c r="AJ11" s="17">
        <v>0.14978499103174001</v>
      </c>
      <c r="AK11" s="17"/>
      <c r="AL11" s="17">
        <v>0.20043328778570299</v>
      </c>
      <c r="AM11" s="17">
        <v>0.14983239336106499</v>
      </c>
      <c r="AN11" s="17">
        <v>0.22249515200499601</v>
      </c>
      <c r="AO11" s="17">
        <v>0.13671084846356699</v>
      </c>
      <c r="AP11" s="17">
        <v>0.153999281226053</v>
      </c>
      <c r="AQ11" s="17">
        <v>3.96380885700559E-2</v>
      </c>
      <c r="AR11" s="17"/>
      <c r="AS11" s="17">
        <v>0.17829985451798899</v>
      </c>
      <c r="AT11" s="17">
        <v>0.15167476666282501</v>
      </c>
      <c r="AU11" s="17"/>
      <c r="AV11" s="17">
        <v>0.181200646531542</v>
      </c>
      <c r="AW11" s="17">
        <v>0.170699259921647</v>
      </c>
    </row>
    <row r="12" spans="2:49" x14ac:dyDescent="0.3">
      <c r="B12" s="18" t="s">
        <v>269</v>
      </c>
      <c r="C12" s="17">
        <v>0.193905728032707</v>
      </c>
      <c r="D12" s="17">
        <v>0.23587935539424401</v>
      </c>
      <c r="E12" s="17">
        <v>0.15004438095867101</v>
      </c>
      <c r="F12" s="17"/>
      <c r="G12" s="17">
        <v>0.16470811631096099</v>
      </c>
      <c r="H12" s="17">
        <v>0.25639836715944703</v>
      </c>
      <c r="I12" s="17">
        <v>0.20958413035388199</v>
      </c>
      <c r="J12" s="17">
        <v>0.16869324008332301</v>
      </c>
      <c r="K12" s="17">
        <v>0.15488604141296999</v>
      </c>
      <c r="L12" s="17">
        <v>0.180092060229087</v>
      </c>
      <c r="M12" s="17"/>
      <c r="N12" s="17">
        <v>0.17533215615414499</v>
      </c>
      <c r="O12" s="17">
        <v>0.165896040523348</v>
      </c>
      <c r="P12" s="17">
        <v>0.21282995445838801</v>
      </c>
      <c r="Q12" s="17">
        <v>0.25215407137143198</v>
      </c>
      <c r="R12" s="17"/>
      <c r="S12" s="17">
        <v>0.26471054456491999</v>
      </c>
      <c r="T12" s="17">
        <v>9.48835433764528E-2</v>
      </c>
      <c r="U12" s="17">
        <v>0.15881489755749001</v>
      </c>
      <c r="V12" s="17">
        <v>0.18532048348201999</v>
      </c>
      <c r="W12" s="17">
        <v>0.17833725062035999</v>
      </c>
      <c r="X12" s="17">
        <v>0.227711089449674</v>
      </c>
      <c r="Y12" s="17">
        <v>0.24573388654898901</v>
      </c>
      <c r="Z12" s="17">
        <v>0.13556665060844</v>
      </c>
      <c r="AA12" s="17">
        <v>0.168192882920154</v>
      </c>
      <c r="AB12" s="17">
        <v>0.25376833549583999</v>
      </c>
      <c r="AC12" s="17">
        <v>0.13016766880873201</v>
      </c>
      <c r="AD12" s="17">
        <v>0.206061549349632</v>
      </c>
      <c r="AE12" s="17"/>
      <c r="AF12" s="17">
        <v>0.199229236340731</v>
      </c>
      <c r="AG12" s="17">
        <v>0.158706094735757</v>
      </c>
      <c r="AH12" s="17">
        <v>0.23844294700454199</v>
      </c>
      <c r="AI12" s="17">
        <v>0.15187599166629001</v>
      </c>
      <c r="AJ12" s="17">
        <v>0.31461877713547298</v>
      </c>
      <c r="AK12" s="17"/>
      <c r="AL12" s="17">
        <v>0.19406874102556501</v>
      </c>
      <c r="AM12" s="17">
        <v>0.236263984196633</v>
      </c>
      <c r="AN12" s="17">
        <v>0.1736544693863</v>
      </c>
      <c r="AO12" s="17">
        <v>0.17707330299624599</v>
      </c>
      <c r="AP12" s="17">
        <v>8.1548423894848093E-2</v>
      </c>
      <c r="AQ12" s="17">
        <v>0.21965750073795701</v>
      </c>
      <c r="AR12" s="17"/>
      <c r="AS12" s="17">
        <v>0.209425944059414</v>
      </c>
      <c r="AT12" s="17">
        <v>0.172476886005797</v>
      </c>
      <c r="AU12" s="17"/>
      <c r="AV12" s="17">
        <v>0.196272871350574</v>
      </c>
      <c r="AW12" s="17">
        <v>0.24388935022194</v>
      </c>
    </row>
    <row r="13" spans="2:49" x14ac:dyDescent="0.3">
      <c r="B13" s="18" t="s">
        <v>270</v>
      </c>
      <c r="C13" s="17">
        <v>0.126666405437489</v>
      </c>
      <c r="D13" s="17">
        <v>0.11550851941467701</v>
      </c>
      <c r="E13" s="17">
        <v>0.13912995395195099</v>
      </c>
      <c r="F13" s="17"/>
      <c r="G13" s="17">
        <v>0.21309063441724399</v>
      </c>
      <c r="H13" s="17">
        <v>7.8900875182402699E-2</v>
      </c>
      <c r="I13" s="17">
        <v>0.17313178404176199</v>
      </c>
      <c r="J13" s="17">
        <v>9.6881957870885493E-2</v>
      </c>
      <c r="K13" s="17">
        <v>0.127153615421219</v>
      </c>
      <c r="L13" s="17">
        <v>0.11802146464312099</v>
      </c>
      <c r="M13" s="17"/>
      <c r="N13" s="17">
        <v>0.144853025126255</v>
      </c>
      <c r="O13" s="17">
        <v>0.14767383630476399</v>
      </c>
      <c r="P13" s="17">
        <v>9.3533237186369397E-2</v>
      </c>
      <c r="Q13" s="17">
        <v>9.6255361305954995E-2</v>
      </c>
      <c r="R13" s="17"/>
      <c r="S13" s="17">
        <v>7.8403449586462406E-2</v>
      </c>
      <c r="T13" s="17">
        <v>0.13665627315192799</v>
      </c>
      <c r="U13" s="17">
        <v>0.199615748658306</v>
      </c>
      <c r="V13" s="17">
        <v>0.12373188145944999</v>
      </c>
      <c r="W13" s="17">
        <v>9.8280097331291505E-2</v>
      </c>
      <c r="X13" s="17">
        <v>0.18817102773195499</v>
      </c>
      <c r="Y13" s="17">
        <v>5.9976139077864497E-2</v>
      </c>
      <c r="Z13" s="17">
        <v>4.3747198351187101E-2</v>
      </c>
      <c r="AA13" s="17">
        <v>0.190870545122095</v>
      </c>
      <c r="AB13" s="17">
        <v>0.16350123467667901</v>
      </c>
      <c r="AC13" s="17">
        <v>9.1697958504049701E-2</v>
      </c>
      <c r="AD13" s="17">
        <v>7.0522447964830606E-2</v>
      </c>
      <c r="AE13" s="17"/>
      <c r="AF13" s="17">
        <v>9.4780762096600593E-2</v>
      </c>
      <c r="AG13" s="17">
        <v>0.17641851015899301</v>
      </c>
      <c r="AH13" s="17">
        <v>0.109117282413757</v>
      </c>
      <c r="AI13" s="17">
        <v>0.144323114923817</v>
      </c>
      <c r="AJ13" s="17">
        <v>0.130758232971774</v>
      </c>
      <c r="AK13" s="17"/>
      <c r="AL13" s="17">
        <v>0.14213500535651999</v>
      </c>
      <c r="AM13" s="17">
        <v>0.11919062160341901</v>
      </c>
      <c r="AN13" s="17">
        <v>5.5911158155577401E-2</v>
      </c>
      <c r="AO13" s="17">
        <v>0.14992112688616699</v>
      </c>
      <c r="AP13" s="17">
        <v>7.6697260328484604E-2</v>
      </c>
      <c r="AQ13" s="17">
        <v>0.226103667437729</v>
      </c>
      <c r="AR13" s="17"/>
      <c r="AS13" s="17">
        <v>0.102161080720453</v>
      </c>
      <c r="AT13" s="17">
        <v>0.16050103320786599</v>
      </c>
      <c r="AU13" s="17"/>
      <c r="AV13" s="17">
        <v>9.2674309857696202E-2</v>
      </c>
      <c r="AW13" s="17">
        <v>0.127018119425506</v>
      </c>
    </row>
    <row r="14" spans="2:49" x14ac:dyDescent="0.3">
      <c r="B14" s="18" t="s">
        <v>271</v>
      </c>
      <c r="C14" s="17">
        <v>0.31655243257568999</v>
      </c>
      <c r="D14" s="17">
        <v>0.26787658806971298</v>
      </c>
      <c r="E14" s="17">
        <v>0.36985956156732103</v>
      </c>
      <c r="F14" s="17"/>
      <c r="G14" s="17">
        <v>0.28105526125173902</v>
      </c>
      <c r="H14" s="17">
        <v>0.14487658297457101</v>
      </c>
      <c r="I14" s="17">
        <v>0.18183231034806499</v>
      </c>
      <c r="J14" s="17">
        <v>0.48171520242853899</v>
      </c>
      <c r="K14" s="17">
        <v>0.42252675970387898</v>
      </c>
      <c r="L14" s="17">
        <v>0.413186435836227</v>
      </c>
      <c r="M14" s="17"/>
      <c r="N14" s="17">
        <v>0.27335015099653598</v>
      </c>
      <c r="O14" s="17">
        <v>0.41625200203424401</v>
      </c>
      <c r="P14" s="17">
        <v>0.30043755129243099</v>
      </c>
      <c r="Q14" s="17">
        <v>0.27466915455634</v>
      </c>
      <c r="R14" s="17"/>
      <c r="S14" s="17">
        <v>0.21888555389961301</v>
      </c>
      <c r="T14" s="17">
        <v>0.30608930318366301</v>
      </c>
      <c r="U14" s="17">
        <v>0.451121474418334</v>
      </c>
      <c r="V14" s="17">
        <v>0.39008448504333898</v>
      </c>
      <c r="W14" s="17">
        <v>0.29812200963729901</v>
      </c>
      <c r="X14" s="17">
        <v>0.36364737287691701</v>
      </c>
      <c r="Y14" s="17">
        <v>0.43600247249496998</v>
      </c>
      <c r="Z14" s="17">
        <v>0.17873901920264601</v>
      </c>
      <c r="AA14" s="17">
        <v>0.298956509621711</v>
      </c>
      <c r="AB14" s="17">
        <v>0.26135858683637198</v>
      </c>
      <c r="AC14" s="17">
        <v>0.39990355192194399</v>
      </c>
      <c r="AD14" s="17">
        <v>0.37181821336431298</v>
      </c>
      <c r="AE14" s="17"/>
      <c r="AF14" s="17">
        <v>0.45301281728115</v>
      </c>
      <c r="AG14" s="17">
        <v>0.36513978357566801</v>
      </c>
      <c r="AH14" s="17">
        <v>0.27106810611953702</v>
      </c>
      <c r="AI14" s="17">
        <v>0.195497868547343</v>
      </c>
      <c r="AJ14" s="17">
        <v>0</v>
      </c>
      <c r="AK14" s="17"/>
      <c r="AL14" s="17">
        <v>0.20709651945944699</v>
      </c>
      <c r="AM14" s="17">
        <v>0.34580360758845302</v>
      </c>
      <c r="AN14" s="17">
        <v>0.36309664321003698</v>
      </c>
      <c r="AO14" s="17">
        <v>0.34589342532149903</v>
      </c>
      <c r="AP14" s="17">
        <v>0.55930944375652403</v>
      </c>
      <c r="AQ14" s="17">
        <v>0.289384308104711</v>
      </c>
      <c r="AR14" s="17"/>
      <c r="AS14" s="17">
        <v>0.31114179902460898</v>
      </c>
      <c r="AT14" s="17">
        <v>0.324022922125068</v>
      </c>
      <c r="AU14" s="17"/>
      <c r="AV14" s="17">
        <v>0.298390752188532</v>
      </c>
      <c r="AW14" s="17">
        <v>0.34455182539918899</v>
      </c>
    </row>
    <row r="15" spans="2:49" x14ac:dyDescent="0.3">
      <c r="B15" s="18" t="s">
        <v>272</v>
      </c>
      <c r="C15" s="17">
        <v>5.2960234311275597E-2</v>
      </c>
      <c r="D15" s="17">
        <v>1.45600306650306E-2</v>
      </c>
      <c r="E15" s="17">
        <v>9.4126502294514303E-2</v>
      </c>
      <c r="F15" s="17"/>
      <c r="G15" s="17">
        <v>3.3307258826937698E-2</v>
      </c>
      <c r="H15" s="17">
        <v>2.7392589013055101E-2</v>
      </c>
      <c r="I15" s="17">
        <v>4.05671513267329E-2</v>
      </c>
      <c r="J15" s="17">
        <v>5.93477203139504E-2</v>
      </c>
      <c r="K15" s="17">
        <v>5.4966053187034597E-2</v>
      </c>
      <c r="L15" s="17">
        <v>9.6015680798825803E-2</v>
      </c>
      <c r="M15" s="17"/>
      <c r="N15" s="17">
        <v>3.2413443647416398E-2</v>
      </c>
      <c r="O15" s="17">
        <v>3.7140357833869798E-2</v>
      </c>
      <c r="P15" s="17">
        <v>8.8601524584226196E-2</v>
      </c>
      <c r="Q15" s="17">
        <v>8.0516156150043997E-2</v>
      </c>
      <c r="R15" s="17"/>
      <c r="S15" s="17">
        <v>2.2109115120014799E-2</v>
      </c>
      <c r="T15" s="17">
        <v>3.13450892222236E-2</v>
      </c>
      <c r="U15" s="17">
        <v>6.7037538393427007E-2</v>
      </c>
      <c r="V15" s="17">
        <v>3.8418608437550503E-2</v>
      </c>
      <c r="W15" s="17">
        <v>0.15918165666338999</v>
      </c>
      <c r="X15" s="17">
        <v>0</v>
      </c>
      <c r="Y15" s="17">
        <v>0</v>
      </c>
      <c r="Z15" s="17">
        <v>0.18312844943193499</v>
      </c>
      <c r="AA15" s="17">
        <v>5.9374284484776101E-2</v>
      </c>
      <c r="AB15" s="17">
        <v>2.1872596411505602E-2</v>
      </c>
      <c r="AC15" s="17">
        <v>0.166486446547501</v>
      </c>
      <c r="AD15" s="17">
        <v>7.7239527186223594E-2</v>
      </c>
      <c r="AE15" s="17"/>
      <c r="AF15" s="17">
        <v>6.0066650328930299E-2</v>
      </c>
      <c r="AG15" s="17">
        <v>7.0774389950813699E-2</v>
      </c>
      <c r="AH15" s="17">
        <v>3.7895218940464201E-2</v>
      </c>
      <c r="AI15" s="17">
        <v>2.2753868756146201E-2</v>
      </c>
      <c r="AJ15" s="17">
        <v>5.9527677238234197E-2</v>
      </c>
      <c r="AK15" s="17"/>
      <c r="AL15" s="17">
        <v>3.7208251758884002E-2</v>
      </c>
      <c r="AM15" s="17">
        <v>3.2120238087128099E-2</v>
      </c>
      <c r="AN15" s="17">
        <v>6.4139616418125003E-2</v>
      </c>
      <c r="AO15" s="17">
        <v>7.8785500211820902E-2</v>
      </c>
      <c r="AP15" s="17">
        <v>8.6441121951946004E-2</v>
      </c>
      <c r="AQ15" s="17">
        <v>0.14874142532012699</v>
      </c>
      <c r="AR15" s="17"/>
      <c r="AS15" s="17">
        <v>6.0902819942839997E-2</v>
      </c>
      <c r="AT15" s="17">
        <v>4.1993865512599801E-2</v>
      </c>
      <c r="AU15" s="17"/>
      <c r="AV15" s="17">
        <v>7.4342321729349195E-2</v>
      </c>
      <c r="AW15" s="17">
        <v>2.56889182984614E-2</v>
      </c>
    </row>
    <row r="16" spans="2:49" ht="28.8" x14ac:dyDescent="0.3">
      <c r="B16" s="18" t="s">
        <v>273</v>
      </c>
      <c r="C16" s="17">
        <v>1.8578532731325301E-2</v>
      </c>
      <c r="D16" s="17">
        <v>1.25122394363372E-2</v>
      </c>
      <c r="E16" s="17">
        <v>2.5127859471078401E-2</v>
      </c>
      <c r="F16" s="17"/>
      <c r="G16" s="17">
        <v>3.5999337669157097E-2</v>
      </c>
      <c r="H16" s="17">
        <v>9.24393411325828E-3</v>
      </c>
      <c r="I16" s="17">
        <v>3.0275820468216801E-2</v>
      </c>
      <c r="J16" s="17">
        <v>0</v>
      </c>
      <c r="K16" s="17">
        <v>2.7402984346123101E-2</v>
      </c>
      <c r="L16" s="17">
        <v>1.89009079575276E-2</v>
      </c>
      <c r="M16" s="17"/>
      <c r="N16" s="17">
        <v>1.1199605283601E-2</v>
      </c>
      <c r="O16" s="17">
        <v>2.5180606044504901E-2</v>
      </c>
      <c r="P16" s="17">
        <v>2.2517621111237101E-2</v>
      </c>
      <c r="Q16" s="17">
        <v>2.0507736994468201E-2</v>
      </c>
      <c r="R16" s="17"/>
      <c r="S16" s="17">
        <v>4.5372508295977297E-2</v>
      </c>
      <c r="T16" s="17">
        <v>0</v>
      </c>
      <c r="U16" s="17">
        <v>0</v>
      </c>
      <c r="V16" s="17">
        <v>3.9674037754094497E-2</v>
      </c>
      <c r="W16" s="17">
        <v>0</v>
      </c>
      <c r="X16" s="17">
        <v>2.5953592300373599E-2</v>
      </c>
      <c r="Y16" s="17">
        <v>0</v>
      </c>
      <c r="Z16" s="17">
        <v>0</v>
      </c>
      <c r="AA16" s="17">
        <v>0</v>
      </c>
      <c r="AB16" s="17">
        <v>4.8430816356450503E-2</v>
      </c>
      <c r="AC16" s="17">
        <v>0</v>
      </c>
      <c r="AD16" s="17">
        <v>0</v>
      </c>
      <c r="AE16" s="17"/>
      <c r="AF16" s="17">
        <v>1.16967586422924E-2</v>
      </c>
      <c r="AG16" s="17">
        <v>3.4690166302701601E-2</v>
      </c>
      <c r="AH16" s="17">
        <v>1.57007267264649E-2</v>
      </c>
      <c r="AI16" s="17">
        <v>0</v>
      </c>
      <c r="AJ16" s="17">
        <v>0</v>
      </c>
      <c r="AK16" s="17"/>
      <c r="AL16" s="17">
        <v>1.95261243590205E-2</v>
      </c>
      <c r="AM16" s="17">
        <v>1.28988311477577E-2</v>
      </c>
      <c r="AN16" s="17">
        <v>4.69347526164237E-2</v>
      </c>
      <c r="AO16" s="17">
        <v>2.7836343213572302E-2</v>
      </c>
      <c r="AP16" s="17">
        <v>0</v>
      </c>
      <c r="AQ16" s="17">
        <v>0</v>
      </c>
      <c r="AR16" s="17"/>
      <c r="AS16" s="17">
        <v>7.6425556519172898E-3</v>
      </c>
      <c r="AT16" s="17">
        <v>3.3677892485163202E-2</v>
      </c>
      <c r="AU16" s="17"/>
      <c r="AV16" s="17">
        <v>1.0559362240824099E-2</v>
      </c>
      <c r="AW16" s="17">
        <v>0</v>
      </c>
    </row>
    <row r="17" spans="2:49" ht="28.8" x14ac:dyDescent="0.3">
      <c r="B17" s="18" t="s">
        <v>274</v>
      </c>
      <c r="C17" s="19">
        <v>1.87130936594089E-3</v>
      </c>
      <c r="D17" s="19">
        <v>0</v>
      </c>
      <c r="E17" s="19">
        <v>3.8742134612219799E-3</v>
      </c>
      <c r="F17" s="19"/>
      <c r="G17" s="19">
        <v>0</v>
      </c>
      <c r="H17" s="19">
        <v>0</v>
      </c>
      <c r="I17" s="19">
        <v>0</v>
      </c>
      <c r="J17" s="19">
        <v>1.10268008898371E-2</v>
      </c>
      <c r="K17" s="19">
        <v>0</v>
      </c>
      <c r="L17" s="19">
        <v>0</v>
      </c>
      <c r="M17" s="19"/>
      <c r="N17" s="19">
        <v>0</v>
      </c>
      <c r="O17" s="19">
        <v>0</v>
      </c>
      <c r="P17" s="19">
        <v>0</v>
      </c>
      <c r="Q17" s="19">
        <v>9.9713170646799198E-3</v>
      </c>
      <c r="R17" s="19"/>
      <c r="S17" s="19">
        <v>0</v>
      </c>
      <c r="T17" s="19">
        <v>1.4980485743854801E-2</v>
      </c>
      <c r="U17" s="19">
        <v>0</v>
      </c>
      <c r="V17" s="19">
        <v>0</v>
      </c>
      <c r="W17" s="19">
        <v>0</v>
      </c>
      <c r="X17" s="19">
        <v>0</v>
      </c>
      <c r="Y17" s="19">
        <v>0</v>
      </c>
      <c r="Z17" s="19">
        <v>0</v>
      </c>
      <c r="AA17" s="19">
        <v>0</v>
      </c>
      <c r="AB17" s="19">
        <v>0</v>
      </c>
      <c r="AC17" s="19">
        <v>0</v>
      </c>
      <c r="AD17" s="19">
        <v>0</v>
      </c>
      <c r="AE17" s="19"/>
      <c r="AF17" s="19">
        <v>1.1897986942721201E-2</v>
      </c>
      <c r="AG17" s="19">
        <v>0</v>
      </c>
      <c r="AH17" s="19">
        <v>0</v>
      </c>
      <c r="AI17" s="19">
        <v>0</v>
      </c>
      <c r="AJ17" s="19">
        <v>0</v>
      </c>
      <c r="AK17" s="19"/>
      <c r="AL17" s="19">
        <v>0</v>
      </c>
      <c r="AM17" s="19">
        <v>6.1939380934024598E-3</v>
      </c>
      <c r="AN17" s="19">
        <v>0</v>
      </c>
      <c r="AO17" s="19">
        <v>0</v>
      </c>
      <c r="AP17" s="19">
        <v>0</v>
      </c>
      <c r="AQ17" s="19">
        <v>0</v>
      </c>
      <c r="AR17" s="19"/>
      <c r="AS17" s="19">
        <v>3.22663811285743E-3</v>
      </c>
      <c r="AT17" s="19">
        <v>0</v>
      </c>
      <c r="AU17" s="19"/>
      <c r="AV17" s="19">
        <v>4.4580951981897602E-3</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74</v>
      </c>
      <c r="D7" s="10">
        <v>38</v>
      </c>
      <c r="E7" s="10">
        <v>35</v>
      </c>
      <c r="F7" s="10"/>
      <c r="G7" s="10">
        <v>19</v>
      </c>
      <c r="H7" s="10">
        <v>24</v>
      </c>
      <c r="I7" s="10">
        <v>14</v>
      </c>
      <c r="J7" s="10">
        <v>6</v>
      </c>
      <c r="K7" s="10">
        <v>5</v>
      </c>
      <c r="L7" s="10">
        <v>6</v>
      </c>
      <c r="M7" s="10"/>
      <c r="N7" s="10">
        <v>27</v>
      </c>
      <c r="O7" s="10">
        <v>12</v>
      </c>
      <c r="P7" s="10">
        <v>21</v>
      </c>
      <c r="Q7" s="10">
        <v>14</v>
      </c>
      <c r="R7" s="10"/>
      <c r="S7" s="10">
        <v>16</v>
      </c>
      <c r="T7" s="10">
        <v>8</v>
      </c>
      <c r="U7" s="10">
        <v>4</v>
      </c>
      <c r="V7" s="10">
        <v>8</v>
      </c>
      <c r="W7" s="10">
        <v>2</v>
      </c>
      <c r="X7" s="10">
        <v>10</v>
      </c>
      <c r="Y7" s="10">
        <v>3</v>
      </c>
      <c r="Z7" s="10">
        <v>3</v>
      </c>
      <c r="AA7" s="10">
        <v>8</v>
      </c>
      <c r="AB7" s="10">
        <v>8</v>
      </c>
      <c r="AC7" s="10">
        <v>2</v>
      </c>
      <c r="AD7" s="10">
        <v>2</v>
      </c>
      <c r="AE7" s="10"/>
      <c r="AF7" s="10">
        <v>9</v>
      </c>
      <c r="AG7" s="10">
        <v>10</v>
      </c>
      <c r="AH7" s="10">
        <v>26</v>
      </c>
      <c r="AI7" s="10">
        <v>20</v>
      </c>
      <c r="AJ7" s="10">
        <v>3</v>
      </c>
      <c r="AK7" s="10"/>
      <c r="AL7" s="10">
        <v>32</v>
      </c>
      <c r="AM7" s="10">
        <v>18</v>
      </c>
      <c r="AN7" s="10">
        <v>6</v>
      </c>
      <c r="AO7" s="10">
        <v>11</v>
      </c>
      <c r="AP7" s="10">
        <v>5</v>
      </c>
      <c r="AQ7" s="10">
        <v>2</v>
      </c>
      <c r="AR7" s="10"/>
      <c r="AS7" s="10">
        <v>39</v>
      </c>
      <c r="AT7" s="10">
        <v>35</v>
      </c>
      <c r="AU7" s="10"/>
      <c r="AV7" s="10">
        <v>27</v>
      </c>
      <c r="AW7" s="10">
        <v>12</v>
      </c>
    </row>
    <row r="8" spans="2:49" ht="30" customHeight="1" x14ac:dyDescent="0.3">
      <c r="B8" s="11" t="s">
        <v>20</v>
      </c>
      <c r="C8" s="11">
        <v>76</v>
      </c>
      <c r="D8" s="11">
        <v>41</v>
      </c>
      <c r="E8" s="11">
        <v>35</v>
      </c>
      <c r="F8" s="11"/>
      <c r="G8" s="11">
        <v>19</v>
      </c>
      <c r="H8" s="11">
        <v>23</v>
      </c>
      <c r="I8" s="11">
        <v>18</v>
      </c>
      <c r="J8" s="11">
        <v>6</v>
      </c>
      <c r="K8" s="11">
        <v>5</v>
      </c>
      <c r="L8" s="11">
        <v>6</v>
      </c>
      <c r="M8" s="11"/>
      <c r="N8" s="11">
        <v>28</v>
      </c>
      <c r="O8" s="11">
        <v>12</v>
      </c>
      <c r="P8" s="11">
        <v>22</v>
      </c>
      <c r="Q8" s="11">
        <v>15</v>
      </c>
      <c r="R8" s="11"/>
      <c r="S8" s="11">
        <v>17</v>
      </c>
      <c r="T8" s="11">
        <v>8</v>
      </c>
      <c r="U8" s="11">
        <v>4</v>
      </c>
      <c r="V8" s="11">
        <v>8</v>
      </c>
      <c r="W8" s="11">
        <v>2</v>
      </c>
      <c r="X8" s="11">
        <v>11</v>
      </c>
      <c r="Y8" s="11">
        <v>3</v>
      </c>
      <c r="Z8" s="11">
        <v>3</v>
      </c>
      <c r="AA8" s="11">
        <v>8</v>
      </c>
      <c r="AB8" s="11">
        <v>9</v>
      </c>
      <c r="AC8" s="11">
        <v>2</v>
      </c>
      <c r="AD8" s="11">
        <v>2</v>
      </c>
      <c r="AE8" s="11"/>
      <c r="AF8" s="11">
        <v>10</v>
      </c>
      <c r="AG8" s="11">
        <v>10</v>
      </c>
      <c r="AH8" s="11">
        <v>27</v>
      </c>
      <c r="AI8" s="11">
        <v>20</v>
      </c>
      <c r="AJ8" s="11">
        <v>3</v>
      </c>
      <c r="AK8" s="11"/>
      <c r="AL8" s="11">
        <v>34</v>
      </c>
      <c r="AM8" s="11">
        <v>18</v>
      </c>
      <c r="AN8" s="11">
        <v>6</v>
      </c>
      <c r="AO8" s="11">
        <v>11</v>
      </c>
      <c r="AP8" s="11">
        <v>5</v>
      </c>
      <c r="AQ8" s="11">
        <v>2</v>
      </c>
      <c r="AR8" s="11"/>
      <c r="AS8" s="11">
        <v>42</v>
      </c>
      <c r="AT8" s="11">
        <v>35</v>
      </c>
      <c r="AU8" s="11"/>
      <c r="AV8" s="11">
        <v>29</v>
      </c>
      <c r="AW8" s="11">
        <v>12</v>
      </c>
    </row>
    <row r="9" spans="2:49" x14ac:dyDescent="0.3">
      <c r="B9" s="18" t="s">
        <v>266</v>
      </c>
      <c r="C9" s="17">
        <v>1.3798529336902199E-2</v>
      </c>
      <c r="D9" s="17">
        <v>0</v>
      </c>
      <c r="E9" s="17">
        <v>3.0424268780723501E-2</v>
      </c>
      <c r="F9" s="17"/>
      <c r="G9" s="17">
        <v>0</v>
      </c>
      <c r="H9" s="17">
        <v>4.57481757263523E-2</v>
      </c>
      <c r="I9" s="17">
        <v>0</v>
      </c>
      <c r="J9" s="17">
        <v>0</v>
      </c>
      <c r="K9" s="17">
        <v>0</v>
      </c>
      <c r="L9" s="17">
        <v>0</v>
      </c>
      <c r="M9" s="17"/>
      <c r="N9" s="17">
        <v>0</v>
      </c>
      <c r="O9" s="17">
        <v>0</v>
      </c>
      <c r="P9" s="17">
        <v>4.8004031276533098E-2</v>
      </c>
      <c r="Q9" s="17">
        <v>0</v>
      </c>
      <c r="R9" s="17"/>
      <c r="S9" s="17">
        <v>6.0510587804983203E-2</v>
      </c>
      <c r="T9" s="17">
        <v>0</v>
      </c>
      <c r="U9" s="17">
        <v>0</v>
      </c>
      <c r="V9" s="17">
        <v>0</v>
      </c>
      <c r="W9" s="17">
        <v>0</v>
      </c>
      <c r="X9" s="17">
        <v>0</v>
      </c>
      <c r="Y9" s="17">
        <v>0</v>
      </c>
      <c r="Z9" s="17">
        <v>0</v>
      </c>
      <c r="AA9" s="17">
        <v>0</v>
      </c>
      <c r="AB9" s="17">
        <v>0</v>
      </c>
      <c r="AC9" s="17">
        <v>0</v>
      </c>
      <c r="AD9" s="17">
        <v>0</v>
      </c>
      <c r="AE9" s="17"/>
      <c r="AF9" s="17">
        <v>0</v>
      </c>
      <c r="AG9" s="17">
        <v>0</v>
      </c>
      <c r="AH9" s="17">
        <v>3.9339879401262601E-2</v>
      </c>
      <c r="AI9" s="17">
        <v>0</v>
      </c>
      <c r="AJ9" s="17">
        <v>0</v>
      </c>
      <c r="AK9" s="17"/>
      <c r="AL9" s="17">
        <v>3.1067211823704199E-2</v>
      </c>
      <c r="AM9" s="17">
        <v>0</v>
      </c>
      <c r="AN9" s="17">
        <v>0</v>
      </c>
      <c r="AO9" s="17">
        <v>0</v>
      </c>
      <c r="AP9" s="17">
        <v>0</v>
      </c>
      <c r="AQ9" s="17">
        <v>0</v>
      </c>
      <c r="AR9" s="17"/>
      <c r="AS9" s="17">
        <v>0</v>
      </c>
      <c r="AT9" s="17">
        <v>3.0432883624780499E-2</v>
      </c>
      <c r="AU9" s="17"/>
      <c r="AV9" s="17">
        <v>0</v>
      </c>
      <c r="AW9" s="17">
        <v>0</v>
      </c>
    </row>
    <row r="10" spans="2:49" x14ac:dyDescent="0.3">
      <c r="B10" s="18" t="s">
        <v>267</v>
      </c>
      <c r="C10" s="17">
        <v>0.15673036544847299</v>
      </c>
      <c r="D10" s="17">
        <v>0.19518871163794599</v>
      </c>
      <c r="E10" s="17">
        <v>0.116520061945437</v>
      </c>
      <c r="F10" s="17"/>
      <c r="G10" s="17">
        <v>4.63800138755458E-2</v>
      </c>
      <c r="H10" s="17">
        <v>0.32783418061088199</v>
      </c>
      <c r="I10" s="17">
        <v>0.199563713776885</v>
      </c>
      <c r="J10" s="17">
        <v>0</v>
      </c>
      <c r="K10" s="17">
        <v>0</v>
      </c>
      <c r="L10" s="17">
        <v>0</v>
      </c>
      <c r="M10" s="17"/>
      <c r="N10" s="17">
        <v>0.35774206441512202</v>
      </c>
      <c r="O10" s="17">
        <v>8.3361356653965102E-2</v>
      </c>
      <c r="P10" s="17">
        <v>0</v>
      </c>
      <c r="Q10" s="17">
        <v>7.2891296058624599E-2</v>
      </c>
      <c r="R10" s="17"/>
      <c r="S10" s="17">
        <v>0.31206382658002302</v>
      </c>
      <c r="T10" s="17">
        <v>0</v>
      </c>
      <c r="U10" s="17">
        <v>0.51338975872055803</v>
      </c>
      <c r="V10" s="17">
        <v>0</v>
      </c>
      <c r="W10" s="17">
        <v>0</v>
      </c>
      <c r="X10" s="17">
        <v>8.8585686412344003E-2</v>
      </c>
      <c r="Y10" s="17">
        <v>0</v>
      </c>
      <c r="Z10" s="17">
        <v>0.33554474640108201</v>
      </c>
      <c r="AA10" s="17">
        <v>0.20869402525868899</v>
      </c>
      <c r="AB10" s="17">
        <v>0</v>
      </c>
      <c r="AC10" s="17">
        <v>0</v>
      </c>
      <c r="AD10" s="17">
        <v>0.5</v>
      </c>
      <c r="AE10" s="17"/>
      <c r="AF10" s="17">
        <v>0.11154607442676601</v>
      </c>
      <c r="AG10" s="17">
        <v>0</v>
      </c>
      <c r="AH10" s="17">
        <v>0.14072780409496199</v>
      </c>
      <c r="AI10" s="17">
        <v>0.25244592624640899</v>
      </c>
      <c r="AJ10" s="17">
        <v>0.65805642384542695</v>
      </c>
      <c r="AK10" s="17"/>
      <c r="AL10" s="17">
        <v>0.29215963423216301</v>
      </c>
      <c r="AM10" s="17">
        <v>0.11429181607809299</v>
      </c>
      <c r="AN10" s="17">
        <v>0</v>
      </c>
      <c r="AO10" s="17">
        <v>0</v>
      </c>
      <c r="AP10" s="17">
        <v>0</v>
      </c>
      <c r="AQ10" s="17">
        <v>0</v>
      </c>
      <c r="AR10" s="17"/>
      <c r="AS10" s="17">
        <v>0.26310737487345598</v>
      </c>
      <c r="AT10" s="17">
        <v>2.8491129247567599E-2</v>
      </c>
      <c r="AU10" s="17"/>
      <c r="AV10" s="17">
        <v>0.20880895872598501</v>
      </c>
      <c r="AW10" s="17">
        <v>0.39173716288179999</v>
      </c>
    </row>
    <row r="11" spans="2:49" x14ac:dyDescent="0.3">
      <c r="B11" s="18" t="s">
        <v>268</v>
      </c>
      <c r="C11" s="17">
        <v>0.19452659651341001</v>
      </c>
      <c r="D11" s="17">
        <v>0.24344362574959999</v>
      </c>
      <c r="E11" s="17">
        <v>0.111835131101546</v>
      </c>
      <c r="F11" s="17"/>
      <c r="G11" s="17">
        <v>0.269288995741302</v>
      </c>
      <c r="H11" s="17">
        <v>0.21682421535646201</v>
      </c>
      <c r="I11" s="17">
        <v>0.21422722688405699</v>
      </c>
      <c r="J11" s="17">
        <v>0</v>
      </c>
      <c r="K11" s="17">
        <v>0.19484419165699399</v>
      </c>
      <c r="L11" s="17">
        <v>0</v>
      </c>
      <c r="M11" s="17"/>
      <c r="N11" s="17">
        <v>0</v>
      </c>
      <c r="O11" s="17">
        <v>0.26558026683777602</v>
      </c>
      <c r="P11" s="17">
        <v>0.32964131431451499</v>
      </c>
      <c r="Q11" s="17">
        <v>0.29997885518421402</v>
      </c>
      <c r="R11" s="17"/>
      <c r="S11" s="17">
        <v>0.181956954972364</v>
      </c>
      <c r="T11" s="17">
        <v>0.36111376993788102</v>
      </c>
      <c r="U11" s="17">
        <v>0</v>
      </c>
      <c r="V11" s="17">
        <v>0.260397379093739</v>
      </c>
      <c r="W11" s="17">
        <v>0</v>
      </c>
      <c r="X11" s="17">
        <v>0.21856897703552899</v>
      </c>
      <c r="Y11" s="17">
        <v>0</v>
      </c>
      <c r="Z11" s="17">
        <v>0.66445525359891799</v>
      </c>
      <c r="AA11" s="17">
        <v>0.13958265641737699</v>
      </c>
      <c r="AB11" s="17">
        <v>0.15107115563934601</v>
      </c>
      <c r="AC11" s="17">
        <v>0</v>
      </c>
      <c r="AD11" s="17">
        <v>0</v>
      </c>
      <c r="AE11" s="17"/>
      <c r="AF11" s="17">
        <v>0.25269764712645998</v>
      </c>
      <c r="AG11" s="17">
        <v>0.100217094320261</v>
      </c>
      <c r="AH11" s="17">
        <v>0.22380149075793501</v>
      </c>
      <c r="AI11" s="17">
        <v>0.26517642460878299</v>
      </c>
      <c r="AJ11" s="17">
        <v>0</v>
      </c>
      <c r="AK11" s="17"/>
      <c r="AL11" s="17">
        <v>0.15612766512762</v>
      </c>
      <c r="AM11" s="17">
        <v>0.106458893620292</v>
      </c>
      <c r="AN11" s="17">
        <v>0.31347100303438702</v>
      </c>
      <c r="AO11" s="17">
        <v>0.388033802438846</v>
      </c>
      <c r="AP11" s="17">
        <v>0</v>
      </c>
      <c r="AQ11" s="17">
        <v>0.57705673500094401</v>
      </c>
      <c r="AR11" s="17"/>
      <c r="AS11" s="17">
        <v>0.11548252977896301</v>
      </c>
      <c r="AT11" s="17">
        <v>0.28981552030466701</v>
      </c>
      <c r="AU11" s="17"/>
      <c r="AV11" s="17">
        <v>0.11653393860443401</v>
      </c>
      <c r="AW11" s="17">
        <v>0.112991803457164</v>
      </c>
    </row>
    <row r="12" spans="2:49" x14ac:dyDescent="0.3">
      <c r="B12" s="18" t="s">
        <v>269</v>
      </c>
      <c r="C12" s="17">
        <v>0.198016328349233</v>
      </c>
      <c r="D12" s="17">
        <v>0.15653009700842099</v>
      </c>
      <c r="E12" s="17">
        <v>0.25291694885933202</v>
      </c>
      <c r="F12" s="17"/>
      <c r="G12" s="17">
        <v>0.20679311499316699</v>
      </c>
      <c r="H12" s="17">
        <v>0.27918743304197902</v>
      </c>
      <c r="I12" s="17">
        <v>0</v>
      </c>
      <c r="J12" s="17">
        <v>0.33496611273931798</v>
      </c>
      <c r="K12" s="17">
        <v>0.19690741654223201</v>
      </c>
      <c r="L12" s="17">
        <v>0.31009602213636001</v>
      </c>
      <c r="M12" s="17"/>
      <c r="N12" s="17">
        <v>0.22705470425812499</v>
      </c>
      <c r="O12" s="17">
        <v>0.23966773741167899</v>
      </c>
      <c r="P12" s="17">
        <v>0.13698268292372001</v>
      </c>
      <c r="Q12" s="17">
        <v>0.20094372657637699</v>
      </c>
      <c r="R12" s="17"/>
      <c r="S12" s="17">
        <v>0.17218933754802701</v>
      </c>
      <c r="T12" s="17">
        <v>0.25485432446095302</v>
      </c>
      <c r="U12" s="17">
        <v>0.25669487936027902</v>
      </c>
      <c r="V12" s="17">
        <v>9.7616981580757003E-2</v>
      </c>
      <c r="W12" s="17">
        <v>0</v>
      </c>
      <c r="X12" s="17">
        <v>7.5494403962655401E-2</v>
      </c>
      <c r="Y12" s="17">
        <v>0.33334077247983801</v>
      </c>
      <c r="Z12" s="17">
        <v>0</v>
      </c>
      <c r="AA12" s="17">
        <v>0.104347012629345</v>
      </c>
      <c r="AB12" s="17">
        <v>0.33925170248477898</v>
      </c>
      <c r="AC12" s="17">
        <v>1</v>
      </c>
      <c r="AD12" s="17">
        <v>0.5</v>
      </c>
      <c r="AE12" s="17"/>
      <c r="AF12" s="17">
        <v>0.102988495694209</v>
      </c>
      <c r="AG12" s="17">
        <v>0.19733199795067499</v>
      </c>
      <c r="AH12" s="17">
        <v>0.14192956968215201</v>
      </c>
      <c r="AI12" s="17">
        <v>0.31300194545926402</v>
      </c>
      <c r="AJ12" s="17">
        <v>0</v>
      </c>
      <c r="AK12" s="17"/>
      <c r="AL12" s="17">
        <v>0.16559251993191401</v>
      </c>
      <c r="AM12" s="17">
        <v>0.31768596388204801</v>
      </c>
      <c r="AN12" s="17">
        <v>0.16818977020180301</v>
      </c>
      <c r="AO12" s="17">
        <v>0</v>
      </c>
      <c r="AP12" s="17">
        <v>0.58320027476259995</v>
      </c>
      <c r="AQ12" s="17">
        <v>0</v>
      </c>
      <c r="AR12" s="17"/>
      <c r="AS12" s="17">
        <v>0.13056668182171499</v>
      </c>
      <c r="AT12" s="17">
        <v>0.27932798769616901</v>
      </c>
      <c r="AU12" s="17"/>
      <c r="AV12" s="17">
        <v>0.12744201879776201</v>
      </c>
      <c r="AW12" s="17">
        <v>0.13796882668864899</v>
      </c>
    </row>
    <row r="13" spans="2:49" x14ac:dyDescent="0.3">
      <c r="B13" s="18" t="s">
        <v>270</v>
      </c>
      <c r="C13" s="17">
        <v>0.125612599980228</v>
      </c>
      <c r="D13" s="17">
        <v>0.13580747014258501</v>
      </c>
      <c r="E13" s="17">
        <v>0.117592491013774</v>
      </c>
      <c r="F13" s="17"/>
      <c r="G13" s="17">
        <v>0.16226989260972199</v>
      </c>
      <c r="H13" s="17">
        <v>0</v>
      </c>
      <c r="I13" s="17">
        <v>0.13733651379714601</v>
      </c>
      <c r="J13" s="17">
        <v>0.33613735540071998</v>
      </c>
      <c r="K13" s="17">
        <v>0.217842371580415</v>
      </c>
      <c r="L13" s="17">
        <v>0.17181003136381001</v>
      </c>
      <c r="M13" s="17"/>
      <c r="N13" s="17">
        <v>0.12402445863073799</v>
      </c>
      <c r="O13" s="17">
        <v>0</v>
      </c>
      <c r="P13" s="17">
        <v>0.18790540168136699</v>
      </c>
      <c r="Q13" s="17">
        <v>0.136538858258892</v>
      </c>
      <c r="R13" s="17"/>
      <c r="S13" s="17">
        <v>0</v>
      </c>
      <c r="T13" s="17">
        <v>0.25829415062814098</v>
      </c>
      <c r="U13" s="17">
        <v>0</v>
      </c>
      <c r="V13" s="17">
        <v>0.52025437456646095</v>
      </c>
      <c r="W13" s="17">
        <v>0</v>
      </c>
      <c r="X13" s="17">
        <v>0.18375595559303001</v>
      </c>
      <c r="Y13" s="17">
        <v>0</v>
      </c>
      <c r="Z13" s="17">
        <v>0</v>
      </c>
      <c r="AA13" s="17">
        <v>0.17139221830044599</v>
      </c>
      <c r="AB13" s="17">
        <v>0</v>
      </c>
      <c r="AC13" s="17">
        <v>0</v>
      </c>
      <c r="AD13" s="17">
        <v>0</v>
      </c>
      <c r="AE13" s="17"/>
      <c r="AF13" s="17">
        <v>0</v>
      </c>
      <c r="AG13" s="17">
        <v>0.30317371073482602</v>
      </c>
      <c r="AH13" s="17">
        <v>9.0190587079538503E-2</v>
      </c>
      <c r="AI13" s="17">
        <v>5.2134363150821199E-2</v>
      </c>
      <c r="AJ13" s="17">
        <v>0.34194357615457299</v>
      </c>
      <c r="AK13" s="17"/>
      <c r="AL13" s="17">
        <v>4.1406157359658601E-2</v>
      </c>
      <c r="AM13" s="17">
        <v>0.11026615987451401</v>
      </c>
      <c r="AN13" s="17">
        <v>0.18084145237972199</v>
      </c>
      <c r="AO13" s="17">
        <v>0.26673693140757898</v>
      </c>
      <c r="AP13" s="17">
        <v>0.227083101959592</v>
      </c>
      <c r="AQ13" s="17">
        <v>0.42294326499905599</v>
      </c>
      <c r="AR13" s="17"/>
      <c r="AS13" s="17">
        <v>0.13180818015720899</v>
      </c>
      <c r="AT13" s="17">
        <v>0.11814372607587501</v>
      </c>
      <c r="AU13" s="17"/>
      <c r="AV13" s="17">
        <v>0.187448289098014</v>
      </c>
      <c r="AW13" s="17">
        <v>0</v>
      </c>
    </row>
    <row r="14" spans="2:49" x14ac:dyDescent="0.3">
      <c r="B14" s="18" t="s">
        <v>271</v>
      </c>
      <c r="C14" s="17">
        <v>0.17157967341232599</v>
      </c>
      <c r="D14" s="17">
        <v>0.15058494122653801</v>
      </c>
      <c r="E14" s="17">
        <v>0.20160360250648501</v>
      </c>
      <c r="F14" s="17"/>
      <c r="G14" s="17">
        <v>0.10363733165632</v>
      </c>
      <c r="H14" s="17">
        <v>4.6073054477278497E-2</v>
      </c>
      <c r="I14" s="17">
        <v>0.29341303760458498</v>
      </c>
      <c r="J14" s="17">
        <v>0.16085556478982599</v>
      </c>
      <c r="K14" s="17">
        <v>0.199084664838135</v>
      </c>
      <c r="L14" s="17">
        <v>0.51809394649983098</v>
      </c>
      <c r="M14" s="17"/>
      <c r="N14" s="17">
        <v>0.17107770999117899</v>
      </c>
      <c r="O14" s="17">
        <v>0.164542124099395</v>
      </c>
      <c r="P14" s="17">
        <v>0.24955680857920701</v>
      </c>
      <c r="Q14" s="17">
        <v>6.3384420454278001E-2</v>
      </c>
      <c r="R14" s="17"/>
      <c r="S14" s="17">
        <v>0.27327929309460203</v>
      </c>
      <c r="T14" s="17">
        <v>0.125737754973025</v>
      </c>
      <c r="U14" s="17">
        <v>0</v>
      </c>
      <c r="V14" s="17">
        <v>0.121731264759043</v>
      </c>
      <c r="W14" s="17">
        <v>0.52861779097064798</v>
      </c>
      <c r="X14" s="17">
        <v>0.21929620998060201</v>
      </c>
      <c r="Y14" s="17">
        <v>0.33661981465531099</v>
      </c>
      <c r="Z14" s="17">
        <v>0</v>
      </c>
      <c r="AA14" s="17">
        <v>0.123820165457623</v>
      </c>
      <c r="AB14" s="17">
        <v>0.109581404648751</v>
      </c>
      <c r="AC14" s="17">
        <v>0</v>
      </c>
      <c r="AD14" s="17">
        <v>0</v>
      </c>
      <c r="AE14" s="17"/>
      <c r="AF14" s="17">
        <v>0.29598324738653697</v>
      </c>
      <c r="AG14" s="17">
        <v>0.10211456126242099</v>
      </c>
      <c r="AH14" s="17">
        <v>0.20274787179326201</v>
      </c>
      <c r="AI14" s="17">
        <v>0.117241340534723</v>
      </c>
      <c r="AJ14" s="17">
        <v>0</v>
      </c>
      <c r="AK14" s="17"/>
      <c r="AL14" s="17">
        <v>0.14352955571228601</v>
      </c>
      <c r="AM14" s="17">
        <v>0.29436930335806399</v>
      </c>
      <c r="AN14" s="17">
        <v>0.16454675245723599</v>
      </c>
      <c r="AO14" s="17">
        <v>0.173207224541893</v>
      </c>
      <c r="AP14" s="17">
        <v>0</v>
      </c>
      <c r="AQ14" s="17">
        <v>0</v>
      </c>
      <c r="AR14" s="17"/>
      <c r="AS14" s="17">
        <v>0.243353832044681</v>
      </c>
      <c r="AT14" s="17">
        <v>8.5054743526355697E-2</v>
      </c>
      <c r="AU14" s="17"/>
      <c r="AV14" s="17">
        <v>0.27789826877788998</v>
      </c>
      <c r="AW14" s="17">
        <v>0.16152007170455801</v>
      </c>
    </row>
    <row r="15" spans="2:49" x14ac:dyDescent="0.3">
      <c r="B15" s="18" t="s">
        <v>272</v>
      </c>
      <c r="C15" s="17">
        <v>6.9765808912222796E-2</v>
      </c>
      <c r="D15" s="17">
        <v>8.5198832304580904E-2</v>
      </c>
      <c r="E15" s="17">
        <v>5.3845456602589499E-2</v>
      </c>
      <c r="F15" s="17"/>
      <c r="G15" s="17">
        <v>5.63459066874787E-2</v>
      </c>
      <c r="H15" s="17">
        <v>8.4332940787046395E-2</v>
      </c>
      <c r="I15" s="17">
        <v>7.9105765003105705E-2</v>
      </c>
      <c r="J15" s="17">
        <v>0</v>
      </c>
      <c r="K15" s="17">
        <v>0.191321355382224</v>
      </c>
      <c r="L15" s="17">
        <v>0</v>
      </c>
      <c r="M15" s="17"/>
      <c r="N15" s="17">
        <v>3.45632661186316E-2</v>
      </c>
      <c r="O15" s="17">
        <v>0.160169419485055</v>
      </c>
      <c r="P15" s="17">
        <v>0</v>
      </c>
      <c r="Q15" s="17">
        <v>0.16594747772228299</v>
      </c>
      <c r="R15" s="17"/>
      <c r="S15" s="17">
        <v>0</v>
      </c>
      <c r="T15" s="17">
        <v>0</v>
      </c>
      <c r="U15" s="17">
        <v>0</v>
      </c>
      <c r="V15" s="17">
        <v>0</v>
      </c>
      <c r="W15" s="17">
        <v>0.47138220902935202</v>
      </c>
      <c r="X15" s="17">
        <v>0.214298767015839</v>
      </c>
      <c r="Y15" s="17">
        <v>0.330039412864851</v>
      </c>
      <c r="Z15" s="17">
        <v>0</v>
      </c>
      <c r="AA15" s="17">
        <v>0</v>
      </c>
      <c r="AB15" s="17">
        <v>0.124701362284037</v>
      </c>
      <c r="AC15" s="17">
        <v>0</v>
      </c>
      <c r="AD15" s="17">
        <v>0</v>
      </c>
      <c r="AE15" s="17"/>
      <c r="AF15" s="17">
        <v>0.236784535366027</v>
      </c>
      <c r="AG15" s="17">
        <v>0</v>
      </c>
      <c r="AH15" s="17">
        <v>7.2519781771432798E-2</v>
      </c>
      <c r="AI15" s="17">
        <v>0</v>
      </c>
      <c r="AJ15" s="17">
        <v>0</v>
      </c>
      <c r="AK15" s="17"/>
      <c r="AL15" s="17">
        <v>0.13027829999117399</v>
      </c>
      <c r="AM15" s="17">
        <v>0</v>
      </c>
      <c r="AN15" s="17">
        <v>0</v>
      </c>
      <c r="AO15" s="17">
        <v>0</v>
      </c>
      <c r="AP15" s="17">
        <v>0.189716623277807</v>
      </c>
      <c r="AQ15" s="17">
        <v>0</v>
      </c>
      <c r="AR15" s="17"/>
      <c r="AS15" s="17">
        <v>3.3539256527902399E-2</v>
      </c>
      <c r="AT15" s="17">
        <v>0.113437514227773</v>
      </c>
      <c r="AU15" s="17"/>
      <c r="AV15" s="17">
        <v>0</v>
      </c>
      <c r="AW15" s="17">
        <v>0.112991803457164</v>
      </c>
    </row>
    <row r="16" spans="2:49" ht="28.8" x14ac:dyDescent="0.3">
      <c r="B16" s="18" t="s">
        <v>273</v>
      </c>
      <c r="C16" s="17">
        <v>3.1465938975977298E-2</v>
      </c>
      <c r="D16" s="17">
        <v>3.3246321930329899E-2</v>
      </c>
      <c r="E16" s="17">
        <v>3.0364521769483298E-2</v>
      </c>
      <c r="F16" s="17"/>
      <c r="G16" s="17">
        <v>5.5054316867221002E-2</v>
      </c>
      <c r="H16" s="17">
        <v>0</v>
      </c>
      <c r="I16" s="17">
        <v>7.6353742934221799E-2</v>
      </c>
      <c r="J16" s="17">
        <v>0</v>
      </c>
      <c r="K16" s="17">
        <v>0</v>
      </c>
      <c r="L16" s="17">
        <v>0</v>
      </c>
      <c r="M16" s="17"/>
      <c r="N16" s="17">
        <v>4.88548146773378E-2</v>
      </c>
      <c r="O16" s="17">
        <v>0</v>
      </c>
      <c r="P16" s="17">
        <v>4.7909761224656899E-2</v>
      </c>
      <c r="Q16" s="17">
        <v>0</v>
      </c>
      <c r="R16" s="17"/>
      <c r="S16" s="17">
        <v>0</v>
      </c>
      <c r="T16" s="17">
        <v>0</v>
      </c>
      <c r="U16" s="17">
        <v>0</v>
      </c>
      <c r="V16" s="17">
        <v>0</v>
      </c>
      <c r="W16" s="17">
        <v>0</v>
      </c>
      <c r="X16" s="17">
        <v>0</v>
      </c>
      <c r="Y16" s="17">
        <v>0</v>
      </c>
      <c r="Z16" s="17">
        <v>0</v>
      </c>
      <c r="AA16" s="17">
        <v>0.12834375647889701</v>
      </c>
      <c r="AB16" s="17">
        <v>0.15655234468991699</v>
      </c>
      <c r="AC16" s="17">
        <v>0</v>
      </c>
      <c r="AD16" s="17">
        <v>0</v>
      </c>
      <c r="AE16" s="17"/>
      <c r="AF16" s="17">
        <v>0</v>
      </c>
      <c r="AG16" s="17">
        <v>0.10535539706781601</v>
      </c>
      <c r="AH16" s="17">
        <v>5.0447388918674702E-2</v>
      </c>
      <c r="AI16" s="17">
        <v>0</v>
      </c>
      <c r="AJ16" s="17">
        <v>0</v>
      </c>
      <c r="AK16" s="17"/>
      <c r="AL16" s="17">
        <v>3.9838955821479997E-2</v>
      </c>
      <c r="AM16" s="17">
        <v>0</v>
      </c>
      <c r="AN16" s="17">
        <v>0</v>
      </c>
      <c r="AO16" s="17">
        <v>9.2693311873852005E-2</v>
      </c>
      <c r="AP16" s="17">
        <v>0</v>
      </c>
      <c r="AQ16" s="17">
        <v>0</v>
      </c>
      <c r="AR16" s="17"/>
      <c r="AS16" s="17">
        <v>5.7567564236513803E-2</v>
      </c>
      <c r="AT16" s="17">
        <v>0</v>
      </c>
      <c r="AU16" s="17"/>
      <c r="AV16" s="17">
        <v>8.1868525995914002E-2</v>
      </c>
      <c r="AW16" s="17">
        <v>0</v>
      </c>
    </row>
    <row r="17" spans="2:49" ht="28.8" x14ac:dyDescent="0.3">
      <c r="B17" s="18" t="s">
        <v>274</v>
      </c>
      <c r="C17" s="19">
        <v>3.8504159071226597E-2</v>
      </c>
      <c r="D17" s="19">
        <v>0</v>
      </c>
      <c r="E17" s="19">
        <v>8.4897517420630106E-2</v>
      </c>
      <c r="F17" s="19"/>
      <c r="G17" s="19">
        <v>0.100230427569244</v>
      </c>
      <c r="H17" s="19">
        <v>0</v>
      </c>
      <c r="I17" s="19">
        <v>0</v>
      </c>
      <c r="J17" s="19">
        <v>0.16804096707013499</v>
      </c>
      <c r="K17" s="19">
        <v>0</v>
      </c>
      <c r="L17" s="19">
        <v>0</v>
      </c>
      <c r="M17" s="19"/>
      <c r="N17" s="19">
        <v>3.6682981908866298E-2</v>
      </c>
      <c r="O17" s="19">
        <v>8.6679095512131502E-2</v>
      </c>
      <c r="P17" s="19">
        <v>0</v>
      </c>
      <c r="Q17" s="19">
        <v>6.0315365745330703E-2</v>
      </c>
      <c r="R17" s="19"/>
      <c r="S17" s="19">
        <v>0</v>
      </c>
      <c r="T17" s="19">
        <v>0</v>
      </c>
      <c r="U17" s="19">
        <v>0.22991536191916401</v>
      </c>
      <c r="V17" s="19">
        <v>0</v>
      </c>
      <c r="W17" s="19">
        <v>0</v>
      </c>
      <c r="X17" s="19">
        <v>0</v>
      </c>
      <c r="Y17" s="19">
        <v>0</v>
      </c>
      <c r="Z17" s="19">
        <v>0</v>
      </c>
      <c r="AA17" s="19">
        <v>0.123820165457623</v>
      </c>
      <c r="AB17" s="19">
        <v>0.11884203025317</v>
      </c>
      <c r="AC17" s="19">
        <v>0</v>
      </c>
      <c r="AD17" s="19">
        <v>0</v>
      </c>
      <c r="AE17" s="19"/>
      <c r="AF17" s="19">
        <v>0</v>
      </c>
      <c r="AG17" s="19">
        <v>0.19180723866400101</v>
      </c>
      <c r="AH17" s="19">
        <v>3.8295626500780798E-2</v>
      </c>
      <c r="AI17" s="19">
        <v>0</v>
      </c>
      <c r="AJ17" s="19">
        <v>0</v>
      </c>
      <c r="AK17" s="19"/>
      <c r="AL17" s="19">
        <v>0</v>
      </c>
      <c r="AM17" s="19">
        <v>5.6927863186989003E-2</v>
      </c>
      <c r="AN17" s="19">
        <v>0.172951021926851</v>
      </c>
      <c r="AO17" s="19">
        <v>7.9328729737829395E-2</v>
      </c>
      <c r="AP17" s="19">
        <v>0</v>
      </c>
      <c r="AQ17" s="19">
        <v>0</v>
      </c>
      <c r="AR17" s="19"/>
      <c r="AS17" s="19">
        <v>2.45745805595598E-2</v>
      </c>
      <c r="AT17" s="19">
        <v>5.5296495296813103E-2</v>
      </c>
      <c r="AU17" s="19"/>
      <c r="AV17" s="19">
        <v>0</v>
      </c>
      <c r="AW17" s="19">
        <v>8.2790331810664405E-2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247</v>
      </c>
      <c r="D7" s="10">
        <v>178</v>
      </c>
      <c r="E7" s="10">
        <v>68</v>
      </c>
      <c r="F7" s="10"/>
      <c r="G7" s="10">
        <v>23</v>
      </c>
      <c r="H7" s="10">
        <v>51</v>
      </c>
      <c r="I7" s="10">
        <v>23</v>
      </c>
      <c r="J7" s="10">
        <v>45</v>
      </c>
      <c r="K7" s="10">
        <v>40</v>
      </c>
      <c r="L7" s="10">
        <v>65</v>
      </c>
      <c r="M7" s="10"/>
      <c r="N7" s="10">
        <v>92</v>
      </c>
      <c r="O7" s="10">
        <v>60</v>
      </c>
      <c r="P7" s="10">
        <v>45</v>
      </c>
      <c r="Q7" s="10">
        <v>49</v>
      </c>
      <c r="R7" s="10"/>
      <c r="S7" s="10">
        <v>31</v>
      </c>
      <c r="T7" s="10">
        <v>36</v>
      </c>
      <c r="U7" s="10">
        <v>20</v>
      </c>
      <c r="V7" s="10">
        <v>20</v>
      </c>
      <c r="W7" s="10">
        <v>16</v>
      </c>
      <c r="X7" s="10">
        <v>14</v>
      </c>
      <c r="Y7" s="10">
        <v>11</v>
      </c>
      <c r="Z7" s="10">
        <v>13</v>
      </c>
      <c r="AA7" s="10">
        <v>19</v>
      </c>
      <c r="AB7" s="10">
        <v>36</v>
      </c>
      <c r="AC7" s="10">
        <v>16</v>
      </c>
      <c r="AD7" s="10">
        <v>15</v>
      </c>
      <c r="AE7" s="10"/>
      <c r="AF7" s="10">
        <v>51</v>
      </c>
      <c r="AG7" s="10">
        <v>57</v>
      </c>
      <c r="AH7" s="10">
        <v>61</v>
      </c>
      <c r="AI7" s="10">
        <v>36</v>
      </c>
      <c r="AJ7" s="10">
        <v>7</v>
      </c>
      <c r="AK7" s="10"/>
      <c r="AL7" s="10">
        <v>59</v>
      </c>
      <c r="AM7" s="10">
        <v>66</v>
      </c>
      <c r="AN7" s="10">
        <v>27</v>
      </c>
      <c r="AO7" s="10">
        <v>49</v>
      </c>
      <c r="AP7" s="10">
        <v>26</v>
      </c>
      <c r="AQ7" s="10">
        <v>20</v>
      </c>
      <c r="AR7" s="10"/>
      <c r="AS7" s="10">
        <v>148</v>
      </c>
      <c r="AT7" s="10">
        <v>99</v>
      </c>
      <c r="AU7" s="10"/>
      <c r="AV7" s="10">
        <v>104</v>
      </c>
      <c r="AW7" s="10">
        <v>44</v>
      </c>
    </row>
    <row r="8" spans="2:49" ht="30" customHeight="1" x14ac:dyDescent="0.3">
      <c r="B8" s="11" t="s">
        <v>20</v>
      </c>
      <c r="C8" s="11">
        <v>243</v>
      </c>
      <c r="D8" s="11">
        <v>177</v>
      </c>
      <c r="E8" s="11">
        <v>65</v>
      </c>
      <c r="F8" s="11"/>
      <c r="G8" s="11">
        <v>23</v>
      </c>
      <c r="H8" s="11">
        <v>47</v>
      </c>
      <c r="I8" s="11">
        <v>29</v>
      </c>
      <c r="J8" s="11">
        <v>46</v>
      </c>
      <c r="K8" s="11">
        <v>37</v>
      </c>
      <c r="L8" s="11">
        <v>60</v>
      </c>
      <c r="M8" s="11"/>
      <c r="N8" s="11">
        <v>88</v>
      </c>
      <c r="O8" s="11">
        <v>59</v>
      </c>
      <c r="P8" s="11">
        <v>47</v>
      </c>
      <c r="Q8" s="11">
        <v>48</v>
      </c>
      <c r="R8" s="11"/>
      <c r="S8" s="11">
        <v>32</v>
      </c>
      <c r="T8" s="11">
        <v>34</v>
      </c>
      <c r="U8" s="11">
        <v>20</v>
      </c>
      <c r="V8" s="11">
        <v>19</v>
      </c>
      <c r="W8" s="11">
        <v>15</v>
      </c>
      <c r="X8" s="11">
        <v>15</v>
      </c>
      <c r="Y8" s="11">
        <v>11</v>
      </c>
      <c r="Z8" s="11">
        <v>12</v>
      </c>
      <c r="AA8" s="11">
        <v>19</v>
      </c>
      <c r="AB8" s="11">
        <v>36</v>
      </c>
      <c r="AC8" s="11">
        <v>15</v>
      </c>
      <c r="AD8" s="11">
        <v>15</v>
      </c>
      <c r="AE8" s="11"/>
      <c r="AF8" s="11">
        <v>51</v>
      </c>
      <c r="AG8" s="11">
        <v>57</v>
      </c>
      <c r="AH8" s="11">
        <v>60</v>
      </c>
      <c r="AI8" s="11">
        <v>35</v>
      </c>
      <c r="AJ8" s="11">
        <v>7</v>
      </c>
      <c r="AK8" s="11"/>
      <c r="AL8" s="11">
        <v>59</v>
      </c>
      <c r="AM8" s="11">
        <v>66</v>
      </c>
      <c r="AN8" s="11">
        <v>27</v>
      </c>
      <c r="AO8" s="11">
        <v>48</v>
      </c>
      <c r="AP8" s="11">
        <v>25</v>
      </c>
      <c r="AQ8" s="11">
        <v>19</v>
      </c>
      <c r="AR8" s="11"/>
      <c r="AS8" s="11">
        <v>146</v>
      </c>
      <c r="AT8" s="11">
        <v>98</v>
      </c>
      <c r="AU8" s="11"/>
      <c r="AV8" s="11">
        <v>102</v>
      </c>
      <c r="AW8" s="11">
        <v>44</v>
      </c>
    </row>
    <row r="9" spans="2:49" x14ac:dyDescent="0.3">
      <c r="B9" s="18" t="s">
        <v>266</v>
      </c>
      <c r="C9" s="17">
        <v>1.64915407175544E-2</v>
      </c>
      <c r="D9" s="17">
        <v>2.26297490589434E-2</v>
      </c>
      <c r="E9" s="17">
        <v>0</v>
      </c>
      <c r="F9" s="17"/>
      <c r="G9" s="17">
        <v>0</v>
      </c>
      <c r="H9" s="17">
        <v>1.7848475926456799E-2</v>
      </c>
      <c r="I9" s="17">
        <v>4.6932382579687702E-2</v>
      </c>
      <c r="J9" s="17">
        <v>0</v>
      </c>
      <c r="K9" s="17">
        <v>2.40742551013047E-2</v>
      </c>
      <c r="L9" s="17">
        <v>1.5031929574452201E-2</v>
      </c>
      <c r="M9" s="17"/>
      <c r="N9" s="17">
        <v>2.49211225489058E-2</v>
      </c>
      <c r="O9" s="17">
        <v>1.52906693119082E-2</v>
      </c>
      <c r="P9" s="17">
        <v>0</v>
      </c>
      <c r="Q9" s="17">
        <v>1.9052010881766501E-2</v>
      </c>
      <c r="R9" s="17"/>
      <c r="S9" s="17">
        <v>6.8854202911281803E-2</v>
      </c>
      <c r="T9" s="17">
        <v>0</v>
      </c>
      <c r="U9" s="17">
        <v>0</v>
      </c>
      <c r="V9" s="17">
        <v>0</v>
      </c>
      <c r="W9" s="17">
        <v>0</v>
      </c>
      <c r="X9" s="17">
        <v>0</v>
      </c>
      <c r="Y9" s="17">
        <v>0</v>
      </c>
      <c r="Z9" s="17">
        <v>0</v>
      </c>
      <c r="AA9" s="17">
        <v>0</v>
      </c>
      <c r="AB9" s="17">
        <v>2.4868439416811199E-2</v>
      </c>
      <c r="AC9" s="17">
        <v>0</v>
      </c>
      <c r="AD9" s="17">
        <v>6.02129820371946E-2</v>
      </c>
      <c r="AE9" s="17"/>
      <c r="AF9" s="17">
        <v>0</v>
      </c>
      <c r="AG9" s="17">
        <v>3.1517940056569597E-2</v>
      </c>
      <c r="AH9" s="17">
        <v>0</v>
      </c>
      <c r="AI9" s="17">
        <v>6.3326219968699304E-2</v>
      </c>
      <c r="AJ9" s="17">
        <v>0</v>
      </c>
      <c r="AK9" s="17"/>
      <c r="AL9" s="17">
        <v>3.7493746186191099E-2</v>
      </c>
      <c r="AM9" s="17">
        <v>0</v>
      </c>
      <c r="AN9" s="17">
        <v>0</v>
      </c>
      <c r="AO9" s="17">
        <v>0</v>
      </c>
      <c r="AP9" s="17">
        <v>3.6396426828050603E-2</v>
      </c>
      <c r="AQ9" s="17">
        <v>4.8032599811441798E-2</v>
      </c>
      <c r="AR9" s="17"/>
      <c r="AS9" s="17">
        <v>2.1369302863174199E-2</v>
      </c>
      <c r="AT9" s="17">
        <v>9.2126062224009396E-3</v>
      </c>
      <c r="AU9" s="17"/>
      <c r="AV9" s="17">
        <v>3.0648783566471199E-2</v>
      </c>
      <c r="AW9" s="17">
        <v>0</v>
      </c>
    </row>
    <row r="10" spans="2:49" x14ac:dyDescent="0.3">
      <c r="B10" s="18" t="s">
        <v>267</v>
      </c>
      <c r="C10" s="17">
        <v>0.115530070879009</v>
      </c>
      <c r="D10" s="17">
        <v>0.114456237819243</v>
      </c>
      <c r="E10" s="17">
        <v>0.120396776976038</v>
      </c>
      <c r="F10" s="17"/>
      <c r="G10" s="17">
        <v>0</v>
      </c>
      <c r="H10" s="17">
        <v>0.283144353192536</v>
      </c>
      <c r="I10" s="17">
        <v>9.2702433128258002E-2</v>
      </c>
      <c r="J10" s="17">
        <v>4.2739183040256701E-2</v>
      </c>
      <c r="K10" s="17">
        <v>7.5134191637411696E-2</v>
      </c>
      <c r="L10" s="17">
        <v>0.122127689306404</v>
      </c>
      <c r="M10" s="17"/>
      <c r="N10" s="17">
        <v>0.174269938705093</v>
      </c>
      <c r="O10" s="17">
        <v>8.6855016352812703E-2</v>
      </c>
      <c r="P10" s="17">
        <v>4.2082111960411402E-2</v>
      </c>
      <c r="Q10" s="17">
        <v>0.117328117198024</v>
      </c>
      <c r="R10" s="17"/>
      <c r="S10" s="17">
        <v>0.113973335318034</v>
      </c>
      <c r="T10" s="17">
        <v>7.5671297568030996E-2</v>
      </c>
      <c r="U10" s="17">
        <v>0.18728375022787799</v>
      </c>
      <c r="V10" s="17">
        <v>8.5299562509462398E-2</v>
      </c>
      <c r="W10" s="17">
        <v>0.10923726407385401</v>
      </c>
      <c r="X10" s="17">
        <v>0.19080042526905799</v>
      </c>
      <c r="Y10" s="17">
        <v>0</v>
      </c>
      <c r="Z10" s="17">
        <v>0.15079761584293799</v>
      </c>
      <c r="AA10" s="17">
        <v>0.116243266891214</v>
      </c>
      <c r="AB10" s="17">
        <v>0.118526187774862</v>
      </c>
      <c r="AC10" s="17">
        <v>0.18900554634495301</v>
      </c>
      <c r="AD10" s="17">
        <v>5.6781616040191801E-2</v>
      </c>
      <c r="AE10" s="17"/>
      <c r="AF10" s="17">
        <v>7.5073751506192901E-2</v>
      </c>
      <c r="AG10" s="17">
        <v>6.7047907469960796E-2</v>
      </c>
      <c r="AH10" s="17">
        <v>7.4934689195944398E-2</v>
      </c>
      <c r="AI10" s="17">
        <v>0.27635001890948402</v>
      </c>
      <c r="AJ10" s="17">
        <v>0.40634796708905302</v>
      </c>
      <c r="AK10" s="17"/>
      <c r="AL10" s="17">
        <v>0.15613522099001301</v>
      </c>
      <c r="AM10" s="17">
        <v>0.100574047394813</v>
      </c>
      <c r="AN10" s="17">
        <v>0.139797158768171</v>
      </c>
      <c r="AO10" s="17">
        <v>0.12421320250772799</v>
      </c>
      <c r="AP10" s="17">
        <v>3.8656333614860698E-2</v>
      </c>
      <c r="AQ10" s="17">
        <v>8.5080189506622994E-2</v>
      </c>
      <c r="AR10" s="17"/>
      <c r="AS10" s="17">
        <v>0.13544279319139199</v>
      </c>
      <c r="AT10" s="17">
        <v>8.5814927539727706E-2</v>
      </c>
      <c r="AU10" s="17"/>
      <c r="AV10" s="17">
        <v>0.14609871391628701</v>
      </c>
      <c r="AW10" s="17">
        <v>0.110903747900276</v>
      </c>
    </row>
    <row r="11" spans="2:49" x14ac:dyDescent="0.3">
      <c r="B11" s="18" t="s">
        <v>268</v>
      </c>
      <c r="C11" s="17">
        <v>0.180837269647595</v>
      </c>
      <c r="D11" s="17">
        <v>0.189551781968784</v>
      </c>
      <c r="E11" s="17">
        <v>0.14332375104530001</v>
      </c>
      <c r="F11" s="17"/>
      <c r="G11" s="17">
        <v>0.128218991623612</v>
      </c>
      <c r="H11" s="17">
        <v>0.23519330638485</v>
      </c>
      <c r="I11" s="17">
        <v>0.177508598039607</v>
      </c>
      <c r="J11" s="17">
        <v>0.242595336056835</v>
      </c>
      <c r="K11" s="17">
        <v>0.19322518586862</v>
      </c>
      <c r="L11" s="17">
        <v>0.105770519608632</v>
      </c>
      <c r="M11" s="17"/>
      <c r="N11" s="17">
        <v>0.189987263480208</v>
      </c>
      <c r="O11" s="17">
        <v>0.16406465022643299</v>
      </c>
      <c r="P11" s="17">
        <v>0.23225037839148399</v>
      </c>
      <c r="Q11" s="17">
        <v>0.137573645330785</v>
      </c>
      <c r="R11" s="17"/>
      <c r="S11" s="17">
        <v>0.12566633458364801</v>
      </c>
      <c r="T11" s="17">
        <v>0.15629335232949901</v>
      </c>
      <c r="U11" s="17">
        <v>0.220261649571558</v>
      </c>
      <c r="V11" s="17">
        <v>0.14817212386759701</v>
      </c>
      <c r="W11" s="17">
        <v>0.18989988460373</v>
      </c>
      <c r="X11" s="17">
        <v>0.27034831047709101</v>
      </c>
      <c r="Y11" s="17">
        <v>0.39177003843101599</v>
      </c>
      <c r="Z11" s="17">
        <v>7.2958904362665694E-2</v>
      </c>
      <c r="AA11" s="17">
        <v>0.164612697198112</v>
      </c>
      <c r="AB11" s="17">
        <v>0.132124827616795</v>
      </c>
      <c r="AC11" s="17">
        <v>0.37091676785727701</v>
      </c>
      <c r="AD11" s="17">
        <v>0.13442857019075199</v>
      </c>
      <c r="AE11" s="17"/>
      <c r="AF11" s="17">
        <v>0.168514028718485</v>
      </c>
      <c r="AG11" s="17">
        <v>0.14272412135899701</v>
      </c>
      <c r="AH11" s="17">
        <v>0.24000534755660999</v>
      </c>
      <c r="AI11" s="17">
        <v>0.18261082446433199</v>
      </c>
      <c r="AJ11" s="17">
        <v>0</v>
      </c>
      <c r="AK11" s="17"/>
      <c r="AL11" s="17">
        <v>0.145524180504738</v>
      </c>
      <c r="AM11" s="17">
        <v>0.27480645657457697</v>
      </c>
      <c r="AN11" s="17">
        <v>0.176344260457066</v>
      </c>
      <c r="AO11" s="17">
        <v>0.12704328784312199</v>
      </c>
      <c r="AP11" s="17">
        <v>0.190005123727301</v>
      </c>
      <c r="AQ11" s="17">
        <v>9.6497276246025401E-2</v>
      </c>
      <c r="AR11" s="17"/>
      <c r="AS11" s="17">
        <v>0.152031897705902</v>
      </c>
      <c r="AT11" s="17">
        <v>0.22382264064613699</v>
      </c>
      <c r="AU11" s="17"/>
      <c r="AV11" s="17">
        <v>0.14336059724258801</v>
      </c>
      <c r="AW11" s="17">
        <v>0.17200064937885901</v>
      </c>
    </row>
    <row r="12" spans="2:49" x14ac:dyDescent="0.3">
      <c r="B12" s="18" t="s">
        <v>269</v>
      </c>
      <c r="C12" s="17">
        <v>0.246311012679165</v>
      </c>
      <c r="D12" s="17">
        <v>0.245357631699228</v>
      </c>
      <c r="E12" s="17">
        <v>0.25303725750405598</v>
      </c>
      <c r="F12" s="17"/>
      <c r="G12" s="17">
        <v>0.25907037087350299</v>
      </c>
      <c r="H12" s="17">
        <v>0.283088779954213</v>
      </c>
      <c r="I12" s="17">
        <v>0.211214643631666</v>
      </c>
      <c r="J12" s="17">
        <v>0.22288701191791299</v>
      </c>
      <c r="K12" s="17">
        <v>0.30864892793254201</v>
      </c>
      <c r="L12" s="17">
        <v>0.209367518338506</v>
      </c>
      <c r="M12" s="17"/>
      <c r="N12" s="17">
        <v>0.26224636902503801</v>
      </c>
      <c r="O12" s="17">
        <v>0.21620039218454701</v>
      </c>
      <c r="P12" s="17">
        <v>0.246143416009446</v>
      </c>
      <c r="Q12" s="17">
        <v>0.25943883597950002</v>
      </c>
      <c r="R12" s="17"/>
      <c r="S12" s="17">
        <v>0.30236624597209899</v>
      </c>
      <c r="T12" s="17">
        <v>0.30809922562091802</v>
      </c>
      <c r="U12" s="17">
        <v>0.244905626100649</v>
      </c>
      <c r="V12" s="17">
        <v>0.46226244142282003</v>
      </c>
      <c r="W12" s="17">
        <v>0.18118999906809599</v>
      </c>
      <c r="X12" s="17">
        <v>0</v>
      </c>
      <c r="Y12" s="17">
        <v>0.158612124676212</v>
      </c>
      <c r="Z12" s="17">
        <v>0.23454453535932601</v>
      </c>
      <c r="AA12" s="17">
        <v>0.152475195538188</v>
      </c>
      <c r="AB12" s="17">
        <v>0.22426479963600099</v>
      </c>
      <c r="AC12" s="17">
        <v>0.189297723562003</v>
      </c>
      <c r="AD12" s="17">
        <v>0.31816375389144402</v>
      </c>
      <c r="AE12" s="17"/>
      <c r="AF12" s="17">
        <v>0.28046378664307697</v>
      </c>
      <c r="AG12" s="17">
        <v>0.27506063892459098</v>
      </c>
      <c r="AH12" s="17">
        <v>0.14040613491364701</v>
      </c>
      <c r="AI12" s="17">
        <v>0.28254783814955903</v>
      </c>
      <c r="AJ12" s="17">
        <v>0.43775305980946499</v>
      </c>
      <c r="AK12" s="17"/>
      <c r="AL12" s="17">
        <v>0.24798089246914301</v>
      </c>
      <c r="AM12" s="17">
        <v>0.23825247197875701</v>
      </c>
      <c r="AN12" s="17">
        <v>0.297428354525483</v>
      </c>
      <c r="AO12" s="17">
        <v>0.23614783934390601</v>
      </c>
      <c r="AP12" s="17">
        <v>0.22894294209449301</v>
      </c>
      <c r="AQ12" s="17">
        <v>0.245257700408964</v>
      </c>
      <c r="AR12" s="17"/>
      <c r="AS12" s="17">
        <v>0.230587000371998</v>
      </c>
      <c r="AT12" s="17">
        <v>0.26977547284921199</v>
      </c>
      <c r="AU12" s="17"/>
      <c r="AV12" s="17">
        <v>0.235467777844519</v>
      </c>
      <c r="AW12" s="17">
        <v>0.219347275288997</v>
      </c>
    </row>
    <row r="13" spans="2:49" x14ac:dyDescent="0.3">
      <c r="B13" s="18" t="s">
        <v>270</v>
      </c>
      <c r="C13" s="17">
        <v>0.164039255576761</v>
      </c>
      <c r="D13" s="17">
        <v>0.179288885800892</v>
      </c>
      <c r="E13" s="17">
        <v>0.125127533870284</v>
      </c>
      <c r="F13" s="17"/>
      <c r="G13" s="17">
        <v>0.222110497760971</v>
      </c>
      <c r="H13" s="17">
        <v>8.4171106637417004E-2</v>
      </c>
      <c r="I13" s="17">
        <v>0.23029473365136799</v>
      </c>
      <c r="J13" s="17">
        <v>0.112907689755429</v>
      </c>
      <c r="K13" s="17">
        <v>0.123946511549362</v>
      </c>
      <c r="L13" s="17">
        <v>0.23533285601876799</v>
      </c>
      <c r="M13" s="17"/>
      <c r="N13" s="17">
        <v>0.122144815466291</v>
      </c>
      <c r="O13" s="17">
        <v>0.201152943476961</v>
      </c>
      <c r="P13" s="17">
        <v>0.17937430295288501</v>
      </c>
      <c r="Q13" s="17">
        <v>0.184308624064323</v>
      </c>
      <c r="R13" s="17"/>
      <c r="S13" s="17">
        <v>0.20310122733776101</v>
      </c>
      <c r="T13" s="17">
        <v>0.18435605492331</v>
      </c>
      <c r="U13" s="17">
        <v>4.5074226358311098E-2</v>
      </c>
      <c r="V13" s="17">
        <v>9.6826199299069896E-2</v>
      </c>
      <c r="W13" s="17">
        <v>0.118090349386437</v>
      </c>
      <c r="X13" s="17">
        <v>0.30070135626622302</v>
      </c>
      <c r="Y13" s="17">
        <v>0</v>
      </c>
      <c r="Z13" s="17">
        <v>0.30772701149082399</v>
      </c>
      <c r="AA13" s="17">
        <v>0.26585475566803302</v>
      </c>
      <c r="AB13" s="17">
        <v>0.20278123294966299</v>
      </c>
      <c r="AC13" s="17">
        <v>6.4407300641895204E-2</v>
      </c>
      <c r="AD13" s="17">
        <v>6.8849735595515396E-2</v>
      </c>
      <c r="AE13" s="17"/>
      <c r="AF13" s="17">
        <v>0.16731021528084</v>
      </c>
      <c r="AG13" s="17">
        <v>0.14636787643027899</v>
      </c>
      <c r="AH13" s="17">
        <v>0.231678063850946</v>
      </c>
      <c r="AI13" s="17">
        <v>8.8267924688819902E-2</v>
      </c>
      <c r="AJ13" s="17">
        <v>0</v>
      </c>
      <c r="AK13" s="17"/>
      <c r="AL13" s="17">
        <v>0.145707859992776</v>
      </c>
      <c r="AM13" s="17">
        <v>0.172048988476045</v>
      </c>
      <c r="AN13" s="17">
        <v>0.25406247359714201</v>
      </c>
      <c r="AO13" s="17">
        <v>0.193069519616024</v>
      </c>
      <c r="AP13" s="17">
        <v>8.0127336856082199E-2</v>
      </c>
      <c r="AQ13" s="17">
        <v>0.10087782419006</v>
      </c>
      <c r="AR13" s="17"/>
      <c r="AS13" s="17">
        <v>0.17645695622546001</v>
      </c>
      <c r="AT13" s="17">
        <v>0.145508702650257</v>
      </c>
      <c r="AU13" s="17"/>
      <c r="AV13" s="17">
        <v>0.151350671325855</v>
      </c>
      <c r="AW13" s="17">
        <v>0.234273101648143</v>
      </c>
    </row>
    <row r="14" spans="2:49" x14ac:dyDescent="0.3">
      <c r="B14" s="18" t="s">
        <v>271</v>
      </c>
      <c r="C14" s="17">
        <v>0.22872775182271901</v>
      </c>
      <c r="D14" s="17">
        <v>0.194037069658693</v>
      </c>
      <c r="E14" s="17">
        <v>0.32731870775578598</v>
      </c>
      <c r="F14" s="17"/>
      <c r="G14" s="17">
        <v>0.25586761975348898</v>
      </c>
      <c r="H14" s="17">
        <v>9.6553977904526397E-2</v>
      </c>
      <c r="I14" s="17">
        <v>0.241347208969414</v>
      </c>
      <c r="J14" s="17">
        <v>0.33360299910801999</v>
      </c>
      <c r="K14" s="17">
        <v>0.20070907478326</v>
      </c>
      <c r="L14" s="17">
        <v>0.251337757049166</v>
      </c>
      <c r="M14" s="17"/>
      <c r="N14" s="17">
        <v>0.182552689922684</v>
      </c>
      <c r="O14" s="17">
        <v>0.28539835208634801</v>
      </c>
      <c r="P14" s="17">
        <v>0.235305734426518</v>
      </c>
      <c r="Q14" s="17">
        <v>0.221076992873845</v>
      </c>
      <c r="R14" s="17"/>
      <c r="S14" s="17">
        <v>0.15194805612029599</v>
      </c>
      <c r="T14" s="17">
        <v>0.27558006955824199</v>
      </c>
      <c r="U14" s="17">
        <v>0.20292490228225701</v>
      </c>
      <c r="V14" s="17">
        <v>0.207439672901051</v>
      </c>
      <c r="W14" s="17">
        <v>0.27109296680938799</v>
      </c>
      <c r="X14" s="17">
        <v>0.238149907987628</v>
      </c>
      <c r="Y14" s="17">
        <v>0.36395915100738802</v>
      </c>
      <c r="Z14" s="17">
        <v>8.2807286985522199E-2</v>
      </c>
      <c r="AA14" s="17">
        <v>0.25169699100118198</v>
      </c>
      <c r="AB14" s="17">
        <v>0.21505747971723199</v>
      </c>
      <c r="AC14" s="17">
        <v>0.186372661593871</v>
      </c>
      <c r="AD14" s="17">
        <v>0.361563342244903</v>
      </c>
      <c r="AE14" s="17"/>
      <c r="AF14" s="17">
        <v>0.25161136810266699</v>
      </c>
      <c r="AG14" s="17">
        <v>0.25243458510733302</v>
      </c>
      <c r="AH14" s="17">
        <v>0.27947365744845698</v>
      </c>
      <c r="AI14" s="17">
        <v>0.106897173819105</v>
      </c>
      <c r="AJ14" s="17">
        <v>0.15589897310148201</v>
      </c>
      <c r="AK14" s="17"/>
      <c r="AL14" s="17">
        <v>0.23490610391434</v>
      </c>
      <c r="AM14" s="17">
        <v>0.16980869750599301</v>
      </c>
      <c r="AN14" s="17">
        <v>0.13236775265213699</v>
      </c>
      <c r="AO14" s="17">
        <v>0.26091587428700602</v>
      </c>
      <c r="AP14" s="17">
        <v>0.382490370105393</v>
      </c>
      <c r="AQ14" s="17">
        <v>0.26750309565163199</v>
      </c>
      <c r="AR14" s="17"/>
      <c r="AS14" s="17">
        <v>0.22533760141988199</v>
      </c>
      <c r="AT14" s="17">
        <v>0.23378676904706899</v>
      </c>
      <c r="AU14" s="17"/>
      <c r="AV14" s="17">
        <v>0.23781731964602201</v>
      </c>
      <c r="AW14" s="17">
        <v>0.19659861408337001</v>
      </c>
    </row>
    <row r="15" spans="2:49" x14ac:dyDescent="0.3">
      <c r="B15" s="18" t="s">
        <v>272</v>
      </c>
      <c r="C15" s="17">
        <v>3.0805544268897998E-2</v>
      </c>
      <c r="D15" s="17">
        <v>3.0997768306527899E-2</v>
      </c>
      <c r="E15" s="17">
        <v>3.0795972848536302E-2</v>
      </c>
      <c r="F15" s="17"/>
      <c r="G15" s="17">
        <v>4.1955739200700198E-2</v>
      </c>
      <c r="H15" s="17">
        <v>0</v>
      </c>
      <c r="I15" s="17">
        <v>0</v>
      </c>
      <c r="J15" s="17">
        <v>2.2112923162805699E-2</v>
      </c>
      <c r="K15" s="17">
        <v>4.8285962063944199E-2</v>
      </c>
      <c r="L15" s="17">
        <v>6.1031730104071001E-2</v>
      </c>
      <c r="M15" s="17"/>
      <c r="N15" s="17">
        <v>3.1829567007814502E-2</v>
      </c>
      <c r="O15" s="17">
        <v>3.10379763609906E-2</v>
      </c>
      <c r="P15" s="17">
        <v>2.1650546984870699E-2</v>
      </c>
      <c r="Q15" s="17">
        <v>3.8363847911318603E-2</v>
      </c>
      <c r="R15" s="17"/>
      <c r="S15" s="17">
        <v>0</v>
      </c>
      <c r="T15" s="17">
        <v>0</v>
      </c>
      <c r="U15" s="17">
        <v>0</v>
      </c>
      <c r="V15" s="17">
        <v>0</v>
      </c>
      <c r="W15" s="17">
        <v>0.130489536058495</v>
      </c>
      <c r="X15" s="17">
        <v>0</v>
      </c>
      <c r="Y15" s="17">
        <v>8.56586858853845E-2</v>
      </c>
      <c r="Z15" s="17">
        <v>0.151164645958724</v>
      </c>
      <c r="AA15" s="17">
        <v>4.9117093703270602E-2</v>
      </c>
      <c r="AB15" s="17">
        <v>5.2735953466915203E-2</v>
      </c>
      <c r="AC15" s="17">
        <v>0</v>
      </c>
      <c r="AD15" s="17">
        <v>0</v>
      </c>
      <c r="AE15" s="17"/>
      <c r="AF15" s="17">
        <v>3.5970298458769999E-2</v>
      </c>
      <c r="AG15" s="17">
        <v>6.5834939309234106E-2</v>
      </c>
      <c r="AH15" s="17">
        <v>1.5632423688827401E-2</v>
      </c>
      <c r="AI15" s="17">
        <v>0</v>
      </c>
      <c r="AJ15" s="17">
        <v>0</v>
      </c>
      <c r="AK15" s="17"/>
      <c r="AL15" s="17">
        <v>3.2251995942798699E-2</v>
      </c>
      <c r="AM15" s="17">
        <v>2.7891212128203599E-2</v>
      </c>
      <c r="AN15" s="17">
        <v>0</v>
      </c>
      <c r="AO15" s="17">
        <v>5.8610276402215201E-2</v>
      </c>
      <c r="AP15" s="17">
        <v>0</v>
      </c>
      <c r="AQ15" s="17">
        <v>4.9225844717417901E-2</v>
      </c>
      <c r="AR15" s="17"/>
      <c r="AS15" s="17">
        <v>4.47548854315978E-2</v>
      </c>
      <c r="AT15" s="17">
        <v>9.9893712898575793E-3</v>
      </c>
      <c r="AU15" s="17"/>
      <c r="AV15" s="17">
        <v>5.5256136458258401E-2</v>
      </c>
      <c r="AW15" s="17">
        <v>2.0572022100549599E-2</v>
      </c>
    </row>
    <row r="16" spans="2:49" ht="28.8" x14ac:dyDescent="0.3">
      <c r="B16" s="18" t="s">
        <v>273</v>
      </c>
      <c r="C16" s="17">
        <v>1.7257554408298102E-2</v>
      </c>
      <c r="D16" s="17">
        <v>2.36808756876879E-2</v>
      </c>
      <c r="E16" s="17">
        <v>0</v>
      </c>
      <c r="F16" s="17"/>
      <c r="G16" s="17">
        <v>9.2776780787724195E-2</v>
      </c>
      <c r="H16" s="17">
        <v>0</v>
      </c>
      <c r="I16" s="17">
        <v>0</v>
      </c>
      <c r="J16" s="17">
        <v>2.31548569587419E-2</v>
      </c>
      <c r="K16" s="17">
        <v>2.5975891063554898E-2</v>
      </c>
      <c r="L16" s="17">
        <v>0</v>
      </c>
      <c r="M16" s="17"/>
      <c r="N16" s="17">
        <v>1.2048233843965901E-2</v>
      </c>
      <c r="O16" s="17">
        <v>0</v>
      </c>
      <c r="P16" s="17">
        <v>4.3193509274384902E-2</v>
      </c>
      <c r="Q16" s="17">
        <v>2.2857925760439098E-2</v>
      </c>
      <c r="R16" s="17"/>
      <c r="S16" s="17">
        <v>3.4090597756881197E-2</v>
      </c>
      <c r="T16" s="17">
        <v>0</v>
      </c>
      <c r="U16" s="17">
        <v>9.9549845459347502E-2</v>
      </c>
      <c r="V16" s="17">
        <v>0</v>
      </c>
      <c r="W16" s="17">
        <v>0</v>
      </c>
      <c r="X16" s="17">
        <v>0</v>
      </c>
      <c r="Y16" s="17">
        <v>0</v>
      </c>
      <c r="Z16" s="17">
        <v>0</v>
      </c>
      <c r="AA16" s="17">
        <v>0</v>
      </c>
      <c r="AB16" s="17">
        <v>2.96410794217217E-2</v>
      </c>
      <c r="AC16" s="17">
        <v>0</v>
      </c>
      <c r="AD16" s="17">
        <v>0</v>
      </c>
      <c r="AE16" s="17"/>
      <c r="AF16" s="17">
        <v>2.1056551289967401E-2</v>
      </c>
      <c r="AG16" s="17">
        <v>1.9011991343035901E-2</v>
      </c>
      <c r="AH16" s="17">
        <v>1.7869683345567901E-2</v>
      </c>
      <c r="AI16" s="17">
        <v>0</v>
      </c>
      <c r="AJ16" s="17">
        <v>0</v>
      </c>
      <c r="AK16" s="17"/>
      <c r="AL16" s="17">
        <v>0</v>
      </c>
      <c r="AM16" s="17">
        <v>1.6618125941611901E-2</v>
      </c>
      <c r="AN16" s="17">
        <v>0</v>
      </c>
      <c r="AO16" s="17">
        <v>0</v>
      </c>
      <c r="AP16" s="17">
        <v>4.33814667738191E-2</v>
      </c>
      <c r="AQ16" s="17">
        <v>0.107525469467836</v>
      </c>
      <c r="AR16" s="17"/>
      <c r="AS16" s="17">
        <v>1.40195627905947E-2</v>
      </c>
      <c r="AT16" s="17">
        <v>2.20895097553385E-2</v>
      </c>
      <c r="AU16" s="17"/>
      <c r="AV16" s="17">
        <v>0</v>
      </c>
      <c r="AW16" s="17">
        <v>4.6304589599806503E-2</v>
      </c>
    </row>
    <row r="17" spans="2:49" ht="28.8" x14ac:dyDescent="0.3">
      <c r="B17" s="18" t="s">
        <v>274</v>
      </c>
      <c r="C17" s="19">
        <v>0</v>
      </c>
      <c r="D17" s="19">
        <v>0</v>
      </c>
      <c r="E17" s="19">
        <v>0</v>
      </c>
      <c r="F17" s="19"/>
      <c r="G17" s="19">
        <v>0</v>
      </c>
      <c r="H17" s="19">
        <v>0</v>
      </c>
      <c r="I17" s="19">
        <v>0</v>
      </c>
      <c r="J17" s="19">
        <v>0</v>
      </c>
      <c r="K17" s="19">
        <v>0</v>
      </c>
      <c r="L17" s="19">
        <v>0</v>
      </c>
      <c r="M17" s="19"/>
      <c r="N17" s="19">
        <v>0</v>
      </c>
      <c r="O17" s="19">
        <v>0</v>
      </c>
      <c r="P17" s="19">
        <v>0</v>
      </c>
      <c r="Q17" s="19">
        <v>0</v>
      </c>
      <c r="R17" s="19"/>
      <c r="S17" s="19">
        <v>0</v>
      </c>
      <c r="T17" s="19">
        <v>0</v>
      </c>
      <c r="U17" s="19">
        <v>0</v>
      </c>
      <c r="V17" s="19">
        <v>0</v>
      </c>
      <c r="W17" s="19">
        <v>0</v>
      </c>
      <c r="X17" s="19">
        <v>0</v>
      </c>
      <c r="Y17" s="19">
        <v>0</v>
      </c>
      <c r="Z17" s="19">
        <v>0</v>
      </c>
      <c r="AA17" s="19">
        <v>0</v>
      </c>
      <c r="AB17" s="19">
        <v>0</v>
      </c>
      <c r="AC17" s="19">
        <v>0</v>
      </c>
      <c r="AD17" s="19">
        <v>0</v>
      </c>
      <c r="AE17" s="19"/>
      <c r="AF17" s="19">
        <v>0</v>
      </c>
      <c r="AG17" s="19">
        <v>0</v>
      </c>
      <c r="AH17" s="19">
        <v>0</v>
      </c>
      <c r="AI17" s="19">
        <v>0</v>
      </c>
      <c r="AJ17" s="19">
        <v>0</v>
      </c>
      <c r="AK17" s="19"/>
      <c r="AL17" s="19">
        <v>0</v>
      </c>
      <c r="AM17" s="19">
        <v>0</v>
      </c>
      <c r="AN17" s="19">
        <v>0</v>
      </c>
      <c r="AO17" s="19">
        <v>0</v>
      </c>
      <c r="AP17" s="19">
        <v>0</v>
      </c>
      <c r="AQ17" s="19">
        <v>0</v>
      </c>
      <c r="AR17" s="19"/>
      <c r="AS17" s="19">
        <v>0</v>
      </c>
      <c r="AT17" s="19">
        <v>0</v>
      </c>
      <c r="AU17" s="19"/>
      <c r="AV17" s="19">
        <v>0</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123</v>
      </c>
      <c r="D7" s="10">
        <v>86</v>
      </c>
      <c r="E7" s="10">
        <v>37</v>
      </c>
      <c r="F7" s="10"/>
      <c r="G7" s="10">
        <v>39</v>
      </c>
      <c r="H7" s="10">
        <v>34</v>
      </c>
      <c r="I7" s="10">
        <v>20</v>
      </c>
      <c r="J7" s="10">
        <v>17</v>
      </c>
      <c r="K7" s="10">
        <v>6</v>
      </c>
      <c r="L7" s="10">
        <v>7</v>
      </c>
      <c r="M7" s="10"/>
      <c r="N7" s="10">
        <v>39</v>
      </c>
      <c r="O7" s="10">
        <v>25</v>
      </c>
      <c r="P7" s="10">
        <v>29</v>
      </c>
      <c r="Q7" s="10">
        <v>28</v>
      </c>
      <c r="R7" s="10"/>
      <c r="S7" s="10">
        <v>21</v>
      </c>
      <c r="T7" s="10">
        <v>16</v>
      </c>
      <c r="U7" s="10">
        <v>10</v>
      </c>
      <c r="V7" s="10">
        <v>7</v>
      </c>
      <c r="W7" s="10">
        <v>10</v>
      </c>
      <c r="X7" s="10">
        <v>17</v>
      </c>
      <c r="Y7" s="10">
        <v>4</v>
      </c>
      <c r="Z7" s="10">
        <v>5</v>
      </c>
      <c r="AA7" s="10">
        <v>17</v>
      </c>
      <c r="AB7" s="10">
        <v>7</v>
      </c>
      <c r="AC7" s="10">
        <v>6</v>
      </c>
      <c r="AD7" s="10">
        <v>3</v>
      </c>
      <c r="AE7" s="10"/>
      <c r="AF7" s="10">
        <v>20</v>
      </c>
      <c r="AG7" s="10">
        <v>32</v>
      </c>
      <c r="AH7" s="10">
        <v>34</v>
      </c>
      <c r="AI7" s="10">
        <v>24</v>
      </c>
      <c r="AJ7" s="10">
        <v>5</v>
      </c>
      <c r="AK7" s="10"/>
      <c r="AL7" s="10">
        <v>51</v>
      </c>
      <c r="AM7" s="10">
        <v>38</v>
      </c>
      <c r="AN7" s="10">
        <v>11</v>
      </c>
      <c r="AO7" s="10">
        <v>18</v>
      </c>
      <c r="AP7" s="10">
        <v>1</v>
      </c>
      <c r="AQ7" s="10">
        <v>4</v>
      </c>
      <c r="AR7" s="10"/>
      <c r="AS7" s="10">
        <v>52</v>
      </c>
      <c r="AT7" s="10">
        <v>71</v>
      </c>
      <c r="AU7" s="10"/>
      <c r="AV7" s="10">
        <v>37</v>
      </c>
      <c r="AW7" s="10">
        <v>15</v>
      </c>
    </row>
    <row r="8" spans="2:49" ht="30" customHeight="1" x14ac:dyDescent="0.3">
      <c r="B8" s="11" t="s">
        <v>20</v>
      </c>
      <c r="C8" s="11">
        <v>126</v>
      </c>
      <c r="D8" s="11">
        <v>90</v>
      </c>
      <c r="E8" s="11">
        <v>36</v>
      </c>
      <c r="F8" s="11"/>
      <c r="G8" s="11">
        <v>40</v>
      </c>
      <c r="H8" s="11">
        <v>32</v>
      </c>
      <c r="I8" s="11">
        <v>25</v>
      </c>
      <c r="J8" s="11">
        <v>17</v>
      </c>
      <c r="K8" s="11">
        <v>6</v>
      </c>
      <c r="L8" s="11">
        <v>7</v>
      </c>
      <c r="M8" s="11"/>
      <c r="N8" s="11">
        <v>39</v>
      </c>
      <c r="O8" s="11">
        <v>25</v>
      </c>
      <c r="P8" s="11">
        <v>31</v>
      </c>
      <c r="Q8" s="11">
        <v>29</v>
      </c>
      <c r="R8" s="11"/>
      <c r="S8" s="11">
        <v>21</v>
      </c>
      <c r="T8" s="11">
        <v>16</v>
      </c>
      <c r="U8" s="11">
        <v>11</v>
      </c>
      <c r="V8" s="11">
        <v>7</v>
      </c>
      <c r="W8" s="11">
        <v>10</v>
      </c>
      <c r="X8" s="11">
        <v>18</v>
      </c>
      <c r="Y8" s="11">
        <v>4</v>
      </c>
      <c r="Z8" s="11">
        <v>5</v>
      </c>
      <c r="AA8" s="11">
        <v>18</v>
      </c>
      <c r="AB8" s="11">
        <v>7</v>
      </c>
      <c r="AC8" s="11">
        <v>6</v>
      </c>
      <c r="AD8" s="11">
        <v>3</v>
      </c>
      <c r="AE8" s="11"/>
      <c r="AF8" s="11">
        <v>22</v>
      </c>
      <c r="AG8" s="11">
        <v>34</v>
      </c>
      <c r="AH8" s="11">
        <v>35</v>
      </c>
      <c r="AI8" s="11">
        <v>23</v>
      </c>
      <c r="AJ8" s="11">
        <v>5</v>
      </c>
      <c r="AK8" s="11"/>
      <c r="AL8" s="11">
        <v>52</v>
      </c>
      <c r="AM8" s="11">
        <v>39</v>
      </c>
      <c r="AN8" s="11">
        <v>12</v>
      </c>
      <c r="AO8" s="11">
        <v>19</v>
      </c>
      <c r="AP8" s="11">
        <v>1</v>
      </c>
      <c r="AQ8" s="11">
        <v>4</v>
      </c>
      <c r="AR8" s="11"/>
      <c r="AS8" s="11">
        <v>53</v>
      </c>
      <c r="AT8" s="11">
        <v>73</v>
      </c>
      <c r="AU8" s="11"/>
      <c r="AV8" s="11">
        <v>37</v>
      </c>
      <c r="AW8" s="11">
        <v>16</v>
      </c>
    </row>
    <row r="9" spans="2:49" x14ac:dyDescent="0.3">
      <c r="B9" s="18" t="s">
        <v>266</v>
      </c>
      <c r="C9" s="17">
        <v>4.1616165825043197E-2</v>
      </c>
      <c r="D9" s="17">
        <v>4.7669152468996299E-2</v>
      </c>
      <c r="E9" s="17">
        <v>2.6518507660963399E-2</v>
      </c>
      <c r="F9" s="17"/>
      <c r="G9" s="17">
        <v>7.2502523838319205E-2</v>
      </c>
      <c r="H9" s="17">
        <v>2.9792997063720999E-2</v>
      </c>
      <c r="I9" s="17">
        <v>5.7004461495246898E-2</v>
      </c>
      <c r="J9" s="17">
        <v>0</v>
      </c>
      <c r="K9" s="17">
        <v>0</v>
      </c>
      <c r="L9" s="17">
        <v>0</v>
      </c>
      <c r="M9" s="17"/>
      <c r="N9" s="17">
        <v>2.2643952074099499E-2</v>
      </c>
      <c r="O9" s="17">
        <v>0.117863232635465</v>
      </c>
      <c r="P9" s="17">
        <v>4.5649974829350001E-2</v>
      </c>
      <c r="Q9" s="17">
        <v>0</v>
      </c>
      <c r="R9" s="17"/>
      <c r="S9" s="17">
        <v>9.0966210387672206E-2</v>
      </c>
      <c r="T9" s="17">
        <v>0</v>
      </c>
      <c r="U9" s="17">
        <v>0.12644082169555601</v>
      </c>
      <c r="V9" s="17">
        <v>0.13913501098620101</v>
      </c>
      <c r="W9" s="17">
        <v>9.6782443967040305E-2</v>
      </c>
      <c r="X9" s="17">
        <v>0</v>
      </c>
      <c r="Y9" s="17">
        <v>0</v>
      </c>
      <c r="Z9" s="17">
        <v>0</v>
      </c>
      <c r="AA9" s="17">
        <v>0</v>
      </c>
      <c r="AB9" s="17">
        <v>0</v>
      </c>
      <c r="AC9" s="17">
        <v>0</v>
      </c>
      <c r="AD9" s="17">
        <v>0</v>
      </c>
      <c r="AE9" s="17"/>
      <c r="AF9" s="17">
        <v>6.4717798380217101E-2</v>
      </c>
      <c r="AG9" s="17">
        <v>0</v>
      </c>
      <c r="AH9" s="17">
        <v>8.4897566126895002E-2</v>
      </c>
      <c r="AI9" s="17">
        <v>0</v>
      </c>
      <c r="AJ9" s="17">
        <v>0.19202317048487599</v>
      </c>
      <c r="AK9" s="17"/>
      <c r="AL9" s="17">
        <v>5.6998494291499197E-2</v>
      </c>
      <c r="AM9" s="17">
        <v>0</v>
      </c>
      <c r="AN9" s="17">
        <v>0.119695075483968</v>
      </c>
      <c r="AO9" s="17">
        <v>4.7437419258084097E-2</v>
      </c>
      <c r="AP9" s="17">
        <v>0</v>
      </c>
      <c r="AQ9" s="17">
        <v>0</v>
      </c>
      <c r="AR9" s="17"/>
      <c r="AS9" s="17">
        <v>1.7999901651560599E-2</v>
      </c>
      <c r="AT9" s="17">
        <v>5.8831909507886103E-2</v>
      </c>
      <c r="AU9" s="17"/>
      <c r="AV9" s="17">
        <v>2.5519888136622901E-2</v>
      </c>
      <c r="AW9" s="17">
        <v>0</v>
      </c>
    </row>
    <row r="10" spans="2:49" x14ac:dyDescent="0.3">
      <c r="B10" s="18" t="s">
        <v>267</v>
      </c>
      <c r="C10" s="17">
        <v>0.16140087823886101</v>
      </c>
      <c r="D10" s="17">
        <v>0.172849424595164</v>
      </c>
      <c r="E10" s="17">
        <v>0.132845348625102</v>
      </c>
      <c r="F10" s="17"/>
      <c r="G10" s="17">
        <v>0.18437411519512401</v>
      </c>
      <c r="H10" s="17">
        <v>0.20282456476435401</v>
      </c>
      <c r="I10" s="17">
        <v>9.5635553421037897E-2</v>
      </c>
      <c r="J10" s="17">
        <v>0.24031725565206799</v>
      </c>
      <c r="K10" s="17">
        <v>0</v>
      </c>
      <c r="L10" s="17">
        <v>0</v>
      </c>
      <c r="M10" s="17"/>
      <c r="N10" s="17">
        <v>0.137398823936494</v>
      </c>
      <c r="O10" s="17">
        <v>0.120705496276604</v>
      </c>
      <c r="P10" s="17">
        <v>0.24161795389857599</v>
      </c>
      <c r="Q10" s="17">
        <v>0.154789394442818</v>
      </c>
      <c r="R10" s="17"/>
      <c r="S10" s="17">
        <v>0.13951405681104601</v>
      </c>
      <c r="T10" s="17">
        <v>0.32984215129497801</v>
      </c>
      <c r="U10" s="17">
        <v>0</v>
      </c>
      <c r="V10" s="17">
        <v>0.27300772287649999</v>
      </c>
      <c r="W10" s="17">
        <v>0</v>
      </c>
      <c r="X10" s="17">
        <v>0.17229951941517599</v>
      </c>
      <c r="Y10" s="17">
        <v>0.25692504052093501</v>
      </c>
      <c r="Z10" s="17">
        <v>0.21816701755139001</v>
      </c>
      <c r="AA10" s="17">
        <v>0.178341554003391</v>
      </c>
      <c r="AB10" s="17">
        <v>0</v>
      </c>
      <c r="AC10" s="17">
        <v>0.15692359670528</v>
      </c>
      <c r="AD10" s="17">
        <v>0.31529179395748602</v>
      </c>
      <c r="AE10" s="17"/>
      <c r="AF10" s="17">
        <v>0.103054198225384</v>
      </c>
      <c r="AG10" s="17">
        <v>0.13261768355331299</v>
      </c>
      <c r="AH10" s="17">
        <v>0.26189450586000601</v>
      </c>
      <c r="AI10" s="17">
        <v>0.11571180958687401</v>
      </c>
      <c r="AJ10" s="17">
        <v>0.40458873419286701</v>
      </c>
      <c r="AK10" s="17"/>
      <c r="AL10" s="17">
        <v>0.21603554542422199</v>
      </c>
      <c r="AM10" s="17">
        <v>0.12688772256230299</v>
      </c>
      <c r="AN10" s="17">
        <v>9.3293202655745797E-2</v>
      </c>
      <c r="AO10" s="17">
        <v>0.16659577081389701</v>
      </c>
      <c r="AP10" s="17">
        <v>0</v>
      </c>
      <c r="AQ10" s="17">
        <v>0</v>
      </c>
      <c r="AR10" s="17"/>
      <c r="AS10" s="17">
        <v>0.16880251964944801</v>
      </c>
      <c r="AT10" s="17">
        <v>0.156005242399892</v>
      </c>
      <c r="AU10" s="17"/>
      <c r="AV10" s="17">
        <v>0.153379843140587</v>
      </c>
      <c r="AW10" s="17">
        <v>0.205718365298209</v>
      </c>
    </row>
    <row r="11" spans="2:49" x14ac:dyDescent="0.3">
      <c r="B11" s="18" t="s">
        <v>268</v>
      </c>
      <c r="C11" s="17">
        <v>0.19409537088166101</v>
      </c>
      <c r="D11" s="17">
        <v>0.219610161152299</v>
      </c>
      <c r="E11" s="17">
        <v>0.13045512115153601</v>
      </c>
      <c r="F11" s="17"/>
      <c r="G11" s="17">
        <v>0.158415881601284</v>
      </c>
      <c r="H11" s="17">
        <v>0.22777508239796801</v>
      </c>
      <c r="I11" s="17">
        <v>0.205278023373198</v>
      </c>
      <c r="J11" s="17">
        <v>0.17134602214903</v>
      </c>
      <c r="K11" s="17">
        <v>0.50168014604049205</v>
      </c>
      <c r="L11" s="17">
        <v>0</v>
      </c>
      <c r="M11" s="17"/>
      <c r="N11" s="17">
        <v>0.19187047266444299</v>
      </c>
      <c r="O11" s="17">
        <v>0.22081934858332899</v>
      </c>
      <c r="P11" s="17">
        <v>0.24319828769924501</v>
      </c>
      <c r="Q11" s="17">
        <v>0.13523230270105599</v>
      </c>
      <c r="R11" s="17"/>
      <c r="S11" s="17">
        <v>0.20670016878406799</v>
      </c>
      <c r="T11" s="17">
        <v>0.122364375757679</v>
      </c>
      <c r="U11" s="17">
        <v>0.21674746136411699</v>
      </c>
      <c r="V11" s="17">
        <v>0</v>
      </c>
      <c r="W11" s="17">
        <v>0.17578362722316199</v>
      </c>
      <c r="X11" s="17">
        <v>0.22527624088961701</v>
      </c>
      <c r="Y11" s="17">
        <v>0.241460806355699</v>
      </c>
      <c r="Z11" s="17">
        <v>0.362762589610857</v>
      </c>
      <c r="AA11" s="17">
        <v>0.11796731846113399</v>
      </c>
      <c r="AB11" s="17">
        <v>0.25797413825625198</v>
      </c>
      <c r="AC11" s="17">
        <v>0.52322799971924405</v>
      </c>
      <c r="AD11" s="17">
        <v>0</v>
      </c>
      <c r="AE11" s="17"/>
      <c r="AF11" s="17">
        <v>0.24788158125902501</v>
      </c>
      <c r="AG11" s="17">
        <v>0.18908205630077901</v>
      </c>
      <c r="AH11" s="17">
        <v>0.128618820518659</v>
      </c>
      <c r="AI11" s="17">
        <v>0.27337251628136</v>
      </c>
      <c r="AJ11" s="17">
        <v>0</v>
      </c>
      <c r="AK11" s="17"/>
      <c r="AL11" s="17">
        <v>0.151639629740487</v>
      </c>
      <c r="AM11" s="17">
        <v>0.33681274452478399</v>
      </c>
      <c r="AN11" s="17">
        <v>0</v>
      </c>
      <c r="AO11" s="17">
        <v>0.13657260958377401</v>
      </c>
      <c r="AP11" s="17">
        <v>0</v>
      </c>
      <c r="AQ11" s="17">
        <v>0.24720141725231401</v>
      </c>
      <c r="AR11" s="17"/>
      <c r="AS11" s="17">
        <v>0.22769336694721501</v>
      </c>
      <c r="AT11" s="17">
        <v>0.16960316143342699</v>
      </c>
      <c r="AU11" s="17"/>
      <c r="AV11" s="17">
        <v>0.24302923262281401</v>
      </c>
      <c r="AW11" s="17">
        <v>0.19098531242469</v>
      </c>
    </row>
    <row r="12" spans="2:49" x14ac:dyDescent="0.3">
      <c r="B12" s="18" t="s">
        <v>269</v>
      </c>
      <c r="C12" s="17">
        <v>0.27287385053697</v>
      </c>
      <c r="D12" s="17">
        <v>0.29674043318036097</v>
      </c>
      <c r="E12" s="17">
        <v>0.21334464165383901</v>
      </c>
      <c r="F12" s="17"/>
      <c r="G12" s="17">
        <v>0.32971193670558302</v>
      </c>
      <c r="H12" s="17">
        <v>0.32378446754831502</v>
      </c>
      <c r="I12" s="17">
        <v>0.19475780319691299</v>
      </c>
      <c r="J12" s="17">
        <v>0.353045426339618</v>
      </c>
      <c r="K12" s="17">
        <v>0</v>
      </c>
      <c r="L12" s="17">
        <v>0</v>
      </c>
      <c r="M12" s="17"/>
      <c r="N12" s="17">
        <v>0.33128690627656598</v>
      </c>
      <c r="O12" s="17">
        <v>0.18927809741448501</v>
      </c>
      <c r="P12" s="17">
        <v>0.27414568755106</v>
      </c>
      <c r="Q12" s="17">
        <v>0.25035312878096899</v>
      </c>
      <c r="R12" s="17"/>
      <c r="S12" s="17">
        <v>0.19034931221576301</v>
      </c>
      <c r="T12" s="17">
        <v>0.36826929506378597</v>
      </c>
      <c r="U12" s="17">
        <v>9.0306639668561395E-2</v>
      </c>
      <c r="V12" s="17">
        <v>0.58785726613729805</v>
      </c>
      <c r="W12" s="17">
        <v>0.51725062171907998</v>
      </c>
      <c r="X12" s="17">
        <v>0.20967116623128701</v>
      </c>
      <c r="Y12" s="17">
        <v>0.50161415312336599</v>
      </c>
      <c r="Z12" s="17">
        <v>0.223058014739797</v>
      </c>
      <c r="AA12" s="17">
        <v>0.25069134446142999</v>
      </c>
      <c r="AB12" s="17">
        <v>0.300392868772273</v>
      </c>
      <c r="AC12" s="17">
        <v>0</v>
      </c>
      <c r="AD12" s="17">
        <v>0.31529179395748602</v>
      </c>
      <c r="AE12" s="17"/>
      <c r="AF12" s="17">
        <v>0.23843725647891401</v>
      </c>
      <c r="AG12" s="17">
        <v>0.356697226817692</v>
      </c>
      <c r="AH12" s="17">
        <v>0.26891122237675702</v>
      </c>
      <c r="AI12" s="17">
        <v>0.24990135000736899</v>
      </c>
      <c r="AJ12" s="17">
        <v>0</v>
      </c>
      <c r="AK12" s="17"/>
      <c r="AL12" s="17">
        <v>0.235805073686395</v>
      </c>
      <c r="AM12" s="17">
        <v>0.235357171500338</v>
      </c>
      <c r="AN12" s="17">
        <v>0.44240120091576002</v>
      </c>
      <c r="AO12" s="17">
        <v>0.32102474158692301</v>
      </c>
      <c r="AP12" s="17">
        <v>0</v>
      </c>
      <c r="AQ12" s="17">
        <v>0.48120582769241699</v>
      </c>
      <c r="AR12" s="17"/>
      <c r="AS12" s="17">
        <v>0.26909416456416702</v>
      </c>
      <c r="AT12" s="17">
        <v>0.27562915952366701</v>
      </c>
      <c r="AU12" s="17"/>
      <c r="AV12" s="17">
        <v>0.27468887775765499</v>
      </c>
      <c r="AW12" s="17">
        <v>0.25570261293684599</v>
      </c>
    </row>
    <row r="13" spans="2:49" x14ac:dyDescent="0.3">
      <c r="B13" s="18" t="s">
        <v>270</v>
      </c>
      <c r="C13" s="17">
        <v>0.12101718074925299</v>
      </c>
      <c r="D13" s="17">
        <v>0.105267128075285</v>
      </c>
      <c r="E13" s="17">
        <v>0.160301739814879</v>
      </c>
      <c r="F13" s="17"/>
      <c r="G13" s="17">
        <v>0.10256701688771699</v>
      </c>
      <c r="H13" s="17">
        <v>0.120688100744651</v>
      </c>
      <c r="I13" s="17">
        <v>9.7474366819636504E-2</v>
      </c>
      <c r="J13" s="17">
        <v>0.117029529982473</v>
      </c>
      <c r="K13" s="17">
        <v>0.336358158483963</v>
      </c>
      <c r="L13" s="17">
        <v>0.14797235813120399</v>
      </c>
      <c r="M13" s="17"/>
      <c r="N13" s="17">
        <v>0.13428014743098801</v>
      </c>
      <c r="O13" s="17">
        <v>0.20042910030278299</v>
      </c>
      <c r="P13" s="17">
        <v>6.2153746774801198E-2</v>
      </c>
      <c r="Q13" s="17">
        <v>0.10553869088189401</v>
      </c>
      <c r="R13" s="17"/>
      <c r="S13" s="17">
        <v>9.62343849332985E-2</v>
      </c>
      <c r="T13" s="17">
        <v>0.122002622614483</v>
      </c>
      <c r="U13" s="17">
        <v>0.27957973412596898</v>
      </c>
      <c r="V13" s="17">
        <v>0</v>
      </c>
      <c r="W13" s="17">
        <v>0</v>
      </c>
      <c r="X13" s="17">
        <v>7.4748111245364998E-2</v>
      </c>
      <c r="Y13" s="17">
        <v>0</v>
      </c>
      <c r="Z13" s="17">
        <v>0.19601237809795599</v>
      </c>
      <c r="AA13" s="17">
        <v>0.155363297615602</v>
      </c>
      <c r="AB13" s="17">
        <v>0.145267355361205</v>
      </c>
      <c r="AC13" s="17">
        <v>0.164862130235578</v>
      </c>
      <c r="AD13" s="17">
        <v>0.36941641208502701</v>
      </c>
      <c r="AE13" s="17"/>
      <c r="AF13" s="17">
        <v>9.38818768906374E-2</v>
      </c>
      <c r="AG13" s="17">
        <v>0.12936183335794699</v>
      </c>
      <c r="AH13" s="17">
        <v>0.114238444847725</v>
      </c>
      <c r="AI13" s="17">
        <v>0.13120956045521001</v>
      </c>
      <c r="AJ13" s="17">
        <v>0.403388095322258</v>
      </c>
      <c r="AK13" s="17"/>
      <c r="AL13" s="17">
        <v>0.151941792011417</v>
      </c>
      <c r="AM13" s="17">
        <v>6.31841799618445E-2</v>
      </c>
      <c r="AN13" s="17">
        <v>7.9755013817896098E-2</v>
      </c>
      <c r="AO13" s="17">
        <v>0.158765160630672</v>
      </c>
      <c r="AP13" s="17">
        <v>0</v>
      </c>
      <c r="AQ13" s="17">
        <v>0.27159275505526898</v>
      </c>
      <c r="AR13" s="17"/>
      <c r="AS13" s="17">
        <v>9.0672282042997807E-2</v>
      </c>
      <c r="AT13" s="17">
        <v>0.143137952873546</v>
      </c>
      <c r="AU13" s="17"/>
      <c r="AV13" s="17">
        <v>0.101722973577462</v>
      </c>
      <c r="AW13" s="17">
        <v>6.4221255675170896E-2</v>
      </c>
    </row>
    <row r="14" spans="2:49" x14ac:dyDescent="0.3">
      <c r="B14" s="18" t="s">
        <v>271</v>
      </c>
      <c r="C14" s="17">
        <v>0.12976067885068199</v>
      </c>
      <c r="D14" s="17">
        <v>0.12612051224255599</v>
      </c>
      <c r="E14" s="17">
        <v>0.13884016214422301</v>
      </c>
      <c r="F14" s="17"/>
      <c r="G14" s="17">
        <v>4.8008176045439999E-2</v>
      </c>
      <c r="H14" s="17">
        <v>6.3008924869812397E-2</v>
      </c>
      <c r="I14" s="17">
        <v>0.26411869638581198</v>
      </c>
      <c r="J14" s="17">
        <v>0.118261765876811</v>
      </c>
      <c r="K14" s="17">
        <v>0.16196169547554501</v>
      </c>
      <c r="L14" s="17">
        <v>0.44555816264896098</v>
      </c>
      <c r="M14" s="17"/>
      <c r="N14" s="17">
        <v>0.12929216420492901</v>
      </c>
      <c r="O14" s="17">
        <v>0.15090472478733399</v>
      </c>
      <c r="P14" s="17">
        <v>6.8089956016593595E-2</v>
      </c>
      <c r="Q14" s="17">
        <v>0.18671853473538</v>
      </c>
      <c r="R14" s="17"/>
      <c r="S14" s="17">
        <v>0.18417387590706</v>
      </c>
      <c r="T14" s="17">
        <v>5.7521555269074202E-2</v>
      </c>
      <c r="U14" s="17">
        <v>9.6766365211636604E-2</v>
      </c>
      <c r="V14" s="17">
        <v>0</v>
      </c>
      <c r="W14" s="17">
        <v>0.127649058782178</v>
      </c>
      <c r="X14" s="17">
        <v>0.15052815501720701</v>
      </c>
      <c r="Y14" s="17">
        <v>0</v>
      </c>
      <c r="Z14" s="17">
        <v>0</v>
      </c>
      <c r="AA14" s="17">
        <v>0.24010823991142299</v>
      </c>
      <c r="AB14" s="17">
        <v>0.29636563761027002</v>
      </c>
      <c r="AC14" s="17">
        <v>0</v>
      </c>
      <c r="AD14" s="17">
        <v>0</v>
      </c>
      <c r="AE14" s="17"/>
      <c r="AF14" s="17">
        <v>0.202498141218585</v>
      </c>
      <c r="AG14" s="17">
        <v>9.9143426776220595E-2</v>
      </c>
      <c r="AH14" s="17">
        <v>8.2391239240239306E-2</v>
      </c>
      <c r="AI14" s="17">
        <v>0.145040833258643</v>
      </c>
      <c r="AJ14" s="17">
        <v>0</v>
      </c>
      <c r="AK14" s="17"/>
      <c r="AL14" s="17">
        <v>0.149012738344728</v>
      </c>
      <c r="AM14" s="17">
        <v>8.6519810297918803E-2</v>
      </c>
      <c r="AN14" s="17">
        <v>0.26485550712662997</v>
      </c>
      <c r="AO14" s="17">
        <v>5.7652430351735999E-2</v>
      </c>
      <c r="AP14" s="17">
        <v>1</v>
      </c>
      <c r="AQ14" s="17">
        <v>0</v>
      </c>
      <c r="AR14" s="17"/>
      <c r="AS14" s="17">
        <v>0.17063578836621801</v>
      </c>
      <c r="AT14" s="17">
        <v>9.9963611742255903E-2</v>
      </c>
      <c r="AU14" s="17"/>
      <c r="AV14" s="17">
        <v>0.14906494676007701</v>
      </c>
      <c r="AW14" s="17">
        <v>0.222267932682327</v>
      </c>
    </row>
    <row r="15" spans="2:49" x14ac:dyDescent="0.3">
      <c r="B15" s="18" t="s">
        <v>272</v>
      </c>
      <c r="C15" s="17">
        <v>4.0835771398910897E-2</v>
      </c>
      <c r="D15" s="17">
        <v>1.20688082167838E-2</v>
      </c>
      <c r="E15" s="17">
        <v>0.11258775138655901</v>
      </c>
      <c r="F15" s="17"/>
      <c r="G15" s="17">
        <v>7.9292485102054597E-2</v>
      </c>
      <c r="H15" s="17">
        <v>0</v>
      </c>
      <c r="I15" s="17">
        <v>4.3626057358464698E-2</v>
      </c>
      <c r="J15" s="17">
        <v>0</v>
      </c>
      <c r="K15" s="17">
        <v>0</v>
      </c>
      <c r="L15" s="17">
        <v>0.13889688452514401</v>
      </c>
      <c r="M15" s="17"/>
      <c r="N15" s="17">
        <v>2.77301533206252E-2</v>
      </c>
      <c r="O15" s="17">
        <v>0</v>
      </c>
      <c r="P15" s="17">
        <v>3.4122559458942402E-2</v>
      </c>
      <c r="Q15" s="17">
        <v>0.10375354700451001</v>
      </c>
      <c r="R15" s="17"/>
      <c r="S15" s="17">
        <v>4.33737094269269E-2</v>
      </c>
      <c r="T15" s="17">
        <v>0</v>
      </c>
      <c r="U15" s="17">
        <v>9.6766365211636604E-2</v>
      </c>
      <c r="V15" s="17">
        <v>0</v>
      </c>
      <c r="W15" s="17">
        <v>0</v>
      </c>
      <c r="X15" s="17">
        <v>0.11347596869290601</v>
      </c>
      <c r="Y15" s="17">
        <v>0</v>
      </c>
      <c r="Z15" s="17">
        <v>0</v>
      </c>
      <c r="AA15" s="17">
        <v>5.7528245547020601E-2</v>
      </c>
      <c r="AB15" s="17">
        <v>0</v>
      </c>
      <c r="AC15" s="17">
        <v>0</v>
      </c>
      <c r="AD15" s="17">
        <v>0</v>
      </c>
      <c r="AE15" s="17"/>
      <c r="AF15" s="17">
        <v>4.9529147547237598E-2</v>
      </c>
      <c r="AG15" s="17">
        <v>6.3465358733540797E-2</v>
      </c>
      <c r="AH15" s="17">
        <v>2.91234847247323E-2</v>
      </c>
      <c r="AI15" s="17">
        <v>3.9935331064749599E-2</v>
      </c>
      <c r="AJ15" s="17">
        <v>0</v>
      </c>
      <c r="AK15" s="17"/>
      <c r="AL15" s="17">
        <v>3.8566726501252098E-2</v>
      </c>
      <c r="AM15" s="17">
        <v>5.3798256322255697E-2</v>
      </c>
      <c r="AN15" s="17">
        <v>0</v>
      </c>
      <c r="AO15" s="17">
        <v>5.63094853357681E-2</v>
      </c>
      <c r="AP15" s="17">
        <v>0</v>
      </c>
      <c r="AQ15" s="17">
        <v>0</v>
      </c>
      <c r="AR15" s="17"/>
      <c r="AS15" s="17">
        <v>3.7096209295928703E-2</v>
      </c>
      <c r="AT15" s="17">
        <v>4.3561830955921699E-2</v>
      </c>
      <c r="AU15" s="17"/>
      <c r="AV15" s="17">
        <v>5.2594238004782197E-2</v>
      </c>
      <c r="AW15" s="17">
        <v>0</v>
      </c>
    </row>
    <row r="16" spans="2:49" ht="28.8" x14ac:dyDescent="0.3">
      <c r="B16" s="18" t="s">
        <v>273</v>
      </c>
      <c r="C16" s="17">
        <v>3.02166656796263E-2</v>
      </c>
      <c r="D16" s="17">
        <v>1.96743800685555E-2</v>
      </c>
      <c r="E16" s="17">
        <v>5.6511754994427302E-2</v>
      </c>
      <c r="F16" s="17"/>
      <c r="G16" s="17">
        <v>2.5127864624477698E-2</v>
      </c>
      <c r="H16" s="17">
        <v>0</v>
      </c>
      <c r="I16" s="17">
        <v>4.2105037949691199E-2</v>
      </c>
      <c r="J16" s="17">
        <v>0</v>
      </c>
      <c r="K16" s="17">
        <v>0</v>
      </c>
      <c r="L16" s="17">
        <v>0.26757259469469102</v>
      </c>
      <c r="M16" s="17"/>
      <c r="N16" s="17">
        <v>2.5497380091855999E-2</v>
      </c>
      <c r="O16" s="17">
        <v>0</v>
      </c>
      <c r="P16" s="17">
        <v>3.1021833771431501E-2</v>
      </c>
      <c r="Q16" s="17">
        <v>2.8044797616730802E-2</v>
      </c>
      <c r="R16" s="17"/>
      <c r="S16" s="17">
        <v>0</v>
      </c>
      <c r="T16" s="17">
        <v>0</v>
      </c>
      <c r="U16" s="17">
        <v>9.3392612722522306E-2</v>
      </c>
      <c r="V16" s="17">
        <v>0</v>
      </c>
      <c r="W16" s="17">
        <v>8.2534248308539698E-2</v>
      </c>
      <c r="X16" s="17">
        <v>5.40008385084415E-2</v>
      </c>
      <c r="Y16" s="17">
        <v>0</v>
      </c>
      <c r="Z16" s="17">
        <v>0</v>
      </c>
      <c r="AA16" s="17">
        <v>0</v>
      </c>
      <c r="AB16" s="17">
        <v>0</v>
      </c>
      <c r="AC16" s="17">
        <v>0.15498627333989801</v>
      </c>
      <c r="AD16" s="17">
        <v>0</v>
      </c>
      <c r="AE16" s="17"/>
      <c r="AF16" s="17">
        <v>0</v>
      </c>
      <c r="AG16" s="17">
        <v>2.9632414460506101E-2</v>
      </c>
      <c r="AH16" s="17">
        <v>2.9924716304987001E-2</v>
      </c>
      <c r="AI16" s="17">
        <v>0</v>
      </c>
      <c r="AJ16" s="17">
        <v>0</v>
      </c>
      <c r="AK16" s="17"/>
      <c r="AL16" s="17">
        <v>0</v>
      </c>
      <c r="AM16" s="17">
        <v>7.0991255729994401E-2</v>
      </c>
      <c r="AN16" s="17">
        <v>0</v>
      </c>
      <c r="AO16" s="17">
        <v>5.5642382439145197E-2</v>
      </c>
      <c r="AP16" s="17">
        <v>0</v>
      </c>
      <c r="AQ16" s="17">
        <v>0</v>
      </c>
      <c r="AR16" s="17"/>
      <c r="AS16" s="17">
        <v>1.80057674824648E-2</v>
      </c>
      <c r="AT16" s="17">
        <v>3.9118145268242401E-2</v>
      </c>
      <c r="AU16" s="17"/>
      <c r="AV16" s="17">
        <v>0</v>
      </c>
      <c r="AW16" s="17">
        <v>6.1104520982757801E-2</v>
      </c>
    </row>
    <row r="17" spans="2:49" ht="28.8" x14ac:dyDescent="0.3">
      <c r="B17" s="18" t="s">
        <v>274</v>
      </c>
      <c r="C17" s="19">
        <v>8.1834378389929897E-3</v>
      </c>
      <c r="D17" s="19">
        <v>0</v>
      </c>
      <c r="E17" s="19">
        <v>2.85949725684705E-2</v>
      </c>
      <c r="F17" s="19"/>
      <c r="G17" s="19">
        <v>0</v>
      </c>
      <c r="H17" s="19">
        <v>3.2125862611179598E-2</v>
      </c>
      <c r="I17" s="19">
        <v>0</v>
      </c>
      <c r="J17" s="19">
        <v>0</v>
      </c>
      <c r="K17" s="19">
        <v>0</v>
      </c>
      <c r="L17" s="19">
        <v>0</v>
      </c>
      <c r="M17" s="19"/>
      <c r="N17" s="19">
        <v>0</v>
      </c>
      <c r="O17" s="19">
        <v>0</v>
      </c>
      <c r="P17" s="19">
        <v>0</v>
      </c>
      <c r="Q17" s="19">
        <v>3.5569603836641497E-2</v>
      </c>
      <c r="R17" s="19"/>
      <c r="S17" s="19">
        <v>4.8688281534164303E-2</v>
      </c>
      <c r="T17" s="19">
        <v>0</v>
      </c>
      <c r="U17" s="19">
        <v>0</v>
      </c>
      <c r="V17" s="19">
        <v>0</v>
      </c>
      <c r="W17" s="19">
        <v>0</v>
      </c>
      <c r="X17" s="19">
        <v>0</v>
      </c>
      <c r="Y17" s="19">
        <v>0</v>
      </c>
      <c r="Z17" s="19">
        <v>0</v>
      </c>
      <c r="AA17" s="19">
        <v>0</v>
      </c>
      <c r="AB17" s="19">
        <v>0</v>
      </c>
      <c r="AC17" s="19">
        <v>0</v>
      </c>
      <c r="AD17" s="19">
        <v>0</v>
      </c>
      <c r="AE17" s="19"/>
      <c r="AF17" s="19">
        <v>0</v>
      </c>
      <c r="AG17" s="19">
        <v>0</v>
      </c>
      <c r="AH17" s="19">
        <v>0</v>
      </c>
      <c r="AI17" s="19">
        <v>4.48285993457938E-2</v>
      </c>
      <c r="AJ17" s="19">
        <v>0</v>
      </c>
      <c r="AK17" s="19"/>
      <c r="AL17" s="19">
        <v>0</v>
      </c>
      <c r="AM17" s="19">
        <v>2.6448859100562098E-2</v>
      </c>
      <c r="AN17" s="19">
        <v>0</v>
      </c>
      <c r="AO17" s="19">
        <v>0</v>
      </c>
      <c r="AP17" s="19">
        <v>0</v>
      </c>
      <c r="AQ17" s="19">
        <v>0</v>
      </c>
      <c r="AR17" s="19"/>
      <c r="AS17" s="19">
        <v>0</v>
      </c>
      <c r="AT17" s="19">
        <v>1.41489862951613E-2</v>
      </c>
      <c r="AU17" s="19"/>
      <c r="AV17" s="19">
        <v>0</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17</v>
      </c>
      <c r="D7" s="10">
        <v>10</v>
      </c>
      <c r="E7" s="10">
        <v>7</v>
      </c>
      <c r="F7" s="10"/>
      <c r="G7" s="10" t="s">
        <v>279</v>
      </c>
      <c r="H7" s="10">
        <v>9</v>
      </c>
      <c r="I7" s="10">
        <v>4</v>
      </c>
      <c r="J7" s="10">
        <v>2</v>
      </c>
      <c r="K7" s="10" t="s">
        <v>279</v>
      </c>
      <c r="L7" s="10">
        <v>2</v>
      </c>
      <c r="M7" s="10"/>
      <c r="N7" s="10">
        <v>7</v>
      </c>
      <c r="O7" s="10">
        <v>4</v>
      </c>
      <c r="P7" s="10">
        <v>4</v>
      </c>
      <c r="Q7" s="10">
        <v>2</v>
      </c>
      <c r="R7" s="10"/>
      <c r="S7" s="10">
        <v>3</v>
      </c>
      <c r="T7" s="10">
        <v>2</v>
      </c>
      <c r="U7" s="10">
        <v>2</v>
      </c>
      <c r="V7" s="10">
        <v>1</v>
      </c>
      <c r="W7" s="10">
        <v>1</v>
      </c>
      <c r="X7" s="10">
        <v>2</v>
      </c>
      <c r="Y7" s="10">
        <v>1</v>
      </c>
      <c r="Z7" s="10">
        <v>1</v>
      </c>
      <c r="AA7" s="10">
        <v>2</v>
      </c>
      <c r="AB7" s="10" t="s">
        <v>279</v>
      </c>
      <c r="AC7" s="10" t="s">
        <v>279</v>
      </c>
      <c r="AD7" s="10">
        <v>2</v>
      </c>
      <c r="AE7" s="10"/>
      <c r="AF7" s="10">
        <v>1</v>
      </c>
      <c r="AG7" s="10">
        <v>1</v>
      </c>
      <c r="AH7" s="10">
        <v>9</v>
      </c>
      <c r="AI7" s="10">
        <v>5</v>
      </c>
      <c r="AJ7" s="10">
        <v>1</v>
      </c>
      <c r="AK7" s="10"/>
      <c r="AL7" s="10">
        <v>10</v>
      </c>
      <c r="AM7" s="10">
        <v>2</v>
      </c>
      <c r="AN7" s="10" t="s">
        <v>279</v>
      </c>
      <c r="AO7" s="10">
        <v>1</v>
      </c>
      <c r="AP7" s="10" t="s">
        <v>279</v>
      </c>
      <c r="AQ7" s="10">
        <v>4</v>
      </c>
      <c r="AR7" s="10"/>
      <c r="AS7" s="10">
        <v>7</v>
      </c>
      <c r="AT7" s="10">
        <v>10</v>
      </c>
      <c r="AU7" s="10"/>
      <c r="AV7" s="10">
        <v>6</v>
      </c>
      <c r="AW7" s="10">
        <v>1</v>
      </c>
    </row>
    <row r="8" spans="2:49" ht="30" customHeight="1" x14ac:dyDescent="0.3">
      <c r="B8" s="11" t="s">
        <v>20</v>
      </c>
      <c r="C8" s="11">
        <v>17</v>
      </c>
      <c r="D8" s="11">
        <v>10</v>
      </c>
      <c r="E8" s="11">
        <v>7</v>
      </c>
      <c r="F8" s="11"/>
      <c r="G8" s="11" t="s">
        <v>279</v>
      </c>
      <c r="H8" s="11">
        <v>9</v>
      </c>
      <c r="I8" s="11">
        <v>5</v>
      </c>
      <c r="J8" s="11">
        <v>2</v>
      </c>
      <c r="K8" s="11" t="s">
        <v>279</v>
      </c>
      <c r="L8" s="11">
        <v>2</v>
      </c>
      <c r="M8" s="11"/>
      <c r="N8" s="11">
        <v>6</v>
      </c>
      <c r="O8" s="11">
        <v>5</v>
      </c>
      <c r="P8" s="11">
        <v>4</v>
      </c>
      <c r="Q8" s="11">
        <v>2</v>
      </c>
      <c r="R8" s="11"/>
      <c r="S8" s="11">
        <v>3</v>
      </c>
      <c r="T8" s="11">
        <v>2</v>
      </c>
      <c r="U8" s="11">
        <v>2</v>
      </c>
      <c r="V8" s="11">
        <v>1</v>
      </c>
      <c r="W8" s="11">
        <v>1</v>
      </c>
      <c r="X8" s="11">
        <v>2</v>
      </c>
      <c r="Y8" s="11">
        <v>1</v>
      </c>
      <c r="Z8" s="11">
        <v>1</v>
      </c>
      <c r="AA8" s="11">
        <v>2</v>
      </c>
      <c r="AB8" s="11" t="s">
        <v>279</v>
      </c>
      <c r="AC8" s="11" t="s">
        <v>279</v>
      </c>
      <c r="AD8" s="11">
        <v>2</v>
      </c>
      <c r="AE8" s="11"/>
      <c r="AF8" s="11">
        <v>1</v>
      </c>
      <c r="AG8" s="11">
        <v>1</v>
      </c>
      <c r="AH8" s="11">
        <v>9</v>
      </c>
      <c r="AI8" s="11">
        <v>5</v>
      </c>
      <c r="AJ8" s="11">
        <v>1</v>
      </c>
      <c r="AK8" s="11"/>
      <c r="AL8" s="11">
        <v>10</v>
      </c>
      <c r="AM8" s="11">
        <v>2</v>
      </c>
      <c r="AN8" s="11" t="s">
        <v>279</v>
      </c>
      <c r="AO8" s="11">
        <v>1</v>
      </c>
      <c r="AP8" s="11" t="s">
        <v>279</v>
      </c>
      <c r="AQ8" s="11">
        <v>4</v>
      </c>
      <c r="AR8" s="11"/>
      <c r="AS8" s="11">
        <v>8</v>
      </c>
      <c r="AT8" s="11">
        <v>10</v>
      </c>
      <c r="AU8" s="11"/>
      <c r="AV8" s="11">
        <v>6</v>
      </c>
      <c r="AW8" s="11">
        <v>1</v>
      </c>
    </row>
    <row r="9" spans="2:49" x14ac:dyDescent="0.3">
      <c r="B9" s="18" t="s">
        <v>266</v>
      </c>
      <c r="C9" s="17">
        <v>6.4577963316218304E-2</v>
      </c>
      <c r="D9" s="17">
        <v>0</v>
      </c>
      <c r="E9" s="17">
        <v>0.16084380840075099</v>
      </c>
      <c r="F9" s="17"/>
      <c r="G9" s="17" t="s">
        <v>280</v>
      </c>
      <c r="H9" s="17">
        <v>0</v>
      </c>
      <c r="I9" s="17">
        <v>0</v>
      </c>
      <c r="J9" s="17">
        <v>0.52464792967704599</v>
      </c>
      <c r="K9" s="17" t="s">
        <v>280</v>
      </c>
      <c r="L9" s="17">
        <v>0</v>
      </c>
      <c r="M9" s="17"/>
      <c r="N9" s="17">
        <v>0.17096555420333301</v>
      </c>
      <c r="O9" s="17">
        <v>0</v>
      </c>
      <c r="P9" s="17">
        <v>0</v>
      </c>
      <c r="Q9" s="17">
        <v>0</v>
      </c>
      <c r="R9" s="17"/>
      <c r="S9" s="17">
        <v>0</v>
      </c>
      <c r="T9" s="17">
        <v>0</v>
      </c>
      <c r="U9" s="17">
        <v>0</v>
      </c>
      <c r="V9" s="17">
        <v>0</v>
      </c>
      <c r="W9" s="17">
        <v>0</v>
      </c>
      <c r="X9" s="17">
        <v>0</v>
      </c>
      <c r="Y9" s="17">
        <v>0</v>
      </c>
      <c r="Z9" s="17">
        <v>0</v>
      </c>
      <c r="AA9" s="17">
        <v>0</v>
      </c>
      <c r="AB9" s="17" t="s">
        <v>280</v>
      </c>
      <c r="AC9" s="17" t="s">
        <v>280</v>
      </c>
      <c r="AD9" s="17">
        <v>0.56335537009878001</v>
      </c>
      <c r="AE9" s="17"/>
      <c r="AF9" s="17">
        <v>0</v>
      </c>
      <c r="AG9" s="17">
        <v>0</v>
      </c>
      <c r="AH9" s="17">
        <v>0</v>
      </c>
      <c r="AI9" s="17">
        <v>0.225344822344826</v>
      </c>
      <c r="AJ9" s="17">
        <v>0</v>
      </c>
      <c r="AK9" s="17"/>
      <c r="AL9" s="17">
        <v>0</v>
      </c>
      <c r="AM9" s="17">
        <v>0</v>
      </c>
      <c r="AN9" s="17" t="s">
        <v>280</v>
      </c>
      <c r="AO9" s="17">
        <v>0</v>
      </c>
      <c r="AP9" s="17" t="s">
        <v>280</v>
      </c>
      <c r="AQ9" s="17">
        <v>0.294123086346541</v>
      </c>
      <c r="AR9" s="17"/>
      <c r="AS9" s="17">
        <v>0</v>
      </c>
      <c r="AT9" s="17">
        <v>0.115255951791672</v>
      </c>
      <c r="AU9" s="17"/>
      <c r="AV9" s="17">
        <v>0</v>
      </c>
      <c r="AW9" s="17">
        <v>0</v>
      </c>
    </row>
    <row r="10" spans="2:49" x14ac:dyDescent="0.3">
      <c r="B10" s="18" t="s">
        <v>267</v>
      </c>
      <c r="C10" s="17">
        <v>0.217483539173872</v>
      </c>
      <c r="D10" s="17">
        <v>0.27974789080183698</v>
      </c>
      <c r="E10" s="17">
        <v>0.12466657623008701</v>
      </c>
      <c r="F10" s="17"/>
      <c r="G10" s="17" t="s">
        <v>280</v>
      </c>
      <c r="H10" s="17">
        <v>0.43081533602702998</v>
      </c>
      <c r="I10" s="17">
        <v>0</v>
      </c>
      <c r="J10" s="17">
        <v>0</v>
      </c>
      <c r="K10" s="17" t="s">
        <v>280</v>
      </c>
      <c r="L10" s="17">
        <v>0</v>
      </c>
      <c r="M10" s="17"/>
      <c r="N10" s="17">
        <v>0.26449442642563098</v>
      </c>
      <c r="O10" s="17">
        <v>0</v>
      </c>
      <c r="P10" s="17">
        <v>0.497519013895179</v>
      </c>
      <c r="Q10" s="17">
        <v>0</v>
      </c>
      <c r="R10" s="17"/>
      <c r="S10" s="17">
        <v>0.30849642649972597</v>
      </c>
      <c r="T10" s="17">
        <v>0</v>
      </c>
      <c r="U10" s="17">
        <v>0</v>
      </c>
      <c r="V10" s="17">
        <v>0</v>
      </c>
      <c r="W10" s="17">
        <v>1</v>
      </c>
      <c r="X10" s="17">
        <v>0</v>
      </c>
      <c r="Y10" s="17">
        <v>0</v>
      </c>
      <c r="Z10" s="17">
        <v>0</v>
      </c>
      <c r="AA10" s="17">
        <v>0.5</v>
      </c>
      <c r="AB10" s="17" t="s">
        <v>280</v>
      </c>
      <c r="AC10" s="17" t="s">
        <v>280</v>
      </c>
      <c r="AD10" s="17">
        <v>0.43664462990121999</v>
      </c>
      <c r="AE10" s="17"/>
      <c r="AF10" s="17">
        <v>0</v>
      </c>
      <c r="AG10" s="17">
        <v>0</v>
      </c>
      <c r="AH10" s="17">
        <v>0.29960806545628899</v>
      </c>
      <c r="AI10" s="17">
        <v>0.19621467243478499</v>
      </c>
      <c r="AJ10" s="17">
        <v>0</v>
      </c>
      <c r="AK10" s="17"/>
      <c r="AL10" s="17">
        <v>0.187030721471421</v>
      </c>
      <c r="AM10" s="17">
        <v>0.43587040921980802</v>
      </c>
      <c r="AN10" s="17" t="s">
        <v>280</v>
      </c>
      <c r="AO10" s="17">
        <v>0</v>
      </c>
      <c r="AP10" s="17" t="s">
        <v>280</v>
      </c>
      <c r="AQ10" s="17">
        <v>0.22796847780233501</v>
      </c>
      <c r="AR10" s="17"/>
      <c r="AS10" s="17">
        <v>0.25290117368443998</v>
      </c>
      <c r="AT10" s="17">
        <v>0.189689313692258</v>
      </c>
      <c r="AU10" s="17"/>
      <c r="AV10" s="17">
        <v>0.13176392120870001</v>
      </c>
      <c r="AW10" s="17">
        <v>1</v>
      </c>
    </row>
    <row r="11" spans="2:49" x14ac:dyDescent="0.3">
      <c r="B11" s="18" t="s">
        <v>268</v>
      </c>
      <c r="C11" s="17">
        <v>0.13447042045552601</v>
      </c>
      <c r="D11" s="17">
        <v>0.22467713781897</v>
      </c>
      <c r="E11" s="17">
        <v>0</v>
      </c>
      <c r="F11" s="17"/>
      <c r="G11" s="17" t="s">
        <v>280</v>
      </c>
      <c r="H11" s="17">
        <v>0.113552638696527</v>
      </c>
      <c r="I11" s="17">
        <v>0.28560897086968601</v>
      </c>
      <c r="J11" s="17">
        <v>0</v>
      </c>
      <c r="K11" s="17" t="s">
        <v>280</v>
      </c>
      <c r="L11" s="17">
        <v>0</v>
      </c>
      <c r="M11" s="17"/>
      <c r="N11" s="17">
        <v>0</v>
      </c>
      <c r="O11" s="17">
        <v>0.287006781886532</v>
      </c>
      <c r="P11" s="17">
        <v>0</v>
      </c>
      <c r="Q11" s="17">
        <v>0.48932006095091801</v>
      </c>
      <c r="R11" s="17"/>
      <c r="S11" s="17">
        <v>0.38794754410348098</v>
      </c>
      <c r="T11" s="17">
        <v>0</v>
      </c>
      <c r="U11" s="17">
        <v>0</v>
      </c>
      <c r="V11" s="17">
        <v>0</v>
      </c>
      <c r="W11" s="17">
        <v>0</v>
      </c>
      <c r="X11" s="17">
        <v>0</v>
      </c>
      <c r="Y11" s="17">
        <v>0</v>
      </c>
      <c r="Z11" s="17">
        <v>1</v>
      </c>
      <c r="AA11" s="17">
        <v>0</v>
      </c>
      <c r="AB11" s="17" t="s">
        <v>280</v>
      </c>
      <c r="AC11" s="17" t="s">
        <v>280</v>
      </c>
      <c r="AD11" s="17">
        <v>0</v>
      </c>
      <c r="AE11" s="17"/>
      <c r="AF11" s="17">
        <v>0</v>
      </c>
      <c r="AG11" s="17">
        <v>0</v>
      </c>
      <c r="AH11" s="17">
        <v>0.14333856961733099</v>
      </c>
      <c r="AI11" s="17">
        <v>0.20003026376723301</v>
      </c>
      <c r="AJ11" s="17">
        <v>0</v>
      </c>
      <c r="AK11" s="17"/>
      <c r="AL11" s="17">
        <v>0.226168886670883</v>
      </c>
      <c r="AM11" s="17">
        <v>0</v>
      </c>
      <c r="AN11" s="17" t="s">
        <v>280</v>
      </c>
      <c r="AO11" s="17">
        <v>0</v>
      </c>
      <c r="AP11" s="17" t="s">
        <v>280</v>
      </c>
      <c r="AQ11" s="17">
        <v>0</v>
      </c>
      <c r="AR11" s="17"/>
      <c r="AS11" s="17">
        <v>0.17545379237317901</v>
      </c>
      <c r="AT11" s="17">
        <v>0.102308445331631</v>
      </c>
      <c r="AU11" s="17"/>
      <c r="AV11" s="17">
        <v>0.203902492325438</v>
      </c>
      <c r="AW11" s="17">
        <v>0</v>
      </c>
    </row>
    <row r="12" spans="2:49" x14ac:dyDescent="0.3">
      <c r="B12" s="18" t="s">
        <v>269</v>
      </c>
      <c r="C12" s="17">
        <v>0.29942306372853</v>
      </c>
      <c r="D12" s="17">
        <v>0.400546297798762</v>
      </c>
      <c r="E12" s="17">
        <v>0.14867948053771399</v>
      </c>
      <c r="F12" s="17"/>
      <c r="G12" s="17" t="s">
        <v>280</v>
      </c>
      <c r="H12" s="17">
        <v>0.33306344353560802</v>
      </c>
      <c r="I12" s="17">
        <v>0.26942805249832602</v>
      </c>
      <c r="J12" s="17">
        <v>0.47535207032295401</v>
      </c>
      <c r="K12" s="17" t="s">
        <v>280</v>
      </c>
      <c r="L12" s="17">
        <v>0</v>
      </c>
      <c r="M12" s="17"/>
      <c r="N12" s="17">
        <v>0.44512960476172098</v>
      </c>
      <c r="O12" s="17">
        <v>0.48841997246820701</v>
      </c>
      <c r="P12" s="17">
        <v>0</v>
      </c>
      <c r="Q12" s="17">
        <v>0</v>
      </c>
      <c r="R12" s="17"/>
      <c r="S12" s="17">
        <v>0</v>
      </c>
      <c r="T12" s="17">
        <v>0.54883220153628698</v>
      </c>
      <c r="U12" s="17">
        <v>1</v>
      </c>
      <c r="V12" s="17">
        <v>0</v>
      </c>
      <c r="W12" s="17">
        <v>0</v>
      </c>
      <c r="X12" s="17">
        <v>0.49103045553357799</v>
      </c>
      <c r="Y12" s="17">
        <v>0</v>
      </c>
      <c r="Z12" s="17">
        <v>0</v>
      </c>
      <c r="AA12" s="17">
        <v>0.5</v>
      </c>
      <c r="AB12" s="17" t="s">
        <v>280</v>
      </c>
      <c r="AC12" s="17" t="s">
        <v>280</v>
      </c>
      <c r="AD12" s="17">
        <v>0</v>
      </c>
      <c r="AE12" s="17"/>
      <c r="AF12" s="17">
        <v>1</v>
      </c>
      <c r="AG12" s="17">
        <v>0</v>
      </c>
      <c r="AH12" s="17">
        <v>0.24612903370094899</v>
      </c>
      <c r="AI12" s="17">
        <v>0.37841024145315599</v>
      </c>
      <c r="AJ12" s="17">
        <v>0</v>
      </c>
      <c r="AK12" s="17"/>
      <c r="AL12" s="17">
        <v>0.38120246114635697</v>
      </c>
      <c r="AM12" s="17">
        <v>0.56412959078019198</v>
      </c>
      <c r="AN12" s="17" t="s">
        <v>280</v>
      </c>
      <c r="AO12" s="17">
        <v>0</v>
      </c>
      <c r="AP12" s="17" t="s">
        <v>280</v>
      </c>
      <c r="AQ12" s="17">
        <v>0</v>
      </c>
      <c r="AR12" s="17"/>
      <c r="AS12" s="17">
        <v>0.165513616181616</v>
      </c>
      <c r="AT12" s="17">
        <v>0.40450939799873098</v>
      </c>
      <c r="AU12" s="17"/>
      <c r="AV12" s="17">
        <v>0.19235058072410399</v>
      </c>
      <c r="AW12" s="17">
        <v>0</v>
      </c>
    </row>
    <row r="13" spans="2:49" x14ac:dyDescent="0.3">
      <c r="B13" s="18" t="s">
        <v>270</v>
      </c>
      <c r="C13" s="17">
        <v>4.5104298407640797E-2</v>
      </c>
      <c r="D13" s="17">
        <v>0</v>
      </c>
      <c r="E13" s="17">
        <v>0.112340909477194</v>
      </c>
      <c r="F13" s="17"/>
      <c r="G13" s="17" t="s">
        <v>280</v>
      </c>
      <c r="H13" s="17">
        <v>0</v>
      </c>
      <c r="I13" s="17">
        <v>0</v>
      </c>
      <c r="J13" s="17">
        <v>0</v>
      </c>
      <c r="K13" s="17" t="s">
        <v>280</v>
      </c>
      <c r="L13" s="17">
        <v>0.44228812325978001</v>
      </c>
      <c r="M13" s="17"/>
      <c r="N13" s="17">
        <v>0.11941041460931601</v>
      </c>
      <c r="O13" s="17">
        <v>0</v>
      </c>
      <c r="P13" s="17">
        <v>0</v>
      </c>
      <c r="Q13" s="17">
        <v>0</v>
      </c>
      <c r="R13" s="17"/>
      <c r="S13" s="17">
        <v>0</v>
      </c>
      <c r="T13" s="17">
        <v>0</v>
      </c>
      <c r="U13" s="17">
        <v>0</v>
      </c>
      <c r="V13" s="17">
        <v>0</v>
      </c>
      <c r="W13" s="17">
        <v>0</v>
      </c>
      <c r="X13" s="17">
        <v>0</v>
      </c>
      <c r="Y13" s="17">
        <v>1</v>
      </c>
      <c r="Z13" s="17">
        <v>0</v>
      </c>
      <c r="AA13" s="17">
        <v>0</v>
      </c>
      <c r="AB13" s="17" t="s">
        <v>280</v>
      </c>
      <c r="AC13" s="17" t="s">
        <v>280</v>
      </c>
      <c r="AD13" s="17">
        <v>0</v>
      </c>
      <c r="AE13" s="17"/>
      <c r="AF13" s="17">
        <v>0</v>
      </c>
      <c r="AG13" s="17">
        <v>0</v>
      </c>
      <c r="AH13" s="17">
        <v>8.3803514354097094E-2</v>
      </c>
      <c r="AI13" s="17">
        <v>0</v>
      </c>
      <c r="AJ13" s="17">
        <v>0</v>
      </c>
      <c r="AK13" s="17"/>
      <c r="AL13" s="17">
        <v>0</v>
      </c>
      <c r="AM13" s="17">
        <v>0</v>
      </c>
      <c r="AN13" s="17" t="s">
        <v>280</v>
      </c>
      <c r="AO13" s="17">
        <v>0</v>
      </c>
      <c r="AP13" s="17" t="s">
        <v>280</v>
      </c>
      <c r="AQ13" s="17">
        <v>0.20542944951964701</v>
      </c>
      <c r="AR13" s="17"/>
      <c r="AS13" s="17">
        <v>0</v>
      </c>
      <c r="AT13" s="17">
        <v>8.0500198146736299E-2</v>
      </c>
      <c r="AU13" s="17"/>
      <c r="AV13" s="17">
        <v>0</v>
      </c>
      <c r="AW13" s="17">
        <v>0</v>
      </c>
    </row>
    <row r="14" spans="2:49" x14ac:dyDescent="0.3">
      <c r="B14" s="18" t="s">
        <v>271</v>
      </c>
      <c r="C14" s="17">
        <v>0.177065830903298</v>
      </c>
      <c r="D14" s="17">
        <v>9.50286735804311E-2</v>
      </c>
      <c r="E14" s="17">
        <v>0.29935795460108999</v>
      </c>
      <c r="F14" s="17"/>
      <c r="G14" s="17" t="s">
        <v>280</v>
      </c>
      <c r="H14" s="17">
        <v>0</v>
      </c>
      <c r="I14" s="17">
        <v>0.44496297663198803</v>
      </c>
      <c r="J14" s="17">
        <v>0</v>
      </c>
      <c r="K14" s="17" t="s">
        <v>280</v>
      </c>
      <c r="L14" s="17">
        <v>0.55771187674022005</v>
      </c>
      <c r="M14" s="17"/>
      <c r="N14" s="17">
        <v>0</v>
      </c>
      <c r="O14" s="17">
        <v>0.22457324564526099</v>
      </c>
      <c r="P14" s="17">
        <v>0.24066250956204399</v>
      </c>
      <c r="Q14" s="17">
        <v>0.51067993904908304</v>
      </c>
      <c r="R14" s="17"/>
      <c r="S14" s="17">
        <v>0.30355602939679299</v>
      </c>
      <c r="T14" s="17">
        <v>0.45116779846371302</v>
      </c>
      <c r="U14" s="17">
        <v>0</v>
      </c>
      <c r="V14" s="17">
        <v>1</v>
      </c>
      <c r="W14" s="17">
        <v>0</v>
      </c>
      <c r="X14" s="17">
        <v>0</v>
      </c>
      <c r="Y14" s="17">
        <v>0</v>
      </c>
      <c r="Z14" s="17">
        <v>0</v>
      </c>
      <c r="AA14" s="17">
        <v>0</v>
      </c>
      <c r="AB14" s="17" t="s">
        <v>280</v>
      </c>
      <c r="AC14" s="17" t="s">
        <v>280</v>
      </c>
      <c r="AD14" s="17">
        <v>0</v>
      </c>
      <c r="AE14" s="17"/>
      <c r="AF14" s="17">
        <v>0</v>
      </c>
      <c r="AG14" s="17">
        <v>1</v>
      </c>
      <c r="AH14" s="17">
        <v>0.112157655625851</v>
      </c>
      <c r="AI14" s="17">
        <v>0</v>
      </c>
      <c r="AJ14" s="17">
        <v>1</v>
      </c>
      <c r="AK14" s="17"/>
      <c r="AL14" s="17">
        <v>0.101529143069141</v>
      </c>
      <c r="AM14" s="17">
        <v>0</v>
      </c>
      <c r="AN14" s="17" t="s">
        <v>280</v>
      </c>
      <c r="AO14" s="17">
        <v>1</v>
      </c>
      <c r="AP14" s="17" t="s">
        <v>280</v>
      </c>
      <c r="AQ14" s="17">
        <v>0.27247898633147699</v>
      </c>
      <c r="AR14" s="17"/>
      <c r="AS14" s="17">
        <v>0.26541058681080598</v>
      </c>
      <c r="AT14" s="17">
        <v>0.107736693038971</v>
      </c>
      <c r="AU14" s="17"/>
      <c r="AV14" s="17">
        <v>0.30844520034753697</v>
      </c>
      <c r="AW14" s="17">
        <v>0</v>
      </c>
    </row>
    <row r="15" spans="2:49" x14ac:dyDescent="0.3">
      <c r="B15" s="18" t="s">
        <v>272</v>
      </c>
      <c r="C15" s="17">
        <v>6.1874884014914602E-2</v>
      </c>
      <c r="D15" s="17">
        <v>0</v>
      </c>
      <c r="E15" s="17">
        <v>0.154111270753164</v>
      </c>
      <c r="F15" s="17"/>
      <c r="G15" s="17" t="s">
        <v>280</v>
      </c>
      <c r="H15" s="17">
        <v>0.122568581740835</v>
      </c>
      <c r="I15" s="17">
        <v>0</v>
      </c>
      <c r="J15" s="17">
        <v>0</v>
      </c>
      <c r="K15" s="17" t="s">
        <v>280</v>
      </c>
      <c r="L15" s="17">
        <v>0</v>
      </c>
      <c r="M15" s="17"/>
      <c r="N15" s="17">
        <v>0</v>
      </c>
      <c r="O15" s="17">
        <v>0</v>
      </c>
      <c r="P15" s="17">
        <v>0.26181847654277701</v>
      </c>
      <c r="Q15" s="17">
        <v>0</v>
      </c>
      <c r="R15" s="17"/>
      <c r="S15" s="17">
        <v>0</v>
      </c>
      <c r="T15" s="17">
        <v>0</v>
      </c>
      <c r="U15" s="17">
        <v>0</v>
      </c>
      <c r="V15" s="17">
        <v>0</v>
      </c>
      <c r="W15" s="17">
        <v>0</v>
      </c>
      <c r="X15" s="17">
        <v>0.50896954446642195</v>
      </c>
      <c r="Y15" s="17">
        <v>0</v>
      </c>
      <c r="Z15" s="17">
        <v>0</v>
      </c>
      <c r="AA15" s="17">
        <v>0</v>
      </c>
      <c r="AB15" s="17" t="s">
        <v>280</v>
      </c>
      <c r="AC15" s="17" t="s">
        <v>280</v>
      </c>
      <c r="AD15" s="17">
        <v>0</v>
      </c>
      <c r="AE15" s="17"/>
      <c r="AF15" s="17">
        <v>0</v>
      </c>
      <c r="AG15" s="17">
        <v>0</v>
      </c>
      <c r="AH15" s="17">
        <v>0.114963161245483</v>
      </c>
      <c r="AI15" s="17">
        <v>0</v>
      </c>
      <c r="AJ15" s="17">
        <v>0</v>
      </c>
      <c r="AK15" s="17"/>
      <c r="AL15" s="17">
        <v>0.104068787642198</v>
      </c>
      <c r="AM15" s="17">
        <v>0</v>
      </c>
      <c r="AN15" s="17" t="s">
        <v>280</v>
      </c>
      <c r="AO15" s="17">
        <v>0</v>
      </c>
      <c r="AP15" s="17" t="s">
        <v>280</v>
      </c>
      <c r="AQ15" s="17">
        <v>0</v>
      </c>
      <c r="AR15" s="17"/>
      <c r="AS15" s="17">
        <v>0.14072083094995899</v>
      </c>
      <c r="AT15" s="17">
        <v>0</v>
      </c>
      <c r="AU15" s="17"/>
      <c r="AV15" s="17">
        <v>0.163537805394222</v>
      </c>
      <c r="AW15" s="17">
        <v>0</v>
      </c>
    </row>
    <row r="16" spans="2:49" ht="28.8" x14ac:dyDescent="0.3">
      <c r="B16" s="18" t="s">
        <v>273</v>
      </c>
      <c r="C16" s="17">
        <v>0</v>
      </c>
      <c r="D16" s="17">
        <v>0</v>
      </c>
      <c r="E16" s="17">
        <v>0</v>
      </c>
      <c r="F16" s="17"/>
      <c r="G16" s="17" t="s">
        <v>280</v>
      </c>
      <c r="H16" s="17">
        <v>0</v>
      </c>
      <c r="I16" s="17">
        <v>0</v>
      </c>
      <c r="J16" s="17">
        <v>0</v>
      </c>
      <c r="K16" s="17" t="s">
        <v>280</v>
      </c>
      <c r="L16" s="17">
        <v>0</v>
      </c>
      <c r="M16" s="17"/>
      <c r="N16" s="17">
        <v>0</v>
      </c>
      <c r="O16" s="17">
        <v>0</v>
      </c>
      <c r="P16" s="17">
        <v>0</v>
      </c>
      <c r="Q16" s="17">
        <v>0</v>
      </c>
      <c r="R16" s="17"/>
      <c r="S16" s="17">
        <v>0</v>
      </c>
      <c r="T16" s="17">
        <v>0</v>
      </c>
      <c r="U16" s="17">
        <v>0</v>
      </c>
      <c r="V16" s="17">
        <v>0</v>
      </c>
      <c r="W16" s="17">
        <v>0</v>
      </c>
      <c r="X16" s="17">
        <v>0</v>
      </c>
      <c r="Y16" s="17">
        <v>0</v>
      </c>
      <c r="Z16" s="17">
        <v>0</v>
      </c>
      <c r="AA16" s="17">
        <v>0</v>
      </c>
      <c r="AB16" s="17" t="s">
        <v>280</v>
      </c>
      <c r="AC16" s="17" t="s">
        <v>280</v>
      </c>
      <c r="AD16" s="17">
        <v>0</v>
      </c>
      <c r="AE16" s="17"/>
      <c r="AF16" s="17">
        <v>0</v>
      </c>
      <c r="AG16" s="17">
        <v>0</v>
      </c>
      <c r="AH16" s="17">
        <v>0</v>
      </c>
      <c r="AI16" s="17">
        <v>0</v>
      </c>
      <c r="AJ16" s="17">
        <v>0</v>
      </c>
      <c r="AK16" s="17"/>
      <c r="AL16" s="17">
        <v>0</v>
      </c>
      <c r="AM16" s="17">
        <v>0</v>
      </c>
      <c r="AN16" s="17" t="s">
        <v>280</v>
      </c>
      <c r="AO16" s="17">
        <v>0</v>
      </c>
      <c r="AP16" s="17" t="s">
        <v>280</v>
      </c>
      <c r="AQ16" s="17">
        <v>0</v>
      </c>
      <c r="AR16" s="17"/>
      <c r="AS16" s="17">
        <v>0</v>
      </c>
      <c r="AT16" s="17">
        <v>0</v>
      </c>
      <c r="AU16" s="17"/>
      <c r="AV16" s="17">
        <v>0</v>
      </c>
      <c r="AW16" s="17">
        <v>0</v>
      </c>
    </row>
    <row r="17" spans="2:49" ht="28.8" x14ac:dyDescent="0.3">
      <c r="B17" s="18" t="s">
        <v>274</v>
      </c>
      <c r="C17" s="19">
        <v>0</v>
      </c>
      <c r="D17" s="19">
        <v>0</v>
      </c>
      <c r="E17" s="19">
        <v>0</v>
      </c>
      <c r="F17" s="19"/>
      <c r="G17" s="19" t="s">
        <v>280</v>
      </c>
      <c r="H17" s="19">
        <v>0</v>
      </c>
      <c r="I17" s="19">
        <v>0</v>
      </c>
      <c r="J17" s="19">
        <v>0</v>
      </c>
      <c r="K17" s="19" t="s">
        <v>280</v>
      </c>
      <c r="L17" s="19">
        <v>0</v>
      </c>
      <c r="M17" s="19"/>
      <c r="N17" s="19">
        <v>0</v>
      </c>
      <c r="O17" s="19">
        <v>0</v>
      </c>
      <c r="P17" s="19">
        <v>0</v>
      </c>
      <c r="Q17" s="19">
        <v>0</v>
      </c>
      <c r="R17" s="19"/>
      <c r="S17" s="19">
        <v>0</v>
      </c>
      <c r="T17" s="19">
        <v>0</v>
      </c>
      <c r="U17" s="19">
        <v>0</v>
      </c>
      <c r="V17" s="19">
        <v>0</v>
      </c>
      <c r="W17" s="19">
        <v>0</v>
      </c>
      <c r="X17" s="19">
        <v>0</v>
      </c>
      <c r="Y17" s="19">
        <v>0</v>
      </c>
      <c r="Z17" s="19">
        <v>0</v>
      </c>
      <c r="AA17" s="19">
        <v>0</v>
      </c>
      <c r="AB17" s="19" t="s">
        <v>280</v>
      </c>
      <c r="AC17" s="19" t="s">
        <v>280</v>
      </c>
      <c r="AD17" s="19">
        <v>0</v>
      </c>
      <c r="AE17" s="19"/>
      <c r="AF17" s="19">
        <v>0</v>
      </c>
      <c r="AG17" s="19">
        <v>0</v>
      </c>
      <c r="AH17" s="19">
        <v>0</v>
      </c>
      <c r="AI17" s="19">
        <v>0</v>
      </c>
      <c r="AJ17" s="19">
        <v>0</v>
      </c>
      <c r="AK17" s="19"/>
      <c r="AL17" s="19">
        <v>0</v>
      </c>
      <c r="AM17" s="19">
        <v>0</v>
      </c>
      <c r="AN17" s="19" t="s">
        <v>280</v>
      </c>
      <c r="AO17" s="19">
        <v>0</v>
      </c>
      <c r="AP17" s="19" t="s">
        <v>280</v>
      </c>
      <c r="AQ17" s="19">
        <v>0</v>
      </c>
      <c r="AR17" s="19"/>
      <c r="AS17" s="19">
        <v>0</v>
      </c>
      <c r="AT17" s="19">
        <v>0</v>
      </c>
      <c r="AU17" s="19"/>
      <c r="AV17" s="19">
        <v>0</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44</v>
      </c>
      <c r="D7" s="10">
        <v>22</v>
      </c>
      <c r="E7" s="10">
        <v>22</v>
      </c>
      <c r="F7" s="10"/>
      <c r="G7" s="10">
        <v>8</v>
      </c>
      <c r="H7" s="10">
        <v>20</v>
      </c>
      <c r="I7" s="10">
        <v>6</v>
      </c>
      <c r="J7" s="10">
        <v>3</v>
      </c>
      <c r="K7" s="10">
        <v>2</v>
      </c>
      <c r="L7" s="10">
        <v>5</v>
      </c>
      <c r="M7" s="10"/>
      <c r="N7" s="10">
        <v>22</v>
      </c>
      <c r="O7" s="10">
        <v>4</v>
      </c>
      <c r="P7" s="10">
        <v>9</v>
      </c>
      <c r="Q7" s="10">
        <v>9</v>
      </c>
      <c r="R7" s="10"/>
      <c r="S7" s="10">
        <v>9</v>
      </c>
      <c r="T7" s="10">
        <v>5</v>
      </c>
      <c r="U7" s="10">
        <v>1</v>
      </c>
      <c r="V7" s="10">
        <v>6</v>
      </c>
      <c r="W7" s="10">
        <v>4</v>
      </c>
      <c r="X7" s="10">
        <v>3</v>
      </c>
      <c r="Y7" s="10">
        <v>2</v>
      </c>
      <c r="Z7" s="10" t="s">
        <v>279</v>
      </c>
      <c r="AA7" s="10">
        <v>8</v>
      </c>
      <c r="AB7" s="10">
        <v>2</v>
      </c>
      <c r="AC7" s="10">
        <v>1</v>
      </c>
      <c r="AD7" s="10">
        <v>3</v>
      </c>
      <c r="AE7" s="10"/>
      <c r="AF7" s="10">
        <v>2</v>
      </c>
      <c r="AG7" s="10">
        <v>10</v>
      </c>
      <c r="AH7" s="10">
        <v>12</v>
      </c>
      <c r="AI7" s="10">
        <v>12</v>
      </c>
      <c r="AJ7" s="10">
        <v>3</v>
      </c>
      <c r="AK7" s="10"/>
      <c r="AL7" s="10">
        <v>23</v>
      </c>
      <c r="AM7" s="10">
        <v>10</v>
      </c>
      <c r="AN7" s="10">
        <v>3</v>
      </c>
      <c r="AO7" s="10">
        <v>3</v>
      </c>
      <c r="AP7" s="10">
        <v>1</v>
      </c>
      <c r="AQ7" s="10">
        <v>4</v>
      </c>
      <c r="AR7" s="10"/>
      <c r="AS7" s="10">
        <v>23</v>
      </c>
      <c r="AT7" s="10">
        <v>21</v>
      </c>
      <c r="AU7" s="10"/>
      <c r="AV7" s="10">
        <v>17</v>
      </c>
      <c r="AW7" s="10">
        <v>6</v>
      </c>
    </row>
    <row r="8" spans="2:49" ht="30" customHeight="1" x14ac:dyDescent="0.3">
      <c r="B8" s="11" t="s">
        <v>20</v>
      </c>
      <c r="C8" s="11">
        <v>43</v>
      </c>
      <c r="D8" s="11">
        <v>22</v>
      </c>
      <c r="E8" s="11">
        <v>21</v>
      </c>
      <c r="F8" s="11"/>
      <c r="G8" s="11">
        <v>8</v>
      </c>
      <c r="H8" s="11">
        <v>19</v>
      </c>
      <c r="I8" s="11">
        <v>7</v>
      </c>
      <c r="J8" s="11">
        <v>3</v>
      </c>
      <c r="K8" s="11">
        <v>2</v>
      </c>
      <c r="L8" s="11">
        <v>4</v>
      </c>
      <c r="M8" s="11"/>
      <c r="N8" s="11">
        <v>21</v>
      </c>
      <c r="O8" s="11">
        <v>4</v>
      </c>
      <c r="P8" s="11">
        <v>10</v>
      </c>
      <c r="Q8" s="11">
        <v>9</v>
      </c>
      <c r="R8" s="11"/>
      <c r="S8" s="11">
        <v>9</v>
      </c>
      <c r="T8" s="11">
        <v>5</v>
      </c>
      <c r="U8" s="11">
        <v>1</v>
      </c>
      <c r="V8" s="11">
        <v>5</v>
      </c>
      <c r="W8" s="11">
        <v>4</v>
      </c>
      <c r="X8" s="11">
        <v>3</v>
      </c>
      <c r="Y8" s="11">
        <v>2</v>
      </c>
      <c r="Z8" s="11" t="s">
        <v>279</v>
      </c>
      <c r="AA8" s="11">
        <v>9</v>
      </c>
      <c r="AB8" s="11">
        <v>2</v>
      </c>
      <c r="AC8" s="11">
        <v>1</v>
      </c>
      <c r="AD8" s="11">
        <v>3</v>
      </c>
      <c r="AE8" s="11"/>
      <c r="AF8" s="11">
        <v>2</v>
      </c>
      <c r="AG8" s="11">
        <v>10</v>
      </c>
      <c r="AH8" s="11">
        <v>12</v>
      </c>
      <c r="AI8" s="11">
        <v>12</v>
      </c>
      <c r="AJ8" s="11">
        <v>3</v>
      </c>
      <c r="AK8" s="11"/>
      <c r="AL8" s="11">
        <v>23</v>
      </c>
      <c r="AM8" s="11">
        <v>10</v>
      </c>
      <c r="AN8" s="11">
        <v>3</v>
      </c>
      <c r="AO8" s="11">
        <v>3</v>
      </c>
      <c r="AP8" s="11">
        <v>1</v>
      </c>
      <c r="AQ8" s="11">
        <v>4</v>
      </c>
      <c r="AR8" s="11"/>
      <c r="AS8" s="11">
        <v>22</v>
      </c>
      <c r="AT8" s="11">
        <v>21</v>
      </c>
      <c r="AU8" s="11"/>
      <c r="AV8" s="11">
        <v>17</v>
      </c>
      <c r="AW8" s="11">
        <v>5</v>
      </c>
    </row>
    <row r="9" spans="2:49" x14ac:dyDescent="0.3">
      <c r="B9" s="18" t="s">
        <v>266</v>
      </c>
      <c r="C9" s="17">
        <v>4.5044582758311399E-2</v>
      </c>
      <c r="D9" s="17">
        <v>0</v>
      </c>
      <c r="E9" s="17">
        <v>9.2335589720242806E-2</v>
      </c>
      <c r="F9" s="17"/>
      <c r="G9" s="17">
        <v>0.12591815229839501</v>
      </c>
      <c r="H9" s="17">
        <v>5.12063615272354E-2</v>
      </c>
      <c r="I9" s="17">
        <v>0</v>
      </c>
      <c r="J9" s="17">
        <v>0</v>
      </c>
      <c r="K9" s="17">
        <v>0</v>
      </c>
      <c r="L9" s="17">
        <v>0</v>
      </c>
      <c r="M9" s="17"/>
      <c r="N9" s="17">
        <v>0</v>
      </c>
      <c r="O9" s="17">
        <v>0.25076050760942298</v>
      </c>
      <c r="P9" s="17">
        <v>0</v>
      </c>
      <c r="Q9" s="17">
        <v>0.116334946063216</v>
      </c>
      <c r="R9" s="17"/>
      <c r="S9" s="17">
        <v>0.107616242097583</v>
      </c>
      <c r="T9" s="17">
        <v>0</v>
      </c>
      <c r="U9" s="17">
        <v>0</v>
      </c>
      <c r="V9" s="17">
        <v>0.184739226613404</v>
      </c>
      <c r="W9" s="17">
        <v>0</v>
      </c>
      <c r="X9" s="17">
        <v>0</v>
      </c>
      <c r="Y9" s="17">
        <v>0</v>
      </c>
      <c r="Z9" s="17" t="s">
        <v>280</v>
      </c>
      <c r="AA9" s="17">
        <v>0</v>
      </c>
      <c r="AB9" s="17">
        <v>0</v>
      </c>
      <c r="AC9" s="17">
        <v>0</v>
      </c>
      <c r="AD9" s="17">
        <v>0</v>
      </c>
      <c r="AE9" s="17"/>
      <c r="AF9" s="17">
        <v>0</v>
      </c>
      <c r="AG9" s="17">
        <v>0.102618923585339</v>
      </c>
      <c r="AH9" s="17">
        <v>7.9558311966955703E-2</v>
      </c>
      <c r="AI9" s="17">
        <v>0</v>
      </c>
      <c r="AJ9" s="17">
        <v>0</v>
      </c>
      <c r="AK9" s="17"/>
      <c r="AL9" s="17">
        <v>4.1806462584608399E-2</v>
      </c>
      <c r="AM9" s="17">
        <v>9.7028091448078793E-2</v>
      </c>
      <c r="AN9" s="17">
        <v>0</v>
      </c>
      <c r="AO9" s="17">
        <v>0</v>
      </c>
      <c r="AP9" s="17">
        <v>0</v>
      </c>
      <c r="AQ9" s="17">
        <v>0</v>
      </c>
      <c r="AR9" s="17"/>
      <c r="AS9" s="17">
        <v>4.2923698124712799E-2</v>
      </c>
      <c r="AT9" s="17">
        <v>4.7267389267843997E-2</v>
      </c>
      <c r="AU9" s="17"/>
      <c r="AV9" s="17">
        <v>5.6970650345982102E-2</v>
      </c>
      <c r="AW9" s="17">
        <v>0</v>
      </c>
    </row>
    <row r="10" spans="2:49" x14ac:dyDescent="0.3">
      <c r="B10" s="18" t="s">
        <v>267</v>
      </c>
      <c r="C10" s="17">
        <v>0.105167689255523</v>
      </c>
      <c r="D10" s="17">
        <v>9.3865073921533301E-2</v>
      </c>
      <c r="E10" s="17">
        <v>0.117033978778409</v>
      </c>
      <c r="F10" s="17"/>
      <c r="G10" s="17">
        <v>0</v>
      </c>
      <c r="H10" s="17">
        <v>0.245169473978401</v>
      </c>
      <c r="I10" s="17">
        <v>0</v>
      </c>
      <c r="J10" s="17">
        <v>0</v>
      </c>
      <c r="K10" s="17">
        <v>0</v>
      </c>
      <c r="L10" s="17">
        <v>0</v>
      </c>
      <c r="M10" s="17"/>
      <c r="N10" s="17">
        <v>0.12539060206789199</v>
      </c>
      <c r="O10" s="17">
        <v>0</v>
      </c>
      <c r="P10" s="17">
        <v>0.10752274207148201</v>
      </c>
      <c r="Q10" s="17">
        <v>9.9072902153239606E-2</v>
      </c>
      <c r="R10" s="17"/>
      <c r="S10" s="17">
        <v>0.112751419884209</v>
      </c>
      <c r="T10" s="17">
        <v>0</v>
      </c>
      <c r="U10" s="17">
        <v>0</v>
      </c>
      <c r="V10" s="17">
        <v>0.31487655323416702</v>
      </c>
      <c r="W10" s="17">
        <v>0.238415536351131</v>
      </c>
      <c r="X10" s="17">
        <v>0</v>
      </c>
      <c r="Y10" s="17">
        <v>0</v>
      </c>
      <c r="Z10" s="17" t="s">
        <v>280</v>
      </c>
      <c r="AA10" s="17">
        <v>0.120600110823937</v>
      </c>
      <c r="AB10" s="17">
        <v>0</v>
      </c>
      <c r="AC10" s="17">
        <v>0</v>
      </c>
      <c r="AD10" s="17">
        <v>0</v>
      </c>
      <c r="AE10" s="17"/>
      <c r="AF10" s="17">
        <v>0</v>
      </c>
      <c r="AG10" s="17">
        <v>0</v>
      </c>
      <c r="AH10" s="17">
        <v>0.15538204888222601</v>
      </c>
      <c r="AI10" s="17">
        <v>7.00294410282159E-2</v>
      </c>
      <c r="AJ10" s="17">
        <v>0.36096837923618902</v>
      </c>
      <c r="AK10" s="17"/>
      <c r="AL10" s="17">
        <v>0.20016396664532801</v>
      </c>
      <c r="AM10" s="17">
        <v>0</v>
      </c>
      <c r="AN10" s="17">
        <v>0</v>
      </c>
      <c r="AO10" s="17">
        <v>0</v>
      </c>
      <c r="AP10" s="17">
        <v>0</v>
      </c>
      <c r="AQ10" s="17">
        <v>0</v>
      </c>
      <c r="AR10" s="17"/>
      <c r="AS10" s="17">
        <v>0.20551314673756499</v>
      </c>
      <c r="AT10" s="17">
        <v>0</v>
      </c>
      <c r="AU10" s="17"/>
      <c r="AV10" s="17">
        <v>0.210052596404461</v>
      </c>
      <c r="AW10" s="17">
        <v>0.19164181265135899</v>
      </c>
    </row>
    <row r="11" spans="2:49" x14ac:dyDescent="0.3">
      <c r="B11" s="18" t="s">
        <v>268</v>
      </c>
      <c r="C11" s="17">
        <v>0.22663395695448399</v>
      </c>
      <c r="D11" s="17">
        <v>0.309010433572104</v>
      </c>
      <c r="E11" s="17">
        <v>0.14014927243369299</v>
      </c>
      <c r="F11" s="17"/>
      <c r="G11" s="17">
        <v>0.34329038290932301</v>
      </c>
      <c r="H11" s="17">
        <v>0.137936767706444</v>
      </c>
      <c r="I11" s="17">
        <v>0.32596976290655899</v>
      </c>
      <c r="J11" s="17">
        <v>0.65943282674875103</v>
      </c>
      <c r="K11" s="17">
        <v>0</v>
      </c>
      <c r="L11" s="17">
        <v>0</v>
      </c>
      <c r="M11" s="17"/>
      <c r="N11" s="17">
        <v>0.21990337204406801</v>
      </c>
      <c r="O11" s="17">
        <v>0.23657961650929399</v>
      </c>
      <c r="P11" s="17">
        <v>0.21350305687523599</v>
      </c>
      <c r="Q11" s="17">
        <v>0.25372225417064798</v>
      </c>
      <c r="R11" s="17"/>
      <c r="S11" s="17">
        <v>0.23165558456768301</v>
      </c>
      <c r="T11" s="17">
        <v>0.79287213351050601</v>
      </c>
      <c r="U11" s="17">
        <v>0</v>
      </c>
      <c r="V11" s="17">
        <v>0.19335694597236</v>
      </c>
      <c r="W11" s="17">
        <v>0</v>
      </c>
      <c r="X11" s="17">
        <v>0.28994764797136802</v>
      </c>
      <c r="Y11" s="17">
        <v>0</v>
      </c>
      <c r="Z11" s="17" t="s">
        <v>280</v>
      </c>
      <c r="AA11" s="17">
        <v>0.22398620016148499</v>
      </c>
      <c r="AB11" s="17">
        <v>0</v>
      </c>
      <c r="AC11" s="17">
        <v>0</v>
      </c>
      <c r="AD11" s="17">
        <v>0</v>
      </c>
      <c r="AE11" s="17"/>
      <c r="AF11" s="17">
        <v>0.592328272907366</v>
      </c>
      <c r="AG11" s="17">
        <v>0.27743618637179501</v>
      </c>
      <c r="AH11" s="17">
        <v>0.25392639795706301</v>
      </c>
      <c r="AI11" s="17">
        <v>0.145790403672411</v>
      </c>
      <c r="AJ11" s="17">
        <v>0</v>
      </c>
      <c r="AK11" s="17"/>
      <c r="AL11" s="17">
        <v>0.16024343567677499</v>
      </c>
      <c r="AM11" s="17">
        <v>0.33431450520038802</v>
      </c>
      <c r="AN11" s="17">
        <v>0.31989394680839101</v>
      </c>
      <c r="AO11" s="17">
        <v>0.33354955286217702</v>
      </c>
      <c r="AP11" s="17">
        <v>0</v>
      </c>
      <c r="AQ11" s="17">
        <v>0.22533557354518</v>
      </c>
      <c r="AR11" s="17"/>
      <c r="AS11" s="17">
        <v>0.17372991041814501</v>
      </c>
      <c r="AT11" s="17">
        <v>0.28208037641486799</v>
      </c>
      <c r="AU11" s="17"/>
      <c r="AV11" s="17">
        <v>0.17819604919408899</v>
      </c>
      <c r="AW11" s="17">
        <v>0.16008259464587399</v>
      </c>
    </row>
    <row r="12" spans="2:49" x14ac:dyDescent="0.3">
      <c r="B12" s="18" t="s">
        <v>269</v>
      </c>
      <c r="C12" s="17">
        <v>0.21379076985229001</v>
      </c>
      <c r="D12" s="17">
        <v>0.159594799597646</v>
      </c>
      <c r="E12" s="17">
        <v>0.270689554338157</v>
      </c>
      <c r="F12" s="17"/>
      <c r="G12" s="17">
        <v>0.12508549124822901</v>
      </c>
      <c r="H12" s="17">
        <v>0.241176153562185</v>
      </c>
      <c r="I12" s="17">
        <v>0.15024208481311699</v>
      </c>
      <c r="J12" s="17">
        <v>0.34056717325124902</v>
      </c>
      <c r="K12" s="17">
        <v>0</v>
      </c>
      <c r="L12" s="17">
        <v>0.35911501989507499</v>
      </c>
      <c r="M12" s="17"/>
      <c r="N12" s="17">
        <v>0.30101666299077301</v>
      </c>
      <c r="O12" s="17">
        <v>0.25326306879229299</v>
      </c>
      <c r="P12" s="17">
        <v>0.114254444497857</v>
      </c>
      <c r="Q12" s="17">
        <v>9.4133500678518098E-2</v>
      </c>
      <c r="R12" s="17"/>
      <c r="S12" s="17">
        <v>0.119810475412267</v>
      </c>
      <c r="T12" s="17">
        <v>0</v>
      </c>
      <c r="U12" s="17">
        <v>1</v>
      </c>
      <c r="V12" s="17">
        <v>0.30702727418006998</v>
      </c>
      <c r="W12" s="17">
        <v>0.22652903634704499</v>
      </c>
      <c r="X12" s="17">
        <v>0.344057437210879</v>
      </c>
      <c r="Y12" s="17">
        <v>0</v>
      </c>
      <c r="Z12" s="17" t="s">
        <v>280</v>
      </c>
      <c r="AA12" s="17">
        <v>0.127467017481773</v>
      </c>
      <c r="AB12" s="17">
        <v>0.408008838187984</v>
      </c>
      <c r="AC12" s="17">
        <v>0</v>
      </c>
      <c r="AD12" s="17">
        <v>0.62189420513688298</v>
      </c>
      <c r="AE12" s="17"/>
      <c r="AF12" s="17">
        <v>0</v>
      </c>
      <c r="AG12" s="17">
        <v>0.184975387597373</v>
      </c>
      <c r="AH12" s="17">
        <v>7.1456831882669797E-2</v>
      </c>
      <c r="AI12" s="17">
        <v>0.40585183699209898</v>
      </c>
      <c r="AJ12" s="17">
        <v>0.28279559123089398</v>
      </c>
      <c r="AK12" s="17"/>
      <c r="AL12" s="17">
        <v>0.212094612348427</v>
      </c>
      <c r="AM12" s="17">
        <v>0.27259622491505803</v>
      </c>
      <c r="AN12" s="17">
        <v>0</v>
      </c>
      <c r="AO12" s="17">
        <v>0</v>
      </c>
      <c r="AP12" s="17">
        <v>1</v>
      </c>
      <c r="AQ12" s="17">
        <v>0.231452488461344</v>
      </c>
      <c r="AR12" s="17"/>
      <c r="AS12" s="17">
        <v>0.195733778664514</v>
      </c>
      <c r="AT12" s="17">
        <v>0.23271551329137999</v>
      </c>
      <c r="AU12" s="17"/>
      <c r="AV12" s="17">
        <v>0.16522192315654199</v>
      </c>
      <c r="AW12" s="17">
        <v>0.28896978135169799</v>
      </c>
    </row>
    <row r="13" spans="2:49" x14ac:dyDescent="0.3">
      <c r="B13" s="18" t="s">
        <v>270</v>
      </c>
      <c r="C13" s="17">
        <v>0.20596134981946401</v>
      </c>
      <c r="D13" s="17">
        <v>0.26600936840830802</v>
      </c>
      <c r="E13" s="17">
        <v>0.14291866874121001</v>
      </c>
      <c r="F13" s="17"/>
      <c r="G13" s="17">
        <v>0.14341045843060099</v>
      </c>
      <c r="H13" s="17">
        <v>0.26858586439434301</v>
      </c>
      <c r="I13" s="17">
        <v>0.38350349795498101</v>
      </c>
      <c r="J13" s="17">
        <v>0</v>
      </c>
      <c r="K13" s="17">
        <v>0</v>
      </c>
      <c r="L13" s="17">
        <v>0</v>
      </c>
      <c r="M13" s="17"/>
      <c r="N13" s="17">
        <v>0.20635712324562899</v>
      </c>
      <c r="O13" s="17">
        <v>0</v>
      </c>
      <c r="P13" s="17">
        <v>0.46701453575186003</v>
      </c>
      <c r="Q13" s="17">
        <v>0</v>
      </c>
      <c r="R13" s="17"/>
      <c r="S13" s="17">
        <v>0.21771653136390401</v>
      </c>
      <c r="T13" s="17">
        <v>0</v>
      </c>
      <c r="U13" s="17">
        <v>0</v>
      </c>
      <c r="V13" s="17">
        <v>0</v>
      </c>
      <c r="W13" s="17">
        <v>0.26884774610668</v>
      </c>
      <c r="X13" s="17">
        <v>0.36599491481775298</v>
      </c>
      <c r="Y13" s="17">
        <v>0.51437782520528896</v>
      </c>
      <c r="Z13" s="17" t="s">
        <v>280</v>
      </c>
      <c r="AA13" s="17">
        <v>0.29557395940792902</v>
      </c>
      <c r="AB13" s="17">
        <v>0.59199116181201605</v>
      </c>
      <c r="AC13" s="17">
        <v>0</v>
      </c>
      <c r="AD13" s="17">
        <v>0</v>
      </c>
      <c r="AE13" s="17"/>
      <c r="AF13" s="17">
        <v>0</v>
      </c>
      <c r="AG13" s="17">
        <v>0.14312185697254501</v>
      </c>
      <c r="AH13" s="17">
        <v>0.26311205294147</v>
      </c>
      <c r="AI13" s="17">
        <v>0.37832831830727398</v>
      </c>
      <c r="AJ13" s="17">
        <v>0</v>
      </c>
      <c r="AK13" s="17"/>
      <c r="AL13" s="17">
        <v>0.29979138198275301</v>
      </c>
      <c r="AM13" s="17">
        <v>0.203685184333673</v>
      </c>
      <c r="AN13" s="17">
        <v>0</v>
      </c>
      <c r="AO13" s="17">
        <v>0</v>
      </c>
      <c r="AP13" s="17">
        <v>0</v>
      </c>
      <c r="AQ13" s="17">
        <v>0</v>
      </c>
      <c r="AR13" s="17"/>
      <c r="AS13" s="17">
        <v>0.201800245971722</v>
      </c>
      <c r="AT13" s="17">
        <v>0.21032242093718301</v>
      </c>
      <c r="AU13" s="17"/>
      <c r="AV13" s="17">
        <v>0.20724513453676199</v>
      </c>
      <c r="AW13" s="17">
        <v>0.18516213477101701</v>
      </c>
    </row>
    <row r="14" spans="2:49" x14ac:dyDescent="0.3">
      <c r="B14" s="18" t="s">
        <v>271</v>
      </c>
      <c r="C14" s="17">
        <v>0.157362744274259</v>
      </c>
      <c r="D14" s="17">
        <v>0.17152032450040799</v>
      </c>
      <c r="E14" s="17">
        <v>0.14249910953639799</v>
      </c>
      <c r="F14" s="17"/>
      <c r="G14" s="17">
        <v>0.135079805461576</v>
      </c>
      <c r="H14" s="17">
        <v>5.5925378831391898E-2</v>
      </c>
      <c r="I14" s="17">
        <v>0.14028465432534301</v>
      </c>
      <c r="J14" s="17">
        <v>0</v>
      </c>
      <c r="K14" s="17">
        <v>1</v>
      </c>
      <c r="L14" s="17">
        <v>0.41708871726777003</v>
      </c>
      <c r="M14" s="17"/>
      <c r="N14" s="17">
        <v>9.9662218365239197E-2</v>
      </c>
      <c r="O14" s="17">
        <v>0</v>
      </c>
      <c r="P14" s="17">
        <v>9.7705220803565598E-2</v>
      </c>
      <c r="Q14" s="17">
        <v>0.43673639693437799</v>
      </c>
      <c r="R14" s="17"/>
      <c r="S14" s="17">
        <v>0.21044974667435401</v>
      </c>
      <c r="T14" s="17">
        <v>0.20712786648949399</v>
      </c>
      <c r="U14" s="17">
        <v>0</v>
      </c>
      <c r="V14" s="17">
        <v>0</v>
      </c>
      <c r="W14" s="17">
        <v>0.26620768119514399</v>
      </c>
      <c r="X14" s="17">
        <v>0</v>
      </c>
      <c r="Y14" s="17">
        <v>0.48562217479471098</v>
      </c>
      <c r="Z14" s="17" t="s">
        <v>280</v>
      </c>
      <c r="AA14" s="17">
        <v>0</v>
      </c>
      <c r="AB14" s="17">
        <v>0</v>
      </c>
      <c r="AC14" s="17">
        <v>1</v>
      </c>
      <c r="AD14" s="17">
        <v>0.37810579486311702</v>
      </c>
      <c r="AE14" s="17"/>
      <c r="AF14" s="17">
        <v>0.407671727092634</v>
      </c>
      <c r="AG14" s="17">
        <v>0.18817125768190099</v>
      </c>
      <c r="AH14" s="17">
        <v>0.17656435636961501</v>
      </c>
      <c r="AI14" s="17">
        <v>0</v>
      </c>
      <c r="AJ14" s="17">
        <v>0.356236029532916</v>
      </c>
      <c r="AK14" s="17"/>
      <c r="AL14" s="17">
        <v>8.5900140762108002E-2</v>
      </c>
      <c r="AM14" s="17">
        <v>9.2375994102802395E-2</v>
      </c>
      <c r="AN14" s="17">
        <v>0.320174342265311</v>
      </c>
      <c r="AO14" s="17">
        <v>0.66645044713782298</v>
      </c>
      <c r="AP14" s="17">
        <v>0</v>
      </c>
      <c r="AQ14" s="17">
        <v>0.276643244924973</v>
      </c>
      <c r="AR14" s="17"/>
      <c r="AS14" s="17">
        <v>0.13589721137731101</v>
      </c>
      <c r="AT14" s="17">
        <v>0.17985983133786099</v>
      </c>
      <c r="AU14" s="17"/>
      <c r="AV14" s="17">
        <v>0.123380902373031</v>
      </c>
      <c r="AW14" s="17">
        <v>0.174143676580052</v>
      </c>
    </row>
    <row r="15" spans="2:49" x14ac:dyDescent="0.3">
      <c r="B15" s="18" t="s">
        <v>272</v>
      </c>
      <c r="C15" s="17">
        <v>0</v>
      </c>
      <c r="D15" s="17">
        <v>0</v>
      </c>
      <c r="E15" s="17">
        <v>0</v>
      </c>
      <c r="F15" s="17"/>
      <c r="G15" s="17">
        <v>0</v>
      </c>
      <c r="H15" s="17">
        <v>0</v>
      </c>
      <c r="I15" s="17">
        <v>0</v>
      </c>
      <c r="J15" s="17">
        <v>0</v>
      </c>
      <c r="K15" s="17">
        <v>0</v>
      </c>
      <c r="L15" s="17">
        <v>0</v>
      </c>
      <c r="M15" s="17"/>
      <c r="N15" s="17">
        <v>0</v>
      </c>
      <c r="O15" s="17">
        <v>0</v>
      </c>
      <c r="P15" s="17">
        <v>0</v>
      </c>
      <c r="Q15" s="17">
        <v>0</v>
      </c>
      <c r="R15" s="17"/>
      <c r="S15" s="17">
        <v>0</v>
      </c>
      <c r="T15" s="17">
        <v>0</v>
      </c>
      <c r="U15" s="17">
        <v>0</v>
      </c>
      <c r="V15" s="17">
        <v>0</v>
      </c>
      <c r="W15" s="17">
        <v>0</v>
      </c>
      <c r="X15" s="17">
        <v>0</v>
      </c>
      <c r="Y15" s="17">
        <v>0</v>
      </c>
      <c r="Z15" s="17" t="s">
        <v>280</v>
      </c>
      <c r="AA15" s="17">
        <v>0</v>
      </c>
      <c r="AB15" s="17">
        <v>0</v>
      </c>
      <c r="AC15" s="17">
        <v>0</v>
      </c>
      <c r="AD15" s="17">
        <v>0</v>
      </c>
      <c r="AE15" s="17"/>
      <c r="AF15" s="17">
        <v>0</v>
      </c>
      <c r="AG15" s="17">
        <v>0</v>
      </c>
      <c r="AH15" s="17">
        <v>0</v>
      </c>
      <c r="AI15" s="17">
        <v>0</v>
      </c>
      <c r="AJ15" s="17">
        <v>0</v>
      </c>
      <c r="AK15" s="17"/>
      <c r="AL15" s="17">
        <v>0</v>
      </c>
      <c r="AM15" s="17">
        <v>0</v>
      </c>
      <c r="AN15" s="17">
        <v>0</v>
      </c>
      <c r="AO15" s="17">
        <v>0</v>
      </c>
      <c r="AP15" s="17">
        <v>0</v>
      </c>
      <c r="AQ15" s="17">
        <v>0</v>
      </c>
      <c r="AR15" s="17"/>
      <c r="AS15" s="17">
        <v>0</v>
      </c>
      <c r="AT15" s="17">
        <v>0</v>
      </c>
      <c r="AU15" s="17"/>
      <c r="AV15" s="17">
        <v>0</v>
      </c>
      <c r="AW15" s="17">
        <v>0</v>
      </c>
    </row>
    <row r="16" spans="2:49" ht="28.8" x14ac:dyDescent="0.3">
      <c r="B16" s="18" t="s">
        <v>273</v>
      </c>
      <c r="C16" s="17">
        <v>2.3316970664346501E-2</v>
      </c>
      <c r="D16" s="17">
        <v>0</v>
      </c>
      <c r="E16" s="17">
        <v>4.7796784983756599E-2</v>
      </c>
      <c r="F16" s="17"/>
      <c r="G16" s="17">
        <v>0.12721570965187601</v>
      </c>
      <c r="H16" s="17">
        <v>0</v>
      </c>
      <c r="I16" s="17">
        <v>0</v>
      </c>
      <c r="J16" s="17">
        <v>0</v>
      </c>
      <c r="K16" s="17">
        <v>0</v>
      </c>
      <c r="L16" s="17">
        <v>0</v>
      </c>
      <c r="M16" s="17"/>
      <c r="N16" s="17">
        <v>4.76700212863988E-2</v>
      </c>
      <c r="O16" s="17">
        <v>0</v>
      </c>
      <c r="P16" s="17">
        <v>0</v>
      </c>
      <c r="Q16" s="17">
        <v>0</v>
      </c>
      <c r="R16" s="17"/>
      <c r="S16" s="17">
        <v>0</v>
      </c>
      <c r="T16" s="17">
        <v>0</v>
      </c>
      <c r="U16" s="17">
        <v>0</v>
      </c>
      <c r="V16" s="17">
        <v>0</v>
      </c>
      <c r="W16" s="17">
        <v>0</v>
      </c>
      <c r="X16" s="17">
        <v>0</v>
      </c>
      <c r="Y16" s="17">
        <v>0</v>
      </c>
      <c r="Z16" s="17" t="s">
        <v>280</v>
      </c>
      <c r="AA16" s="17">
        <v>0.117688017696167</v>
      </c>
      <c r="AB16" s="17">
        <v>0</v>
      </c>
      <c r="AC16" s="17">
        <v>0</v>
      </c>
      <c r="AD16" s="17">
        <v>0</v>
      </c>
      <c r="AE16" s="17"/>
      <c r="AF16" s="17">
        <v>0</v>
      </c>
      <c r="AG16" s="17">
        <v>0.103676387791047</v>
      </c>
      <c r="AH16" s="17">
        <v>0</v>
      </c>
      <c r="AI16" s="17">
        <v>0</v>
      </c>
      <c r="AJ16" s="17">
        <v>0</v>
      </c>
      <c r="AK16" s="17"/>
      <c r="AL16" s="17">
        <v>0</v>
      </c>
      <c r="AM16" s="17">
        <v>0</v>
      </c>
      <c r="AN16" s="17">
        <v>0.359931710926298</v>
      </c>
      <c r="AO16" s="17">
        <v>0</v>
      </c>
      <c r="AP16" s="17">
        <v>0</v>
      </c>
      <c r="AQ16" s="17">
        <v>0</v>
      </c>
      <c r="AR16" s="17"/>
      <c r="AS16" s="17">
        <v>0</v>
      </c>
      <c r="AT16" s="17">
        <v>4.7754468750864199E-2</v>
      </c>
      <c r="AU16" s="17"/>
      <c r="AV16" s="17">
        <v>0</v>
      </c>
      <c r="AW16" s="17">
        <v>0</v>
      </c>
    </row>
    <row r="17" spans="2:49" ht="28.8" x14ac:dyDescent="0.3">
      <c r="B17" s="18" t="s">
        <v>274</v>
      </c>
      <c r="C17" s="19">
        <v>2.2721936421322302E-2</v>
      </c>
      <c r="D17" s="19">
        <v>0</v>
      </c>
      <c r="E17" s="19">
        <v>4.6577041468133899E-2</v>
      </c>
      <c r="F17" s="19"/>
      <c r="G17" s="19">
        <v>0</v>
      </c>
      <c r="H17" s="19">
        <v>0</v>
      </c>
      <c r="I17" s="19">
        <v>0</v>
      </c>
      <c r="J17" s="19">
        <v>0</v>
      </c>
      <c r="K17" s="19">
        <v>0</v>
      </c>
      <c r="L17" s="19">
        <v>0.22379626283715601</v>
      </c>
      <c r="M17" s="19"/>
      <c r="N17" s="19">
        <v>0</v>
      </c>
      <c r="O17" s="19">
        <v>0.25939680708898999</v>
      </c>
      <c r="P17" s="19">
        <v>0</v>
      </c>
      <c r="Q17" s="19">
        <v>0</v>
      </c>
      <c r="R17" s="19"/>
      <c r="S17" s="19">
        <v>0</v>
      </c>
      <c r="T17" s="19">
        <v>0</v>
      </c>
      <c r="U17" s="19">
        <v>0</v>
      </c>
      <c r="V17" s="19">
        <v>0</v>
      </c>
      <c r="W17" s="19">
        <v>0</v>
      </c>
      <c r="X17" s="19">
        <v>0</v>
      </c>
      <c r="Y17" s="19">
        <v>0</v>
      </c>
      <c r="Z17" s="19" t="s">
        <v>280</v>
      </c>
      <c r="AA17" s="19">
        <v>0.11468469442871</v>
      </c>
      <c r="AB17" s="19">
        <v>0</v>
      </c>
      <c r="AC17" s="19">
        <v>0</v>
      </c>
      <c r="AD17" s="19">
        <v>0</v>
      </c>
      <c r="AE17" s="19"/>
      <c r="AF17" s="19">
        <v>0</v>
      </c>
      <c r="AG17" s="19">
        <v>0</v>
      </c>
      <c r="AH17" s="19">
        <v>0</v>
      </c>
      <c r="AI17" s="19">
        <v>0</v>
      </c>
      <c r="AJ17" s="19">
        <v>0</v>
      </c>
      <c r="AK17" s="19"/>
      <c r="AL17" s="19">
        <v>0</v>
      </c>
      <c r="AM17" s="19">
        <v>0</v>
      </c>
      <c r="AN17" s="19">
        <v>0</v>
      </c>
      <c r="AO17" s="19">
        <v>0</v>
      </c>
      <c r="AP17" s="19">
        <v>0</v>
      </c>
      <c r="AQ17" s="19">
        <v>0.26656869306850201</v>
      </c>
      <c r="AR17" s="19"/>
      <c r="AS17" s="19">
        <v>4.4402008706030401E-2</v>
      </c>
      <c r="AT17" s="19">
        <v>0</v>
      </c>
      <c r="AU17" s="19"/>
      <c r="AV17" s="19">
        <v>5.8932743989132598E-2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392</v>
      </c>
      <c r="D7" s="10">
        <v>269</v>
      </c>
      <c r="E7" s="10">
        <v>123</v>
      </c>
      <c r="F7" s="10"/>
      <c r="G7" s="10">
        <v>49</v>
      </c>
      <c r="H7" s="10">
        <v>69</v>
      </c>
      <c r="I7" s="10">
        <v>49</v>
      </c>
      <c r="J7" s="10">
        <v>65</v>
      </c>
      <c r="K7" s="10">
        <v>61</v>
      </c>
      <c r="L7" s="10">
        <v>99</v>
      </c>
      <c r="M7" s="10"/>
      <c r="N7" s="10">
        <v>134</v>
      </c>
      <c r="O7" s="10">
        <v>86</v>
      </c>
      <c r="P7" s="10">
        <v>85</v>
      </c>
      <c r="Q7" s="10">
        <v>87</v>
      </c>
      <c r="R7" s="10"/>
      <c r="S7" s="10">
        <v>46</v>
      </c>
      <c r="T7" s="10">
        <v>63</v>
      </c>
      <c r="U7" s="10">
        <v>31</v>
      </c>
      <c r="V7" s="10">
        <v>41</v>
      </c>
      <c r="W7" s="10">
        <v>30</v>
      </c>
      <c r="X7" s="10">
        <v>29</v>
      </c>
      <c r="Y7" s="10">
        <v>32</v>
      </c>
      <c r="Z7" s="10">
        <v>14</v>
      </c>
      <c r="AA7" s="10">
        <v>43</v>
      </c>
      <c r="AB7" s="10">
        <v>31</v>
      </c>
      <c r="AC7" s="10">
        <v>21</v>
      </c>
      <c r="AD7" s="10">
        <v>11</v>
      </c>
      <c r="AE7" s="10"/>
      <c r="AF7" s="10">
        <v>78</v>
      </c>
      <c r="AG7" s="10">
        <v>97</v>
      </c>
      <c r="AH7" s="10">
        <v>103</v>
      </c>
      <c r="AI7" s="10">
        <v>41</v>
      </c>
      <c r="AJ7" s="10">
        <v>8</v>
      </c>
      <c r="AK7" s="10"/>
      <c r="AL7" s="10">
        <v>105</v>
      </c>
      <c r="AM7" s="10">
        <v>106</v>
      </c>
      <c r="AN7" s="10">
        <v>49</v>
      </c>
      <c r="AO7" s="10">
        <v>64</v>
      </c>
      <c r="AP7" s="10">
        <v>51</v>
      </c>
      <c r="AQ7" s="10">
        <v>17</v>
      </c>
      <c r="AR7" s="10"/>
      <c r="AS7" s="10">
        <v>218</v>
      </c>
      <c r="AT7" s="10">
        <v>174</v>
      </c>
      <c r="AU7" s="10"/>
      <c r="AV7" s="10">
        <v>162</v>
      </c>
      <c r="AW7" s="10">
        <v>56</v>
      </c>
    </row>
    <row r="8" spans="2:49" ht="30" customHeight="1" x14ac:dyDescent="0.3">
      <c r="B8" s="11" t="s">
        <v>20</v>
      </c>
      <c r="C8" s="11">
        <v>390</v>
      </c>
      <c r="D8" s="11">
        <v>270</v>
      </c>
      <c r="E8" s="11">
        <v>120</v>
      </c>
      <c r="F8" s="11"/>
      <c r="G8" s="11">
        <v>49</v>
      </c>
      <c r="H8" s="11">
        <v>65</v>
      </c>
      <c r="I8" s="11">
        <v>60</v>
      </c>
      <c r="J8" s="11">
        <v>67</v>
      </c>
      <c r="K8" s="11">
        <v>57</v>
      </c>
      <c r="L8" s="11">
        <v>93</v>
      </c>
      <c r="M8" s="11"/>
      <c r="N8" s="11">
        <v>131</v>
      </c>
      <c r="O8" s="11">
        <v>86</v>
      </c>
      <c r="P8" s="11">
        <v>88</v>
      </c>
      <c r="Q8" s="11">
        <v>85</v>
      </c>
      <c r="R8" s="11"/>
      <c r="S8" s="11">
        <v>45</v>
      </c>
      <c r="T8" s="11">
        <v>61</v>
      </c>
      <c r="U8" s="11">
        <v>32</v>
      </c>
      <c r="V8" s="11">
        <v>40</v>
      </c>
      <c r="W8" s="11">
        <v>28</v>
      </c>
      <c r="X8" s="11">
        <v>31</v>
      </c>
      <c r="Y8" s="11">
        <v>31</v>
      </c>
      <c r="Z8" s="11">
        <v>13</v>
      </c>
      <c r="AA8" s="11">
        <v>45</v>
      </c>
      <c r="AB8" s="11">
        <v>32</v>
      </c>
      <c r="AC8" s="11">
        <v>20</v>
      </c>
      <c r="AD8" s="11">
        <v>12</v>
      </c>
      <c r="AE8" s="11"/>
      <c r="AF8" s="11">
        <v>79</v>
      </c>
      <c r="AG8" s="11">
        <v>97</v>
      </c>
      <c r="AH8" s="11">
        <v>104</v>
      </c>
      <c r="AI8" s="11">
        <v>39</v>
      </c>
      <c r="AJ8" s="11">
        <v>7</v>
      </c>
      <c r="AK8" s="11"/>
      <c r="AL8" s="11">
        <v>104</v>
      </c>
      <c r="AM8" s="11">
        <v>106</v>
      </c>
      <c r="AN8" s="11">
        <v>49</v>
      </c>
      <c r="AO8" s="11">
        <v>63</v>
      </c>
      <c r="AP8" s="11">
        <v>50</v>
      </c>
      <c r="AQ8" s="11">
        <v>17</v>
      </c>
      <c r="AR8" s="11"/>
      <c r="AS8" s="11">
        <v>214</v>
      </c>
      <c r="AT8" s="11">
        <v>176</v>
      </c>
      <c r="AU8" s="11"/>
      <c r="AV8" s="11">
        <v>158</v>
      </c>
      <c r="AW8" s="11">
        <v>56</v>
      </c>
    </row>
    <row r="9" spans="2:49" x14ac:dyDescent="0.3">
      <c r="B9" s="18" t="s">
        <v>266</v>
      </c>
      <c r="C9" s="17">
        <v>1.8233801560968099E-2</v>
      </c>
      <c r="D9" s="17">
        <v>1.9988286651895702E-2</v>
      </c>
      <c r="E9" s="17">
        <v>1.4296883122099001E-2</v>
      </c>
      <c r="F9" s="17"/>
      <c r="G9" s="17">
        <v>4.0017420863169798E-2</v>
      </c>
      <c r="H9" s="17">
        <v>5.8130903342887001E-2</v>
      </c>
      <c r="I9" s="17">
        <v>2.3315953628751301E-2</v>
      </c>
      <c r="J9" s="17">
        <v>0</v>
      </c>
      <c r="K9" s="17">
        <v>0</v>
      </c>
      <c r="L9" s="17">
        <v>0</v>
      </c>
      <c r="M9" s="17"/>
      <c r="N9" s="17">
        <v>2.8792590916341801E-2</v>
      </c>
      <c r="O9" s="17">
        <v>1.1100001535931801E-2</v>
      </c>
      <c r="P9" s="17">
        <v>2.7143689801303598E-2</v>
      </c>
      <c r="Q9" s="17">
        <v>0</v>
      </c>
      <c r="R9" s="17"/>
      <c r="S9" s="17">
        <v>4.3583749795863602E-2</v>
      </c>
      <c r="T9" s="17">
        <v>1.6270500930140399E-2</v>
      </c>
      <c r="U9" s="17">
        <v>4.4572657678432603E-2</v>
      </c>
      <c r="V9" s="17">
        <v>2.3880391305358E-2</v>
      </c>
      <c r="W9" s="17">
        <v>2.6895133864958599E-2</v>
      </c>
      <c r="X9" s="17">
        <v>0</v>
      </c>
      <c r="Y9" s="17">
        <v>0</v>
      </c>
      <c r="Z9" s="17">
        <v>0</v>
      </c>
      <c r="AA9" s="17">
        <v>2.3159695890065501E-2</v>
      </c>
      <c r="AB9" s="17">
        <v>0</v>
      </c>
      <c r="AC9" s="17">
        <v>0</v>
      </c>
      <c r="AD9" s="17">
        <v>0</v>
      </c>
      <c r="AE9" s="17"/>
      <c r="AF9" s="17">
        <v>3.0197589289289999E-2</v>
      </c>
      <c r="AG9" s="17">
        <v>0</v>
      </c>
      <c r="AH9" s="17">
        <v>9.1525133896437696E-3</v>
      </c>
      <c r="AI9" s="17">
        <v>4.7352518426023997E-2</v>
      </c>
      <c r="AJ9" s="17">
        <v>0.25881721556735998</v>
      </c>
      <c r="AK9" s="17"/>
      <c r="AL9" s="17">
        <v>4.6447335845259202E-2</v>
      </c>
      <c r="AM9" s="17">
        <v>0</v>
      </c>
      <c r="AN9" s="17">
        <v>2.84014515463578E-2</v>
      </c>
      <c r="AO9" s="17">
        <v>1.39788021335323E-2</v>
      </c>
      <c r="AP9" s="17">
        <v>0</v>
      </c>
      <c r="AQ9" s="17">
        <v>0</v>
      </c>
      <c r="AR9" s="17"/>
      <c r="AS9" s="17">
        <v>1.7535353083776201E-2</v>
      </c>
      <c r="AT9" s="17">
        <v>1.9080409662723299E-2</v>
      </c>
      <c r="AU9" s="17"/>
      <c r="AV9" s="17">
        <v>2.3724887449103199E-2</v>
      </c>
      <c r="AW9" s="17">
        <v>0</v>
      </c>
    </row>
    <row r="10" spans="2:49" x14ac:dyDescent="0.3">
      <c r="B10" s="18" t="s">
        <v>267</v>
      </c>
      <c r="C10" s="17">
        <v>8.1997194964865294E-2</v>
      </c>
      <c r="D10" s="17">
        <v>9.7489284130273995E-2</v>
      </c>
      <c r="E10" s="17">
        <v>4.7234236985179902E-2</v>
      </c>
      <c r="F10" s="17"/>
      <c r="G10" s="17">
        <v>8.1134964805094301E-2</v>
      </c>
      <c r="H10" s="17">
        <v>0.23135500939971701</v>
      </c>
      <c r="I10" s="17">
        <v>5.6358332850140101E-2</v>
      </c>
      <c r="J10" s="17">
        <v>9.0235660771349396E-2</v>
      </c>
      <c r="K10" s="17">
        <v>3.2985320658848898E-2</v>
      </c>
      <c r="L10" s="17">
        <v>1.9435195954248901E-2</v>
      </c>
      <c r="M10" s="17"/>
      <c r="N10" s="17">
        <v>0.14946506268021401</v>
      </c>
      <c r="O10" s="17">
        <v>6.6291841551047503E-2</v>
      </c>
      <c r="P10" s="17">
        <v>2.23247658342107E-2</v>
      </c>
      <c r="Q10" s="17">
        <v>5.6152891949017E-2</v>
      </c>
      <c r="R10" s="17"/>
      <c r="S10" s="17">
        <v>0.106735621272094</v>
      </c>
      <c r="T10" s="17">
        <v>7.2404744809663205E-2</v>
      </c>
      <c r="U10" s="17">
        <v>3.1834710357452702E-2</v>
      </c>
      <c r="V10" s="17">
        <v>0.13887530518543101</v>
      </c>
      <c r="W10" s="17">
        <v>0.12916951807121199</v>
      </c>
      <c r="X10" s="17">
        <v>9.0000506581598902E-2</v>
      </c>
      <c r="Y10" s="17">
        <v>3.2491019599728797E-2</v>
      </c>
      <c r="Z10" s="17">
        <v>0.13313392070618399</v>
      </c>
      <c r="AA10" s="17">
        <v>6.2059759784921197E-2</v>
      </c>
      <c r="AB10" s="17">
        <v>7.1414428249411493E-2</v>
      </c>
      <c r="AC10" s="17">
        <v>9.4558719489705706E-2</v>
      </c>
      <c r="AD10" s="17">
        <v>0</v>
      </c>
      <c r="AE10" s="17"/>
      <c r="AF10" s="17">
        <v>2.4764773902072702E-2</v>
      </c>
      <c r="AG10" s="17">
        <v>1.9498967420417301E-2</v>
      </c>
      <c r="AH10" s="17">
        <v>0.12889278990685099</v>
      </c>
      <c r="AI10" s="17">
        <v>0.23750682670519399</v>
      </c>
      <c r="AJ10" s="17">
        <v>0</v>
      </c>
      <c r="AK10" s="17"/>
      <c r="AL10" s="17">
        <v>0.15162450523457199</v>
      </c>
      <c r="AM10" s="17">
        <v>6.9859881383994196E-2</v>
      </c>
      <c r="AN10" s="17">
        <v>1.9691403495633999E-2</v>
      </c>
      <c r="AO10" s="17">
        <v>9.4913405697696296E-2</v>
      </c>
      <c r="AP10" s="17">
        <v>1.9780950288084801E-2</v>
      </c>
      <c r="AQ10" s="17">
        <v>4.97014063101099E-2</v>
      </c>
      <c r="AR10" s="17"/>
      <c r="AS10" s="17">
        <v>9.5475196296177997E-2</v>
      </c>
      <c r="AT10" s="17">
        <v>6.5660148646955394E-2</v>
      </c>
      <c r="AU10" s="17"/>
      <c r="AV10" s="17">
        <v>0.117871527223099</v>
      </c>
      <c r="AW10" s="17">
        <v>3.2024935354957498E-2</v>
      </c>
    </row>
    <row r="11" spans="2:49" x14ac:dyDescent="0.3">
      <c r="B11" s="18" t="s">
        <v>268</v>
      </c>
      <c r="C11" s="17">
        <v>0.28629836225732802</v>
      </c>
      <c r="D11" s="17">
        <v>0.29456752298494199</v>
      </c>
      <c r="E11" s="17">
        <v>0.26774305420093097</v>
      </c>
      <c r="F11" s="17"/>
      <c r="G11" s="17">
        <v>0.34181036291071099</v>
      </c>
      <c r="H11" s="17">
        <v>0.32957927335050902</v>
      </c>
      <c r="I11" s="17">
        <v>0.26984906724332203</v>
      </c>
      <c r="J11" s="17">
        <v>0.30480156718768697</v>
      </c>
      <c r="K11" s="17">
        <v>0.30946590251033901</v>
      </c>
      <c r="L11" s="17">
        <v>0.21039485300021399</v>
      </c>
      <c r="M11" s="17"/>
      <c r="N11" s="17">
        <v>0.25541138362889099</v>
      </c>
      <c r="O11" s="17">
        <v>0.25679096718718297</v>
      </c>
      <c r="P11" s="17">
        <v>0.28813732719956298</v>
      </c>
      <c r="Q11" s="17">
        <v>0.36156807437473798</v>
      </c>
      <c r="R11" s="17"/>
      <c r="S11" s="17">
        <v>0.24032143521579399</v>
      </c>
      <c r="T11" s="17">
        <v>0.28441106395128701</v>
      </c>
      <c r="U11" s="17">
        <v>0.29256563385149298</v>
      </c>
      <c r="V11" s="17">
        <v>0.33690067028871601</v>
      </c>
      <c r="W11" s="17">
        <v>0.234901215668923</v>
      </c>
      <c r="X11" s="17">
        <v>0.32559284216671702</v>
      </c>
      <c r="Y11" s="17">
        <v>0.34120252156680803</v>
      </c>
      <c r="Z11" s="17">
        <v>0.35503769307135902</v>
      </c>
      <c r="AA11" s="17">
        <v>0.28089172812131002</v>
      </c>
      <c r="AB11" s="17">
        <v>0.24467025447028701</v>
      </c>
      <c r="AC11" s="17">
        <v>0.185989240343054</v>
      </c>
      <c r="AD11" s="17">
        <v>0.38901052431529498</v>
      </c>
      <c r="AE11" s="17"/>
      <c r="AF11" s="17">
        <v>0.37752778216577398</v>
      </c>
      <c r="AG11" s="17">
        <v>0.30915156214744199</v>
      </c>
      <c r="AH11" s="17">
        <v>0.228979777046394</v>
      </c>
      <c r="AI11" s="17">
        <v>0.294300688492658</v>
      </c>
      <c r="AJ11" s="17">
        <v>0.24012647774721299</v>
      </c>
      <c r="AK11" s="17"/>
      <c r="AL11" s="17">
        <v>0.25161007628544901</v>
      </c>
      <c r="AM11" s="17">
        <v>0.313438343282534</v>
      </c>
      <c r="AN11" s="17">
        <v>0.38111100434060902</v>
      </c>
      <c r="AO11" s="17">
        <v>0.259856995075324</v>
      </c>
      <c r="AP11" s="17">
        <v>0.255258675221475</v>
      </c>
      <c r="AQ11" s="17">
        <v>0.242444329076376</v>
      </c>
      <c r="AR11" s="17"/>
      <c r="AS11" s="17">
        <v>0.22668927927131299</v>
      </c>
      <c r="AT11" s="17">
        <v>0.35855212791382601</v>
      </c>
      <c r="AU11" s="17"/>
      <c r="AV11" s="17">
        <v>0.22290179216985001</v>
      </c>
      <c r="AW11" s="17">
        <v>0.23741947635955599</v>
      </c>
    </row>
    <row r="12" spans="2:49" x14ac:dyDescent="0.3">
      <c r="B12" s="18" t="s">
        <v>269</v>
      </c>
      <c r="C12" s="17">
        <v>0.33457010500844397</v>
      </c>
      <c r="D12" s="17">
        <v>0.32571619618217301</v>
      </c>
      <c r="E12" s="17">
        <v>0.35443753910318798</v>
      </c>
      <c r="F12" s="17"/>
      <c r="G12" s="17">
        <v>0.25440952288212398</v>
      </c>
      <c r="H12" s="17">
        <v>0.30423248634759797</v>
      </c>
      <c r="I12" s="17">
        <v>0.42909553821135699</v>
      </c>
      <c r="J12" s="17">
        <v>0.35481170792959399</v>
      </c>
      <c r="K12" s="17">
        <v>0.280590775351439</v>
      </c>
      <c r="L12" s="17">
        <v>0.35485678780135199</v>
      </c>
      <c r="M12" s="17"/>
      <c r="N12" s="17">
        <v>0.32332900675934101</v>
      </c>
      <c r="O12" s="17">
        <v>0.33605870560756801</v>
      </c>
      <c r="P12" s="17">
        <v>0.36156992607640798</v>
      </c>
      <c r="Q12" s="17">
        <v>0.32234050867803998</v>
      </c>
      <c r="R12" s="17"/>
      <c r="S12" s="17">
        <v>0.34543263168374899</v>
      </c>
      <c r="T12" s="17">
        <v>0.37272817114179502</v>
      </c>
      <c r="U12" s="17">
        <v>0.41604606850138298</v>
      </c>
      <c r="V12" s="17">
        <v>0.279810830122386</v>
      </c>
      <c r="W12" s="17">
        <v>0.33397300343796499</v>
      </c>
      <c r="X12" s="17">
        <v>0.200048608769996</v>
      </c>
      <c r="Y12" s="17">
        <v>0.26584343824795198</v>
      </c>
      <c r="Z12" s="17">
        <v>0.158970457141381</v>
      </c>
      <c r="AA12" s="17">
        <v>0.37385003566102398</v>
      </c>
      <c r="AB12" s="17">
        <v>0.47184822646284102</v>
      </c>
      <c r="AC12" s="17">
        <v>0.19159109828224299</v>
      </c>
      <c r="AD12" s="17">
        <v>0.52282146668806895</v>
      </c>
      <c r="AE12" s="17"/>
      <c r="AF12" s="17">
        <v>0.342642438364405</v>
      </c>
      <c r="AG12" s="17">
        <v>0.33686923762990001</v>
      </c>
      <c r="AH12" s="17">
        <v>0.35173395306975502</v>
      </c>
      <c r="AI12" s="17">
        <v>0.28105559094018301</v>
      </c>
      <c r="AJ12" s="17">
        <v>0.22711813611024201</v>
      </c>
      <c r="AK12" s="17"/>
      <c r="AL12" s="17">
        <v>0.36034141033809203</v>
      </c>
      <c r="AM12" s="17">
        <v>0.30890940827485702</v>
      </c>
      <c r="AN12" s="17">
        <v>0.28173645137302999</v>
      </c>
      <c r="AO12" s="17">
        <v>0.30802758994919299</v>
      </c>
      <c r="AP12" s="17">
        <v>0.37605303983480098</v>
      </c>
      <c r="AQ12" s="17">
        <v>0.46891199379313597</v>
      </c>
      <c r="AR12" s="17"/>
      <c r="AS12" s="17">
        <v>0.37142486396554603</v>
      </c>
      <c r="AT12" s="17">
        <v>0.28989746480631401</v>
      </c>
      <c r="AU12" s="17"/>
      <c r="AV12" s="17">
        <v>0.34620977663824098</v>
      </c>
      <c r="AW12" s="17">
        <v>0.4428608449659</v>
      </c>
    </row>
    <row r="13" spans="2:49" x14ac:dyDescent="0.3">
      <c r="B13" s="18" t="s">
        <v>270</v>
      </c>
      <c r="C13" s="17">
        <v>0.110183000087652</v>
      </c>
      <c r="D13" s="17">
        <v>0.108557510716835</v>
      </c>
      <c r="E13" s="17">
        <v>0.113830462872742</v>
      </c>
      <c r="F13" s="17"/>
      <c r="G13" s="17">
        <v>0.121931260414346</v>
      </c>
      <c r="H13" s="17">
        <v>1.39224376015845E-2</v>
      </c>
      <c r="I13" s="17">
        <v>0.126486465481433</v>
      </c>
      <c r="J13" s="17">
        <v>6.4798486711800801E-2</v>
      </c>
      <c r="K13" s="17">
        <v>0.18111505049156401</v>
      </c>
      <c r="L13" s="17">
        <v>0.14961061861425101</v>
      </c>
      <c r="M13" s="17"/>
      <c r="N13" s="17">
        <v>9.1847869752684497E-2</v>
      </c>
      <c r="O13" s="17">
        <v>0.16099743997815399</v>
      </c>
      <c r="P13" s="17">
        <v>0.106052837108759</v>
      </c>
      <c r="Q13" s="17">
        <v>9.1310751730404496E-2</v>
      </c>
      <c r="R13" s="17"/>
      <c r="S13" s="17">
        <v>6.8943123444749593E-2</v>
      </c>
      <c r="T13" s="17">
        <v>0.15161100158008001</v>
      </c>
      <c r="U13" s="17">
        <v>9.0769882886366907E-2</v>
      </c>
      <c r="V13" s="17">
        <v>9.7358978992234793E-2</v>
      </c>
      <c r="W13" s="17">
        <v>7.5669196518924994E-2</v>
      </c>
      <c r="X13" s="17">
        <v>7.5534175519696004E-2</v>
      </c>
      <c r="Y13" s="17">
        <v>0.123855877477912</v>
      </c>
      <c r="Z13" s="17">
        <v>0.28711055896409099</v>
      </c>
      <c r="AA13" s="17">
        <v>0.123440299413627</v>
      </c>
      <c r="AB13" s="17">
        <v>9.6427148650822303E-2</v>
      </c>
      <c r="AC13" s="17">
        <v>0.15335311029750101</v>
      </c>
      <c r="AD13" s="17">
        <v>0</v>
      </c>
      <c r="AE13" s="17"/>
      <c r="AF13" s="17">
        <v>0.10224720063814401</v>
      </c>
      <c r="AG13" s="17">
        <v>0.11549475033404701</v>
      </c>
      <c r="AH13" s="17">
        <v>0.123526011947241</v>
      </c>
      <c r="AI13" s="17">
        <v>9.4692633365804205E-2</v>
      </c>
      <c r="AJ13" s="17">
        <v>0</v>
      </c>
      <c r="AK13" s="17"/>
      <c r="AL13" s="17">
        <v>6.6131503811467096E-2</v>
      </c>
      <c r="AM13" s="17">
        <v>0.140695099284011</v>
      </c>
      <c r="AN13" s="17">
        <v>9.9059764617697402E-2</v>
      </c>
      <c r="AO13" s="17">
        <v>0.162998734190828</v>
      </c>
      <c r="AP13" s="17">
        <v>0.117885800412871</v>
      </c>
      <c r="AQ13" s="17">
        <v>0</v>
      </c>
      <c r="AR13" s="17"/>
      <c r="AS13" s="17">
        <v>0.10171436607985</v>
      </c>
      <c r="AT13" s="17">
        <v>0.120448058135499</v>
      </c>
      <c r="AU13" s="17"/>
      <c r="AV13" s="17">
        <v>0.105235117051507</v>
      </c>
      <c r="AW13" s="17">
        <v>9.1739849781193303E-2</v>
      </c>
    </row>
    <row r="14" spans="2:49" x14ac:dyDescent="0.3">
      <c r="B14" s="18" t="s">
        <v>271</v>
      </c>
      <c r="C14" s="17">
        <v>0.16098095110902</v>
      </c>
      <c r="D14" s="17">
        <v>0.146000550241426</v>
      </c>
      <c r="E14" s="17">
        <v>0.19459572315937501</v>
      </c>
      <c r="F14" s="17"/>
      <c r="G14" s="17">
        <v>0.13858166437709499</v>
      </c>
      <c r="H14" s="17">
        <v>6.2779889957703797E-2</v>
      </c>
      <c r="I14" s="17">
        <v>9.48946425849964E-2</v>
      </c>
      <c r="J14" s="17">
        <v>0.17053791994674</v>
      </c>
      <c r="K14" s="17">
        <v>0.179121156550512</v>
      </c>
      <c r="L14" s="17">
        <v>0.26570254462993398</v>
      </c>
      <c r="M14" s="17"/>
      <c r="N14" s="17">
        <v>0.13529643094725899</v>
      </c>
      <c r="O14" s="17">
        <v>0.15776310092590201</v>
      </c>
      <c r="P14" s="17">
        <v>0.19477145397975601</v>
      </c>
      <c r="Q14" s="17">
        <v>0.16862777326780001</v>
      </c>
      <c r="R14" s="17"/>
      <c r="S14" s="17">
        <v>0.19498343858775</v>
      </c>
      <c r="T14" s="17">
        <v>8.6329934590903296E-2</v>
      </c>
      <c r="U14" s="17">
        <v>0.124211046724872</v>
      </c>
      <c r="V14" s="17">
        <v>0.123173824105875</v>
      </c>
      <c r="W14" s="17">
        <v>0.19939193243801501</v>
      </c>
      <c r="X14" s="17">
        <v>0.27371619211655501</v>
      </c>
      <c r="Y14" s="17">
        <v>0.2366071431076</v>
      </c>
      <c r="Z14" s="17">
        <v>6.5747370116985407E-2</v>
      </c>
      <c r="AA14" s="17">
        <v>0.13659848112905201</v>
      </c>
      <c r="AB14" s="17">
        <v>0.115639942166639</v>
      </c>
      <c r="AC14" s="17">
        <v>0.328287836958496</v>
      </c>
      <c r="AD14" s="17">
        <v>8.8168008996635294E-2</v>
      </c>
      <c r="AE14" s="17"/>
      <c r="AF14" s="17">
        <v>0.122620215640314</v>
      </c>
      <c r="AG14" s="17">
        <v>0.187960367551089</v>
      </c>
      <c r="AH14" s="17">
        <v>0.15771495464011501</v>
      </c>
      <c r="AI14" s="17">
        <v>4.5091742070136998E-2</v>
      </c>
      <c r="AJ14" s="17">
        <v>0.27393817057518499</v>
      </c>
      <c r="AK14" s="17"/>
      <c r="AL14" s="17">
        <v>0.123845168485159</v>
      </c>
      <c r="AM14" s="17">
        <v>0.148021705983853</v>
      </c>
      <c r="AN14" s="17">
        <v>0.18999992462667301</v>
      </c>
      <c r="AO14" s="17">
        <v>0.14458876678763699</v>
      </c>
      <c r="AP14" s="17">
        <v>0.231021534242769</v>
      </c>
      <c r="AQ14" s="17">
        <v>0.238942270820379</v>
      </c>
      <c r="AR14" s="17"/>
      <c r="AS14" s="17">
        <v>0.18273779948028701</v>
      </c>
      <c r="AT14" s="17">
        <v>0.13460889260896999</v>
      </c>
      <c r="AU14" s="17"/>
      <c r="AV14" s="17">
        <v>0.17807250089795601</v>
      </c>
      <c r="AW14" s="17">
        <v>0.19595489353839399</v>
      </c>
    </row>
    <row r="15" spans="2:49" x14ac:dyDescent="0.3">
      <c r="B15" s="18" t="s">
        <v>272</v>
      </c>
      <c r="C15" s="17">
        <v>5.2003871017154901E-3</v>
      </c>
      <c r="D15" s="17">
        <v>4.01419626610937E-3</v>
      </c>
      <c r="E15" s="17">
        <v>7.8621005564853807E-3</v>
      </c>
      <c r="F15" s="17"/>
      <c r="G15" s="17">
        <v>2.21148037474591E-2</v>
      </c>
      <c r="H15" s="17">
        <v>0</v>
      </c>
      <c r="I15" s="17">
        <v>0</v>
      </c>
      <c r="J15" s="17">
        <v>0</v>
      </c>
      <c r="K15" s="17">
        <v>1.6721794437296201E-2</v>
      </c>
      <c r="L15" s="17">
        <v>0</v>
      </c>
      <c r="M15" s="17"/>
      <c r="N15" s="17">
        <v>8.2878074482460994E-3</v>
      </c>
      <c r="O15" s="17">
        <v>1.0997943214214099E-2</v>
      </c>
      <c r="P15" s="17">
        <v>0</v>
      </c>
      <c r="Q15" s="17">
        <v>0</v>
      </c>
      <c r="R15" s="17"/>
      <c r="S15" s="17">
        <v>0</v>
      </c>
      <c r="T15" s="17">
        <v>0</v>
      </c>
      <c r="U15" s="17">
        <v>0</v>
      </c>
      <c r="V15" s="17">
        <v>0</v>
      </c>
      <c r="W15" s="17">
        <v>0</v>
      </c>
      <c r="X15" s="17">
        <v>3.5107674845437101E-2</v>
      </c>
      <c r="Y15" s="17">
        <v>0</v>
      </c>
      <c r="Z15" s="17">
        <v>0</v>
      </c>
      <c r="AA15" s="17">
        <v>0</v>
      </c>
      <c r="AB15" s="17">
        <v>0</v>
      </c>
      <c r="AC15" s="17">
        <v>4.6219994629001102E-2</v>
      </c>
      <c r="AD15" s="17">
        <v>0</v>
      </c>
      <c r="AE15" s="17"/>
      <c r="AF15" s="17">
        <v>0</v>
      </c>
      <c r="AG15" s="17">
        <v>2.08544993947175E-2</v>
      </c>
      <c r="AH15" s="17">
        <v>0</v>
      </c>
      <c r="AI15" s="17">
        <v>0</v>
      </c>
      <c r="AJ15" s="17">
        <v>0</v>
      </c>
      <c r="AK15" s="17"/>
      <c r="AL15" s="17">
        <v>0</v>
      </c>
      <c r="AM15" s="17">
        <v>1.90755617907504E-2</v>
      </c>
      <c r="AN15" s="17">
        <v>0</v>
      </c>
      <c r="AO15" s="17">
        <v>0</v>
      </c>
      <c r="AP15" s="17">
        <v>0</v>
      </c>
      <c r="AQ15" s="17">
        <v>0</v>
      </c>
      <c r="AR15" s="17"/>
      <c r="AS15" s="17">
        <v>4.4231418230496903E-3</v>
      </c>
      <c r="AT15" s="17">
        <v>6.1425069165013399E-3</v>
      </c>
      <c r="AU15" s="17"/>
      <c r="AV15" s="17">
        <v>5.9843985702440596E-3</v>
      </c>
      <c r="AW15" s="17">
        <v>0</v>
      </c>
    </row>
    <row r="16" spans="2:49" ht="28.8" x14ac:dyDescent="0.3">
      <c r="B16" s="18" t="s">
        <v>273</v>
      </c>
      <c r="C16" s="17">
        <v>2.5361979100072202E-3</v>
      </c>
      <c r="D16" s="17">
        <v>3.6664528263441899E-3</v>
      </c>
      <c r="E16" s="17">
        <v>0</v>
      </c>
      <c r="F16" s="17"/>
      <c r="G16" s="17">
        <v>0</v>
      </c>
      <c r="H16" s="17">
        <v>0</v>
      </c>
      <c r="I16" s="17">
        <v>0</v>
      </c>
      <c r="J16" s="17">
        <v>1.4814657452828801E-2</v>
      </c>
      <c r="K16" s="17">
        <v>0</v>
      </c>
      <c r="L16" s="17">
        <v>0</v>
      </c>
      <c r="M16" s="17"/>
      <c r="N16" s="17">
        <v>7.5698478670226596E-3</v>
      </c>
      <c r="O16" s="17">
        <v>0</v>
      </c>
      <c r="P16" s="17">
        <v>0</v>
      </c>
      <c r="Q16" s="17">
        <v>0</v>
      </c>
      <c r="R16" s="17"/>
      <c r="S16" s="17">
        <v>0</v>
      </c>
      <c r="T16" s="17">
        <v>1.6244582996131001E-2</v>
      </c>
      <c r="U16" s="17">
        <v>0</v>
      </c>
      <c r="V16" s="17">
        <v>0</v>
      </c>
      <c r="W16" s="17">
        <v>0</v>
      </c>
      <c r="X16" s="17">
        <v>0</v>
      </c>
      <c r="Y16" s="17">
        <v>0</v>
      </c>
      <c r="Z16" s="17">
        <v>0</v>
      </c>
      <c r="AA16" s="17">
        <v>0</v>
      </c>
      <c r="AB16" s="17">
        <v>0</v>
      </c>
      <c r="AC16" s="17">
        <v>0</v>
      </c>
      <c r="AD16" s="17">
        <v>0</v>
      </c>
      <c r="AE16" s="17"/>
      <c r="AF16" s="17">
        <v>0</v>
      </c>
      <c r="AG16" s="17">
        <v>1.01706155223871E-2</v>
      </c>
      <c r="AH16" s="17">
        <v>0</v>
      </c>
      <c r="AI16" s="17">
        <v>0</v>
      </c>
      <c r="AJ16" s="17">
        <v>0</v>
      </c>
      <c r="AK16" s="17"/>
      <c r="AL16" s="17">
        <v>0</v>
      </c>
      <c r="AM16" s="17">
        <v>0</v>
      </c>
      <c r="AN16" s="17">
        <v>0</v>
      </c>
      <c r="AO16" s="17">
        <v>1.5635706165790301E-2</v>
      </c>
      <c r="AP16" s="17">
        <v>0</v>
      </c>
      <c r="AQ16" s="17">
        <v>0</v>
      </c>
      <c r="AR16" s="17"/>
      <c r="AS16" s="17">
        <v>0</v>
      </c>
      <c r="AT16" s="17">
        <v>5.6103913092104604E-3</v>
      </c>
      <c r="AU16" s="17"/>
      <c r="AV16" s="17">
        <v>0</v>
      </c>
      <c r="AW16" s="17">
        <v>0</v>
      </c>
    </row>
    <row r="17" spans="2:49" ht="28.8" x14ac:dyDescent="0.3">
      <c r="B17" s="18" t="s">
        <v>274</v>
      </c>
      <c r="C17" s="19">
        <v>0</v>
      </c>
      <c r="D17" s="19">
        <v>0</v>
      </c>
      <c r="E17" s="19">
        <v>0</v>
      </c>
      <c r="F17" s="19"/>
      <c r="G17" s="19">
        <v>0</v>
      </c>
      <c r="H17" s="19">
        <v>0</v>
      </c>
      <c r="I17" s="19">
        <v>0</v>
      </c>
      <c r="J17" s="19">
        <v>0</v>
      </c>
      <c r="K17" s="19">
        <v>0</v>
      </c>
      <c r="L17" s="19">
        <v>0</v>
      </c>
      <c r="M17" s="19"/>
      <c r="N17" s="19">
        <v>0</v>
      </c>
      <c r="O17" s="19">
        <v>0</v>
      </c>
      <c r="P17" s="19">
        <v>0</v>
      </c>
      <c r="Q17" s="19">
        <v>0</v>
      </c>
      <c r="R17" s="19"/>
      <c r="S17" s="19">
        <v>0</v>
      </c>
      <c r="T17" s="19">
        <v>0</v>
      </c>
      <c r="U17" s="19">
        <v>0</v>
      </c>
      <c r="V17" s="19">
        <v>0</v>
      </c>
      <c r="W17" s="19">
        <v>0</v>
      </c>
      <c r="X17" s="19">
        <v>0</v>
      </c>
      <c r="Y17" s="19">
        <v>0</v>
      </c>
      <c r="Z17" s="19">
        <v>0</v>
      </c>
      <c r="AA17" s="19">
        <v>0</v>
      </c>
      <c r="AB17" s="19">
        <v>0</v>
      </c>
      <c r="AC17" s="19">
        <v>0</v>
      </c>
      <c r="AD17" s="19">
        <v>0</v>
      </c>
      <c r="AE17" s="19"/>
      <c r="AF17" s="19">
        <v>0</v>
      </c>
      <c r="AG17" s="19">
        <v>0</v>
      </c>
      <c r="AH17" s="19">
        <v>0</v>
      </c>
      <c r="AI17" s="19">
        <v>0</v>
      </c>
      <c r="AJ17" s="19">
        <v>0</v>
      </c>
      <c r="AK17" s="19"/>
      <c r="AL17" s="19">
        <v>0</v>
      </c>
      <c r="AM17" s="19">
        <v>0</v>
      </c>
      <c r="AN17" s="19">
        <v>0</v>
      </c>
      <c r="AO17" s="19">
        <v>0</v>
      </c>
      <c r="AP17" s="19">
        <v>0</v>
      </c>
      <c r="AQ17" s="19">
        <v>0</v>
      </c>
      <c r="AR17" s="19"/>
      <c r="AS17" s="19">
        <v>0</v>
      </c>
      <c r="AT17" s="19">
        <v>0</v>
      </c>
      <c r="AU17" s="19"/>
      <c r="AV17" s="19">
        <v>0</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421</v>
      </c>
      <c r="D7" s="10">
        <v>281</v>
      </c>
      <c r="E7" s="10">
        <v>140</v>
      </c>
      <c r="F7" s="10"/>
      <c r="G7" s="10">
        <v>91</v>
      </c>
      <c r="H7" s="10">
        <v>105</v>
      </c>
      <c r="I7" s="10">
        <v>53</v>
      </c>
      <c r="J7" s="10">
        <v>71</v>
      </c>
      <c r="K7" s="10">
        <v>54</v>
      </c>
      <c r="L7" s="10">
        <v>47</v>
      </c>
      <c r="M7" s="10"/>
      <c r="N7" s="10">
        <v>126</v>
      </c>
      <c r="O7" s="10">
        <v>92</v>
      </c>
      <c r="P7" s="10">
        <v>98</v>
      </c>
      <c r="Q7" s="10">
        <v>104</v>
      </c>
      <c r="R7" s="10"/>
      <c r="S7" s="10">
        <v>72</v>
      </c>
      <c r="T7" s="10">
        <v>54</v>
      </c>
      <c r="U7" s="10">
        <v>26</v>
      </c>
      <c r="V7" s="10">
        <v>37</v>
      </c>
      <c r="W7" s="10">
        <v>29</v>
      </c>
      <c r="X7" s="10">
        <v>39</v>
      </c>
      <c r="Y7" s="10">
        <v>27</v>
      </c>
      <c r="Z7" s="10">
        <v>15</v>
      </c>
      <c r="AA7" s="10">
        <v>50</v>
      </c>
      <c r="AB7" s="10">
        <v>34</v>
      </c>
      <c r="AC7" s="10">
        <v>21</v>
      </c>
      <c r="AD7" s="10">
        <v>17</v>
      </c>
      <c r="AE7" s="10"/>
      <c r="AF7" s="10">
        <v>90</v>
      </c>
      <c r="AG7" s="10">
        <v>105</v>
      </c>
      <c r="AH7" s="10">
        <v>95</v>
      </c>
      <c r="AI7" s="10">
        <v>59</v>
      </c>
      <c r="AJ7" s="10">
        <v>10</v>
      </c>
      <c r="AK7" s="10"/>
      <c r="AL7" s="10">
        <v>153</v>
      </c>
      <c r="AM7" s="10">
        <v>111</v>
      </c>
      <c r="AN7" s="10">
        <v>43</v>
      </c>
      <c r="AO7" s="10">
        <v>60</v>
      </c>
      <c r="AP7" s="10">
        <v>33</v>
      </c>
      <c r="AQ7" s="10">
        <v>21</v>
      </c>
      <c r="AR7" s="10"/>
      <c r="AS7" s="10">
        <v>232</v>
      </c>
      <c r="AT7" s="10">
        <v>189</v>
      </c>
      <c r="AU7" s="10"/>
      <c r="AV7" s="10">
        <v>167</v>
      </c>
      <c r="AW7" s="10">
        <v>65</v>
      </c>
    </row>
    <row r="8" spans="2:49" ht="30" customHeight="1" x14ac:dyDescent="0.3">
      <c r="B8" s="11" t="s">
        <v>20</v>
      </c>
      <c r="C8" s="11">
        <v>424</v>
      </c>
      <c r="D8" s="11">
        <v>286</v>
      </c>
      <c r="E8" s="11">
        <v>139</v>
      </c>
      <c r="F8" s="11"/>
      <c r="G8" s="11">
        <v>92</v>
      </c>
      <c r="H8" s="11">
        <v>100</v>
      </c>
      <c r="I8" s="11">
        <v>64</v>
      </c>
      <c r="J8" s="11">
        <v>73</v>
      </c>
      <c r="K8" s="11">
        <v>51</v>
      </c>
      <c r="L8" s="11">
        <v>44</v>
      </c>
      <c r="M8" s="11"/>
      <c r="N8" s="11">
        <v>124</v>
      </c>
      <c r="O8" s="11">
        <v>91</v>
      </c>
      <c r="P8" s="11">
        <v>104</v>
      </c>
      <c r="Q8" s="11">
        <v>104</v>
      </c>
      <c r="R8" s="11"/>
      <c r="S8" s="11">
        <v>73</v>
      </c>
      <c r="T8" s="11">
        <v>53</v>
      </c>
      <c r="U8" s="11">
        <v>28</v>
      </c>
      <c r="V8" s="11">
        <v>36</v>
      </c>
      <c r="W8" s="11">
        <v>27</v>
      </c>
      <c r="X8" s="11">
        <v>42</v>
      </c>
      <c r="Y8" s="11">
        <v>27</v>
      </c>
      <c r="Z8" s="11">
        <v>14</v>
      </c>
      <c r="AA8" s="11">
        <v>52</v>
      </c>
      <c r="AB8" s="11">
        <v>35</v>
      </c>
      <c r="AC8" s="11">
        <v>21</v>
      </c>
      <c r="AD8" s="11">
        <v>17</v>
      </c>
      <c r="AE8" s="11"/>
      <c r="AF8" s="11">
        <v>93</v>
      </c>
      <c r="AG8" s="11">
        <v>107</v>
      </c>
      <c r="AH8" s="11">
        <v>96</v>
      </c>
      <c r="AI8" s="11">
        <v>58</v>
      </c>
      <c r="AJ8" s="11">
        <v>9</v>
      </c>
      <c r="AK8" s="11"/>
      <c r="AL8" s="11">
        <v>154</v>
      </c>
      <c r="AM8" s="11">
        <v>113</v>
      </c>
      <c r="AN8" s="11">
        <v>45</v>
      </c>
      <c r="AO8" s="11">
        <v>60</v>
      </c>
      <c r="AP8" s="11">
        <v>32</v>
      </c>
      <c r="AQ8" s="11">
        <v>21</v>
      </c>
      <c r="AR8" s="11"/>
      <c r="AS8" s="11">
        <v>234</v>
      </c>
      <c r="AT8" s="11">
        <v>191</v>
      </c>
      <c r="AU8" s="11"/>
      <c r="AV8" s="11">
        <v>167</v>
      </c>
      <c r="AW8" s="11">
        <v>66</v>
      </c>
    </row>
    <row r="9" spans="2:49" x14ac:dyDescent="0.3">
      <c r="B9" s="18" t="s">
        <v>266</v>
      </c>
      <c r="C9" s="17">
        <v>3.2640352998782499E-2</v>
      </c>
      <c r="D9" s="17">
        <v>3.9266009773127698E-2</v>
      </c>
      <c r="E9" s="17">
        <v>1.90085035292843E-2</v>
      </c>
      <c r="F9" s="17"/>
      <c r="G9" s="17">
        <v>3.3023336300917597E-2</v>
      </c>
      <c r="H9" s="17">
        <v>9.5350394613065298E-2</v>
      </c>
      <c r="I9" s="17">
        <v>1.9355551166858199E-2</v>
      </c>
      <c r="J9" s="17">
        <v>0</v>
      </c>
      <c r="K9" s="17">
        <v>0</v>
      </c>
      <c r="L9" s="17">
        <v>0</v>
      </c>
      <c r="M9" s="17"/>
      <c r="N9" s="17">
        <v>3.6721405145547302E-2</v>
      </c>
      <c r="O9" s="17">
        <v>5.7815686191828197E-2</v>
      </c>
      <c r="P9" s="17">
        <v>2.9220246235895201E-2</v>
      </c>
      <c r="Q9" s="17">
        <v>9.36540602516347E-3</v>
      </c>
      <c r="R9" s="17"/>
      <c r="S9" s="17">
        <v>6.8386937122963606E-2</v>
      </c>
      <c r="T9" s="17">
        <v>3.7263959935622301E-2</v>
      </c>
      <c r="U9" s="17">
        <v>2.98701117019812E-2</v>
      </c>
      <c r="V9" s="17">
        <v>2.6236625335244901E-2</v>
      </c>
      <c r="W9" s="17">
        <v>0</v>
      </c>
      <c r="X9" s="17">
        <v>0</v>
      </c>
      <c r="Y9" s="17">
        <v>4.6891112018706001E-2</v>
      </c>
      <c r="Z9" s="17">
        <v>0</v>
      </c>
      <c r="AA9" s="17">
        <v>3.9350918079345702E-2</v>
      </c>
      <c r="AB9" s="17">
        <v>2.80661739400185E-2</v>
      </c>
      <c r="AC9" s="17">
        <v>0</v>
      </c>
      <c r="AD9" s="17">
        <v>5.0275288753460302E-2</v>
      </c>
      <c r="AE9" s="17"/>
      <c r="AF9" s="17">
        <v>3.1846270332555798E-2</v>
      </c>
      <c r="AG9" s="17">
        <v>9.6922236162286703E-3</v>
      </c>
      <c r="AH9" s="17">
        <v>6.1559668362263897E-2</v>
      </c>
      <c r="AI9" s="17">
        <v>3.5680113279723098E-2</v>
      </c>
      <c r="AJ9" s="17">
        <v>0.200861783285462</v>
      </c>
      <c r="AK9" s="17"/>
      <c r="AL9" s="17">
        <v>6.4783023001441994E-2</v>
      </c>
      <c r="AM9" s="17">
        <v>8.79239870745681E-3</v>
      </c>
      <c r="AN9" s="17">
        <v>4.5834370270017702E-2</v>
      </c>
      <c r="AO9" s="17">
        <v>0</v>
      </c>
      <c r="AP9" s="17">
        <v>0</v>
      </c>
      <c r="AQ9" s="17">
        <v>4.0943023118852499E-2</v>
      </c>
      <c r="AR9" s="17"/>
      <c r="AS9" s="17">
        <v>3.8329748824345797E-2</v>
      </c>
      <c r="AT9" s="17">
        <v>2.56743651350324E-2</v>
      </c>
      <c r="AU9" s="17"/>
      <c r="AV9" s="17">
        <v>4.7236867385280303E-2</v>
      </c>
      <c r="AW9" s="17">
        <v>1.5850990099290901E-2</v>
      </c>
    </row>
    <row r="10" spans="2:49" x14ac:dyDescent="0.3">
      <c r="B10" s="18" t="s">
        <v>267</v>
      </c>
      <c r="C10" s="17">
        <v>9.4866120302798604E-2</v>
      </c>
      <c r="D10" s="17">
        <v>9.1432942126000394E-2</v>
      </c>
      <c r="E10" s="17">
        <v>0.101929656749373</v>
      </c>
      <c r="F10" s="17"/>
      <c r="G10" s="17">
        <v>0.13403635436296099</v>
      </c>
      <c r="H10" s="17">
        <v>0.14227063967382</v>
      </c>
      <c r="I10" s="17">
        <v>0.14769754426475501</v>
      </c>
      <c r="J10" s="17">
        <v>5.6752467277888997E-2</v>
      </c>
      <c r="K10" s="17">
        <v>0</v>
      </c>
      <c r="L10" s="17">
        <v>0</v>
      </c>
      <c r="M10" s="17"/>
      <c r="N10" s="17">
        <v>0.109203296345766</v>
      </c>
      <c r="O10" s="17">
        <v>4.44917073672891E-2</v>
      </c>
      <c r="P10" s="17">
        <v>0.15683555652644901</v>
      </c>
      <c r="Q10" s="17">
        <v>6.0905041072944199E-2</v>
      </c>
      <c r="R10" s="17"/>
      <c r="S10" s="17">
        <v>0.168808786829656</v>
      </c>
      <c r="T10" s="17">
        <v>7.8784114673544597E-2</v>
      </c>
      <c r="U10" s="17">
        <v>0</v>
      </c>
      <c r="V10" s="17">
        <v>0.104728284464912</v>
      </c>
      <c r="W10" s="17">
        <v>0.10612685589149499</v>
      </c>
      <c r="X10" s="17">
        <v>0.111687014855015</v>
      </c>
      <c r="Y10" s="17">
        <v>0.110227849044535</v>
      </c>
      <c r="Z10" s="17">
        <v>0.14189427701060001</v>
      </c>
      <c r="AA10" s="17">
        <v>0.122285796225982</v>
      </c>
      <c r="AB10" s="17">
        <v>3.1565247492359699E-2</v>
      </c>
      <c r="AC10" s="17">
        <v>0</v>
      </c>
      <c r="AD10" s="17">
        <v>0</v>
      </c>
      <c r="AE10" s="17"/>
      <c r="AF10" s="17">
        <v>6.8514058579154893E-2</v>
      </c>
      <c r="AG10" s="17">
        <v>6.0743034900782901E-2</v>
      </c>
      <c r="AH10" s="17">
        <v>0.145053442195376</v>
      </c>
      <c r="AI10" s="17">
        <v>0.14785170454362501</v>
      </c>
      <c r="AJ10" s="17">
        <v>0.20450328215750099</v>
      </c>
      <c r="AK10" s="17"/>
      <c r="AL10" s="17">
        <v>0.183325483634944</v>
      </c>
      <c r="AM10" s="17">
        <v>3.4292767596112397E-2</v>
      </c>
      <c r="AN10" s="17">
        <v>4.6500786259687399E-2</v>
      </c>
      <c r="AO10" s="17">
        <v>6.8905067307452106E-2</v>
      </c>
      <c r="AP10" s="17">
        <v>2.8923061763879598E-2</v>
      </c>
      <c r="AQ10" s="17">
        <v>5.0613255871221299E-2</v>
      </c>
      <c r="AR10" s="17"/>
      <c r="AS10" s="17">
        <v>0.105967655729827</v>
      </c>
      <c r="AT10" s="17">
        <v>8.1273611814252203E-2</v>
      </c>
      <c r="AU10" s="17"/>
      <c r="AV10" s="17">
        <v>9.5767474481399398E-2</v>
      </c>
      <c r="AW10" s="17">
        <v>0.131709696959732</v>
      </c>
    </row>
    <row r="11" spans="2:49" x14ac:dyDescent="0.3">
      <c r="B11" s="18" t="s">
        <v>268</v>
      </c>
      <c r="C11" s="17">
        <v>0.13836883703285999</v>
      </c>
      <c r="D11" s="17">
        <v>0.15406012271967201</v>
      </c>
      <c r="E11" s="17">
        <v>0.10608505721290901</v>
      </c>
      <c r="F11" s="17"/>
      <c r="G11" s="17">
        <v>0.11951476194710001</v>
      </c>
      <c r="H11" s="17">
        <v>0.19438553722905999</v>
      </c>
      <c r="I11" s="17">
        <v>0.13224464623944501</v>
      </c>
      <c r="J11" s="17">
        <v>0.14117907308234601</v>
      </c>
      <c r="K11" s="17">
        <v>0.112864927933898</v>
      </c>
      <c r="L11" s="17">
        <v>8.3845594822653802E-2</v>
      </c>
      <c r="M11" s="17"/>
      <c r="N11" s="17">
        <v>0.17576787187058199</v>
      </c>
      <c r="O11" s="17">
        <v>0.106072569877545</v>
      </c>
      <c r="P11" s="17">
        <v>0.118439798729826</v>
      </c>
      <c r="Q11" s="17">
        <v>0.14313571579700399</v>
      </c>
      <c r="R11" s="17"/>
      <c r="S11" s="17">
        <v>8.6398628328160601E-2</v>
      </c>
      <c r="T11" s="17">
        <v>0.10820842880746299</v>
      </c>
      <c r="U11" s="17">
        <v>0.2485877094119</v>
      </c>
      <c r="V11" s="17">
        <v>0.25771924152835701</v>
      </c>
      <c r="W11" s="17">
        <v>6.4922630591162198E-2</v>
      </c>
      <c r="X11" s="17">
        <v>0.168566361944576</v>
      </c>
      <c r="Y11" s="17">
        <v>0.144820115891068</v>
      </c>
      <c r="Z11" s="17">
        <v>0.136076676305139</v>
      </c>
      <c r="AA11" s="17">
        <v>0.19492092553948601</v>
      </c>
      <c r="AB11" s="17">
        <v>5.3725013912443699E-2</v>
      </c>
      <c r="AC11" s="17">
        <v>0.14028966679348601</v>
      </c>
      <c r="AD11" s="17">
        <v>5.33134713264257E-2</v>
      </c>
      <c r="AE11" s="17"/>
      <c r="AF11" s="17">
        <v>0.17182323103078401</v>
      </c>
      <c r="AG11" s="17">
        <v>9.1895876323304607E-2</v>
      </c>
      <c r="AH11" s="17">
        <v>0.175007773745679</v>
      </c>
      <c r="AI11" s="17">
        <v>0.19886283131472701</v>
      </c>
      <c r="AJ11" s="17">
        <v>8.7282476666994402E-2</v>
      </c>
      <c r="AK11" s="17"/>
      <c r="AL11" s="17">
        <v>0.17783245352447699</v>
      </c>
      <c r="AM11" s="17">
        <v>0.115984674270924</v>
      </c>
      <c r="AN11" s="17">
        <v>0.189795957973768</v>
      </c>
      <c r="AO11" s="17">
        <v>8.9718422932011793E-2</v>
      </c>
      <c r="AP11" s="17">
        <v>5.5479365901347499E-2</v>
      </c>
      <c r="AQ11" s="17">
        <v>0.127427497107376</v>
      </c>
      <c r="AR11" s="17"/>
      <c r="AS11" s="17">
        <v>0.141114591896632</v>
      </c>
      <c r="AT11" s="17">
        <v>0.13500698708528999</v>
      </c>
      <c r="AU11" s="17"/>
      <c r="AV11" s="17">
        <v>0.145986685609685</v>
      </c>
      <c r="AW11" s="17">
        <v>0.128818963595252</v>
      </c>
    </row>
    <row r="12" spans="2:49" x14ac:dyDescent="0.3">
      <c r="B12" s="18" t="s">
        <v>269</v>
      </c>
      <c r="C12" s="17">
        <v>0.239875436208001</v>
      </c>
      <c r="D12" s="17">
        <v>0.237121818605774</v>
      </c>
      <c r="E12" s="17">
        <v>0.24554082183369</v>
      </c>
      <c r="F12" s="17"/>
      <c r="G12" s="17">
        <v>0.239879502453167</v>
      </c>
      <c r="H12" s="17">
        <v>0.30723298161849499</v>
      </c>
      <c r="I12" s="17">
        <v>0.18284735913651501</v>
      </c>
      <c r="J12" s="17">
        <v>0.212984372740124</v>
      </c>
      <c r="K12" s="17">
        <v>0.24206497008160999</v>
      </c>
      <c r="L12" s="17">
        <v>0.211466319146626</v>
      </c>
      <c r="M12" s="17"/>
      <c r="N12" s="17">
        <v>0.30492537226493999</v>
      </c>
      <c r="O12" s="17">
        <v>0.25328892101897299</v>
      </c>
      <c r="P12" s="17">
        <v>0.19871735542093599</v>
      </c>
      <c r="Q12" s="17">
        <v>0.19353958647948599</v>
      </c>
      <c r="R12" s="17"/>
      <c r="S12" s="17">
        <v>0.31633001927033499</v>
      </c>
      <c r="T12" s="17">
        <v>0.25817083622134601</v>
      </c>
      <c r="U12" s="17">
        <v>0.16214702401535999</v>
      </c>
      <c r="V12" s="17">
        <v>0.20786251317677901</v>
      </c>
      <c r="W12" s="17">
        <v>0.234220392338475</v>
      </c>
      <c r="X12" s="17">
        <v>0.20483917761850801</v>
      </c>
      <c r="Y12" s="17">
        <v>0.111064445722203</v>
      </c>
      <c r="Z12" s="17">
        <v>0.26012151298578201</v>
      </c>
      <c r="AA12" s="17">
        <v>0.20206622468639601</v>
      </c>
      <c r="AB12" s="17">
        <v>0.31190725211917802</v>
      </c>
      <c r="AC12" s="17">
        <v>0.18663577358941399</v>
      </c>
      <c r="AD12" s="17">
        <v>0.36306817420791798</v>
      </c>
      <c r="AE12" s="17"/>
      <c r="AF12" s="17">
        <v>0.231728262107354</v>
      </c>
      <c r="AG12" s="17">
        <v>0.16235316571261499</v>
      </c>
      <c r="AH12" s="17">
        <v>0.233111834462088</v>
      </c>
      <c r="AI12" s="17">
        <v>0.29029792277072702</v>
      </c>
      <c r="AJ12" s="17">
        <v>0.30781826781198202</v>
      </c>
      <c r="AK12" s="17"/>
      <c r="AL12" s="17">
        <v>0.25227186490612602</v>
      </c>
      <c r="AM12" s="17">
        <v>0.26193697250635001</v>
      </c>
      <c r="AN12" s="17">
        <v>0.28127233241188399</v>
      </c>
      <c r="AO12" s="17">
        <v>0.185770804721961</v>
      </c>
      <c r="AP12" s="17">
        <v>0.17525495977689401</v>
      </c>
      <c r="AQ12" s="17">
        <v>0.19706680509209701</v>
      </c>
      <c r="AR12" s="17"/>
      <c r="AS12" s="17">
        <v>0.24369473509756201</v>
      </c>
      <c r="AT12" s="17">
        <v>0.235199159406663</v>
      </c>
      <c r="AU12" s="17"/>
      <c r="AV12" s="17">
        <v>0.23168569933428301</v>
      </c>
      <c r="AW12" s="17">
        <v>0.27400175476913802</v>
      </c>
    </row>
    <row r="13" spans="2:49" x14ac:dyDescent="0.3">
      <c r="B13" s="18" t="s">
        <v>270</v>
      </c>
      <c r="C13" s="17">
        <v>0.17688143472964399</v>
      </c>
      <c r="D13" s="17">
        <v>0.18335242116085301</v>
      </c>
      <c r="E13" s="17">
        <v>0.163567809235041</v>
      </c>
      <c r="F13" s="17"/>
      <c r="G13" s="17">
        <v>0.157471229576467</v>
      </c>
      <c r="H13" s="17">
        <v>0.112739232857901</v>
      </c>
      <c r="I13" s="17">
        <v>0.21577877312975399</v>
      </c>
      <c r="J13" s="17">
        <v>0.19836581822125601</v>
      </c>
      <c r="K13" s="17">
        <v>0.26341290843238502</v>
      </c>
      <c r="L13" s="17">
        <v>0.17129885593039701</v>
      </c>
      <c r="M13" s="17"/>
      <c r="N13" s="17">
        <v>0.16403167245703701</v>
      </c>
      <c r="O13" s="17">
        <v>0.18883889266220599</v>
      </c>
      <c r="P13" s="17">
        <v>0.15342901097631001</v>
      </c>
      <c r="Q13" s="17">
        <v>0.20684125682375701</v>
      </c>
      <c r="R13" s="17"/>
      <c r="S13" s="17">
        <v>0.15535501088949299</v>
      </c>
      <c r="T13" s="17">
        <v>0.13372284237144</v>
      </c>
      <c r="U13" s="17">
        <v>0.10841085757600499</v>
      </c>
      <c r="V13" s="17">
        <v>0.111693482716422</v>
      </c>
      <c r="W13" s="17">
        <v>0.20667655992666301</v>
      </c>
      <c r="X13" s="17">
        <v>0.26377454503379899</v>
      </c>
      <c r="Y13" s="17">
        <v>0.108943943860578</v>
      </c>
      <c r="Z13" s="17">
        <v>0.13417755537338699</v>
      </c>
      <c r="AA13" s="17">
        <v>0.17678580029698501</v>
      </c>
      <c r="AB13" s="17">
        <v>0.24481662298772799</v>
      </c>
      <c r="AC13" s="17">
        <v>0.262784404869565</v>
      </c>
      <c r="AD13" s="17">
        <v>0.29013183035303403</v>
      </c>
      <c r="AE13" s="17"/>
      <c r="AF13" s="17">
        <v>0.16374921919871099</v>
      </c>
      <c r="AG13" s="17">
        <v>0.22301693429720801</v>
      </c>
      <c r="AH13" s="17">
        <v>0.14517557925583699</v>
      </c>
      <c r="AI13" s="17">
        <v>0.17078014815942699</v>
      </c>
      <c r="AJ13" s="17">
        <v>8.9584940868361995E-2</v>
      </c>
      <c r="AK13" s="17"/>
      <c r="AL13" s="17">
        <v>0.14508308783636101</v>
      </c>
      <c r="AM13" s="17">
        <v>0.17170385723825199</v>
      </c>
      <c r="AN13" s="17">
        <v>0.13750582844651099</v>
      </c>
      <c r="AO13" s="17">
        <v>0.25232749649740799</v>
      </c>
      <c r="AP13" s="17">
        <v>0.24700283788062599</v>
      </c>
      <c r="AQ13" s="17">
        <v>0.19735700127008299</v>
      </c>
      <c r="AR13" s="17"/>
      <c r="AS13" s="17">
        <v>0.17603380303004901</v>
      </c>
      <c r="AT13" s="17">
        <v>0.17791925883493501</v>
      </c>
      <c r="AU13" s="17"/>
      <c r="AV13" s="17">
        <v>0.16988818894618199</v>
      </c>
      <c r="AW13" s="17">
        <v>0.19154339519091301</v>
      </c>
    </row>
    <row r="14" spans="2:49" x14ac:dyDescent="0.3">
      <c r="B14" s="18" t="s">
        <v>271</v>
      </c>
      <c r="C14" s="17">
        <v>0.26598831120796501</v>
      </c>
      <c r="D14" s="17">
        <v>0.25656426660963599</v>
      </c>
      <c r="E14" s="17">
        <v>0.28537765806572801</v>
      </c>
      <c r="F14" s="17"/>
      <c r="G14" s="17">
        <v>0.25273429333577901</v>
      </c>
      <c r="H14" s="17">
        <v>0.12754690839398</v>
      </c>
      <c r="I14" s="17">
        <v>0.247993394302712</v>
      </c>
      <c r="J14" s="17">
        <v>0.33647993591922198</v>
      </c>
      <c r="K14" s="17">
        <v>0.36268606203057702</v>
      </c>
      <c r="L14" s="17">
        <v>0.407539460824068</v>
      </c>
      <c r="M14" s="17"/>
      <c r="N14" s="17">
        <v>0.17722900346715301</v>
      </c>
      <c r="O14" s="17">
        <v>0.29474454426965602</v>
      </c>
      <c r="P14" s="17">
        <v>0.29415446637008102</v>
      </c>
      <c r="Q14" s="17">
        <v>0.31207741093020702</v>
      </c>
      <c r="R14" s="17"/>
      <c r="S14" s="17">
        <v>0.151615681356878</v>
      </c>
      <c r="T14" s="17">
        <v>0.36759142317260002</v>
      </c>
      <c r="U14" s="17">
        <v>0.37767355471624497</v>
      </c>
      <c r="V14" s="17">
        <v>0.242484221255933</v>
      </c>
      <c r="W14" s="17">
        <v>0.31934050365516498</v>
      </c>
      <c r="X14" s="17">
        <v>0.225451617075213</v>
      </c>
      <c r="Y14" s="17">
        <v>0.407431196579777</v>
      </c>
      <c r="Z14" s="17">
        <v>0.32772997832509099</v>
      </c>
      <c r="AA14" s="17">
        <v>0.22430787476834799</v>
      </c>
      <c r="AB14" s="17">
        <v>0.2036922480857</v>
      </c>
      <c r="AC14" s="17">
        <v>0.363401235451072</v>
      </c>
      <c r="AD14" s="17">
        <v>0.18512533608762299</v>
      </c>
      <c r="AE14" s="17"/>
      <c r="AF14" s="17">
        <v>0.29957393212898298</v>
      </c>
      <c r="AG14" s="17">
        <v>0.37030926921247098</v>
      </c>
      <c r="AH14" s="17">
        <v>0.199572269161673</v>
      </c>
      <c r="AI14" s="17">
        <v>0.13765376686570699</v>
      </c>
      <c r="AJ14" s="17">
        <v>0.10994924920969799</v>
      </c>
      <c r="AK14" s="17"/>
      <c r="AL14" s="17">
        <v>0.150695949756983</v>
      </c>
      <c r="AM14" s="17">
        <v>0.32483216225065198</v>
      </c>
      <c r="AN14" s="17">
        <v>0.27819559061583399</v>
      </c>
      <c r="AO14" s="17">
        <v>0.32163457578120103</v>
      </c>
      <c r="AP14" s="17">
        <v>0.41062409908120601</v>
      </c>
      <c r="AQ14" s="17">
        <v>0.38659241754036999</v>
      </c>
      <c r="AR14" s="17"/>
      <c r="AS14" s="17">
        <v>0.25529137892635101</v>
      </c>
      <c r="AT14" s="17">
        <v>0.27908543131310398</v>
      </c>
      <c r="AU14" s="17"/>
      <c r="AV14" s="17">
        <v>0.27312343905133502</v>
      </c>
      <c r="AW14" s="17">
        <v>0.21028888183618899</v>
      </c>
    </row>
    <row r="15" spans="2:49" x14ac:dyDescent="0.3">
      <c r="B15" s="18" t="s">
        <v>272</v>
      </c>
      <c r="C15" s="17">
        <v>3.3556613463741398E-2</v>
      </c>
      <c r="D15" s="17">
        <v>2.48828949174935E-2</v>
      </c>
      <c r="E15" s="17">
        <v>5.1402214223060801E-2</v>
      </c>
      <c r="F15" s="17"/>
      <c r="G15" s="17">
        <v>5.36196022543768E-2</v>
      </c>
      <c r="H15" s="17">
        <v>2.04743056136781E-2</v>
      </c>
      <c r="I15" s="17">
        <v>5.4082731759960499E-2</v>
      </c>
      <c r="J15" s="17">
        <v>1.3082450180260099E-2</v>
      </c>
      <c r="K15" s="17">
        <v>0</v>
      </c>
      <c r="L15" s="17">
        <v>6.4175577383104199E-2</v>
      </c>
      <c r="M15" s="17"/>
      <c r="N15" s="17">
        <v>3.2121378448974398E-2</v>
      </c>
      <c r="O15" s="17">
        <v>3.3814834210664203E-2</v>
      </c>
      <c r="P15" s="17">
        <v>2.0661013461241901E-2</v>
      </c>
      <c r="Q15" s="17">
        <v>4.8243062717053697E-2</v>
      </c>
      <c r="R15" s="17"/>
      <c r="S15" s="17">
        <v>2.5950576901816701E-2</v>
      </c>
      <c r="T15" s="17">
        <v>0</v>
      </c>
      <c r="U15" s="17">
        <v>7.3310742578509502E-2</v>
      </c>
      <c r="V15" s="17">
        <v>2.5565084865772001E-2</v>
      </c>
      <c r="W15" s="17">
        <v>3.1240335113435401E-2</v>
      </c>
      <c r="X15" s="17">
        <v>2.5681283472889602E-2</v>
      </c>
      <c r="Y15" s="17">
        <v>0</v>
      </c>
      <c r="Z15" s="17">
        <v>0</v>
      </c>
      <c r="AA15" s="17">
        <v>4.0282460403458703E-2</v>
      </c>
      <c r="AB15" s="17">
        <v>9.8374824904675001E-2</v>
      </c>
      <c r="AC15" s="17">
        <v>4.6888919296463501E-2</v>
      </c>
      <c r="AD15" s="17">
        <v>5.8085899271539003E-2</v>
      </c>
      <c r="AE15" s="17"/>
      <c r="AF15" s="17">
        <v>2.1777818157673299E-2</v>
      </c>
      <c r="AG15" s="17">
        <v>6.3883524440972103E-2</v>
      </c>
      <c r="AH15" s="17">
        <v>1.0572853250885901E-2</v>
      </c>
      <c r="AI15" s="17">
        <v>1.88735130660647E-2</v>
      </c>
      <c r="AJ15" s="17">
        <v>0</v>
      </c>
      <c r="AK15" s="17"/>
      <c r="AL15" s="17">
        <v>1.3587915763178301E-2</v>
      </c>
      <c r="AM15" s="17">
        <v>6.5279023042461401E-2</v>
      </c>
      <c r="AN15" s="17">
        <v>2.0895134022297202E-2</v>
      </c>
      <c r="AO15" s="17">
        <v>3.40387064278527E-2</v>
      </c>
      <c r="AP15" s="17">
        <v>5.6121418946928597E-2</v>
      </c>
      <c r="AQ15" s="17">
        <v>0</v>
      </c>
      <c r="AR15" s="17"/>
      <c r="AS15" s="17">
        <v>2.2549721468048099E-2</v>
      </c>
      <c r="AT15" s="17">
        <v>4.7033242337953203E-2</v>
      </c>
      <c r="AU15" s="17"/>
      <c r="AV15" s="17">
        <v>1.8601152003573301E-2</v>
      </c>
      <c r="AW15" s="17">
        <v>3.25146657644374E-2</v>
      </c>
    </row>
    <row r="16" spans="2:49" ht="28.8" x14ac:dyDescent="0.3">
      <c r="B16" s="18" t="s">
        <v>273</v>
      </c>
      <c r="C16" s="17">
        <v>1.78228940562071E-2</v>
      </c>
      <c r="D16" s="17">
        <v>1.33195240874425E-2</v>
      </c>
      <c r="E16" s="17">
        <v>2.7088279150913101E-2</v>
      </c>
      <c r="F16" s="17"/>
      <c r="G16" s="17">
        <v>9.7209197692320493E-3</v>
      </c>
      <c r="H16" s="17">
        <v>0</v>
      </c>
      <c r="I16" s="17">
        <v>0</v>
      </c>
      <c r="J16" s="17">
        <v>4.1155882578902597E-2</v>
      </c>
      <c r="K16" s="17">
        <v>1.8971131521529901E-2</v>
      </c>
      <c r="L16" s="17">
        <v>6.1674191893151001E-2</v>
      </c>
      <c r="M16" s="17"/>
      <c r="N16" s="17">
        <v>0</v>
      </c>
      <c r="O16" s="17">
        <v>2.0932844401839599E-2</v>
      </c>
      <c r="P16" s="17">
        <v>2.8542552279261502E-2</v>
      </c>
      <c r="Q16" s="17">
        <v>2.58925201543839E-2</v>
      </c>
      <c r="R16" s="17"/>
      <c r="S16" s="17">
        <v>2.7154359300696401E-2</v>
      </c>
      <c r="T16" s="17">
        <v>1.6258394817985099E-2</v>
      </c>
      <c r="U16" s="17">
        <v>0</v>
      </c>
      <c r="V16" s="17">
        <v>2.3710546656580098E-2</v>
      </c>
      <c r="W16" s="17">
        <v>3.7472722483604101E-2</v>
      </c>
      <c r="X16" s="17">
        <v>0</v>
      </c>
      <c r="Y16" s="17">
        <v>7.0621336883133795E-2</v>
      </c>
      <c r="Z16" s="17">
        <v>0</v>
      </c>
      <c r="AA16" s="17">
        <v>0</v>
      </c>
      <c r="AB16" s="17">
        <v>2.78526165578971E-2</v>
      </c>
      <c r="AC16" s="17">
        <v>0</v>
      </c>
      <c r="AD16" s="17">
        <v>0</v>
      </c>
      <c r="AE16" s="17"/>
      <c r="AF16" s="17">
        <v>1.09872084647843E-2</v>
      </c>
      <c r="AG16" s="17">
        <v>1.8105971496417801E-2</v>
      </c>
      <c r="AH16" s="17">
        <v>2.99465795661981E-2</v>
      </c>
      <c r="AI16" s="17">
        <v>0</v>
      </c>
      <c r="AJ16" s="17">
        <v>0</v>
      </c>
      <c r="AK16" s="17"/>
      <c r="AL16" s="17">
        <v>1.2420221576487899E-2</v>
      </c>
      <c r="AM16" s="17">
        <v>1.7178144387792402E-2</v>
      </c>
      <c r="AN16" s="17">
        <v>0</v>
      </c>
      <c r="AO16" s="17">
        <v>4.7604926332114002E-2</v>
      </c>
      <c r="AP16" s="17">
        <v>2.6594256649118801E-2</v>
      </c>
      <c r="AQ16" s="17">
        <v>0</v>
      </c>
      <c r="AR16" s="17"/>
      <c r="AS16" s="17">
        <v>1.7018365027185098E-2</v>
      </c>
      <c r="AT16" s="17">
        <v>1.8807944072769599E-2</v>
      </c>
      <c r="AU16" s="17"/>
      <c r="AV16" s="17">
        <v>1.77104931882625E-2</v>
      </c>
      <c r="AW16" s="17">
        <v>1.52716517850472E-2</v>
      </c>
    </row>
    <row r="17" spans="2:49" ht="28.8" x14ac:dyDescent="0.3">
      <c r="B17" s="18" t="s">
        <v>274</v>
      </c>
      <c r="C17" s="19">
        <v>0</v>
      </c>
      <c r="D17" s="19">
        <v>0</v>
      </c>
      <c r="E17" s="19">
        <v>0</v>
      </c>
      <c r="F17" s="19"/>
      <c r="G17" s="19">
        <v>0</v>
      </c>
      <c r="H17" s="19">
        <v>0</v>
      </c>
      <c r="I17" s="19">
        <v>0</v>
      </c>
      <c r="J17" s="19">
        <v>0</v>
      </c>
      <c r="K17" s="19">
        <v>0</v>
      </c>
      <c r="L17" s="19">
        <v>0</v>
      </c>
      <c r="M17" s="19"/>
      <c r="N17" s="19">
        <v>0</v>
      </c>
      <c r="O17" s="19">
        <v>0</v>
      </c>
      <c r="P17" s="19">
        <v>0</v>
      </c>
      <c r="Q17" s="19">
        <v>0</v>
      </c>
      <c r="R17" s="19"/>
      <c r="S17" s="19">
        <v>0</v>
      </c>
      <c r="T17" s="19">
        <v>0</v>
      </c>
      <c r="U17" s="19">
        <v>0</v>
      </c>
      <c r="V17" s="19">
        <v>0</v>
      </c>
      <c r="W17" s="19">
        <v>0</v>
      </c>
      <c r="X17" s="19">
        <v>0</v>
      </c>
      <c r="Y17" s="19">
        <v>0</v>
      </c>
      <c r="Z17" s="19">
        <v>0</v>
      </c>
      <c r="AA17" s="19">
        <v>0</v>
      </c>
      <c r="AB17" s="19">
        <v>0</v>
      </c>
      <c r="AC17" s="19">
        <v>0</v>
      </c>
      <c r="AD17" s="19">
        <v>0</v>
      </c>
      <c r="AE17" s="19"/>
      <c r="AF17" s="19">
        <v>0</v>
      </c>
      <c r="AG17" s="19">
        <v>0</v>
      </c>
      <c r="AH17" s="19">
        <v>0</v>
      </c>
      <c r="AI17" s="19">
        <v>0</v>
      </c>
      <c r="AJ17" s="19">
        <v>0</v>
      </c>
      <c r="AK17" s="19"/>
      <c r="AL17" s="19">
        <v>0</v>
      </c>
      <c r="AM17" s="19">
        <v>0</v>
      </c>
      <c r="AN17" s="19">
        <v>0</v>
      </c>
      <c r="AO17" s="19">
        <v>0</v>
      </c>
      <c r="AP17" s="19">
        <v>0</v>
      </c>
      <c r="AQ17" s="19">
        <v>0</v>
      </c>
      <c r="AR17" s="19"/>
      <c r="AS17" s="19">
        <v>0</v>
      </c>
      <c r="AT17" s="19">
        <v>0</v>
      </c>
      <c r="AU17" s="19"/>
      <c r="AV17" s="19">
        <v>0</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T22"/>
  <sheetViews>
    <sheetView showGridLines="0" workbookViewId="0">
      <pane xSplit="2" topLeftCell="C1" activePane="topRight" state="frozen"/>
      <selection pane="topRight" activeCell="E6" sqref="E6"/>
    </sheetView>
  </sheetViews>
  <sheetFormatPr defaultColWidth="11.5546875" defaultRowHeight="14.4" x14ac:dyDescent="0.3"/>
  <cols>
    <col min="2" max="2" width="25.6640625" customWidth="1"/>
    <col min="3" max="20" width="20.6640625" customWidth="1"/>
  </cols>
  <sheetData>
    <row r="2" spans="2:20" ht="40.049999999999997" customHeight="1" x14ac:dyDescent="0.3">
      <c r="D2" s="32" t="s">
        <v>297</v>
      </c>
      <c r="E2" s="28"/>
      <c r="F2" s="28"/>
      <c r="G2" s="28"/>
      <c r="H2" s="28"/>
      <c r="I2" s="28"/>
      <c r="J2" s="28"/>
      <c r="K2" s="28"/>
      <c r="L2" s="28"/>
      <c r="M2" s="28"/>
      <c r="N2" s="28"/>
      <c r="O2" s="28"/>
      <c r="P2" s="28"/>
      <c r="Q2" s="28"/>
      <c r="R2" s="28"/>
      <c r="S2" s="28"/>
      <c r="T2" s="28"/>
    </row>
    <row r="6" spans="2:20" ht="49.95" customHeight="1" x14ac:dyDescent="0.3">
      <c r="B6" s="20" t="s">
        <v>15</v>
      </c>
      <c r="C6" s="20" t="s">
        <v>249</v>
      </c>
      <c r="D6" s="20" t="s">
        <v>250</v>
      </c>
      <c r="E6" s="20" t="s">
        <v>251</v>
      </c>
      <c r="F6" s="20" t="s">
        <v>252</v>
      </c>
      <c r="G6" s="20" t="s">
        <v>253</v>
      </c>
      <c r="H6" s="20" t="s">
        <v>254</v>
      </c>
      <c r="I6" s="20" t="s">
        <v>255</v>
      </c>
      <c r="J6" s="20" t="s">
        <v>256</v>
      </c>
      <c r="K6" s="20" t="s">
        <v>257</v>
      </c>
      <c r="L6" s="20" t="s">
        <v>258</v>
      </c>
      <c r="M6" s="20" t="s">
        <v>259</v>
      </c>
      <c r="N6" s="20" t="s">
        <v>260</v>
      </c>
      <c r="O6" s="20" t="s">
        <v>261</v>
      </c>
      <c r="P6" s="20" t="s">
        <v>262</v>
      </c>
      <c r="Q6" s="20" t="s">
        <v>263</v>
      </c>
      <c r="R6" s="20" t="s">
        <v>264</v>
      </c>
      <c r="S6" s="20" t="s">
        <v>265</v>
      </c>
    </row>
    <row r="7" spans="2:20" x14ac:dyDescent="0.3">
      <c r="B7" s="18" t="s">
        <v>266</v>
      </c>
      <c r="C7" s="17">
        <v>2.9582893474132999E-2</v>
      </c>
      <c r="D7" s="17">
        <v>3.0643344484393101E-2</v>
      </c>
      <c r="E7" s="17">
        <v>5.0212703851149801E-2</v>
      </c>
      <c r="F7" s="17">
        <v>4.7299058370333498E-2</v>
      </c>
      <c r="G7" s="17">
        <v>2.2565813122185301E-2</v>
      </c>
      <c r="H7" s="17">
        <v>2.0048959139959799E-2</v>
      </c>
      <c r="I7" s="17">
        <v>3.4669830090511798E-2</v>
      </c>
      <c r="J7" s="17">
        <v>1.91212602412939E-3</v>
      </c>
      <c r="K7" s="17">
        <v>1.8855757405608398E-2</v>
      </c>
      <c r="L7" s="17">
        <v>2.13149020545387E-2</v>
      </c>
      <c r="M7" s="17">
        <v>5.23922777994466E-2</v>
      </c>
      <c r="N7" s="17">
        <v>1.3438685754983399E-2</v>
      </c>
      <c r="O7" s="17">
        <v>3.0759782357773401E-2</v>
      </c>
      <c r="P7" s="17">
        <v>6.1347362723035599E-2</v>
      </c>
      <c r="Q7" s="17">
        <v>6.9225007251209905E-2</v>
      </c>
      <c r="R7" s="17">
        <v>9.2977808292495998E-3</v>
      </c>
      <c r="S7" s="17">
        <v>1.29791106044569E-2</v>
      </c>
    </row>
    <row r="8" spans="2:20" x14ac:dyDescent="0.3">
      <c r="B8" s="18" t="s">
        <v>267</v>
      </c>
      <c r="C8" s="17">
        <v>7.18407662644589E-2</v>
      </c>
      <c r="D8" s="17">
        <v>6.9637058153518699E-2</v>
      </c>
      <c r="E8" s="17">
        <v>0.147256243831871</v>
      </c>
      <c r="F8" s="17">
        <v>8.7695338304339704E-2</v>
      </c>
      <c r="G8" s="17">
        <v>9.6677428791075298E-2</v>
      </c>
      <c r="H8" s="17">
        <v>8.4345018464845101E-2</v>
      </c>
      <c r="I8" s="17">
        <v>0.15440086566264799</v>
      </c>
      <c r="J8" s="17">
        <v>1.9194538345758402E-2</v>
      </c>
      <c r="K8" s="17">
        <v>6.9617713567997702E-2</v>
      </c>
      <c r="L8" s="17">
        <v>7.4602920632600503E-2</v>
      </c>
      <c r="M8" s="17">
        <v>0.10670259949504</v>
      </c>
      <c r="N8" s="17">
        <v>3.9502290283791298E-2</v>
      </c>
      <c r="O8" s="17">
        <v>0.119408268818983</v>
      </c>
      <c r="P8" s="17">
        <v>4.9853165893265099E-2</v>
      </c>
      <c r="Q8" s="17">
        <v>0.107515037079155</v>
      </c>
      <c r="R8" s="17">
        <v>2.4107486863133298E-2</v>
      </c>
      <c r="S8" s="17">
        <v>5.5006183711048998E-2</v>
      </c>
    </row>
    <row r="9" spans="2:20" x14ac:dyDescent="0.3">
      <c r="B9" s="18" t="s">
        <v>268</v>
      </c>
      <c r="C9" s="17">
        <v>0.109966820006761</v>
      </c>
      <c r="D9" s="17">
        <v>0.112623460968638</v>
      </c>
      <c r="E9" s="17">
        <v>0.200180655155315</v>
      </c>
      <c r="F9" s="17">
        <v>0.109045033164303</v>
      </c>
      <c r="G9" s="17">
        <v>0.112586707412054</v>
      </c>
      <c r="H9" s="17">
        <v>0.175331628390961</v>
      </c>
      <c r="I9" s="17">
        <v>9.1811435028658003E-2</v>
      </c>
      <c r="J9" s="17">
        <v>5.82481133602945E-2</v>
      </c>
      <c r="K9" s="17">
        <v>7.7186258811360098E-2</v>
      </c>
      <c r="L9" s="17">
        <v>0.116352816153256</v>
      </c>
      <c r="M9" s="17">
        <v>0.14023325758458399</v>
      </c>
      <c r="N9" s="17">
        <v>9.5789313710680904E-2</v>
      </c>
      <c r="O9" s="17">
        <v>0.16448732715081199</v>
      </c>
      <c r="P9" s="17">
        <v>0.305331394329316</v>
      </c>
      <c r="Q9" s="17">
        <v>9.0774198236556303E-2</v>
      </c>
      <c r="R9" s="17">
        <v>7.4170212830192497E-2</v>
      </c>
      <c r="S9" s="17">
        <v>7.1802349509689806E-2</v>
      </c>
    </row>
    <row r="10" spans="2:20" x14ac:dyDescent="0.3">
      <c r="B10" s="18" t="s">
        <v>269</v>
      </c>
      <c r="C10" s="17">
        <v>0.15138619456633001</v>
      </c>
      <c r="D10" s="17">
        <v>0.108143436786727</v>
      </c>
      <c r="E10" s="17">
        <v>0.21459081935631999</v>
      </c>
      <c r="F10" s="17">
        <v>0.18162131402134399</v>
      </c>
      <c r="G10" s="17">
        <v>0.197580551447675</v>
      </c>
      <c r="H10" s="17">
        <v>0.19816371263954799</v>
      </c>
      <c r="I10" s="17">
        <v>0.108878849345035</v>
      </c>
      <c r="J10" s="17">
        <v>6.6806172067950004E-2</v>
      </c>
      <c r="K10" s="17">
        <v>0.10354711023784</v>
      </c>
      <c r="L10" s="17">
        <v>0.17063735532150601</v>
      </c>
      <c r="M10" s="17">
        <v>0.25316034121947201</v>
      </c>
      <c r="N10" s="17">
        <v>0.11971750901532301</v>
      </c>
      <c r="O10" s="17">
        <v>0.142223278518815</v>
      </c>
      <c r="P10" s="17">
        <v>4.9853165893265099E-2</v>
      </c>
      <c r="Q10" s="17">
        <v>0.24660856919830201</v>
      </c>
      <c r="R10" s="17">
        <v>8.1617696032060205E-2</v>
      </c>
      <c r="S10" s="17">
        <v>0.118023879465632</v>
      </c>
    </row>
    <row r="11" spans="2:20" x14ac:dyDescent="0.3">
      <c r="B11" s="18" t="s">
        <v>270</v>
      </c>
      <c r="C11" s="17">
        <v>0.11636852604506399</v>
      </c>
      <c r="D11" s="17">
        <v>9.5259959185692494E-2</v>
      </c>
      <c r="E11" s="17">
        <v>0.12884647187231699</v>
      </c>
      <c r="F11" s="17">
        <v>0.120093208368236</v>
      </c>
      <c r="G11" s="17">
        <v>0.143853667594387</v>
      </c>
      <c r="H11" s="17">
        <v>0.11367411141893401</v>
      </c>
      <c r="I11" s="17">
        <v>5.6736607386790802E-2</v>
      </c>
      <c r="J11" s="17">
        <v>7.6984134563271397E-2</v>
      </c>
      <c r="K11" s="17">
        <v>8.5321595580381895E-2</v>
      </c>
      <c r="L11" s="17">
        <v>0.13644882488330801</v>
      </c>
      <c r="M11" s="17">
        <v>7.11508550651061E-2</v>
      </c>
      <c r="N11" s="17">
        <v>7.63170425098358E-2</v>
      </c>
      <c r="O11" s="17">
        <v>0.14576154806354499</v>
      </c>
      <c r="P11" s="17">
        <v>0.103614523690528</v>
      </c>
      <c r="Q11" s="17">
        <v>0.14261605189412599</v>
      </c>
      <c r="R11" s="17">
        <v>6.8359585104603202E-2</v>
      </c>
      <c r="S11" s="17">
        <v>6.5504761001819498E-2</v>
      </c>
    </row>
    <row r="12" spans="2:20" x14ac:dyDescent="0.3">
      <c r="B12" s="18" t="s">
        <v>271</v>
      </c>
      <c r="C12" s="17">
        <v>0.397720920144294</v>
      </c>
      <c r="D12" s="17">
        <v>0.17117083072970299</v>
      </c>
      <c r="E12" s="17">
        <v>0.12708752768829101</v>
      </c>
      <c r="F12" s="17">
        <v>0.31253225147522301</v>
      </c>
      <c r="G12" s="17">
        <v>0.25755279904274703</v>
      </c>
      <c r="H12" s="17">
        <v>0.138994049470088</v>
      </c>
      <c r="I12" s="17">
        <v>0.25037552041246303</v>
      </c>
      <c r="J12" s="17">
        <v>0.17235392734190999</v>
      </c>
      <c r="K12" s="17">
        <v>0.25778221910489502</v>
      </c>
      <c r="L12" s="17">
        <v>0.32171749806633598</v>
      </c>
      <c r="M12" s="17">
        <v>0.198027194704093</v>
      </c>
      <c r="N12" s="17">
        <v>0.15248688821492101</v>
      </c>
      <c r="O12" s="17">
        <v>0.145055466118202</v>
      </c>
      <c r="P12" s="17">
        <v>0.29685920815864503</v>
      </c>
      <c r="Q12" s="17">
        <v>0.294253944259181</v>
      </c>
      <c r="R12" s="17">
        <v>8.4809138546909704E-2</v>
      </c>
      <c r="S12" s="17">
        <v>0.18681092235773</v>
      </c>
    </row>
    <row r="13" spans="2:20" x14ac:dyDescent="0.3">
      <c r="B13" s="18" t="s">
        <v>272</v>
      </c>
      <c r="C13" s="17">
        <v>5.8960252548326E-2</v>
      </c>
      <c r="D13" s="17">
        <v>6.1343238041549099E-2</v>
      </c>
      <c r="E13" s="17">
        <v>0</v>
      </c>
      <c r="F13" s="17">
        <v>8.32797070302813E-2</v>
      </c>
      <c r="G13" s="17">
        <v>8.3251600894247699E-2</v>
      </c>
      <c r="H13" s="17">
        <v>1.26937441927136E-2</v>
      </c>
      <c r="I13" s="17">
        <v>3.5236275700441903E-2</v>
      </c>
      <c r="J13" s="17">
        <v>4.0722856874314699E-2</v>
      </c>
      <c r="K13" s="17">
        <v>5.1048539472925099E-2</v>
      </c>
      <c r="L13" s="17">
        <v>6.2760003822270996E-2</v>
      </c>
      <c r="M13" s="17">
        <v>3.8589729794003602E-2</v>
      </c>
      <c r="N13" s="17">
        <v>8.7866328540212493E-2</v>
      </c>
      <c r="O13" s="17">
        <v>3.6029728937538301E-2</v>
      </c>
      <c r="P13" s="17">
        <v>0</v>
      </c>
      <c r="Q13" s="17">
        <v>0</v>
      </c>
      <c r="R13" s="17">
        <v>1.6422515515996199E-2</v>
      </c>
      <c r="S13" s="17">
        <v>5.55786886754484E-2</v>
      </c>
    </row>
    <row r="14" spans="2:20" ht="28.8" x14ac:dyDescent="0.3">
      <c r="B14" s="18" t="s">
        <v>273</v>
      </c>
      <c r="C14" s="17">
        <v>3.9957861519543898E-2</v>
      </c>
      <c r="D14" s="17">
        <v>0.14955139928616701</v>
      </c>
      <c r="E14" s="17">
        <v>0.10947111657700601</v>
      </c>
      <c r="F14" s="17">
        <v>3.7171566150655297E-2</v>
      </c>
      <c r="G14" s="17">
        <v>6.2625345955314604E-2</v>
      </c>
      <c r="H14" s="17">
        <v>0.113351413101381</v>
      </c>
      <c r="I14" s="17">
        <v>0.11413044351549</v>
      </c>
      <c r="J14" s="17">
        <v>0.16990151357206101</v>
      </c>
      <c r="K14" s="17">
        <v>0.12141495632315</v>
      </c>
      <c r="L14" s="17">
        <v>4.5816882119940297E-2</v>
      </c>
      <c r="M14" s="17">
        <v>7.4737204255665796E-2</v>
      </c>
      <c r="N14" s="17">
        <v>0.148806915742832</v>
      </c>
      <c r="O14" s="17">
        <v>0.111919749318992</v>
      </c>
      <c r="P14" s="17">
        <v>6.0364919144974397E-2</v>
      </c>
      <c r="Q14" s="17">
        <v>0</v>
      </c>
      <c r="R14" s="17">
        <v>0.15442123717085399</v>
      </c>
      <c r="S14" s="17">
        <v>0.15520365930033</v>
      </c>
    </row>
    <row r="15" spans="2:20" ht="28.8" x14ac:dyDescent="0.3">
      <c r="B15" s="18" t="s">
        <v>296</v>
      </c>
      <c r="C15" s="17">
        <v>2.4215765431089199E-2</v>
      </c>
      <c r="D15" s="17">
        <v>0.20162727236361</v>
      </c>
      <c r="E15" s="17">
        <v>2.23544616677297E-2</v>
      </c>
      <c r="F15" s="17">
        <v>2.1262523115284201E-2</v>
      </c>
      <c r="G15" s="17">
        <v>2.3306085740314401E-2</v>
      </c>
      <c r="H15" s="17">
        <v>0.14339736318157001</v>
      </c>
      <c r="I15" s="17">
        <v>0.15376017285796101</v>
      </c>
      <c r="J15" s="17">
        <v>0.39387661785030997</v>
      </c>
      <c r="K15" s="17">
        <v>0.215225849495842</v>
      </c>
      <c r="L15" s="17">
        <v>5.0348796946242197E-2</v>
      </c>
      <c r="M15" s="17">
        <v>6.5006540082589395E-2</v>
      </c>
      <c r="N15" s="17">
        <v>0.26607502622742102</v>
      </c>
      <c r="O15" s="17">
        <v>0.10435485071533999</v>
      </c>
      <c r="P15" s="17">
        <v>7.2776260166971099E-2</v>
      </c>
      <c r="Q15" s="17">
        <v>4.9007192081470898E-2</v>
      </c>
      <c r="R15" s="17">
        <v>0.48679434710700098</v>
      </c>
      <c r="S15" s="17">
        <v>0.27909044537384398</v>
      </c>
    </row>
    <row r="16" spans="2:20" x14ac:dyDescent="0.3">
      <c r="B16" s="16" t="s">
        <v>276</v>
      </c>
      <c r="C16" s="16"/>
      <c r="D16" s="16"/>
      <c r="E16" s="16"/>
      <c r="F16" s="16"/>
      <c r="G16" s="16"/>
      <c r="H16" s="16"/>
      <c r="I16" s="16"/>
      <c r="J16" s="16"/>
      <c r="K16" s="16"/>
      <c r="L16" s="16"/>
      <c r="M16" s="16"/>
      <c r="N16" s="16"/>
      <c r="O16" s="16"/>
      <c r="P16" s="16"/>
      <c r="Q16" s="16"/>
      <c r="R16" s="16"/>
      <c r="S16" s="16"/>
    </row>
    <row r="17" spans="2:2" x14ac:dyDescent="0.3">
      <c r="B17" t="s">
        <v>81</v>
      </c>
    </row>
    <row r="18" spans="2:2" x14ac:dyDescent="0.3">
      <c r="B18" t="s">
        <v>82</v>
      </c>
    </row>
    <row r="22" spans="2:2" x14ac:dyDescent="0.3">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474</v>
      </c>
      <c r="D7" s="10">
        <v>246</v>
      </c>
      <c r="E7" s="10">
        <v>227</v>
      </c>
      <c r="F7" s="10"/>
      <c r="G7" s="10">
        <v>41</v>
      </c>
      <c r="H7" s="10">
        <v>97</v>
      </c>
      <c r="I7" s="10">
        <v>63</v>
      </c>
      <c r="J7" s="10">
        <v>83</v>
      </c>
      <c r="K7" s="10">
        <v>79</v>
      </c>
      <c r="L7" s="10">
        <v>111</v>
      </c>
      <c r="M7" s="10"/>
      <c r="N7" s="10">
        <v>157</v>
      </c>
      <c r="O7" s="10">
        <v>118</v>
      </c>
      <c r="P7" s="10">
        <v>98</v>
      </c>
      <c r="Q7" s="10">
        <v>100</v>
      </c>
      <c r="R7" s="10"/>
      <c r="S7" s="10">
        <v>85</v>
      </c>
      <c r="T7" s="10">
        <v>60</v>
      </c>
      <c r="U7" s="10">
        <v>30</v>
      </c>
      <c r="V7" s="10">
        <v>40</v>
      </c>
      <c r="W7" s="10">
        <v>31</v>
      </c>
      <c r="X7" s="10">
        <v>34</v>
      </c>
      <c r="Y7" s="10">
        <v>35</v>
      </c>
      <c r="Z7" s="10">
        <v>26</v>
      </c>
      <c r="AA7" s="10">
        <v>53</v>
      </c>
      <c r="AB7" s="10">
        <v>47</v>
      </c>
      <c r="AC7" s="10">
        <v>20</v>
      </c>
      <c r="AD7" s="10">
        <v>13</v>
      </c>
      <c r="AE7" s="10"/>
      <c r="AF7" s="10">
        <v>99</v>
      </c>
      <c r="AG7" s="10">
        <v>92</v>
      </c>
      <c r="AH7" s="10">
        <v>123</v>
      </c>
      <c r="AI7" s="10">
        <v>85</v>
      </c>
      <c r="AJ7" s="10">
        <v>15</v>
      </c>
      <c r="AK7" s="10"/>
      <c r="AL7" s="10">
        <v>144</v>
      </c>
      <c r="AM7" s="10">
        <v>135</v>
      </c>
      <c r="AN7" s="10">
        <v>48</v>
      </c>
      <c r="AO7" s="10">
        <v>75</v>
      </c>
      <c r="AP7" s="10">
        <v>50</v>
      </c>
      <c r="AQ7" s="10">
        <v>22</v>
      </c>
      <c r="AR7" s="10"/>
      <c r="AS7" s="10">
        <v>293</v>
      </c>
      <c r="AT7" s="10">
        <v>181</v>
      </c>
      <c r="AU7" s="10"/>
      <c r="AV7" s="10">
        <v>223</v>
      </c>
      <c r="AW7" s="10">
        <v>70</v>
      </c>
    </row>
    <row r="8" spans="2:49" ht="30" customHeight="1" x14ac:dyDescent="0.3">
      <c r="B8" s="11" t="s">
        <v>20</v>
      </c>
      <c r="C8" s="11">
        <v>469</v>
      </c>
      <c r="D8" s="11">
        <v>245</v>
      </c>
      <c r="E8" s="11">
        <v>222</v>
      </c>
      <c r="F8" s="11"/>
      <c r="G8" s="11">
        <v>40</v>
      </c>
      <c r="H8" s="11">
        <v>91</v>
      </c>
      <c r="I8" s="11">
        <v>73</v>
      </c>
      <c r="J8" s="11">
        <v>85</v>
      </c>
      <c r="K8" s="11">
        <v>75</v>
      </c>
      <c r="L8" s="11">
        <v>105</v>
      </c>
      <c r="M8" s="11"/>
      <c r="N8" s="11">
        <v>153</v>
      </c>
      <c r="O8" s="11">
        <v>116</v>
      </c>
      <c r="P8" s="11">
        <v>102</v>
      </c>
      <c r="Q8" s="11">
        <v>97</v>
      </c>
      <c r="R8" s="11"/>
      <c r="S8" s="11">
        <v>84</v>
      </c>
      <c r="T8" s="11">
        <v>57</v>
      </c>
      <c r="U8" s="11">
        <v>30</v>
      </c>
      <c r="V8" s="11">
        <v>38</v>
      </c>
      <c r="W8" s="11">
        <v>29</v>
      </c>
      <c r="X8" s="11">
        <v>36</v>
      </c>
      <c r="Y8" s="11">
        <v>34</v>
      </c>
      <c r="Z8" s="11">
        <v>25</v>
      </c>
      <c r="AA8" s="11">
        <v>55</v>
      </c>
      <c r="AB8" s="11">
        <v>48</v>
      </c>
      <c r="AC8" s="11">
        <v>20</v>
      </c>
      <c r="AD8" s="11">
        <v>13</v>
      </c>
      <c r="AE8" s="11"/>
      <c r="AF8" s="11">
        <v>97</v>
      </c>
      <c r="AG8" s="11">
        <v>91</v>
      </c>
      <c r="AH8" s="11">
        <v>122</v>
      </c>
      <c r="AI8" s="11">
        <v>85</v>
      </c>
      <c r="AJ8" s="11">
        <v>14</v>
      </c>
      <c r="AK8" s="11"/>
      <c r="AL8" s="11">
        <v>143</v>
      </c>
      <c r="AM8" s="11">
        <v>135</v>
      </c>
      <c r="AN8" s="11">
        <v>47</v>
      </c>
      <c r="AO8" s="11">
        <v>73</v>
      </c>
      <c r="AP8" s="11">
        <v>49</v>
      </c>
      <c r="AQ8" s="11">
        <v>22</v>
      </c>
      <c r="AR8" s="11"/>
      <c r="AS8" s="11">
        <v>288</v>
      </c>
      <c r="AT8" s="11">
        <v>181</v>
      </c>
      <c r="AU8" s="11"/>
      <c r="AV8" s="11">
        <v>219</v>
      </c>
      <c r="AW8" s="11">
        <v>69</v>
      </c>
    </row>
    <row r="9" spans="2:49" x14ac:dyDescent="0.3">
      <c r="B9" s="18" t="s">
        <v>266</v>
      </c>
      <c r="C9" s="17">
        <v>2.9582893474132999E-2</v>
      </c>
      <c r="D9" s="17">
        <v>2.53758392570381E-2</v>
      </c>
      <c r="E9" s="17">
        <v>3.4369609260304697E-2</v>
      </c>
      <c r="F9" s="17"/>
      <c r="G9" s="17">
        <v>0.10090196155801399</v>
      </c>
      <c r="H9" s="17">
        <v>6.3017334891725105E-2</v>
      </c>
      <c r="I9" s="17">
        <v>1.33723635423836E-2</v>
      </c>
      <c r="J9" s="17">
        <v>2.5782683426780899E-2</v>
      </c>
      <c r="K9" s="17">
        <v>0</v>
      </c>
      <c r="L9" s="17">
        <v>8.9337581606031297E-3</v>
      </c>
      <c r="M9" s="17"/>
      <c r="N9" s="17">
        <v>2.9652861593918702E-2</v>
      </c>
      <c r="O9" s="17">
        <v>2.5264917152043501E-2</v>
      </c>
      <c r="P9" s="17">
        <v>4.2855275601371902E-2</v>
      </c>
      <c r="Q9" s="17">
        <v>2.09623538294695E-2</v>
      </c>
      <c r="R9" s="17"/>
      <c r="S9" s="17">
        <v>5.7707719084857403E-2</v>
      </c>
      <c r="T9" s="17">
        <v>0</v>
      </c>
      <c r="U9" s="17">
        <v>0</v>
      </c>
      <c r="V9" s="17">
        <v>4.6267435338485999E-2</v>
      </c>
      <c r="W9" s="17">
        <v>0</v>
      </c>
      <c r="X9" s="17">
        <v>3.1403484300877298E-2</v>
      </c>
      <c r="Y9" s="17">
        <v>8.6713153480323199E-2</v>
      </c>
      <c r="Z9" s="17">
        <v>0</v>
      </c>
      <c r="AA9" s="17">
        <v>5.8163353342805098E-2</v>
      </c>
      <c r="AB9" s="17">
        <v>0</v>
      </c>
      <c r="AC9" s="17">
        <v>0</v>
      </c>
      <c r="AD9" s="17">
        <v>0</v>
      </c>
      <c r="AE9" s="17"/>
      <c r="AF9" s="17">
        <v>0</v>
      </c>
      <c r="AG9" s="17">
        <v>2.22559123785241E-2</v>
      </c>
      <c r="AH9" s="17">
        <v>5.56365675831842E-2</v>
      </c>
      <c r="AI9" s="17">
        <v>2.33144724193333E-2</v>
      </c>
      <c r="AJ9" s="17">
        <v>6.3767072865305294E-2</v>
      </c>
      <c r="AK9" s="17"/>
      <c r="AL9" s="17">
        <v>6.2514837365657994E-2</v>
      </c>
      <c r="AM9" s="17">
        <v>2.2909136200637701E-2</v>
      </c>
      <c r="AN9" s="17">
        <v>2.0048891356469999E-2</v>
      </c>
      <c r="AO9" s="17">
        <v>1.2122321533379899E-2</v>
      </c>
      <c r="AP9" s="17">
        <v>0</v>
      </c>
      <c r="AQ9" s="17">
        <v>0</v>
      </c>
      <c r="AR9" s="17"/>
      <c r="AS9" s="17">
        <v>2.6958837891268898E-2</v>
      </c>
      <c r="AT9" s="17">
        <v>3.3758624999257199E-2</v>
      </c>
      <c r="AU9" s="17"/>
      <c r="AV9" s="17">
        <v>3.05964812155925E-2</v>
      </c>
      <c r="AW9" s="17">
        <v>1.53208182690247E-2</v>
      </c>
    </row>
    <row r="10" spans="2:49" x14ac:dyDescent="0.3">
      <c r="B10" s="18" t="s">
        <v>267</v>
      </c>
      <c r="C10" s="17">
        <v>7.18407662644589E-2</v>
      </c>
      <c r="D10" s="17">
        <v>7.0814070076040694E-2</v>
      </c>
      <c r="E10" s="17">
        <v>7.3324376777897105E-2</v>
      </c>
      <c r="F10" s="17"/>
      <c r="G10" s="17">
        <v>4.3916227221050902E-2</v>
      </c>
      <c r="H10" s="17">
        <v>0.21935700266312</v>
      </c>
      <c r="I10" s="17">
        <v>0.100146255997154</v>
      </c>
      <c r="J10" s="17">
        <v>2.32114981520724E-2</v>
      </c>
      <c r="K10" s="17">
        <v>1.18801036014096E-2</v>
      </c>
      <c r="L10" s="17">
        <v>1.8127513498441401E-2</v>
      </c>
      <c r="M10" s="17"/>
      <c r="N10" s="17">
        <v>0.122726161373091</v>
      </c>
      <c r="O10" s="17">
        <v>5.7418969244505701E-2</v>
      </c>
      <c r="P10" s="17">
        <v>5.0362100775803199E-2</v>
      </c>
      <c r="Q10" s="17">
        <v>3.1832970091800299E-2</v>
      </c>
      <c r="R10" s="17"/>
      <c r="S10" s="17">
        <v>8.9202434467846203E-2</v>
      </c>
      <c r="T10" s="17">
        <v>7.2840959208925193E-2</v>
      </c>
      <c r="U10" s="17">
        <v>3.45161753201692E-2</v>
      </c>
      <c r="V10" s="17">
        <v>2.1287972512549901E-2</v>
      </c>
      <c r="W10" s="17">
        <v>0.103103412021482</v>
      </c>
      <c r="X10" s="17">
        <v>8.2196756154743394E-2</v>
      </c>
      <c r="Y10" s="17">
        <v>6.6584980059344198E-2</v>
      </c>
      <c r="Z10" s="17">
        <v>0.119135948526954</v>
      </c>
      <c r="AA10" s="17">
        <v>8.8226466725625105E-2</v>
      </c>
      <c r="AB10" s="17">
        <v>2.7091560865260499E-2</v>
      </c>
      <c r="AC10" s="17">
        <v>4.9008145657595301E-2</v>
      </c>
      <c r="AD10" s="17">
        <v>0.14747583918401999</v>
      </c>
      <c r="AE10" s="17"/>
      <c r="AF10" s="17">
        <v>3.3539589738031998E-2</v>
      </c>
      <c r="AG10" s="17">
        <v>3.5199214506948399E-2</v>
      </c>
      <c r="AH10" s="17">
        <v>9.2085168512133497E-2</v>
      </c>
      <c r="AI10" s="17">
        <v>0.123908765180721</v>
      </c>
      <c r="AJ10" s="17">
        <v>0.25168722408617</v>
      </c>
      <c r="AK10" s="17"/>
      <c r="AL10" s="17">
        <v>0.14350685016138401</v>
      </c>
      <c r="AM10" s="17">
        <v>3.1013681199220999E-2</v>
      </c>
      <c r="AN10" s="17">
        <v>5.7583334065628503E-2</v>
      </c>
      <c r="AO10" s="17">
        <v>4.0797294375520397E-2</v>
      </c>
      <c r="AP10" s="17">
        <v>2.6733595077494801E-2</v>
      </c>
      <c r="AQ10" s="17">
        <v>9.0344937583812901E-2</v>
      </c>
      <c r="AR10" s="17"/>
      <c r="AS10" s="17">
        <v>9.4859270253456002E-2</v>
      </c>
      <c r="AT10" s="17">
        <v>3.5210790361609602E-2</v>
      </c>
      <c r="AU10" s="17"/>
      <c r="AV10" s="17">
        <v>0.11166610508033301</v>
      </c>
      <c r="AW10" s="17">
        <v>4.1088667678123601E-2</v>
      </c>
    </row>
    <row r="11" spans="2:49" x14ac:dyDescent="0.3">
      <c r="B11" s="18" t="s">
        <v>268</v>
      </c>
      <c r="C11" s="17">
        <v>0.109966820006761</v>
      </c>
      <c r="D11" s="17">
        <v>0.120905711542335</v>
      </c>
      <c r="E11" s="17">
        <v>9.8433028783194695E-2</v>
      </c>
      <c r="F11" s="17"/>
      <c r="G11" s="17">
        <v>0.189304575816726</v>
      </c>
      <c r="H11" s="17">
        <v>0.185879309107957</v>
      </c>
      <c r="I11" s="17">
        <v>0.202308790858795</v>
      </c>
      <c r="J11" s="17">
        <v>1.2936064560922099E-2</v>
      </c>
      <c r="K11" s="17">
        <v>6.3545396273233704E-2</v>
      </c>
      <c r="L11" s="17">
        <v>6.2245980749907601E-2</v>
      </c>
      <c r="M11" s="17"/>
      <c r="N11" s="17">
        <v>0.16815831390289401</v>
      </c>
      <c r="O11" s="17">
        <v>8.7903312370855302E-2</v>
      </c>
      <c r="P11" s="17">
        <v>0.125849607311707</v>
      </c>
      <c r="Q11" s="17">
        <v>2.8568209505126198E-2</v>
      </c>
      <c r="R11" s="17"/>
      <c r="S11" s="17">
        <v>0.13733773130322799</v>
      </c>
      <c r="T11" s="17">
        <v>0.115381493899783</v>
      </c>
      <c r="U11" s="17">
        <v>3.3632715336930498E-2</v>
      </c>
      <c r="V11" s="17">
        <v>0.140182629401231</v>
      </c>
      <c r="W11" s="17">
        <v>0</v>
      </c>
      <c r="X11" s="17">
        <v>9.6553072851007601E-2</v>
      </c>
      <c r="Y11" s="17">
        <v>0.121783558098952</v>
      </c>
      <c r="Z11" s="17">
        <v>0.158438352862321</v>
      </c>
      <c r="AA11" s="17">
        <v>0.153505837053897</v>
      </c>
      <c r="AB11" s="17">
        <v>0.106177662202567</v>
      </c>
      <c r="AC11" s="17">
        <v>0.102128245261801</v>
      </c>
      <c r="AD11" s="17">
        <v>0</v>
      </c>
      <c r="AE11" s="17"/>
      <c r="AF11" s="17">
        <v>6.2708724946328898E-2</v>
      </c>
      <c r="AG11" s="17">
        <v>7.4155760739670798E-2</v>
      </c>
      <c r="AH11" s="17">
        <v>0.11452804929759</v>
      </c>
      <c r="AI11" s="17">
        <v>0.211127860762437</v>
      </c>
      <c r="AJ11" s="17">
        <v>0.212102529456839</v>
      </c>
      <c r="AK11" s="17"/>
      <c r="AL11" s="17">
        <v>0.142607000410469</v>
      </c>
      <c r="AM11" s="17">
        <v>0.114672419083479</v>
      </c>
      <c r="AN11" s="17">
        <v>6.5060218993538504E-2</v>
      </c>
      <c r="AO11" s="17">
        <v>0.117563290165606</v>
      </c>
      <c r="AP11" s="17">
        <v>3.94420859155429E-2</v>
      </c>
      <c r="AQ11" s="17">
        <v>9.5163586143433496E-2</v>
      </c>
      <c r="AR11" s="17"/>
      <c r="AS11" s="17">
        <v>0.124850683414895</v>
      </c>
      <c r="AT11" s="17">
        <v>8.6281720478056795E-2</v>
      </c>
      <c r="AU11" s="17"/>
      <c r="AV11" s="17">
        <v>0.13665480088436499</v>
      </c>
      <c r="AW11" s="17">
        <v>8.7085422094639806E-2</v>
      </c>
    </row>
    <row r="12" spans="2:49" x14ac:dyDescent="0.3">
      <c r="B12" s="18" t="s">
        <v>269</v>
      </c>
      <c r="C12" s="17">
        <v>0.15138619456633001</v>
      </c>
      <c r="D12" s="17">
        <v>0.1752447001827</v>
      </c>
      <c r="E12" s="17">
        <v>0.120916790800283</v>
      </c>
      <c r="F12" s="17"/>
      <c r="G12" s="17">
        <v>0.121046128663179</v>
      </c>
      <c r="H12" s="17">
        <v>0.23003380412718899</v>
      </c>
      <c r="I12" s="17">
        <v>0.13952741774907099</v>
      </c>
      <c r="J12" s="17">
        <v>0.183399493778446</v>
      </c>
      <c r="K12" s="17">
        <v>0.111550631200187</v>
      </c>
      <c r="L12" s="17">
        <v>0.105911732711523</v>
      </c>
      <c r="M12" s="17"/>
      <c r="N12" s="17">
        <v>0.16045394884057401</v>
      </c>
      <c r="O12" s="17">
        <v>0.114516322215204</v>
      </c>
      <c r="P12" s="17">
        <v>0.165509514771087</v>
      </c>
      <c r="Q12" s="17">
        <v>0.16783896132040699</v>
      </c>
      <c r="R12" s="17"/>
      <c r="S12" s="17">
        <v>0.22438087356640399</v>
      </c>
      <c r="T12" s="17">
        <v>0.16271843878001099</v>
      </c>
      <c r="U12" s="17">
        <v>0.100399105737543</v>
      </c>
      <c r="V12" s="17">
        <v>0.15720146382083999</v>
      </c>
      <c r="W12" s="17">
        <v>0.187322577481112</v>
      </c>
      <c r="X12" s="17">
        <v>7.8916449525309906E-2</v>
      </c>
      <c r="Y12" s="17">
        <v>5.3619436741884803E-2</v>
      </c>
      <c r="Z12" s="17">
        <v>0.10849601641616401</v>
      </c>
      <c r="AA12" s="17">
        <v>0.13125995355216299</v>
      </c>
      <c r="AB12" s="17">
        <v>0.16632822892407301</v>
      </c>
      <c r="AC12" s="17">
        <v>0.248172700622147</v>
      </c>
      <c r="AD12" s="17">
        <v>7.0572778246631607E-2</v>
      </c>
      <c r="AE12" s="17"/>
      <c r="AF12" s="17">
        <v>0.14788701864364101</v>
      </c>
      <c r="AG12" s="17">
        <v>0.16006920965142199</v>
      </c>
      <c r="AH12" s="17">
        <v>0.124371184817386</v>
      </c>
      <c r="AI12" s="17">
        <v>0.19233117485648901</v>
      </c>
      <c r="AJ12" s="17">
        <v>0.192126595851355</v>
      </c>
      <c r="AK12" s="17"/>
      <c r="AL12" s="17">
        <v>0.20012687803358201</v>
      </c>
      <c r="AM12" s="17">
        <v>0.15455963369308501</v>
      </c>
      <c r="AN12" s="17">
        <v>0.14277394805938101</v>
      </c>
      <c r="AO12" s="17">
        <v>6.86619059769535E-2</v>
      </c>
      <c r="AP12" s="17">
        <v>0.13718841052288</v>
      </c>
      <c r="AQ12" s="17">
        <v>0.13892949357673701</v>
      </c>
      <c r="AR12" s="17"/>
      <c r="AS12" s="17">
        <v>0.165786827060459</v>
      </c>
      <c r="AT12" s="17">
        <v>0.12847007362737201</v>
      </c>
      <c r="AU12" s="17"/>
      <c r="AV12" s="17">
        <v>0.16060749293079299</v>
      </c>
      <c r="AW12" s="17">
        <v>0.182357223566395</v>
      </c>
    </row>
    <row r="13" spans="2:49" x14ac:dyDescent="0.3">
      <c r="B13" s="18" t="s">
        <v>270</v>
      </c>
      <c r="C13" s="17">
        <v>0.11636852604506399</v>
      </c>
      <c r="D13" s="17">
        <v>0.11542092144008401</v>
      </c>
      <c r="E13" s="17">
        <v>0.117982227291956</v>
      </c>
      <c r="F13" s="17"/>
      <c r="G13" s="17">
        <v>7.3116454899451802E-2</v>
      </c>
      <c r="H13" s="17">
        <v>9.5446725626210496E-2</v>
      </c>
      <c r="I13" s="17">
        <v>7.4550558491860902E-2</v>
      </c>
      <c r="J13" s="17">
        <v>0.14145225096421599</v>
      </c>
      <c r="K13" s="17">
        <v>0.14001736807426199</v>
      </c>
      <c r="L13" s="17">
        <v>0.142608455774177</v>
      </c>
      <c r="M13" s="17"/>
      <c r="N13" s="17">
        <v>0.100892032473353</v>
      </c>
      <c r="O13" s="17">
        <v>0.127959720981768</v>
      </c>
      <c r="P13" s="17">
        <v>7.8637063102390395E-2</v>
      </c>
      <c r="Q13" s="17">
        <v>0.16790267547371099</v>
      </c>
      <c r="R13" s="17"/>
      <c r="S13" s="17">
        <v>4.6506680127229097E-2</v>
      </c>
      <c r="T13" s="17">
        <v>0.106173690298053</v>
      </c>
      <c r="U13" s="17">
        <v>0.12912693269836301</v>
      </c>
      <c r="V13" s="17">
        <v>0.101622252367967</v>
      </c>
      <c r="W13" s="17">
        <v>0.184252654654502</v>
      </c>
      <c r="X13" s="17">
        <v>8.6654438321113095E-2</v>
      </c>
      <c r="Y13" s="17">
        <v>0.16647454701754999</v>
      </c>
      <c r="Z13" s="17">
        <v>0.26790554467338301</v>
      </c>
      <c r="AA13" s="17">
        <v>5.4455824275150999E-2</v>
      </c>
      <c r="AB13" s="17">
        <v>0.15418028439999901</v>
      </c>
      <c r="AC13" s="17">
        <v>0.143663009932915</v>
      </c>
      <c r="AD13" s="17">
        <v>0.21996845209291699</v>
      </c>
      <c r="AE13" s="17"/>
      <c r="AF13" s="17">
        <v>0.15569566503052201</v>
      </c>
      <c r="AG13" s="17">
        <v>9.63121914448688E-2</v>
      </c>
      <c r="AH13" s="17">
        <v>0.13151628841243801</v>
      </c>
      <c r="AI13" s="17">
        <v>6.8361144978588695E-2</v>
      </c>
      <c r="AJ13" s="17">
        <v>6.7354920879119498E-2</v>
      </c>
      <c r="AK13" s="17"/>
      <c r="AL13" s="17">
        <v>9.4451895988900206E-2</v>
      </c>
      <c r="AM13" s="17">
        <v>0.104539141118649</v>
      </c>
      <c r="AN13" s="17">
        <v>0.165214087751061</v>
      </c>
      <c r="AO13" s="17">
        <v>0.11997446706537999</v>
      </c>
      <c r="AP13" s="17">
        <v>0.15553391553262699</v>
      </c>
      <c r="AQ13" s="17">
        <v>0.129139554850289</v>
      </c>
      <c r="AR13" s="17"/>
      <c r="AS13" s="17">
        <v>0.127602898601373</v>
      </c>
      <c r="AT13" s="17">
        <v>9.8490961272917996E-2</v>
      </c>
      <c r="AU13" s="17"/>
      <c r="AV13" s="17">
        <v>0.120335392637568</v>
      </c>
      <c r="AW13" s="17">
        <v>0.150854044871263</v>
      </c>
    </row>
    <row r="14" spans="2:49" x14ac:dyDescent="0.3">
      <c r="B14" s="18" t="s">
        <v>271</v>
      </c>
      <c r="C14" s="17">
        <v>0.397720920144294</v>
      </c>
      <c r="D14" s="17">
        <v>0.37142707649906198</v>
      </c>
      <c r="E14" s="17">
        <v>0.428676555057316</v>
      </c>
      <c r="F14" s="17"/>
      <c r="G14" s="17">
        <v>0.32267941627324798</v>
      </c>
      <c r="H14" s="17">
        <v>0.128420663593875</v>
      </c>
      <c r="I14" s="17">
        <v>0.34399255064392098</v>
      </c>
      <c r="J14" s="17">
        <v>0.49232636664060198</v>
      </c>
      <c r="K14" s="17">
        <v>0.52814967751340902</v>
      </c>
      <c r="L14" s="17">
        <v>0.52567104033157497</v>
      </c>
      <c r="M14" s="17"/>
      <c r="N14" s="17">
        <v>0.33675828943538699</v>
      </c>
      <c r="O14" s="17">
        <v>0.42957482132236002</v>
      </c>
      <c r="P14" s="17">
        <v>0.40589637728607603</v>
      </c>
      <c r="Q14" s="17">
        <v>0.45149873836063198</v>
      </c>
      <c r="R14" s="17"/>
      <c r="S14" s="17">
        <v>0.33098436478114601</v>
      </c>
      <c r="T14" s="17">
        <v>0.49276565616901202</v>
      </c>
      <c r="U14" s="17">
        <v>0.53375777341488795</v>
      </c>
      <c r="V14" s="17">
        <v>0.43467264034777098</v>
      </c>
      <c r="W14" s="17">
        <v>0.39464770990690201</v>
      </c>
      <c r="X14" s="17">
        <v>0.52843419010822201</v>
      </c>
      <c r="Y14" s="17">
        <v>0.41592808063898501</v>
      </c>
      <c r="Z14" s="17">
        <v>0.190220250541629</v>
      </c>
      <c r="AA14" s="17">
        <v>0.421589081783379</v>
      </c>
      <c r="AB14" s="17">
        <v>0.31244131226242999</v>
      </c>
      <c r="AC14" s="17">
        <v>0.312606773083072</v>
      </c>
      <c r="AD14" s="17">
        <v>0.31589175893270799</v>
      </c>
      <c r="AE14" s="17"/>
      <c r="AF14" s="17">
        <v>0.42935356841337402</v>
      </c>
      <c r="AG14" s="17">
        <v>0.51294889044490499</v>
      </c>
      <c r="AH14" s="17">
        <v>0.35217478937449798</v>
      </c>
      <c r="AI14" s="17">
        <v>0.29554962633610299</v>
      </c>
      <c r="AJ14" s="17">
        <v>0.140070470686772</v>
      </c>
      <c r="AK14" s="17"/>
      <c r="AL14" s="17">
        <v>0.25461163009750498</v>
      </c>
      <c r="AM14" s="17">
        <v>0.46124633827481099</v>
      </c>
      <c r="AN14" s="17">
        <v>0.41700053510770402</v>
      </c>
      <c r="AO14" s="17">
        <v>0.49389700152042898</v>
      </c>
      <c r="AP14" s="17">
        <v>0.49791780711622202</v>
      </c>
      <c r="AQ14" s="17">
        <v>0.355320990970527</v>
      </c>
      <c r="AR14" s="17"/>
      <c r="AS14" s="17">
        <v>0.34579617334816198</v>
      </c>
      <c r="AT14" s="17">
        <v>0.48035019200370799</v>
      </c>
      <c r="AU14" s="17"/>
      <c r="AV14" s="17">
        <v>0.331946966397762</v>
      </c>
      <c r="AW14" s="17">
        <v>0.39010434978853598</v>
      </c>
    </row>
    <row r="15" spans="2:49" x14ac:dyDescent="0.3">
      <c r="B15" s="18" t="s">
        <v>272</v>
      </c>
      <c r="C15" s="17">
        <v>5.8960252548326E-2</v>
      </c>
      <c r="D15" s="17">
        <v>3.5651111535556501E-2</v>
      </c>
      <c r="E15" s="17">
        <v>8.4968714755094293E-2</v>
      </c>
      <c r="F15" s="17"/>
      <c r="G15" s="17">
        <v>4.72603894167542E-2</v>
      </c>
      <c r="H15" s="17">
        <v>2.28927062516214E-2</v>
      </c>
      <c r="I15" s="17">
        <v>5.67822584207325E-2</v>
      </c>
      <c r="J15" s="17">
        <v>5.85012986474557E-2</v>
      </c>
      <c r="K15" s="17">
        <v>6.6766254711129305E-2</v>
      </c>
      <c r="L15" s="17">
        <v>9.0805394162806793E-2</v>
      </c>
      <c r="M15" s="17"/>
      <c r="N15" s="17">
        <v>3.1786600313384997E-2</v>
      </c>
      <c r="O15" s="17">
        <v>8.4034467134058294E-2</v>
      </c>
      <c r="P15" s="17">
        <v>6.1274833752184198E-2</v>
      </c>
      <c r="Q15" s="17">
        <v>7.0117869369827904E-2</v>
      </c>
      <c r="R15" s="17"/>
      <c r="S15" s="17">
        <v>2.51204992262513E-2</v>
      </c>
      <c r="T15" s="17">
        <v>3.4064326927089203E-2</v>
      </c>
      <c r="U15" s="17">
        <v>0.10055059329409</v>
      </c>
      <c r="V15" s="17">
        <v>9.8765606211155196E-2</v>
      </c>
      <c r="W15" s="17">
        <v>9.7697765450383806E-2</v>
      </c>
      <c r="X15" s="17">
        <v>5.8677139545619497E-2</v>
      </c>
      <c r="Y15" s="17">
        <v>5.2214436333233298E-2</v>
      </c>
      <c r="Z15" s="17">
        <v>7.8796431557393798E-2</v>
      </c>
      <c r="AA15" s="17">
        <v>5.5245762035524899E-2</v>
      </c>
      <c r="AB15" s="17">
        <v>4.2428094471178797E-2</v>
      </c>
      <c r="AC15" s="17">
        <v>4.6697097332593598E-2</v>
      </c>
      <c r="AD15" s="17">
        <v>0.163233806638164</v>
      </c>
      <c r="AE15" s="17"/>
      <c r="AF15" s="17">
        <v>8.9686054341739999E-2</v>
      </c>
      <c r="AG15" s="17">
        <v>7.4840418097172207E-2</v>
      </c>
      <c r="AH15" s="17">
        <v>6.6194740015702302E-2</v>
      </c>
      <c r="AI15" s="17">
        <v>2.33486041491794E-2</v>
      </c>
      <c r="AJ15" s="17">
        <v>0</v>
      </c>
      <c r="AK15" s="17"/>
      <c r="AL15" s="17">
        <v>3.6022600218015698E-2</v>
      </c>
      <c r="AM15" s="17">
        <v>5.6164753594973901E-2</v>
      </c>
      <c r="AN15" s="17">
        <v>6.2084595282225603E-2</v>
      </c>
      <c r="AO15" s="17">
        <v>9.3262288492358694E-2</v>
      </c>
      <c r="AP15" s="17">
        <v>6.1997910907197903E-2</v>
      </c>
      <c r="AQ15" s="17">
        <v>9.8440145340646198E-2</v>
      </c>
      <c r="AR15" s="17"/>
      <c r="AS15" s="17">
        <v>6.8786093702090795E-2</v>
      </c>
      <c r="AT15" s="17">
        <v>4.3324122378456002E-2</v>
      </c>
      <c r="AU15" s="17"/>
      <c r="AV15" s="17">
        <v>6.7293207840707595E-2</v>
      </c>
      <c r="AW15" s="17">
        <v>7.3562327488502305E-2</v>
      </c>
    </row>
    <row r="16" spans="2:49" ht="28.8" x14ac:dyDescent="0.3">
      <c r="B16" s="18" t="s">
        <v>273</v>
      </c>
      <c r="C16" s="17">
        <v>3.9957861519543898E-2</v>
      </c>
      <c r="D16" s="17">
        <v>4.7251421835417598E-2</v>
      </c>
      <c r="E16" s="17">
        <v>3.21047850912346E-2</v>
      </c>
      <c r="F16" s="17"/>
      <c r="G16" s="17">
        <v>2.4006128319788801E-2</v>
      </c>
      <c r="H16" s="17">
        <v>4.3922872259060303E-2</v>
      </c>
      <c r="I16" s="17">
        <v>5.2229794239501803E-2</v>
      </c>
      <c r="J16" s="17">
        <v>4.9825797920259297E-2</v>
      </c>
      <c r="K16" s="17">
        <v>2.57058669061613E-2</v>
      </c>
      <c r="L16" s="17">
        <v>3.6325468748406302E-2</v>
      </c>
      <c r="M16" s="17"/>
      <c r="N16" s="17">
        <v>3.6461422888395899E-2</v>
      </c>
      <c r="O16" s="17">
        <v>3.7178623287616099E-2</v>
      </c>
      <c r="P16" s="17">
        <v>4.9434880515375E-2</v>
      </c>
      <c r="Q16" s="17">
        <v>2.9274810535716199E-2</v>
      </c>
      <c r="R16" s="17"/>
      <c r="S16" s="17">
        <v>7.6313566229547602E-2</v>
      </c>
      <c r="T16" s="17">
        <v>1.60554347171274E-2</v>
      </c>
      <c r="U16" s="17">
        <v>3.3963557229582997E-2</v>
      </c>
      <c r="V16" s="17">
        <v>0</v>
      </c>
      <c r="W16" s="17">
        <v>3.2975880485617601E-2</v>
      </c>
      <c r="X16" s="17">
        <v>3.71644691931073E-2</v>
      </c>
      <c r="Y16" s="17">
        <v>0</v>
      </c>
      <c r="Z16" s="17">
        <v>7.7007455422155896E-2</v>
      </c>
      <c r="AA16" s="17">
        <v>1.9821827445677499E-2</v>
      </c>
      <c r="AB16" s="17">
        <v>4.4379888161178799E-2</v>
      </c>
      <c r="AC16" s="17">
        <v>9.7724028109875197E-2</v>
      </c>
      <c r="AD16" s="17">
        <v>8.28573649055592E-2</v>
      </c>
      <c r="AE16" s="17"/>
      <c r="AF16" s="17">
        <v>5.1160209235957703E-2</v>
      </c>
      <c r="AG16" s="17">
        <v>1.05859199271506E-2</v>
      </c>
      <c r="AH16" s="17">
        <v>4.6575889090209897E-2</v>
      </c>
      <c r="AI16" s="17">
        <v>3.78568335567675E-2</v>
      </c>
      <c r="AJ16" s="17">
        <v>0</v>
      </c>
      <c r="AK16" s="17"/>
      <c r="AL16" s="17">
        <v>2.89760194414443E-2</v>
      </c>
      <c r="AM16" s="17">
        <v>3.9747084771348203E-2</v>
      </c>
      <c r="AN16" s="17">
        <v>4.9205024367618103E-2</v>
      </c>
      <c r="AO16" s="17">
        <v>1.2639548508430701E-2</v>
      </c>
      <c r="AP16" s="17">
        <v>8.1186274928034804E-2</v>
      </c>
      <c r="AQ16" s="17">
        <v>9.2661291534553894E-2</v>
      </c>
      <c r="AR16" s="17"/>
      <c r="AS16" s="17">
        <v>2.4814579235183199E-2</v>
      </c>
      <c r="AT16" s="17">
        <v>6.4055781411789206E-2</v>
      </c>
      <c r="AU16" s="17"/>
      <c r="AV16" s="17">
        <v>2.2898131814931701E-2</v>
      </c>
      <c r="AW16" s="17">
        <v>3.0945926014772401E-2</v>
      </c>
    </row>
    <row r="17" spans="2:49" ht="28.8" x14ac:dyDescent="0.3">
      <c r="B17" s="18" t="s">
        <v>296</v>
      </c>
      <c r="C17" s="19">
        <v>2.4215765431089199E-2</v>
      </c>
      <c r="D17" s="19">
        <v>3.7909147631765699E-2</v>
      </c>
      <c r="E17" s="19">
        <v>9.2239121827201297E-3</v>
      </c>
      <c r="F17" s="19"/>
      <c r="G17" s="19">
        <v>7.7768717831786197E-2</v>
      </c>
      <c r="H17" s="19">
        <v>1.1029581479241801E-2</v>
      </c>
      <c r="I17" s="19">
        <v>1.70900100565799E-2</v>
      </c>
      <c r="J17" s="19">
        <v>1.25645459092449E-2</v>
      </c>
      <c r="K17" s="19">
        <v>5.2384701720208399E-2</v>
      </c>
      <c r="L17" s="19">
        <v>9.3706558625598797E-3</v>
      </c>
      <c r="M17" s="19"/>
      <c r="N17" s="19">
        <v>1.31103691790024E-2</v>
      </c>
      <c r="O17" s="19">
        <v>3.6148846291589001E-2</v>
      </c>
      <c r="P17" s="19">
        <v>2.01803468840057E-2</v>
      </c>
      <c r="Q17" s="19">
        <v>3.2003411513310501E-2</v>
      </c>
      <c r="R17" s="19"/>
      <c r="S17" s="19">
        <v>1.2446131213490599E-2</v>
      </c>
      <c r="T17" s="19">
        <v>0</v>
      </c>
      <c r="U17" s="19">
        <v>3.4053146968433701E-2</v>
      </c>
      <c r="V17" s="19">
        <v>0</v>
      </c>
      <c r="W17" s="19">
        <v>0</v>
      </c>
      <c r="X17" s="19">
        <v>0</v>
      </c>
      <c r="Y17" s="19">
        <v>3.6681807629727101E-2</v>
      </c>
      <c r="Z17" s="19">
        <v>0</v>
      </c>
      <c r="AA17" s="19">
        <v>1.77318937857779E-2</v>
      </c>
      <c r="AB17" s="19">
        <v>0.146972968713313</v>
      </c>
      <c r="AC17" s="19">
        <v>0</v>
      </c>
      <c r="AD17" s="19">
        <v>0</v>
      </c>
      <c r="AE17" s="19"/>
      <c r="AF17" s="19">
        <v>2.99691696504042E-2</v>
      </c>
      <c r="AG17" s="19">
        <v>1.3632482809338301E-2</v>
      </c>
      <c r="AH17" s="19">
        <v>1.6917322896857601E-2</v>
      </c>
      <c r="AI17" s="19">
        <v>2.4201517760381101E-2</v>
      </c>
      <c r="AJ17" s="19">
        <v>7.2891186174439598E-2</v>
      </c>
      <c r="AK17" s="19"/>
      <c r="AL17" s="19">
        <v>3.7182288283041702E-2</v>
      </c>
      <c r="AM17" s="19">
        <v>1.51478120637954E-2</v>
      </c>
      <c r="AN17" s="19">
        <v>2.10293650163739E-2</v>
      </c>
      <c r="AO17" s="19">
        <v>4.1081882361942303E-2</v>
      </c>
      <c r="AP17" s="19">
        <v>0</v>
      </c>
      <c r="AQ17" s="19">
        <v>0</v>
      </c>
      <c r="AR17" s="19"/>
      <c r="AS17" s="19">
        <v>2.0544636493111699E-2</v>
      </c>
      <c r="AT17" s="19">
        <v>3.00577334668332E-2</v>
      </c>
      <c r="AU17" s="19"/>
      <c r="AV17" s="19">
        <v>1.8001421197946899E-2</v>
      </c>
      <c r="AW17" s="19">
        <v>2.8681220228743198E-2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299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1197</v>
      </c>
      <c r="D7" s="10">
        <v>705</v>
      </c>
      <c r="E7" s="10">
        <v>490</v>
      </c>
      <c r="F7" s="10"/>
      <c r="G7" s="10">
        <v>188</v>
      </c>
      <c r="H7" s="10">
        <v>251</v>
      </c>
      <c r="I7" s="10">
        <v>160</v>
      </c>
      <c r="J7" s="10">
        <v>205</v>
      </c>
      <c r="K7" s="10">
        <v>168</v>
      </c>
      <c r="L7" s="10">
        <v>225</v>
      </c>
      <c r="M7" s="10"/>
      <c r="N7" s="10">
        <v>359</v>
      </c>
      <c r="O7" s="10">
        <v>300</v>
      </c>
      <c r="P7" s="10">
        <v>246</v>
      </c>
      <c r="Q7" s="10">
        <v>289</v>
      </c>
      <c r="R7" s="10"/>
      <c r="S7" s="10">
        <v>172</v>
      </c>
      <c r="T7" s="10">
        <v>151</v>
      </c>
      <c r="U7" s="10">
        <v>89</v>
      </c>
      <c r="V7" s="10">
        <v>108</v>
      </c>
      <c r="W7" s="10">
        <v>95</v>
      </c>
      <c r="X7" s="10">
        <v>103</v>
      </c>
      <c r="Y7" s="10">
        <v>85</v>
      </c>
      <c r="Z7" s="10">
        <v>54</v>
      </c>
      <c r="AA7" s="10">
        <v>131</v>
      </c>
      <c r="AB7" s="10">
        <v>115</v>
      </c>
      <c r="AC7" s="10">
        <v>54</v>
      </c>
      <c r="AD7" s="10">
        <v>40</v>
      </c>
      <c r="AE7" s="10"/>
      <c r="AF7" s="10">
        <v>253</v>
      </c>
      <c r="AG7" s="10">
        <v>278</v>
      </c>
      <c r="AH7" s="10">
        <v>318</v>
      </c>
      <c r="AI7" s="10">
        <v>165</v>
      </c>
      <c r="AJ7" s="10">
        <v>26</v>
      </c>
      <c r="AK7" s="10"/>
      <c r="AL7" s="10">
        <v>362</v>
      </c>
      <c r="AM7" s="10">
        <v>332</v>
      </c>
      <c r="AN7" s="10">
        <v>142</v>
      </c>
      <c r="AO7" s="10">
        <v>205</v>
      </c>
      <c r="AP7" s="10">
        <v>104</v>
      </c>
      <c r="AQ7" s="10">
        <v>52</v>
      </c>
      <c r="AR7" s="10"/>
      <c r="AS7" s="10">
        <v>683</v>
      </c>
      <c r="AT7" s="10">
        <v>514</v>
      </c>
      <c r="AU7" s="10"/>
      <c r="AV7" s="10">
        <v>474</v>
      </c>
      <c r="AW7" s="10">
        <v>209</v>
      </c>
    </row>
    <row r="8" spans="2:49" ht="30" customHeight="1" x14ac:dyDescent="0.3">
      <c r="B8" s="11" t="s">
        <v>20</v>
      </c>
      <c r="C8" s="11">
        <v>1197</v>
      </c>
      <c r="D8" s="11">
        <v>712</v>
      </c>
      <c r="E8" s="11">
        <v>483</v>
      </c>
      <c r="F8" s="11"/>
      <c r="G8" s="11">
        <v>188</v>
      </c>
      <c r="H8" s="11">
        <v>239</v>
      </c>
      <c r="I8" s="11">
        <v>191</v>
      </c>
      <c r="J8" s="11">
        <v>210</v>
      </c>
      <c r="K8" s="11">
        <v>159</v>
      </c>
      <c r="L8" s="11">
        <v>210</v>
      </c>
      <c r="M8" s="11"/>
      <c r="N8" s="11">
        <v>353</v>
      </c>
      <c r="O8" s="11">
        <v>294</v>
      </c>
      <c r="P8" s="11">
        <v>260</v>
      </c>
      <c r="Q8" s="11">
        <v>287</v>
      </c>
      <c r="R8" s="11"/>
      <c r="S8" s="11">
        <v>173</v>
      </c>
      <c r="T8" s="11">
        <v>146</v>
      </c>
      <c r="U8" s="11">
        <v>91</v>
      </c>
      <c r="V8" s="11">
        <v>105</v>
      </c>
      <c r="W8" s="11">
        <v>91</v>
      </c>
      <c r="X8" s="11">
        <v>109</v>
      </c>
      <c r="Y8" s="11">
        <v>82</v>
      </c>
      <c r="Z8" s="11">
        <v>52</v>
      </c>
      <c r="AA8" s="11">
        <v>136</v>
      </c>
      <c r="AB8" s="11">
        <v>117</v>
      </c>
      <c r="AC8" s="11">
        <v>53</v>
      </c>
      <c r="AD8" s="11">
        <v>41</v>
      </c>
      <c r="AE8" s="11"/>
      <c r="AF8" s="11">
        <v>255</v>
      </c>
      <c r="AG8" s="11">
        <v>279</v>
      </c>
      <c r="AH8" s="11">
        <v>320</v>
      </c>
      <c r="AI8" s="11">
        <v>164</v>
      </c>
      <c r="AJ8" s="11">
        <v>24</v>
      </c>
      <c r="AK8" s="11"/>
      <c r="AL8" s="11">
        <v>362</v>
      </c>
      <c r="AM8" s="11">
        <v>334</v>
      </c>
      <c r="AN8" s="11">
        <v>144</v>
      </c>
      <c r="AO8" s="11">
        <v>203</v>
      </c>
      <c r="AP8" s="11">
        <v>103</v>
      </c>
      <c r="AQ8" s="11">
        <v>52</v>
      </c>
      <c r="AR8" s="11"/>
      <c r="AS8" s="11">
        <v>679</v>
      </c>
      <c r="AT8" s="11">
        <v>518</v>
      </c>
      <c r="AU8" s="11"/>
      <c r="AV8" s="11">
        <v>470</v>
      </c>
      <c r="AW8" s="11">
        <v>209</v>
      </c>
    </row>
    <row r="9" spans="2:49" x14ac:dyDescent="0.3">
      <c r="B9" s="18" t="s">
        <v>266</v>
      </c>
      <c r="C9" s="17">
        <v>3.0643344484393101E-2</v>
      </c>
      <c r="D9" s="17">
        <v>3.6808717995612299E-2</v>
      </c>
      <c r="E9" s="17">
        <v>2.1691863745462302E-2</v>
      </c>
      <c r="F9" s="17"/>
      <c r="G9" s="17">
        <v>2.9778493101206099E-2</v>
      </c>
      <c r="H9" s="17">
        <v>8.1695753237112506E-2</v>
      </c>
      <c r="I9" s="17">
        <v>2.49379558445182E-2</v>
      </c>
      <c r="J9" s="17">
        <v>1.4695273703881601E-2</v>
      </c>
      <c r="K9" s="17">
        <v>2.3200947748397299E-2</v>
      </c>
      <c r="L9" s="17">
        <v>0</v>
      </c>
      <c r="M9" s="17"/>
      <c r="N9" s="17">
        <v>4.4943958737194499E-2</v>
      </c>
      <c r="O9" s="17">
        <v>2.2764032575644098E-2</v>
      </c>
      <c r="P9" s="17">
        <v>2.7448692758019699E-2</v>
      </c>
      <c r="Q9" s="17">
        <v>2.43169108613055E-2</v>
      </c>
      <c r="R9" s="17"/>
      <c r="S9" s="17">
        <v>5.0742666860232398E-2</v>
      </c>
      <c r="T9" s="17">
        <v>3.8634908758937603E-2</v>
      </c>
      <c r="U9" s="17">
        <v>3.2174362209275102E-2</v>
      </c>
      <c r="V9" s="17">
        <v>2.89294600805051E-2</v>
      </c>
      <c r="W9" s="17">
        <v>1.05382369066995E-2</v>
      </c>
      <c r="X9" s="17">
        <v>0</v>
      </c>
      <c r="Y9" s="17">
        <v>3.5139508344784097E-2</v>
      </c>
      <c r="Z9" s="17">
        <v>5.9893600922523701E-2</v>
      </c>
      <c r="AA9" s="17">
        <v>4.1046268817250299E-2</v>
      </c>
      <c r="AB9" s="17">
        <v>1.6578578569428001E-2</v>
      </c>
      <c r="AC9" s="17">
        <v>1.75337573262569E-2</v>
      </c>
      <c r="AD9" s="17">
        <v>2.1002709291442701E-2</v>
      </c>
      <c r="AE9" s="17"/>
      <c r="AF9" s="17">
        <v>2.3648008703599701E-2</v>
      </c>
      <c r="AG9" s="17">
        <v>1.31906905274966E-2</v>
      </c>
      <c r="AH9" s="17">
        <v>2.94159629793866E-2</v>
      </c>
      <c r="AI9" s="17">
        <v>7.3285324548179195E-2</v>
      </c>
      <c r="AJ9" s="17">
        <v>7.0083841062324695E-2</v>
      </c>
      <c r="AK9" s="17"/>
      <c r="AL9" s="17">
        <v>5.1115259263135697E-2</v>
      </c>
      <c r="AM9" s="17">
        <v>2.2895894643187399E-2</v>
      </c>
      <c r="AN9" s="17">
        <v>1.33095027876729E-2</v>
      </c>
      <c r="AO9" s="17">
        <v>1.9069874391466301E-2</v>
      </c>
      <c r="AP9" s="17">
        <v>1.9418916454112398E-2</v>
      </c>
      <c r="AQ9" s="17">
        <v>5.3258166810577399E-2</v>
      </c>
      <c r="AR9" s="17"/>
      <c r="AS9" s="17">
        <v>3.14461061269923E-2</v>
      </c>
      <c r="AT9" s="17">
        <v>2.9591966842326001E-2</v>
      </c>
      <c r="AU9" s="17"/>
      <c r="AV9" s="17">
        <v>3.5223751670729803E-2</v>
      </c>
      <c r="AW9" s="17">
        <v>2.29599647603041E-2</v>
      </c>
    </row>
    <row r="10" spans="2:49" x14ac:dyDescent="0.3">
      <c r="B10" s="18" t="s">
        <v>267</v>
      </c>
      <c r="C10" s="17">
        <v>6.9637058153518699E-2</v>
      </c>
      <c r="D10" s="17">
        <v>7.4395361865473603E-2</v>
      </c>
      <c r="E10" s="17">
        <v>6.2929440804639095E-2</v>
      </c>
      <c r="F10" s="17"/>
      <c r="G10" s="17">
        <v>7.4477468478451603E-2</v>
      </c>
      <c r="H10" s="17">
        <v>0.158892510449688</v>
      </c>
      <c r="I10" s="17">
        <v>7.7020906455829499E-2</v>
      </c>
      <c r="J10" s="17">
        <v>3.9231548321155503E-2</v>
      </c>
      <c r="K10" s="17">
        <v>2.9111844915163498E-2</v>
      </c>
      <c r="L10" s="17">
        <v>1.7986770087854001E-2</v>
      </c>
      <c r="M10" s="17"/>
      <c r="N10" s="17">
        <v>0.106175111494827</v>
      </c>
      <c r="O10" s="17">
        <v>5.78173845687006E-2</v>
      </c>
      <c r="P10" s="17">
        <v>6.0756065980934498E-2</v>
      </c>
      <c r="Q10" s="17">
        <v>4.5533249763337197E-2</v>
      </c>
      <c r="R10" s="17"/>
      <c r="S10" s="17">
        <v>8.4849447181686799E-2</v>
      </c>
      <c r="T10" s="17">
        <v>7.2700457983693303E-2</v>
      </c>
      <c r="U10" s="17">
        <v>5.4104816585117302E-2</v>
      </c>
      <c r="V10" s="17">
        <v>6.22725765234124E-2</v>
      </c>
      <c r="W10" s="17">
        <v>6.5201012487035998E-2</v>
      </c>
      <c r="X10" s="17">
        <v>0.10238602657168901</v>
      </c>
      <c r="Y10" s="17">
        <v>6.2606974124300205E-2</v>
      </c>
      <c r="Z10" s="17">
        <v>7.0898723082394005E-2</v>
      </c>
      <c r="AA10" s="17">
        <v>9.1251674085390394E-2</v>
      </c>
      <c r="AB10" s="17">
        <v>4.4824708087764502E-2</v>
      </c>
      <c r="AC10" s="17">
        <v>1.8145377225392601E-2</v>
      </c>
      <c r="AD10" s="17">
        <v>4.93694482622224E-2</v>
      </c>
      <c r="AE10" s="17"/>
      <c r="AF10" s="17">
        <v>3.1943177444677798E-2</v>
      </c>
      <c r="AG10" s="17">
        <v>5.0741909888913903E-2</v>
      </c>
      <c r="AH10" s="17">
        <v>7.1903369896003197E-2</v>
      </c>
      <c r="AI10" s="17">
        <v>0.17432711376483101</v>
      </c>
      <c r="AJ10" s="17">
        <v>0.232173536306825</v>
      </c>
      <c r="AK10" s="17"/>
      <c r="AL10" s="17">
        <v>0.129067881484971</v>
      </c>
      <c r="AM10" s="17">
        <v>4.5085976746330303E-2</v>
      </c>
      <c r="AN10" s="17">
        <v>6.6994140931889795E-2</v>
      </c>
      <c r="AO10" s="17">
        <v>3.8233630586169298E-2</v>
      </c>
      <c r="AP10" s="17">
        <v>1.95152491540917E-2</v>
      </c>
      <c r="AQ10" s="17">
        <v>4.1924173169472098E-2</v>
      </c>
      <c r="AR10" s="17"/>
      <c r="AS10" s="17">
        <v>7.9976330717179203E-2</v>
      </c>
      <c r="AT10" s="17">
        <v>5.6095703619594997E-2</v>
      </c>
      <c r="AU10" s="17"/>
      <c r="AV10" s="17">
        <v>8.6762053192521699E-2</v>
      </c>
      <c r="AW10" s="17">
        <v>6.4732814740320499E-2</v>
      </c>
    </row>
    <row r="11" spans="2:49" x14ac:dyDescent="0.3">
      <c r="B11" s="18" t="s">
        <v>268</v>
      </c>
      <c r="C11" s="17">
        <v>0.112623460968638</v>
      </c>
      <c r="D11" s="17">
        <v>0.11296360624106699</v>
      </c>
      <c r="E11" s="17">
        <v>0.110365854205614</v>
      </c>
      <c r="F11" s="17"/>
      <c r="G11" s="17">
        <v>0.110194020195233</v>
      </c>
      <c r="H11" s="17">
        <v>0.14216568646609901</v>
      </c>
      <c r="I11" s="17">
        <v>0.105653385970323</v>
      </c>
      <c r="J11" s="17">
        <v>0.117540629015164</v>
      </c>
      <c r="K11" s="17">
        <v>0.10230204530070799</v>
      </c>
      <c r="L11" s="17">
        <v>9.03827502251381E-2</v>
      </c>
      <c r="M11" s="17"/>
      <c r="N11" s="17">
        <v>0.111128629678256</v>
      </c>
      <c r="O11" s="17">
        <v>0.12778682771900499</v>
      </c>
      <c r="P11" s="17">
        <v>0.10313228227651799</v>
      </c>
      <c r="Q11" s="17">
        <v>0.108712292676143</v>
      </c>
      <c r="R11" s="17"/>
      <c r="S11" s="17">
        <v>0.14996272963188401</v>
      </c>
      <c r="T11" s="17">
        <v>0.100807760926046</v>
      </c>
      <c r="U11" s="17">
        <v>8.2410835319601097E-2</v>
      </c>
      <c r="V11" s="17">
        <v>0.16201464618025699</v>
      </c>
      <c r="W11" s="17">
        <v>0.10475459094999499</v>
      </c>
      <c r="X11" s="17">
        <v>0.112581325449034</v>
      </c>
      <c r="Y11" s="17">
        <v>0.136495449228865</v>
      </c>
      <c r="Z11" s="17">
        <v>0.16703426780331199</v>
      </c>
      <c r="AA11" s="17">
        <v>9.5783226833075094E-2</v>
      </c>
      <c r="AB11" s="17">
        <v>4.4538305561240402E-2</v>
      </c>
      <c r="AC11" s="17">
        <v>9.1092527339662402E-2</v>
      </c>
      <c r="AD11" s="17">
        <v>0.11670754992070501</v>
      </c>
      <c r="AE11" s="17"/>
      <c r="AF11" s="17">
        <v>0.118968957911773</v>
      </c>
      <c r="AG11" s="17">
        <v>0.10819167827333601</v>
      </c>
      <c r="AH11" s="17">
        <v>9.8244741031154395E-2</v>
      </c>
      <c r="AI11" s="17">
        <v>0.126226645849671</v>
      </c>
      <c r="AJ11" s="17">
        <v>0.27688380448209299</v>
      </c>
      <c r="AK11" s="17"/>
      <c r="AL11" s="17">
        <v>0.133541167993417</v>
      </c>
      <c r="AM11" s="17">
        <v>0.105808358227638</v>
      </c>
      <c r="AN11" s="17">
        <v>7.6630332797611903E-2</v>
      </c>
      <c r="AO11" s="17">
        <v>0.102071853931714</v>
      </c>
      <c r="AP11" s="17">
        <v>0.12305572492291</v>
      </c>
      <c r="AQ11" s="17">
        <v>0.13105814285724099</v>
      </c>
      <c r="AR11" s="17"/>
      <c r="AS11" s="17">
        <v>0.13322666844339401</v>
      </c>
      <c r="AT11" s="17">
        <v>8.5639421691808798E-2</v>
      </c>
      <c r="AU11" s="17"/>
      <c r="AV11" s="17">
        <v>0.126083894388892</v>
      </c>
      <c r="AW11" s="17">
        <v>0.14927226871875901</v>
      </c>
    </row>
    <row r="12" spans="2:49" x14ac:dyDescent="0.3">
      <c r="B12" s="18" t="s">
        <v>269</v>
      </c>
      <c r="C12" s="17">
        <v>0.108143436786727</v>
      </c>
      <c r="D12" s="17">
        <v>0.10240014287150601</v>
      </c>
      <c r="E12" s="17">
        <v>0.117079374605734</v>
      </c>
      <c r="F12" s="17"/>
      <c r="G12" s="17">
        <v>0.12559655868536601</v>
      </c>
      <c r="H12" s="17">
        <v>0.15075430535609599</v>
      </c>
      <c r="I12" s="17">
        <v>0.12640700852188599</v>
      </c>
      <c r="J12" s="17">
        <v>7.8271332117187106E-2</v>
      </c>
      <c r="K12" s="17">
        <v>8.3052850995376695E-2</v>
      </c>
      <c r="L12" s="17">
        <v>7.6238937750174193E-2</v>
      </c>
      <c r="M12" s="17"/>
      <c r="N12" s="17">
        <v>0.102349941907251</v>
      </c>
      <c r="O12" s="17">
        <v>0.107081522869197</v>
      </c>
      <c r="P12" s="17">
        <v>0.12179106548334</v>
      </c>
      <c r="Q12" s="17">
        <v>0.10513498143811099</v>
      </c>
      <c r="R12" s="17"/>
      <c r="S12" s="17">
        <v>0.14663751219971899</v>
      </c>
      <c r="T12" s="17">
        <v>0.124686382125894</v>
      </c>
      <c r="U12" s="17">
        <v>0.10140074043162101</v>
      </c>
      <c r="V12" s="17">
        <v>0.12878738229976899</v>
      </c>
      <c r="W12" s="17">
        <v>9.0437715810650202E-2</v>
      </c>
      <c r="X12" s="17">
        <v>0.117687833218427</v>
      </c>
      <c r="Y12" s="17">
        <v>6.9672233227214997E-2</v>
      </c>
      <c r="Z12" s="17">
        <v>8.8998932425141702E-2</v>
      </c>
      <c r="AA12" s="17">
        <v>9.8728421727805493E-2</v>
      </c>
      <c r="AB12" s="17">
        <v>9.9677368582893403E-2</v>
      </c>
      <c r="AC12" s="17">
        <v>6.8591047906277305E-2</v>
      </c>
      <c r="AD12" s="17">
        <v>6.9844345035234595E-2</v>
      </c>
      <c r="AE12" s="17"/>
      <c r="AF12" s="17">
        <v>0.12937893417857599</v>
      </c>
      <c r="AG12" s="17">
        <v>0.113232753544305</v>
      </c>
      <c r="AH12" s="17">
        <v>8.5666332276828502E-2</v>
      </c>
      <c r="AI12" s="17">
        <v>0.131379240003062</v>
      </c>
      <c r="AJ12" s="17">
        <v>0.109819810293857</v>
      </c>
      <c r="AK12" s="17"/>
      <c r="AL12" s="17">
        <v>0.123238887871538</v>
      </c>
      <c r="AM12" s="17">
        <v>8.5263411701415104E-2</v>
      </c>
      <c r="AN12" s="17">
        <v>0.16234482459986199</v>
      </c>
      <c r="AO12" s="17">
        <v>0.104233632520926</v>
      </c>
      <c r="AP12" s="17">
        <v>6.8411495244888806E-2</v>
      </c>
      <c r="AQ12" s="17">
        <v>9.3318709697727403E-2</v>
      </c>
      <c r="AR12" s="17"/>
      <c r="AS12" s="17">
        <v>0.106524273576464</v>
      </c>
      <c r="AT12" s="17">
        <v>0.110264056292932</v>
      </c>
      <c r="AU12" s="17"/>
      <c r="AV12" s="17">
        <v>0.107158534700071</v>
      </c>
      <c r="AW12" s="17">
        <v>0.105099462938194</v>
      </c>
    </row>
    <row r="13" spans="2:49" x14ac:dyDescent="0.3">
      <c r="B13" s="18" t="s">
        <v>270</v>
      </c>
      <c r="C13" s="17">
        <v>9.5259959185692494E-2</v>
      </c>
      <c r="D13" s="17">
        <v>8.9595656134175805E-2</v>
      </c>
      <c r="E13" s="17">
        <v>0.104023199648845</v>
      </c>
      <c r="F13" s="17"/>
      <c r="G13" s="17">
        <v>9.0239247804248301E-2</v>
      </c>
      <c r="H13" s="17">
        <v>0.101983778009336</v>
      </c>
      <c r="I13" s="17">
        <v>0.111614243004326</v>
      </c>
      <c r="J13" s="17">
        <v>9.1782938321151003E-2</v>
      </c>
      <c r="K13" s="17">
        <v>6.0337359054379598E-2</v>
      </c>
      <c r="L13" s="17">
        <v>0.10717734381873099</v>
      </c>
      <c r="M13" s="17"/>
      <c r="N13" s="17">
        <v>0.103058745697008</v>
      </c>
      <c r="O13" s="17">
        <v>8.19253004294688E-2</v>
      </c>
      <c r="P13" s="17">
        <v>0.102003185405408</v>
      </c>
      <c r="Q13" s="17">
        <v>9.4192571961338706E-2</v>
      </c>
      <c r="R13" s="17"/>
      <c r="S13" s="17">
        <v>0.117219161340961</v>
      </c>
      <c r="T13" s="17">
        <v>9.0964796469974005E-2</v>
      </c>
      <c r="U13" s="17">
        <v>0.14343724772977401</v>
      </c>
      <c r="V13" s="17">
        <v>6.4395457844574303E-2</v>
      </c>
      <c r="W13" s="17">
        <v>0.124812528471439</v>
      </c>
      <c r="X13" s="17">
        <v>5.9719318650184303E-2</v>
      </c>
      <c r="Y13" s="17">
        <v>9.2846322566056599E-2</v>
      </c>
      <c r="Z13" s="17">
        <v>9.0970767912910797E-2</v>
      </c>
      <c r="AA13" s="17">
        <v>9.5879058089418406E-2</v>
      </c>
      <c r="AB13" s="17">
        <v>0.10721232470849899</v>
      </c>
      <c r="AC13" s="17">
        <v>3.3274585316444699E-2</v>
      </c>
      <c r="AD13" s="17">
        <v>7.3773676326613802E-2</v>
      </c>
      <c r="AE13" s="17"/>
      <c r="AF13" s="17">
        <v>7.8923078766101606E-2</v>
      </c>
      <c r="AG13" s="17">
        <v>8.4777627947992804E-2</v>
      </c>
      <c r="AH13" s="17">
        <v>0.109727030758897</v>
      </c>
      <c r="AI13" s="17">
        <v>9.2044790455753006E-2</v>
      </c>
      <c r="AJ13" s="17">
        <v>0.10928904141962401</v>
      </c>
      <c r="AK13" s="17"/>
      <c r="AL13" s="17">
        <v>9.1736329191898197E-2</v>
      </c>
      <c r="AM13" s="17">
        <v>0.10553957391645701</v>
      </c>
      <c r="AN13" s="17">
        <v>9.3345471430650806E-2</v>
      </c>
      <c r="AO13" s="17">
        <v>8.7501397309399695E-2</v>
      </c>
      <c r="AP13" s="17">
        <v>9.1181130435336294E-2</v>
      </c>
      <c r="AQ13" s="17">
        <v>9.7467215117163095E-2</v>
      </c>
      <c r="AR13" s="17"/>
      <c r="AS13" s="17">
        <v>0.115020748389789</v>
      </c>
      <c r="AT13" s="17">
        <v>6.9379235872206999E-2</v>
      </c>
      <c r="AU13" s="17"/>
      <c r="AV13" s="17">
        <v>0.113613302678748</v>
      </c>
      <c r="AW13" s="17">
        <v>0.118182448748266</v>
      </c>
    </row>
    <row r="14" spans="2:49" x14ac:dyDescent="0.3">
      <c r="B14" s="18" t="s">
        <v>271</v>
      </c>
      <c r="C14" s="17">
        <v>0.17117083072970299</v>
      </c>
      <c r="D14" s="17">
        <v>0.16366523379949399</v>
      </c>
      <c r="E14" s="17">
        <v>0.18297912547881401</v>
      </c>
      <c r="F14" s="17"/>
      <c r="G14" s="17">
        <v>0.10067604535409</v>
      </c>
      <c r="H14" s="17">
        <v>0.12157205401342799</v>
      </c>
      <c r="I14" s="17">
        <v>0.20482057669459</v>
      </c>
      <c r="J14" s="17">
        <v>0.170524374773978</v>
      </c>
      <c r="K14" s="17">
        <v>0.244795693061164</v>
      </c>
      <c r="L14" s="17">
        <v>0.204900132392319</v>
      </c>
      <c r="M14" s="17"/>
      <c r="N14" s="17">
        <v>0.158870100534792</v>
      </c>
      <c r="O14" s="17">
        <v>0.20003661662243</v>
      </c>
      <c r="P14" s="17">
        <v>0.138621684294989</v>
      </c>
      <c r="Q14" s="17">
        <v>0.18800690523084601</v>
      </c>
      <c r="R14" s="17"/>
      <c r="S14" s="17">
        <v>0.118827243420872</v>
      </c>
      <c r="T14" s="17">
        <v>0.17625735935089101</v>
      </c>
      <c r="U14" s="17">
        <v>0.179175577119218</v>
      </c>
      <c r="V14" s="17">
        <v>0.16019710309097099</v>
      </c>
      <c r="W14" s="17">
        <v>0.21422205880998399</v>
      </c>
      <c r="X14" s="17">
        <v>0.16644947042889599</v>
      </c>
      <c r="Y14" s="17">
        <v>0.18038576732539199</v>
      </c>
      <c r="Z14" s="17">
        <v>0.147603696052681</v>
      </c>
      <c r="AA14" s="17">
        <v>0.18761538941348299</v>
      </c>
      <c r="AB14" s="17">
        <v>0.16884611477521999</v>
      </c>
      <c r="AC14" s="17">
        <v>0.29152616045201402</v>
      </c>
      <c r="AD14" s="17">
        <v>0.109157051226329</v>
      </c>
      <c r="AE14" s="17"/>
      <c r="AF14" s="17">
        <v>0.19059692209373699</v>
      </c>
      <c r="AG14" s="17">
        <v>0.16460846435513701</v>
      </c>
      <c r="AH14" s="17">
        <v>0.17619271467125699</v>
      </c>
      <c r="AI14" s="17">
        <v>0.14234729574312499</v>
      </c>
      <c r="AJ14" s="17">
        <v>4.2555504639476098E-2</v>
      </c>
      <c r="AK14" s="17"/>
      <c r="AL14" s="17">
        <v>0.16691571798146901</v>
      </c>
      <c r="AM14" s="17">
        <v>0.18868813900512901</v>
      </c>
      <c r="AN14" s="17">
        <v>0.141769629042023</v>
      </c>
      <c r="AO14" s="17">
        <v>0.179795200176537</v>
      </c>
      <c r="AP14" s="17">
        <v>0.16186247520087699</v>
      </c>
      <c r="AQ14" s="17">
        <v>0.15448233786420801</v>
      </c>
      <c r="AR14" s="17"/>
      <c r="AS14" s="17">
        <v>0.17870152520300001</v>
      </c>
      <c r="AT14" s="17">
        <v>0.16130787343539801</v>
      </c>
      <c r="AU14" s="17"/>
      <c r="AV14" s="17">
        <v>0.18903779115498201</v>
      </c>
      <c r="AW14" s="17">
        <v>0.15548203225252399</v>
      </c>
    </row>
    <row r="15" spans="2:49" x14ac:dyDescent="0.3">
      <c r="B15" s="18" t="s">
        <v>272</v>
      </c>
      <c r="C15" s="17">
        <v>6.1343238041549099E-2</v>
      </c>
      <c r="D15" s="17">
        <v>5.3996460422405003E-2</v>
      </c>
      <c r="E15" s="17">
        <v>7.2437594468354294E-2</v>
      </c>
      <c r="F15" s="17"/>
      <c r="G15" s="17">
        <v>6.4209686939871502E-2</v>
      </c>
      <c r="H15" s="17">
        <v>2.8808980754737399E-2</v>
      </c>
      <c r="I15" s="17">
        <v>3.6249571883582202E-2</v>
      </c>
      <c r="J15" s="17">
        <v>9.4571717211595699E-2</v>
      </c>
      <c r="K15" s="17">
        <v>1.82392224178764E-2</v>
      </c>
      <c r="L15" s="17">
        <v>0.11819889149108501</v>
      </c>
      <c r="M15" s="17"/>
      <c r="N15" s="17">
        <v>5.7367344866615697E-2</v>
      </c>
      <c r="O15" s="17">
        <v>6.6088598732516698E-2</v>
      </c>
      <c r="P15" s="17">
        <v>6.5243350209371095E-2</v>
      </c>
      <c r="Q15" s="17">
        <v>5.8491239470942001E-2</v>
      </c>
      <c r="R15" s="17"/>
      <c r="S15" s="17">
        <v>4.42686639452846E-2</v>
      </c>
      <c r="T15" s="17">
        <v>5.4011507894046802E-2</v>
      </c>
      <c r="U15" s="17">
        <v>9.2821807808517495E-2</v>
      </c>
      <c r="V15" s="17">
        <v>7.38381416596985E-2</v>
      </c>
      <c r="W15" s="17">
        <v>5.9798654643922103E-2</v>
      </c>
      <c r="X15" s="17">
        <v>6.6238570937984104E-2</v>
      </c>
      <c r="Y15" s="17">
        <v>8.8883202559811803E-2</v>
      </c>
      <c r="Z15" s="17">
        <v>1.9060574574389502E-2</v>
      </c>
      <c r="AA15" s="17">
        <v>6.9367209077147496E-2</v>
      </c>
      <c r="AB15" s="17">
        <v>5.1632562233418597E-2</v>
      </c>
      <c r="AC15" s="17">
        <v>3.7704637604943303E-2</v>
      </c>
      <c r="AD15" s="17">
        <v>7.8347462532207104E-2</v>
      </c>
      <c r="AE15" s="17"/>
      <c r="AF15" s="17">
        <v>5.4073462472069699E-2</v>
      </c>
      <c r="AG15" s="17">
        <v>5.4810742526753498E-2</v>
      </c>
      <c r="AH15" s="17">
        <v>8.7308205825255794E-2</v>
      </c>
      <c r="AI15" s="17">
        <v>5.2728112304237199E-2</v>
      </c>
      <c r="AJ15" s="17">
        <v>0</v>
      </c>
      <c r="AK15" s="17"/>
      <c r="AL15" s="17">
        <v>5.0191429947518303E-2</v>
      </c>
      <c r="AM15" s="17">
        <v>6.2608450268328994E-2</v>
      </c>
      <c r="AN15" s="17">
        <v>5.8681566819582698E-2</v>
      </c>
      <c r="AO15" s="17">
        <v>8.7599674517503195E-2</v>
      </c>
      <c r="AP15" s="17">
        <v>6.0228045352346E-2</v>
      </c>
      <c r="AQ15" s="17">
        <v>3.7907489125525801E-2</v>
      </c>
      <c r="AR15" s="17"/>
      <c r="AS15" s="17">
        <v>4.7014876071597198E-2</v>
      </c>
      <c r="AT15" s="17">
        <v>8.0109106542535405E-2</v>
      </c>
      <c r="AU15" s="17"/>
      <c r="AV15" s="17">
        <v>4.4077875863624397E-2</v>
      </c>
      <c r="AW15" s="17">
        <v>5.36125832069764E-2</v>
      </c>
    </row>
    <row r="16" spans="2:49" ht="28.8" x14ac:dyDescent="0.3">
      <c r="B16" s="18" t="s">
        <v>273</v>
      </c>
      <c r="C16" s="17">
        <v>0.14955139928616701</v>
      </c>
      <c r="D16" s="17">
        <v>0.14853183966276501</v>
      </c>
      <c r="E16" s="17">
        <v>0.15170731255292999</v>
      </c>
      <c r="F16" s="17"/>
      <c r="G16" s="17">
        <v>0.17618071325158</v>
      </c>
      <c r="H16" s="17">
        <v>9.92462969067191E-2</v>
      </c>
      <c r="I16" s="17">
        <v>0.13249458700823299</v>
      </c>
      <c r="J16" s="17">
        <v>0.15957976293777801</v>
      </c>
      <c r="K16" s="17">
        <v>0.14792614160058401</v>
      </c>
      <c r="L16" s="17">
        <v>0.18981275903997999</v>
      </c>
      <c r="M16" s="17"/>
      <c r="N16" s="17">
        <v>0.14266416265029999</v>
      </c>
      <c r="O16" s="17">
        <v>0.127349949029188</v>
      </c>
      <c r="P16" s="17">
        <v>0.19049088415672799</v>
      </c>
      <c r="Q16" s="17">
        <v>0.14524859426261699</v>
      </c>
      <c r="R16" s="17"/>
      <c r="S16" s="17">
        <v>0.116847430499395</v>
      </c>
      <c r="T16" s="17">
        <v>0.154695073506388</v>
      </c>
      <c r="U16" s="17">
        <v>0.176533457690076</v>
      </c>
      <c r="V16" s="17">
        <v>0.17493592951549999</v>
      </c>
      <c r="W16" s="17">
        <v>0.176385679590533</v>
      </c>
      <c r="X16" s="17">
        <v>0.16167086330442201</v>
      </c>
      <c r="Y16" s="17">
        <v>0.191692988477174</v>
      </c>
      <c r="Z16" s="17">
        <v>0.11099575570337999</v>
      </c>
      <c r="AA16" s="17">
        <v>0.102336872058005</v>
      </c>
      <c r="AB16" s="17">
        <v>0.16225961889089799</v>
      </c>
      <c r="AC16" s="17">
        <v>0.13393927505325501</v>
      </c>
      <c r="AD16" s="17">
        <v>0.15725658315695301</v>
      </c>
      <c r="AE16" s="17"/>
      <c r="AF16" s="17">
        <v>0.14961222715278299</v>
      </c>
      <c r="AG16" s="17">
        <v>0.16297391927396901</v>
      </c>
      <c r="AH16" s="17">
        <v>0.179920757567852</v>
      </c>
      <c r="AI16" s="17">
        <v>8.01810057413994E-2</v>
      </c>
      <c r="AJ16" s="17">
        <v>3.0460084153668101E-2</v>
      </c>
      <c r="AK16" s="17"/>
      <c r="AL16" s="17">
        <v>0.12271217220234901</v>
      </c>
      <c r="AM16" s="17">
        <v>0.16166929623055101</v>
      </c>
      <c r="AN16" s="17">
        <v>0.12261811059698199</v>
      </c>
      <c r="AO16" s="17">
        <v>0.15409301786860199</v>
      </c>
      <c r="AP16" s="17">
        <v>0.20363894615511399</v>
      </c>
      <c r="AQ16" s="17">
        <v>0.20914669579883699</v>
      </c>
      <c r="AR16" s="17"/>
      <c r="AS16" s="17">
        <v>0.133770975766179</v>
      </c>
      <c r="AT16" s="17">
        <v>0.170219034099344</v>
      </c>
      <c r="AU16" s="17"/>
      <c r="AV16" s="17">
        <v>0.131168560300264</v>
      </c>
      <c r="AW16" s="17">
        <v>0.13961706833439799</v>
      </c>
    </row>
    <row r="17" spans="2:49" ht="28.8" x14ac:dyDescent="0.3">
      <c r="B17" s="18" t="s">
        <v>296</v>
      </c>
      <c r="C17" s="19">
        <v>0.20162727236361</v>
      </c>
      <c r="D17" s="19">
        <v>0.21764298100750201</v>
      </c>
      <c r="E17" s="19">
        <v>0.17678623448960701</v>
      </c>
      <c r="F17" s="19"/>
      <c r="G17" s="19">
        <v>0.228647766189953</v>
      </c>
      <c r="H17" s="19">
        <v>0.114880634806783</v>
      </c>
      <c r="I17" s="19">
        <v>0.18080176461671199</v>
      </c>
      <c r="J17" s="19">
        <v>0.23380242359810899</v>
      </c>
      <c r="K17" s="19">
        <v>0.29103389490635001</v>
      </c>
      <c r="L17" s="19">
        <v>0.195302415194719</v>
      </c>
      <c r="M17" s="19"/>
      <c r="N17" s="19">
        <v>0.17344200443375701</v>
      </c>
      <c r="O17" s="19">
        <v>0.20914976745385</v>
      </c>
      <c r="P17" s="19">
        <v>0.19051278943469099</v>
      </c>
      <c r="Q17" s="19">
        <v>0.23036325433535901</v>
      </c>
      <c r="R17" s="19"/>
      <c r="S17" s="19">
        <v>0.17064514491996499</v>
      </c>
      <c r="T17" s="19">
        <v>0.18724175298412901</v>
      </c>
      <c r="U17" s="19">
        <v>0.1379411551068</v>
      </c>
      <c r="V17" s="19">
        <v>0.144629302805312</v>
      </c>
      <c r="W17" s="19">
        <v>0.15384952232974</v>
      </c>
      <c r="X17" s="19">
        <v>0.21326659143936399</v>
      </c>
      <c r="Y17" s="19">
        <v>0.142277554146401</v>
      </c>
      <c r="Z17" s="19">
        <v>0.244543681523267</v>
      </c>
      <c r="AA17" s="19">
        <v>0.217991879898425</v>
      </c>
      <c r="AB17" s="19">
        <v>0.30443041859063902</v>
      </c>
      <c r="AC17" s="19">
        <v>0.30819263177575301</v>
      </c>
      <c r="AD17" s="19">
        <v>0.32454117424829299</v>
      </c>
      <c r="AE17" s="19"/>
      <c r="AF17" s="19">
        <v>0.222855231276682</v>
      </c>
      <c r="AG17" s="19">
        <v>0.24747221366209601</v>
      </c>
      <c r="AH17" s="19">
        <v>0.16162088499336599</v>
      </c>
      <c r="AI17" s="19">
        <v>0.12748047158974199</v>
      </c>
      <c r="AJ17" s="19">
        <v>0.128734377642131</v>
      </c>
      <c r="AK17" s="19"/>
      <c r="AL17" s="19">
        <v>0.131481154063703</v>
      </c>
      <c r="AM17" s="19">
        <v>0.222440899260963</v>
      </c>
      <c r="AN17" s="19">
        <v>0.26430642099372498</v>
      </c>
      <c r="AO17" s="19">
        <v>0.227401718697683</v>
      </c>
      <c r="AP17" s="19">
        <v>0.25268801708032401</v>
      </c>
      <c r="AQ17" s="19">
        <v>0.18143706955924799</v>
      </c>
      <c r="AR17" s="19"/>
      <c r="AS17" s="19">
        <v>0.174318495705405</v>
      </c>
      <c r="AT17" s="19">
        <v>0.23739360160385301</v>
      </c>
      <c r="AU17" s="19"/>
      <c r="AV17" s="19">
        <v>0.16687423605016699</v>
      </c>
      <c r="AW17" s="19">
        <v>0.19104135630025801</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W22"/>
  <sheetViews>
    <sheetView showGridLines="0" workbookViewId="0">
      <pane xSplit="2" topLeftCell="C1" activePane="topRight" state="frozen"/>
      <selection pane="topRight" activeCell="D2" sqref="D2:AQ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37</v>
      </c>
      <c r="D7" s="10">
        <v>18</v>
      </c>
      <c r="E7" s="10">
        <v>19</v>
      </c>
      <c r="F7" s="10"/>
      <c r="G7" s="10">
        <v>6</v>
      </c>
      <c r="H7" s="10">
        <v>15</v>
      </c>
      <c r="I7" s="10">
        <v>4</v>
      </c>
      <c r="J7" s="10">
        <v>1</v>
      </c>
      <c r="K7" s="10">
        <v>2</v>
      </c>
      <c r="L7" s="10">
        <v>9</v>
      </c>
      <c r="M7" s="10"/>
      <c r="N7" s="10">
        <v>17</v>
      </c>
      <c r="O7" s="10">
        <v>7</v>
      </c>
      <c r="P7" s="10">
        <v>8</v>
      </c>
      <c r="Q7" s="10">
        <v>5</v>
      </c>
      <c r="R7" s="10"/>
      <c r="S7" s="10">
        <v>5</v>
      </c>
      <c r="T7" s="10">
        <v>8</v>
      </c>
      <c r="U7" s="10">
        <v>3</v>
      </c>
      <c r="V7" s="10">
        <v>5</v>
      </c>
      <c r="W7" s="10" t="s">
        <v>279</v>
      </c>
      <c r="X7" s="10">
        <v>1</v>
      </c>
      <c r="Y7" s="10">
        <v>3</v>
      </c>
      <c r="Z7" s="10">
        <v>3</v>
      </c>
      <c r="AA7" s="10">
        <v>5</v>
      </c>
      <c r="AB7" s="10">
        <v>2</v>
      </c>
      <c r="AC7" s="10">
        <v>1</v>
      </c>
      <c r="AD7" s="10">
        <v>1</v>
      </c>
      <c r="AE7" s="10"/>
      <c r="AF7" s="10">
        <v>6</v>
      </c>
      <c r="AG7" s="10">
        <v>9</v>
      </c>
      <c r="AH7" s="10">
        <v>10</v>
      </c>
      <c r="AI7" s="10">
        <v>8</v>
      </c>
      <c r="AJ7" s="10">
        <v>3</v>
      </c>
      <c r="AK7" s="10"/>
      <c r="AL7" s="10">
        <v>15</v>
      </c>
      <c r="AM7" s="10">
        <v>7</v>
      </c>
      <c r="AN7" s="10">
        <v>3</v>
      </c>
      <c r="AO7" s="10">
        <v>6</v>
      </c>
      <c r="AP7" s="10">
        <v>4</v>
      </c>
      <c r="AQ7" s="10">
        <v>2</v>
      </c>
      <c r="AR7" s="10"/>
      <c r="AS7" s="10">
        <v>26</v>
      </c>
      <c r="AT7" s="10">
        <v>11</v>
      </c>
      <c r="AU7" s="10"/>
      <c r="AV7" s="10">
        <v>20</v>
      </c>
      <c r="AW7" s="10">
        <v>6</v>
      </c>
    </row>
    <row r="8" spans="2:49" ht="30" customHeight="1" x14ac:dyDescent="0.3">
      <c r="B8" s="11" t="s">
        <v>20</v>
      </c>
      <c r="C8" s="11">
        <v>36</v>
      </c>
      <c r="D8" s="11">
        <v>19</v>
      </c>
      <c r="E8" s="11">
        <v>18</v>
      </c>
      <c r="F8" s="11"/>
      <c r="G8" s="11">
        <v>6</v>
      </c>
      <c r="H8" s="11">
        <v>14</v>
      </c>
      <c r="I8" s="11">
        <v>5</v>
      </c>
      <c r="J8" s="11">
        <v>1</v>
      </c>
      <c r="K8" s="11">
        <v>2</v>
      </c>
      <c r="L8" s="11">
        <v>9</v>
      </c>
      <c r="M8" s="11"/>
      <c r="N8" s="11">
        <v>16</v>
      </c>
      <c r="O8" s="11">
        <v>7</v>
      </c>
      <c r="P8" s="11">
        <v>8</v>
      </c>
      <c r="Q8" s="11">
        <v>5</v>
      </c>
      <c r="R8" s="11"/>
      <c r="S8" s="11">
        <v>6</v>
      </c>
      <c r="T8" s="11">
        <v>7</v>
      </c>
      <c r="U8" s="11">
        <v>3</v>
      </c>
      <c r="V8" s="11">
        <v>4</v>
      </c>
      <c r="W8" s="11" t="s">
        <v>279</v>
      </c>
      <c r="X8" s="11">
        <v>1</v>
      </c>
      <c r="Y8" s="11">
        <v>3</v>
      </c>
      <c r="Z8" s="11">
        <v>3</v>
      </c>
      <c r="AA8" s="11">
        <v>5</v>
      </c>
      <c r="AB8" s="11">
        <v>2</v>
      </c>
      <c r="AC8" s="11">
        <v>1</v>
      </c>
      <c r="AD8" s="11">
        <v>1</v>
      </c>
      <c r="AE8" s="11"/>
      <c r="AF8" s="11">
        <v>6</v>
      </c>
      <c r="AG8" s="11">
        <v>9</v>
      </c>
      <c r="AH8" s="11">
        <v>10</v>
      </c>
      <c r="AI8" s="11">
        <v>8</v>
      </c>
      <c r="AJ8" s="11">
        <v>3</v>
      </c>
      <c r="AK8" s="11"/>
      <c r="AL8" s="11">
        <v>15</v>
      </c>
      <c r="AM8" s="11">
        <v>7</v>
      </c>
      <c r="AN8" s="11">
        <v>3</v>
      </c>
      <c r="AO8" s="11">
        <v>6</v>
      </c>
      <c r="AP8" s="11">
        <v>4</v>
      </c>
      <c r="AQ8" s="11">
        <v>2</v>
      </c>
      <c r="AR8" s="11"/>
      <c r="AS8" s="11">
        <v>26</v>
      </c>
      <c r="AT8" s="11">
        <v>10</v>
      </c>
      <c r="AU8" s="11"/>
      <c r="AV8" s="11">
        <v>20</v>
      </c>
      <c r="AW8" s="11">
        <v>6</v>
      </c>
    </row>
    <row r="9" spans="2:49" x14ac:dyDescent="0.3">
      <c r="B9" s="18" t="s">
        <v>266</v>
      </c>
      <c r="C9" s="17">
        <v>5.0212703851149801E-2</v>
      </c>
      <c r="D9" s="17">
        <v>5.42100365064037E-2</v>
      </c>
      <c r="E9" s="17">
        <v>4.5986856463572499E-2</v>
      </c>
      <c r="F9" s="17"/>
      <c r="G9" s="17">
        <v>0</v>
      </c>
      <c r="H9" s="17">
        <v>0.13105513164055299</v>
      </c>
      <c r="I9" s="17">
        <v>0</v>
      </c>
      <c r="J9" s="17">
        <v>0</v>
      </c>
      <c r="K9" s="17">
        <v>0</v>
      </c>
      <c r="L9" s="17">
        <v>0</v>
      </c>
      <c r="M9" s="17"/>
      <c r="N9" s="17">
        <v>0.11210129490828701</v>
      </c>
      <c r="O9" s="17">
        <v>0</v>
      </c>
      <c r="P9" s="17">
        <v>0</v>
      </c>
      <c r="Q9" s="17">
        <v>0</v>
      </c>
      <c r="R9" s="17"/>
      <c r="S9" s="17">
        <v>0.17745071745913499</v>
      </c>
      <c r="T9" s="17">
        <v>0</v>
      </c>
      <c r="U9" s="17">
        <v>0</v>
      </c>
      <c r="V9" s="17">
        <v>0.18443830405025199</v>
      </c>
      <c r="W9" s="17" t="s">
        <v>280</v>
      </c>
      <c r="X9" s="17">
        <v>0</v>
      </c>
      <c r="Y9" s="17">
        <v>0</v>
      </c>
      <c r="Z9" s="17">
        <v>0</v>
      </c>
      <c r="AA9" s="17">
        <v>0</v>
      </c>
      <c r="AB9" s="17">
        <v>0</v>
      </c>
      <c r="AC9" s="17">
        <v>0</v>
      </c>
      <c r="AD9" s="17">
        <v>0</v>
      </c>
      <c r="AE9" s="17"/>
      <c r="AF9" s="17">
        <v>0</v>
      </c>
      <c r="AG9" s="17">
        <v>0</v>
      </c>
      <c r="AH9" s="17">
        <v>8.1595478956094702E-2</v>
      </c>
      <c r="AI9" s="17">
        <v>0.12879212406868201</v>
      </c>
      <c r="AJ9" s="17">
        <v>0</v>
      </c>
      <c r="AK9" s="17"/>
      <c r="AL9" s="17">
        <v>5.3861107233681899E-2</v>
      </c>
      <c r="AM9" s="17">
        <v>0</v>
      </c>
      <c r="AN9" s="17">
        <v>0.35220114673782899</v>
      </c>
      <c r="AO9" s="17">
        <v>0</v>
      </c>
      <c r="AP9" s="17">
        <v>0</v>
      </c>
      <c r="AQ9" s="17">
        <v>0</v>
      </c>
      <c r="AR9" s="17"/>
      <c r="AS9" s="17">
        <v>7.0352462521917195E-2</v>
      </c>
      <c r="AT9" s="17">
        <v>0</v>
      </c>
      <c r="AU9" s="17"/>
      <c r="AV9" s="17">
        <v>4.1203297740116301E-2</v>
      </c>
      <c r="AW9" s="17">
        <v>0.16273289722057399</v>
      </c>
    </row>
    <row r="10" spans="2:49" x14ac:dyDescent="0.3">
      <c r="B10" s="18" t="s">
        <v>267</v>
      </c>
      <c r="C10" s="17">
        <v>0.147256243831871</v>
      </c>
      <c r="D10" s="17">
        <v>0.12790104815644299</v>
      </c>
      <c r="E10" s="17">
        <v>0.16771791418436299</v>
      </c>
      <c r="F10" s="17"/>
      <c r="G10" s="17">
        <v>0</v>
      </c>
      <c r="H10" s="17">
        <v>0.13826570994790399</v>
      </c>
      <c r="I10" s="17">
        <v>0.25864793754212001</v>
      </c>
      <c r="J10" s="17">
        <v>1</v>
      </c>
      <c r="K10" s="17">
        <v>0</v>
      </c>
      <c r="L10" s="17">
        <v>0.11562257358042199</v>
      </c>
      <c r="M10" s="17"/>
      <c r="N10" s="17">
        <v>6.1568274952212898E-2</v>
      </c>
      <c r="O10" s="17">
        <v>0.13453410064176799</v>
      </c>
      <c r="P10" s="17">
        <v>0.25370005846141902</v>
      </c>
      <c r="Q10" s="17">
        <v>0.26857330093540099</v>
      </c>
      <c r="R10" s="17"/>
      <c r="S10" s="17">
        <v>0.243005805295123</v>
      </c>
      <c r="T10" s="17">
        <v>0.26502268291123798</v>
      </c>
      <c r="U10" s="17">
        <v>0.34445781807669101</v>
      </c>
      <c r="V10" s="17">
        <v>0</v>
      </c>
      <c r="W10" s="17" t="s">
        <v>280</v>
      </c>
      <c r="X10" s="17">
        <v>0</v>
      </c>
      <c r="Y10" s="17">
        <v>0</v>
      </c>
      <c r="Z10" s="17">
        <v>0.30166656227660699</v>
      </c>
      <c r="AA10" s="17">
        <v>0</v>
      </c>
      <c r="AB10" s="17">
        <v>0</v>
      </c>
      <c r="AC10" s="17">
        <v>0</v>
      </c>
      <c r="AD10" s="17">
        <v>0</v>
      </c>
      <c r="AE10" s="17"/>
      <c r="AF10" s="17">
        <v>0</v>
      </c>
      <c r="AG10" s="17">
        <v>0.25845290798082798</v>
      </c>
      <c r="AH10" s="17">
        <v>0.19835621388550401</v>
      </c>
      <c r="AI10" s="17">
        <v>0.12749570662111401</v>
      </c>
      <c r="AJ10" s="17">
        <v>0</v>
      </c>
      <c r="AK10" s="17"/>
      <c r="AL10" s="17">
        <v>6.6446334070581994E-2</v>
      </c>
      <c r="AM10" s="17">
        <v>0.33280887160034001</v>
      </c>
      <c r="AN10" s="17">
        <v>0</v>
      </c>
      <c r="AO10" s="17">
        <v>0.164707598526809</v>
      </c>
      <c r="AP10" s="17">
        <v>0.27581048658098201</v>
      </c>
      <c r="AQ10" s="17">
        <v>0</v>
      </c>
      <c r="AR10" s="17"/>
      <c r="AS10" s="17">
        <v>0.132095875475328</v>
      </c>
      <c r="AT10" s="17">
        <v>0.18505426807862599</v>
      </c>
      <c r="AU10" s="17"/>
      <c r="AV10" s="17">
        <v>5.3351738545223001E-2</v>
      </c>
      <c r="AW10" s="17">
        <v>0.38165423002946502</v>
      </c>
    </row>
    <row r="11" spans="2:49" x14ac:dyDescent="0.3">
      <c r="B11" s="18" t="s">
        <v>268</v>
      </c>
      <c r="C11" s="17">
        <v>0.200180655155315</v>
      </c>
      <c r="D11" s="17">
        <v>0.343690893910021</v>
      </c>
      <c r="E11" s="17">
        <v>4.8466394713394902E-2</v>
      </c>
      <c r="F11" s="17"/>
      <c r="G11" s="17">
        <v>0.34059477152561202</v>
      </c>
      <c r="H11" s="17">
        <v>0.19315945977354601</v>
      </c>
      <c r="I11" s="17">
        <v>0.49515868510970201</v>
      </c>
      <c r="J11" s="17">
        <v>0</v>
      </c>
      <c r="K11" s="17">
        <v>0</v>
      </c>
      <c r="L11" s="17">
        <v>0</v>
      </c>
      <c r="M11" s="17"/>
      <c r="N11" s="17">
        <v>0.38667101062004</v>
      </c>
      <c r="O11" s="17">
        <v>0</v>
      </c>
      <c r="P11" s="17">
        <v>0</v>
      </c>
      <c r="Q11" s="17">
        <v>0.18995200603185</v>
      </c>
      <c r="R11" s="17"/>
      <c r="S11" s="17">
        <v>0</v>
      </c>
      <c r="T11" s="17">
        <v>0</v>
      </c>
      <c r="U11" s="17">
        <v>0</v>
      </c>
      <c r="V11" s="17">
        <v>0</v>
      </c>
      <c r="W11" s="17" t="s">
        <v>280</v>
      </c>
      <c r="X11" s="17">
        <v>0</v>
      </c>
      <c r="Y11" s="17">
        <v>0</v>
      </c>
      <c r="Z11" s="17">
        <v>0.69833343772339296</v>
      </c>
      <c r="AA11" s="17">
        <v>0.37418815492785001</v>
      </c>
      <c r="AB11" s="17">
        <v>0.58329653550072103</v>
      </c>
      <c r="AC11" s="17">
        <v>1</v>
      </c>
      <c r="AD11" s="17">
        <v>1</v>
      </c>
      <c r="AE11" s="17"/>
      <c r="AF11" s="17">
        <v>0</v>
      </c>
      <c r="AG11" s="17">
        <v>0.111689100088172</v>
      </c>
      <c r="AH11" s="17">
        <v>0.22135483877169801</v>
      </c>
      <c r="AI11" s="17">
        <v>0.514564871307716</v>
      </c>
      <c r="AJ11" s="17">
        <v>0</v>
      </c>
      <c r="AK11" s="17"/>
      <c r="AL11" s="17">
        <v>0.425552451507066</v>
      </c>
      <c r="AM11" s="17">
        <v>0</v>
      </c>
      <c r="AN11" s="17">
        <v>0</v>
      </c>
      <c r="AO11" s="17">
        <v>0</v>
      </c>
      <c r="AP11" s="17">
        <v>0</v>
      </c>
      <c r="AQ11" s="17">
        <v>0.46742283510314397</v>
      </c>
      <c r="AR11" s="17"/>
      <c r="AS11" s="17">
        <v>0.17009857771123699</v>
      </c>
      <c r="AT11" s="17">
        <v>0.27518167530752302</v>
      </c>
      <c r="AU11" s="17"/>
      <c r="AV11" s="17">
        <v>0.17786725901030201</v>
      </c>
      <c r="AW11" s="17">
        <v>0.145477832629338</v>
      </c>
    </row>
    <row r="12" spans="2:49" x14ac:dyDescent="0.3">
      <c r="B12" s="18" t="s">
        <v>269</v>
      </c>
      <c r="C12" s="17">
        <v>0.21459081935631999</v>
      </c>
      <c r="D12" s="17">
        <v>0.27098916341989399</v>
      </c>
      <c r="E12" s="17">
        <v>0.154968362213181</v>
      </c>
      <c r="F12" s="17"/>
      <c r="G12" s="17">
        <v>0</v>
      </c>
      <c r="H12" s="17">
        <v>0.33637806651337598</v>
      </c>
      <c r="I12" s="17">
        <v>0.24619337734817801</v>
      </c>
      <c r="J12" s="17">
        <v>0</v>
      </c>
      <c r="K12" s="17">
        <v>0.50426633996801495</v>
      </c>
      <c r="L12" s="17">
        <v>0.10441244138747401</v>
      </c>
      <c r="M12" s="17"/>
      <c r="N12" s="17">
        <v>0.16767914145002499</v>
      </c>
      <c r="O12" s="17">
        <v>0.33268869537189599</v>
      </c>
      <c r="P12" s="17">
        <v>0.123302199795765</v>
      </c>
      <c r="Q12" s="17">
        <v>0.34775640342060998</v>
      </c>
      <c r="R12" s="17"/>
      <c r="S12" s="17">
        <v>0.231304453804421</v>
      </c>
      <c r="T12" s="17">
        <v>0.25422155982586297</v>
      </c>
      <c r="U12" s="17">
        <v>0</v>
      </c>
      <c r="V12" s="17">
        <v>0.20255113780011699</v>
      </c>
      <c r="W12" s="17" t="s">
        <v>280</v>
      </c>
      <c r="X12" s="17">
        <v>1</v>
      </c>
      <c r="Y12" s="17">
        <v>0</v>
      </c>
      <c r="Z12" s="17">
        <v>0</v>
      </c>
      <c r="AA12" s="17">
        <v>0.40253588365044002</v>
      </c>
      <c r="AB12" s="17">
        <v>0.41670346449927897</v>
      </c>
      <c r="AC12" s="17">
        <v>0</v>
      </c>
      <c r="AD12" s="17">
        <v>0</v>
      </c>
      <c r="AE12" s="17"/>
      <c r="AF12" s="17">
        <v>0.15903489089660999</v>
      </c>
      <c r="AG12" s="17">
        <v>9.8292235868053995E-2</v>
      </c>
      <c r="AH12" s="17">
        <v>0.232120654771997</v>
      </c>
      <c r="AI12" s="17">
        <v>0.22914729800248701</v>
      </c>
      <c r="AJ12" s="17">
        <v>0.69949217013472398</v>
      </c>
      <c r="AK12" s="17"/>
      <c r="AL12" s="17">
        <v>0.26845690893122398</v>
      </c>
      <c r="AM12" s="17">
        <v>0.39896601362332101</v>
      </c>
      <c r="AN12" s="17">
        <v>0</v>
      </c>
      <c r="AO12" s="17">
        <v>0</v>
      </c>
      <c r="AP12" s="17">
        <v>0.23676428075193501</v>
      </c>
      <c r="AQ12" s="17">
        <v>0</v>
      </c>
      <c r="AR12" s="17"/>
      <c r="AS12" s="17">
        <v>0.263542230715819</v>
      </c>
      <c r="AT12" s="17">
        <v>9.2544534598298603E-2</v>
      </c>
      <c r="AU12" s="17"/>
      <c r="AV12" s="17">
        <v>0.34669875552713197</v>
      </c>
      <c r="AW12" s="17">
        <v>0</v>
      </c>
    </row>
    <row r="13" spans="2:49" x14ac:dyDescent="0.3">
      <c r="B13" s="18" t="s">
        <v>270</v>
      </c>
      <c r="C13" s="17">
        <v>0.12884647187231699</v>
      </c>
      <c r="D13" s="17">
        <v>5.1064672937368299E-2</v>
      </c>
      <c r="E13" s="17">
        <v>0.21107480765976</v>
      </c>
      <c r="F13" s="17"/>
      <c r="G13" s="17">
        <v>0.31579193728941601</v>
      </c>
      <c r="H13" s="17">
        <v>0</v>
      </c>
      <c r="I13" s="17">
        <v>0</v>
      </c>
      <c r="J13" s="17">
        <v>0</v>
      </c>
      <c r="K13" s="17">
        <v>0</v>
      </c>
      <c r="L13" s="17">
        <v>0.33844995887761398</v>
      </c>
      <c r="M13" s="17"/>
      <c r="N13" s="17">
        <v>0.105670352951656</v>
      </c>
      <c r="O13" s="17">
        <v>0.14033044955715199</v>
      </c>
      <c r="P13" s="17">
        <v>0.24868986180423</v>
      </c>
      <c r="Q13" s="17">
        <v>0</v>
      </c>
      <c r="R13" s="17"/>
      <c r="S13" s="17">
        <v>0.34823902344132102</v>
      </c>
      <c r="T13" s="17">
        <v>0.23376712753499901</v>
      </c>
      <c r="U13" s="17">
        <v>0.32777109096165402</v>
      </c>
      <c r="V13" s="17">
        <v>0</v>
      </c>
      <c r="W13" s="17" t="s">
        <v>280</v>
      </c>
      <c r="X13" s="17">
        <v>0</v>
      </c>
      <c r="Y13" s="17">
        <v>0</v>
      </c>
      <c r="Z13" s="17">
        <v>0</v>
      </c>
      <c r="AA13" s="17">
        <v>0</v>
      </c>
      <c r="AB13" s="17">
        <v>0</v>
      </c>
      <c r="AC13" s="17">
        <v>0</v>
      </c>
      <c r="AD13" s="17">
        <v>0</v>
      </c>
      <c r="AE13" s="17"/>
      <c r="AF13" s="17">
        <v>0.34161153031297797</v>
      </c>
      <c r="AG13" s="17">
        <v>0.106188335473184</v>
      </c>
      <c r="AH13" s="17">
        <v>7.6981129542105495E-2</v>
      </c>
      <c r="AI13" s="17">
        <v>0</v>
      </c>
      <c r="AJ13" s="17">
        <v>0</v>
      </c>
      <c r="AK13" s="17"/>
      <c r="AL13" s="17">
        <v>0</v>
      </c>
      <c r="AM13" s="17">
        <v>0</v>
      </c>
      <c r="AN13" s="17">
        <v>0.334925736096851</v>
      </c>
      <c r="AO13" s="17">
        <v>0.48970129676259</v>
      </c>
      <c r="AP13" s="17">
        <v>0</v>
      </c>
      <c r="AQ13" s="17">
        <v>0.53257716489685603</v>
      </c>
      <c r="AR13" s="17"/>
      <c r="AS13" s="17">
        <v>7.4377710507191094E-2</v>
      </c>
      <c r="AT13" s="17">
        <v>0.26464868421639598</v>
      </c>
      <c r="AU13" s="17"/>
      <c r="AV13" s="17">
        <v>9.7846404357131503E-2</v>
      </c>
      <c r="AW13" s="17">
        <v>0</v>
      </c>
    </row>
    <row r="14" spans="2:49" x14ac:dyDescent="0.3">
      <c r="B14" s="18" t="s">
        <v>271</v>
      </c>
      <c r="C14" s="17">
        <v>0.12708752768829101</v>
      </c>
      <c r="D14" s="17">
        <v>9.8598265921087294E-2</v>
      </c>
      <c r="E14" s="17">
        <v>0.15720542949831601</v>
      </c>
      <c r="F14" s="17"/>
      <c r="G14" s="17">
        <v>0.158620113722101</v>
      </c>
      <c r="H14" s="17">
        <v>0</v>
      </c>
      <c r="I14" s="17">
        <v>0</v>
      </c>
      <c r="J14" s="17">
        <v>0</v>
      </c>
      <c r="K14" s="17">
        <v>0.49573366003198499</v>
      </c>
      <c r="L14" s="17">
        <v>0.33136999125045502</v>
      </c>
      <c r="M14" s="17"/>
      <c r="N14" s="17">
        <v>5.85856949405077E-2</v>
      </c>
      <c r="O14" s="17">
        <v>0.39244675442918397</v>
      </c>
      <c r="P14" s="17">
        <v>0.120944688798395</v>
      </c>
      <c r="Q14" s="17">
        <v>0</v>
      </c>
      <c r="R14" s="17"/>
      <c r="S14" s="17">
        <v>0</v>
      </c>
      <c r="T14" s="17">
        <v>0.12068972820806401</v>
      </c>
      <c r="U14" s="17">
        <v>0.32777109096165402</v>
      </c>
      <c r="V14" s="17">
        <v>0.20154014063473699</v>
      </c>
      <c r="W14" s="17" t="s">
        <v>280</v>
      </c>
      <c r="X14" s="17">
        <v>0</v>
      </c>
      <c r="Y14" s="17">
        <v>0.65517961270133296</v>
      </c>
      <c r="Z14" s="17">
        <v>0</v>
      </c>
      <c r="AA14" s="17">
        <v>0</v>
      </c>
      <c r="AB14" s="17">
        <v>0</v>
      </c>
      <c r="AC14" s="17">
        <v>0</v>
      </c>
      <c r="AD14" s="17">
        <v>0</v>
      </c>
      <c r="AE14" s="17"/>
      <c r="AF14" s="17">
        <v>0.33158713854636701</v>
      </c>
      <c r="AG14" s="17">
        <v>0.20235364804689901</v>
      </c>
      <c r="AH14" s="17">
        <v>9.0330221093716301E-2</v>
      </c>
      <c r="AI14" s="17">
        <v>0</v>
      </c>
      <c r="AJ14" s="17">
        <v>0</v>
      </c>
      <c r="AK14" s="17"/>
      <c r="AL14" s="17">
        <v>0</v>
      </c>
      <c r="AM14" s="17">
        <v>0.13630624603424901</v>
      </c>
      <c r="AN14" s="17">
        <v>0.31287311716532001</v>
      </c>
      <c r="AO14" s="17">
        <v>0.158415021383428</v>
      </c>
      <c r="AP14" s="17">
        <v>0.48742523266708399</v>
      </c>
      <c r="AQ14" s="17">
        <v>0</v>
      </c>
      <c r="AR14" s="17"/>
      <c r="AS14" s="17">
        <v>0.143387489045007</v>
      </c>
      <c r="AT14" s="17">
        <v>8.6448255601184798E-2</v>
      </c>
      <c r="AU14" s="17"/>
      <c r="AV14" s="17">
        <v>0.188631111890639</v>
      </c>
      <c r="AW14" s="17">
        <v>0</v>
      </c>
    </row>
    <row r="15" spans="2:49" x14ac:dyDescent="0.3">
      <c r="B15" s="18" t="s">
        <v>272</v>
      </c>
      <c r="C15" s="17">
        <v>0</v>
      </c>
      <c r="D15" s="17">
        <v>0</v>
      </c>
      <c r="E15" s="17">
        <v>0</v>
      </c>
      <c r="F15" s="17"/>
      <c r="G15" s="17">
        <v>0</v>
      </c>
      <c r="H15" s="17">
        <v>0</v>
      </c>
      <c r="I15" s="17">
        <v>0</v>
      </c>
      <c r="J15" s="17">
        <v>0</v>
      </c>
      <c r="K15" s="17">
        <v>0</v>
      </c>
      <c r="L15" s="17">
        <v>0</v>
      </c>
      <c r="M15" s="17"/>
      <c r="N15" s="17">
        <v>0</v>
      </c>
      <c r="O15" s="17">
        <v>0</v>
      </c>
      <c r="P15" s="17">
        <v>0</v>
      </c>
      <c r="Q15" s="17">
        <v>0</v>
      </c>
      <c r="R15" s="17"/>
      <c r="S15" s="17">
        <v>0</v>
      </c>
      <c r="T15" s="17">
        <v>0</v>
      </c>
      <c r="U15" s="17">
        <v>0</v>
      </c>
      <c r="V15" s="17">
        <v>0</v>
      </c>
      <c r="W15" s="17" t="s">
        <v>280</v>
      </c>
      <c r="X15" s="17">
        <v>0</v>
      </c>
      <c r="Y15" s="17">
        <v>0</v>
      </c>
      <c r="Z15" s="17">
        <v>0</v>
      </c>
      <c r="AA15" s="17">
        <v>0</v>
      </c>
      <c r="AB15" s="17">
        <v>0</v>
      </c>
      <c r="AC15" s="17">
        <v>0</v>
      </c>
      <c r="AD15" s="17">
        <v>0</v>
      </c>
      <c r="AE15" s="17"/>
      <c r="AF15" s="17">
        <v>0</v>
      </c>
      <c r="AG15" s="17">
        <v>0</v>
      </c>
      <c r="AH15" s="17">
        <v>0</v>
      </c>
      <c r="AI15" s="17">
        <v>0</v>
      </c>
      <c r="AJ15" s="17">
        <v>0</v>
      </c>
      <c r="AK15" s="17"/>
      <c r="AL15" s="17">
        <v>0</v>
      </c>
      <c r="AM15" s="17">
        <v>0</v>
      </c>
      <c r="AN15" s="17">
        <v>0</v>
      </c>
      <c r="AO15" s="17">
        <v>0</v>
      </c>
      <c r="AP15" s="17">
        <v>0</v>
      </c>
      <c r="AQ15" s="17">
        <v>0</v>
      </c>
      <c r="AR15" s="17"/>
      <c r="AS15" s="17">
        <v>0</v>
      </c>
      <c r="AT15" s="17">
        <v>0</v>
      </c>
      <c r="AU15" s="17"/>
      <c r="AV15" s="17">
        <v>0</v>
      </c>
      <c r="AW15" s="17">
        <v>0</v>
      </c>
    </row>
    <row r="16" spans="2:49" ht="28.8" x14ac:dyDescent="0.3">
      <c r="B16" s="18" t="s">
        <v>273</v>
      </c>
      <c r="C16" s="17">
        <v>0.10947111657700601</v>
      </c>
      <c r="D16" s="17">
        <v>5.3545919148782199E-2</v>
      </c>
      <c r="E16" s="17">
        <v>0.16859337880384001</v>
      </c>
      <c r="F16" s="17"/>
      <c r="G16" s="17">
        <v>0.184993177462872</v>
      </c>
      <c r="H16" s="17">
        <v>0.14279649848468101</v>
      </c>
      <c r="I16" s="17">
        <v>0</v>
      </c>
      <c r="J16" s="17">
        <v>0</v>
      </c>
      <c r="K16" s="17">
        <v>0</v>
      </c>
      <c r="L16" s="17">
        <v>0.110145034904034</v>
      </c>
      <c r="M16" s="17"/>
      <c r="N16" s="17">
        <v>5.7817256289571198E-2</v>
      </c>
      <c r="O16" s="17">
        <v>0</v>
      </c>
      <c r="P16" s="17">
        <v>0.25336319114019101</v>
      </c>
      <c r="Q16" s="17">
        <v>0.19371828961213899</v>
      </c>
      <c r="R16" s="17"/>
      <c r="S16" s="17">
        <v>0</v>
      </c>
      <c r="T16" s="17">
        <v>0.126298901519836</v>
      </c>
      <c r="U16" s="17">
        <v>0</v>
      </c>
      <c r="V16" s="17">
        <v>0.227032113464642</v>
      </c>
      <c r="W16" s="17" t="s">
        <v>280</v>
      </c>
      <c r="X16" s="17">
        <v>0</v>
      </c>
      <c r="Y16" s="17">
        <v>0.34482038729866699</v>
      </c>
      <c r="Z16" s="17">
        <v>0</v>
      </c>
      <c r="AA16" s="17">
        <v>0.22327596142171</v>
      </c>
      <c r="AB16" s="17">
        <v>0</v>
      </c>
      <c r="AC16" s="17">
        <v>0</v>
      </c>
      <c r="AD16" s="17">
        <v>0</v>
      </c>
      <c r="AE16" s="17"/>
      <c r="AF16" s="17">
        <v>0.167766440244045</v>
      </c>
      <c r="AG16" s="17">
        <v>0.22302377254286199</v>
      </c>
      <c r="AH16" s="17">
        <v>9.9261462978884593E-2</v>
      </c>
      <c r="AI16" s="17">
        <v>0</v>
      </c>
      <c r="AJ16" s="17">
        <v>0</v>
      </c>
      <c r="AK16" s="17"/>
      <c r="AL16" s="17">
        <v>0.13182209102376299</v>
      </c>
      <c r="AM16" s="17">
        <v>0.13191886874209</v>
      </c>
      <c r="AN16" s="17">
        <v>0</v>
      </c>
      <c r="AO16" s="17">
        <v>0.187176083327173</v>
      </c>
      <c r="AP16" s="17">
        <v>0</v>
      </c>
      <c r="AQ16" s="17">
        <v>0</v>
      </c>
      <c r="AR16" s="17"/>
      <c r="AS16" s="17">
        <v>0.114825065685167</v>
      </c>
      <c r="AT16" s="17">
        <v>9.6122582197971096E-2</v>
      </c>
      <c r="AU16" s="17"/>
      <c r="AV16" s="17">
        <v>5.3198135189339801E-2</v>
      </c>
      <c r="AW16" s="17">
        <v>0.31013504012062199</v>
      </c>
    </row>
    <row r="17" spans="2:49" ht="28.8" x14ac:dyDescent="0.3">
      <c r="B17" s="18" t="s">
        <v>296</v>
      </c>
      <c r="C17" s="19">
        <v>2.23544616677297E-2</v>
      </c>
      <c r="D17" s="19">
        <v>0</v>
      </c>
      <c r="E17" s="19">
        <v>4.5986856463572499E-2</v>
      </c>
      <c r="F17" s="19"/>
      <c r="G17" s="19">
        <v>0</v>
      </c>
      <c r="H17" s="19">
        <v>5.8345133639939102E-2</v>
      </c>
      <c r="I17" s="19">
        <v>0</v>
      </c>
      <c r="J17" s="19">
        <v>0</v>
      </c>
      <c r="K17" s="19">
        <v>0</v>
      </c>
      <c r="L17" s="19">
        <v>0</v>
      </c>
      <c r="M17" s="19"/>
      <c r="N17" s="19">
        <v>4.99069738877004E-2</v>
      </c>
      <c r="O17" s="19">
        <v>0</v>
      </c>
      <c r="P17" s="19">
        <v>0</v>
      </c>
      <c r="Q17" s="19">
        <v>0</v>
      </c>
      <c r="R17" s="19"/>
      <c r="S17" s="19">
        <v>0</v>
      </c>
      <c r="T17" s="19">
        <v>0</v>
      </c>
      <c r="U17" s="19">
        <v>0</v>
      </c>
      <c r="V17" s="19">
        <v>0.18443830405025199</v>
      </c>
      <c r="W17" s="19" t="s">
        <v>280</v>
      </c>
      <c r="X17" s="19">
        <v>0</v>
      </c>
      <c r="Y17" s="19">
        <v>0</v>
      </c>
      <c r="Z17" s="19">
        <v>0</v>
      </c>
      <c r="AA17" s="19">
        <v>0</v>
      </c>
      <c r="AB17" s="19">
        <v>0</v>
      </c>
      <c r="AC17" s="19">
        <v>0</v>
      </c>
      <c r="AD17" s="19">
        <v>0</v>
      </c>
      <c r="AE17" s="19"/>
      <c r="AF17" s="19">
        <v>0</v>
      </c>
      <c r="AG17" s="19">
        <v>0</v>
      </c>
      <c r="AH17" s="19">
        <v>0</v>
      </c>
      <c r="AI17" s="19">
        <v>0</v>
      </c>
      <c r="AJ17" s="19">
        <v>0.30050782986527602</v>
      </c>
      <c r="AK17" s="19"/>
      <c r="AL17" s="19">
        <v>5.3861107233681899E-2</v>
      </c>
      <c r="AM17" s="19">
        <v>0</v>
      </c>
      <c r="AN17" s="19">
        <v>0</v>
      </c>
      <c r="AO17" s="19">
        <v>0</v>
      </c>
      <c r="AP17" s="19">
        <v>0</v>
      </c>
      <c r="AQ17" s="19">
        <v>0</v>
      </c>
      <c r="AR17" s="19"/>
      <c r="AS17" s="19">
        <v>3.1320588338334898E-2</v>
      </c>
      <c r="AT17" s="19">
        <v>0</v>
      </c>
      <c r="AU17" s="19"/>
      <c r="AV17" s="19">
        <v>4.1203297740116301E-2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195</v>
      </c>
      <c r="D7" s="10">
        <v>70</v>
      </c>
      <c r="E7" s="10">
        <v>125</v>
      </c>
      <c r="F7" s="10"/>
      <c r="G7" s="10">
        <v>27</v>
      </c>
      <c r="H7" s="10">
        <v>44</v>
      </c>
      <c r="I7" s="10">
        <v>35</v>
      </c>
      <c r="J7" s="10">
        <v>23</v>
      </c>
      <c r="K7" s="10">
        <v>26</v>
      </c>
      <c r="L7" s="10">
        <v>40</v>
      </c>
      <c r="M7" s="10"/>
      <c r="N7" s="10">
        <v>72</v>
      </c>
      <c r="O7" s="10">
        <v>45</v>
      </c>
      <c r="P7" s="10">
        <v>44</v>
      </c>
      <c r="Q7" s="10">
        <v>33</v>
      </c>
      <c r="R7" s="10"/>
      <c r="S7" s="10">
        <v>34</v>
      </c>
      <c r="T7" s="10">
        <v>23</v>
      </c>
      <c r="U7" s="10">
        <v>12</v>
      </c>
      <c r="V7" s="10">
        <v>22</v>
      </c>
      <c r="W7" s="10">
        <v>12</v>
      </c>
      <c r="X7" s="10">
        <v>20</v>
      </c>
      <c r="Y7" s="10">
        <v>17</v>
      </c>
      <c r="Z7" s="10">
        <v>8</v>
      </c>
      <c r="AA7" s="10">
        <v>25</v>
      </c>
      <c r="AB7" s="10">
        <v>15</v>
      </c>
      <c r="AC7" s="10">
        <v>6</v>
      </c>
      <c r="AD7" s="10">
        <v>1</v>
      </c>
      <c r="AE7" s="10"/>
      <c r="AF7" s="10">
        <v>29</v>
      </c>
      <c r="AG7" s="10">
        <v>48</v>
      </c>
      <c r="AH7" s="10">
        <v>51</v>
      </c>
      <c r="AI7" s="10">
        <v>34</v>
      </c>
      <c r="AJ7" s="10">
        <v>9</v>
      </c>
      <c r="AK7" s="10"/>
      <c r="AL7" s="10">
        <v>69</v>
      </c>
      <c r="AM7" s="10">
        <v>49</v>
      </c>
      <c r="AN7" s="10">
        <v>19</v>
      </c>
      <c r="AO7" s="10">
        <v>31</v>
      </c>
      <c r="AP7" s="10">
        <v>16</v>
      </c>
      <c r="AQ7" s="10">
        <v>11</v>
      </c>
      <c r="AR7" s="10"/>
      <c r="AS7" s="10">
        <v>111</v>
      </c>
      <c r="AT7" s="10">
        <v>84</v>
      </c>
      <c r="AU7" s="10"/>
      <c r="AV7" s="10">
        <v>86</v>
      </c>
      <c r="AW7" s="10">
        <v>25</v>
      </c>
    </row>
    <row r="8" spans="2:49" ht="30" customHeight="1" x14ac:dyDescent="0.3">
      <c r="B8" s="11" t="s">
        <v>20</v>
      </c>
      <c r="C8" s="11">
        <v>194</v>
      </c>
      <c r="D8" s="11">
        <v>71</v>
      </c>
      <c r="E8" s="11">
        <v>123</v>
      </c>
      <c r="F8" s="11"/>
      <c r="G8" s="11">
        <v>27</v>
      </c>
      <c r="H8" s="11">
        <v>41</v>
      </c>
      <c r="I8" s="11">
        <v>40</v>
      </c>
      <c r="J8" s="11">
        <v>24</v>
      </c>
      <c r="K8" s="11">
        <v>25</v>
      </c>
      <c r="L8" s="11">
        <v>38</v>
      </c>
      <c r="M8" s="11"/>
      <c r="N8" s="11">
        <v>71</v>
      </c>
      <c r="O8" s="11">
        <v>44</v>
      </c>
      <c r="P8" s="11">
        <v>46</v>
      </c>
      <c r="Q8" s="11">
        <v>33</v>
      </c>
      <c r="R8" s="11"/>
      <c r="S8" s="11">
        <v>34</v>
      </c>
      <c r="T8" s="11">
        <v>22</v>
      </c>
      <c r="U8" s="11">
        <v>12</v>
      </c>
      <c r="V8" s="11">
        <v>21</v>
      </c>
      <c r="W8" s="11">
        <v>11</v>
      </c>
      <c r="X8" s="11">
        <v>20</v>
      </c>
      <c r="Y8" s="11">
        <v>16</v>
      </c>
      <c r="Z8" s="11">
        <v>8</v>
      </c>
      <c r="AA8" s="11">
        <v>26</v>
      </c>
      <c r="AB8" s="11">
        <v>16</v>
      </c>
      <c r="AC8" s="11">
        <v>6</v>
      </c>
      <c r="AD8" s="11">
        <v>1</v>
      </c>
      <c r="AE8" s="11"/>
      <c r="AF8" s="11">
        <v>29</v>
      </c>
      <c r="AG8" s="11">
        <v>47</v>
      </c>
      <c r="AH8" s="11">
        <v>52</v>
      </c>
      <c r="AI8" s="11">
        <v>34</v>
      </c>
      <c r="AJ8" s="11">
        <v>8</v>
      </c>
      <c r="AK8" s="11"/>
      <c r="AL8" s="11">
        <v>69</v>
      </c>
      <c r="AM8" s="11">
        <v>50</v>
      </c>
      <c r="AN8" s="11">
        <v>19</v>
      </c>
      <c r="AO8" s="11">
        <v>30</v>
      </c>
      <c r="AP8" s="11">
        <v>15</v>
      </c>
      <c r="AQ8" s="11">
        <v>11</v>
      </c>
      <c r="AR8" s="11"/>
      <c r="AS8" s="11">
        <v>111</v>
      </c>
      <c r="AT8" s="11">
        <v>84</v>
      </c>
      <c r="AU8" s="11"/>
      <c r="AV8" s="11">
        <v>86</v>
      </c>
      <c r="AW8" s="11">
        <v>25</v>
      </c>
    </row>
    <row r="9" spans="2:49" x14ac:dyDescent="0.3">
      <c r="B9" s="18" t="s">
        <v>266</v>
      </c>
      <c r="C9" s="17">
        <v>4.7299058370333498E-2</v>
      </c>
      <c r="D9" s="17">
        <v>1.24142606072229E-2</v>
      </c>
      <c r="E9" s="17">
        <v>6.7497842040383602E-2</v>
      </c>
      <c r="F9" s="17"/>
      <c r="G9" s="17">
        <v>7.1205619082228902E-2</v>
      </c>
      <c r="H9" s="17">
        <v>0.103077962132311</v>
      </c>
      <c r="I9" s="17">
        <v>0</v>
      </c>
      <c r="J9" s="17">
        <v>4.7350048540914902E-2</v>
      </c>
      <c r="K9" s="17">
        <v>3.9143010572512002E-2</v>
      </c>
      <c r="L9" s="17">
        <v>2.4871709966290199E-2</v>
      </c>
      <c r="M9" s="17"/>
      <c r="N9" s="17">
        <v>7.2019375596651794E-2</v>
      </c>
      <c r="O9" s="17">
        <v>4.4597378994257801E-2</v>
      </c>
      <c r="P9" s="17">
        <v>2.4686224999231801E-2</v>
      </c>
      <c r="Q9" s="17">
        <v>3.0336136681111101E-2</v>
      </c>
      <c r="R9" s="17"/>
      <c r="S9" s="17">
        <v>0.13320586015361699</v>
      </c>
      <c r="T9" s="17">
        <v>0</v>
      </c>
      <c r="U9" s="17">
        <v>0</v>
      </c>
      <c r="V9" s="17">
        <v>0.12271878923655299</v>
      </c>
      <c r="W9" s="17">
        <v>0</v>
      </c>
      <c r="X9" s="17">
        <v>5.5468740769845898E-2</v>
      </c>
      <c r="Y9" s="17">
        <v>5.7583079964720098E-2</v>
      </c>
      <c r="Z9" s="17">
        <v>0</v>
      </c>
      <c r="AA9" s="17">
        <v>0</v>
      </c>
      <c r="AB9" s="17">
        <v>0</v>
      </c>
      <c r="AC9" s="17">
        <v>0</v>
      </c>
      <c r="AD9" s="17">
        <v>0</v>
      </c>
      <c r="AE9" s="17"/>
      <c r="AF9" s="17">
        <v>0</v>
      </c>
      <c r="AG9" s="17">
        <v>4.2540608469236602E-2</v>
      </c>
      <c r="AH9" s="17">
        <v>5.2239263171634097E-2</v>
      </c>
      <c r="AI9" s="17">
        <v>4.7718960342396699E-2</v>
      </c>
      <c r="AJ9" s="17">
        <v>0.20797946858592001</v>
      </c>
      <c r="AK9" s="17"/>
      <c r="AL9" s="17">
        <v>7.7707333865666695E-2</v>
      </c>
      <c r="AM9" s="17">
        <v>2.0150469225836298E-2</v>
      </c>
      <c r="AN9" s="17">
        <v>4.91343003861004E-2</v>
      </c>
      <c r="AO9" s="17">
        <v>6.1646065441058301E-2</v>
      </c>
      <c r="AP9" s="17">
        <v>0</v>
      </c>
      <c r="AQ9" s="17">
        <v>0</v>
      </c>
      <c r="AR9" s="17"/>
      <c r="AS9" s="17">
        <v>5.7098455175536002E-2</v>
      </c>
      <c r="AT9" s="17">
        <v>3.4359754405224097E-2</v>
      </c>
      <c r="AU9" s="17"/>
      <c r="AV9" s="17">
        <v>7.3822235180568796E-2</v>
      </c>
      <c r="AW9" s="17">
        <v>0</v>
      </c>
    </row>
    <row r="10" spans="2:49" x14ac:dyDescent="0.3">
      <c r="B10" s="18" t="s">
        <v>267</v>
      </c>
      <c r="C10" s="17">
        <v>8.7695338304339704E-2</v>
      </c>
      <c r="D10" s="17">
        <v>6.2013336566994197E-2</v>
      </c>
      <c r="E10" s="17">
        <v>0.10256557492801401</v>
      </c>
      <c r="F10" s="17"/>
      <c r="G10" s="17">
        <v>0.110607259435702</v>
      </c>
      <c r="H10" s="17">
        <v>0.17709617781502099</v>
      </c>
      <c r="I10" s="17">
        <v>0.118186995123924</v>
      </c>
      <c r="J10" s="17">
        <v>4.7016165215817501E-2</v>
      </c>
      <c r="K10" s="17">
        <v>0</v>
      </c>
      <c r="L10" s="17">
        <v>2.6191349707076501E-2</v>
      </c>
      <c r="M10" s="17"/>
      <c r="N10" s="17">
        <v>9.3651298417612397E-2</v>
      </c>
      <c r="O10" s="17">
        <v>4.9143570176327499E-2</v>
      </c>
      <c r="P10" s="17">
        <v>9.0832785157397206E-2</v>
      </c>
      <c r="Q10" s="17">
        <v>0.124169020156653</v>
      </c>
      <c r="R10" s="17"/>
      <c r="S10" s="17">
        <v>9.3778000269462494E-2</v>
      </c>
      <c r="T10" s="17">
        <v>0.13925748072448901</v>
      </c>
      <c r="U10" s="17">
        <v>0.15632878827059099</v>
      </c>
      <c r="V10" s="17">
        <v>8.6164542279424397E-2</v>
      </c>
      <c r="W10" s="17">
        <v>7.4955788346983396E-2</v>
      </c>
      <c r="X10" s="17">
        <v>0.10416839515184501</v>
      </c>
      <c r="Y10" s="17">
        <v>7.6166736202025798E-2</v>
      </c>
      <c r="Z10" s="17">
        <v>0.12278742556429501</v>
      </c>
      <c r="AA10" s="17">
        <v>7.2435276767166601E-2</v>
      </c>
      <c r="AB10" s="17">
        <v>0</v>
      </c>
      <c r="AC10" s="17">
        <v>0</v>
      </c>
      <c r="AD10" s="17">
        <v>0</v>
      </c>
      <c r="AE10" s="17"/>
      <c r="AF10" s="17">
        <v>4.44617415660482E-2</v>
      </c>
      <c r="AG10" s="17">
        <v>8.3693693298353106E-2</v>
      </c>
      <c r="AH10" s="17">
        <v>5.80765129751157E-2</v>
      </c>
      <c r="AI10" s="17">
        <v>0.155625288213187</v>
      </c>
      <c r="AJ10" s="17">
        <v>0.31685694882073001</v>
      </c>
      <c r="AK10" s="17"/>
      <c r="AL10" s="17">
        <v>0.15763370178206099</v>
      </c>
      <c r="AM10" s="17">
        <v>4.6188187443346497E-2</v>
      </c>
      <c r="AN10" s="17">
        <v>5.3291594602523001E-2</v>
      </c>
      <c r="AO10" s="17">
        <v>6.2449624866841899E-2</v>
      </c>
      <c r="AP10" s="17">
        <v>0</v>
      </c>
      <c r="AQ10" s="17">
        <v>8.6191631712274994E-2</v>
      </c>
      <c r="AR10" s="17"/>
      <c r="AS10" s="17">
        <v>7.8973036977952493E-2</v>
      </c>
      <c r="AT10" s="17">
        <v>9.9212425568066503E-2</v>
      </c>
      <c r="AU10" s="17"/>
      <c r="AV10" s="17">
        <v>6.7231541877801407E-2</v>
      </c>
      <c r="AW10" s="17">
        <v>0.11906093764801701</v>
      </c>
    </row>
    <row r="11" spans="2:49" x14ac:dyDescent="0.3">
      <c r="B11" s="18" t="s">
        <v>268</v>
      </c>
      <c r="C11" s="17">
        <v>0.109045033164303</v>
      </c>
      <c r="D11" s="17">
        <v>0.14734199392646399</v>
      </c>
      <c r="E11" s="17">
        <v>8.6870559603980296E-2</v>
      </c>
      <c r="F11" s="17"/>
      <c r="G11" s="17">
        <v>9.6805332477472E-2</v>
      </c>
      <c r="H11" s="17">
        <v>0.20420980318783799</v>
      </c>
      <c r="I11" s="17">
        <v>0.15408452524758501</v>
      </c>
      <c r="J11" s="17">
        <v>0.13340568559111099</v>
      </c>
      <c r="K11" s="17">
        <v>0</v>
      </c>
      <c r="L11" s="17">
        <v>2.40009050952023E-2</v>
      </c>
      <c r="M11" s="17"/>
      <c r="N11" s="17">
        <v>0.21469918661204199</v>
      </c>
      <c r="O11" s="17">
        <v>6.6807406500763195E-2</v>
      </c>
      <c r="P11" s="17">
        <v>4.4168582131824501E-2</v>
      </c>
      <c r="Q11" s="17">
        <v>3.03328387782184E-2</v>
      </c>
      <c r="R11" s="17"/>
      <c r="S11" s="17">
        <v>3.0727647365714102E-2</v>
      </c>
      <c r="T11" s="17">
        <v>0.12309408088856499</v>
      </c>
      <c r="U11" s="17">
        <v>0</v>
      </c>
      <c r="V11" s="17">
        <v>8.6285935102764499E-2</v>
      </c>
      <c r="W11" s="17">
        <v>0</v>
      </c>
      <c r="X11" s="17">
        <v>0</v>
      </c>
      <c r="Y11" s="17">
        <v>0.176763831169297</v>
      </c>
      <c r="Z11" s="17">
        <v>0.162374941689088</v>
      </c>
      <c r="AA11" s="17">
        <v>0.2681566460882</v>
      </c>
      <c r="AB11" s="17">
        <v>0.14639175675102101</v>
      </c>
      <c r="AC11" s="17">
        <v>0.17309895320788399</v>
      </c>
      <c r="AD11" s="17">
        <v>1</v>
      </c>
      <c r="AE11" s="17"/>
      <c r="AF11" s="17">
        <v>3.0777320566172401E-2</v>
      </c>
      <c r="AG11" s="17">
        <v>6.1052650290047097E-2</v>
      </c>
      <c r="AH11" s="17">
        <v>0.13778477136043499</v>
      </c>
      <c r="AI11" s="17">
        <v>0.24566113331567099</v>
      </c>
      <c r="AJ11" s="17">
        <v>0.103422924797022</v>
      </c>
      <c r="AK11" s="17"/>
      <c r="AL11" s="17">
        <v>0.19580240439629801</v>
      </c>
      <c r="AM11" s="17">
        <v>5.8843943200352598E-2</v>
      </c>
      <c r="AN11" s="17">
        <v>5.4797028446703699E-2</v>
      </c>
      <c r="AO11" s="17">
        <v>5.69305638358499E-2</v>
      </c>
      <c r="AP11" s="17">
        <v>0</v>
      </c>
      <c r="AQ11" s="17">
        <v>0.18134094949735599</v>
      </c>
      <c r="AR11" s="17"/>
      <c r="AS11" s="17">
        <v>0.122418537518571</v>
      </c>
      <c r="AT11" s="17">
        <v>9.1386411786023303E-2</v>
      </c>
      <c r="AU11" s="17"/>
      <c r="AV11" s="17">
        <v>0.12537852190027801</v>
      </c>
      <c r="AW11" s="17">
        <v>0.112312536633106</v>
      </c>
    </row>
    <row r="12" spans="2:49" x14ac:dyDescent="0.3">
      <c r="B12" s="18" t="s">
        <v>269</v>
      </c>
      <c r="C12" s="17">
        <v>0.18162131402134399</v>
      </c>
      <c r="D12" s="17">
        <v>0.26092303183071702</v>
      </c>
      <c r="E12" s="17">
        <v>0.13570451514602699</v>
      </c>
      <c r="F12" s="17"/>
      <c r="G12" s="17">
        <v>0.22893158714560199</v>
      </c>
      <c r="H12" s="17">
        <v>0.20778197786355301</v>
      </c>
      <c r="I12" s="17">
        <v>0.23301269436684499</v>
      </c>
      <c r="J12" s="17">
        <v>0.12875283504326199</v>
      </c>
      <c r="K12" s="17">
        <v>0.11529700658457399</v>
      </c>
      <c r="L12" s="17">
        <v>0.143378356584767</v>
      </c>
      <c r="M12" s="17"/>
      <c r="N12" s="17">
        <v>0.178561244723527</v>
      </c>
      <c r="O12" s="17">
        <v>0.11219928932218</v>
      </c>
      <c r="P12" s="17">
        <v>0.21651805544716299</v>
      </c>
      <c r="Q12" s="17">
        <v>0.23739711998795099</v>
      </c>
      <c r="R12" s="17"/>
      <c r="S12" s="17">
        <v>0.206817673135747</v>
      </c>
      <c r="T12" s="17">
        <v>0.16857751579972</v>
      </c>
      <c r="U12" s="17">
        <v>0</v>
      </c>
      <c r="V12" s="17">
        <v>9.9146063625120198E-2</v>
      </c>
      <c r="W12" s="17">
        <v>0.26606964878720002</v>
      </c>
      <c r="X12" s="17">
        <v>0.230938280666138</v>
      </c>
      <c r="Y12" s="17">
        <v>0.11022691268114</v>
      </c>
      <c r="Z12" s="17">
        <v>0</v>
      </c>
      <c r="AA12" s="17">
        <v>0.29249062454162</v>
      </c>
      <c r="AB12" s="17">
        <v>0.20955926156858601</v>
      </c>
      <c r="AC12" s="17">
        <v>0.33911392042932298</v>
      </c>
      <c r="AD12" s="17">
        <v>0</v>
      </c>
      <c r="AE12" s="17"/>
      <c r="AF12" s="17">
        <v>0.248133668565368</v>
      </c>
      <c r="AG12" s="17">
        <v>0.143506694429301</v>
      </c>
      <c r="AH12" s="17">
        <v>0.22158962759519099</v>
      </c>
      <c r="AI12" s="17">
        <v>4.7693356325017297E-2</v>
      </c>
      <c r="AJ12" s="17">
        <v>0.12557360400805001</v>
      </c>
      <c r="AK12" s="17"/>
      <c r="AL12" s="17">
        <v>0.15935397513108099</v>
      </c>
      <c r="AM12" s="17">
        <v>0.228745156113281</v>
      </c>
      <c r="AN12" s="17">
        <v>5.8087948735320298E-2</v>
      </c>
      <c r="AO12" s="17">
        <v>0.16474381467847701</v>
      </c>
      <c r="AP12" s="17">
        <v>0.32831220067092298</v>
      </c>
      <c r="AQ12" s="17">
        <v>0.16708805512692099</v>
      </c>
      <c r="AR12" s="17"/>
      <c r="AS12" s="17">
        <v>0.179802344086505</v>
      </c>
      <c r="AT12" s="17">
        <v>0.18402311541362801</v>
      </c>
      <c r="AU12" s="17"/>
      <c r="AV12" s="17">
        <v>0.18849765825489401</v>
      </c>
      <c r="AW12" s="17">
        <v>0.15011473720985599</v>
      </c>
    </row>
    <row r="13" spans="2:49" x14ac:dyDescent="0.3">
      <c r="B13" s="18" t="s">
        <v>270</v>
      </c>
      <c r="C13" s="17">
        <v>0.120093208368236</v>
      </c>
      <c r="D13" s="17">
        <v>5.0243516113198598E-2</v>
      </c>
      <c r="E13" s="17">
        <v>0.160537152829655</v>
      </c>
      <c r="F13" s="17"/>
      <c r="G13" s="17">
        <v>0.219946190209868</v>
      </c>
      <c r="H13" s="17">
        <v>0.115746652665039</v>
      </c>
      <c r="I13" s="17">
        <v>0.102463432173026</v>
      </c>
      <c r="J13" s="17">
        <v>0</v>
      </c>
      <c r="K13" s="17">
        <v>0.23022718930543901</v>
      </c>
      <c r="L13" s="17">
        <v>7.5061405141497603E-2</v>
      </c>
      <c r="M13" s="17"/>
      <c r="N13" s="17">
        <v>8.1405441597226194E-2</v>
      </c>
      <c r="O13" s="17">
        <v>0.153522261398298</v>
      </c>
      <c r="P13" s="17">
        <v>0.10688703431407</v>
      </c>
      <c r="Q13" s="17">
        <v>0.181172005096954</v>
      </c>
      <c r="R13" s="17"/>
      <c r="S13" s="17">
        <v>0.14692754861303101</v>
      </c>
      <c r="T13" s="17">
        <v>0.25762345665623998</v>
      </c>
      <c r="U13" s="17">
        <v>7.9634708910433297E-2</v>
      </c>
      <c r="V13" s="17">
        <v>0.135258373651089</v>
      </c>
      <c r="W13" s="17">
        <v>0.34124634171898899</v>
      </c>
      <c r="X13" s="17">
        <v>5.0984138951825998E-2</v>
      </c>
      <c r="Y13" s="17">
        <v>5.91053805438983E-2</v>
      </c>
      <c r="Z13" s="17">
        <v>0</v>
      </c>
      <c r="AA13" s="17">
        <v>4.0506879102325401E-2</v>
      </c>
      <c r="AB13" s="17">
        <v>0.124684961541616</v>
      </c>
      <c r="AC13" s="17">
        <v>0</v>
      </c>
      <c r="AD13" s="17">
        <v>0</v>
      </c>
      <c r="AE13" s="17"/>
      <c r="AF13" s="17">
        <v>6.9755932096570897E-2</v>
      </c>
      <c r="AG13" s="17">
        <v>0.18908490667122099</v>
      </c>
      <c r="AH13" s="17">
        <v>5.78355321932967E-2</v>
      </c>
      <c r="AI13" s="17">
        <v>0.136602651943172</v>
      </c>
      <c r="AJ13" s="17">
        <v>0.123927315186509</v>
      </c>
      <c r="AK13" s="17"/>
      <c r="AL13" s="17">
        <v>8.3066021694698303E-2</v>
      </c>
      <c r="AM13" s="17">
        <v>8.1430547114467997E-2</v>
      </c>
      <c r="AN13" s="17">
        <v>0.10249298940365199</v>
      </c>
      <c r="AO13" s="17">
        <v>0.255194397197192</v>
      </c>
      <c r="AP13" s="17">
        <v>0.12331856164960001</v>
      </c>
      <c r="AQ13" s="17">
        <v>0.18212561112401801</v>
      </c>
      <c r="AR13" s="17"/>
      <c r="AS13" s="17">
        <v>0.133883707670191</v>
      </c>
      <c r="AT13" s="17">
        <v>0.10188397918344599</v>
      </c>
      <c r="AU13" s="17"/>
      <c r="AV13" s="17">
        <v>0.115219925546133</v>
      </c>
      <c r="AW13" s="17">
        <v>0.19760573263678199</v>
      </c>
    </row>
    <row r="14" spans="2:49" x14ac:dyDescent="0.3">
      <c r="B14" s="18" t="s">
        <v>271</v>
      </c>
      <c r="C14" s="17">
        <v>0.31253225147522301</v>
      </c>
      <c r="D14" s="17">
        <v>0.29415476294378501</v>
      </c>
      <c r="E14" s="17">
        <v>0.32317307323850403</v>
      </c>
      <c r="F14" s="17"/>
      <c r="G14" s="17">
        <v>0.112618896404354</v>
      </c>
      <c r="H14" s="17">
        <v>9.6592003254878198E-2</v>
      </c>
      <c r="I14" s="17">
        <v>0.28081849295196798</v>
      </c>
      <c r="J14" s="17">
        <v>0.46765316878638902</v>
      </c>
      <c r="K14" s="17">
        <v>0.419817601298967</v>
      </c>
      <c r="L14" s="17">
        <v>0.55265463659485703</v>
      </c>
      <c r="M14" s="17"/>
      <c r="N14" s="17">
        <v>0.28840423326090397</v>
      </c>
      <c r="O14" s="17">
        <v>0.39708904150443802</v>
      </c>
      <c r="P14" s="17">
        <v>0.33657479838392002</v>
      </c>
      <c r="Q14" s="17">
        <v>0.19818008443030299</v>
      </c>
      <c r="R14" s="17"/>
      <c r="S14" s="17">
        <v>0.24280630069074999</v>
      </c>
      <c r="T14" s="17">
        <v>0.31144746593098599</v>
      </c>
      <c r="U14" s="17">
        <v>0.48826115252401803</v>
      </c>
      <c r="V14" s="17">
        <v>0.37646195081168998</v>
      </c>
      <c r="W14" s="17">
        <v>0.31772822114682803</v>
      </c>
      <c r="X14" s="17">
        <v>0.408639775985631</v>
      </c>
      <c r="Y14" s="17">
        <v>0.40543063023949999</v>
      </c>
      <c r="Z14" s="17">
        <v>0.24005101525261199</v>
      </c>
      <c r="AA14" s="17">
        <v>0.16016285518316101</v>
      </c>
      <c r="AB14" s="17">
        <v>0.32647860843582199</v>
      </c>
      <c r="AC14" s="17">
        <v>0.319852956788579</v>
      </c>
      <c r="AD14" s="17">
        <v>0</v>
      </c>
      <c r="AE14" s="17"/>
      <c r="AF14" s="17">
        <v>0.43724519031811598</v>
      </c>
      <c r="AG14" s="17">
        <v>0.26368115666195002</v>
      </c>
      <c r="AH14" s="17">
        <v>0.33305499614884099</v>
      </c>
      <c r="AI14" s="17">
        <v>0.30529585333520798</v>
      </c>
      <c r="AJ14" s="17">
        <v>0.122239738601768</v>
      </c>
      <c r="AK14" s="17"/>
      <c r="AL14" s="17">
        <v>0.20955039392052499</v>
      </c>
      <c r="AM14" s="17">
        <v>0.33577247969614499</v>
      </c>
      <c r="AN14" s="17">
        <v>0.47870390096343901</v>
      </c>
      <c r="AO14" s="17">
        <v>0.32896650695996199</v>
      </c>
      <c r="AP14" s="17">
        <v>0.48541551991297399</v>
      </c>
      <c r="AQ14" s="17">
        <v>0.28144604770975601</v>
      </c>
      <c r="AR14" s="17"/>
      <c r="AS14" s="17">
        <v>0.33504718364256397</v>
      </c>
      <c r="AT14" s="17">
        <v>0.28280312050336798</v>
      </c>
      <c r="AU14" s="17"/>
      <c r="AV14" s="17">
        <v>0.37001469370482198</v>
      </c>
      <c r="AW14" s="17">
        <v>0.21566084841876401</v>
      </c>
    </row>
    <row r="15" spans="2:49" x14ac:dyDescent="0.3">
      <c r="B15" s="18" t="s">
        <v>272</v>
      </c>
      <c r="C15" s="17">
        <v>8.32797070302813E-2</v>
      </c>
      <c r="D15" s="17">
        <v>5.7754693956384301E-2</v>
      </c>
      <c r="E15" s="17">
        <v>9.80590450317773E-2</v>
      </c>
      <c r="F15" s="17"/>
      <c r="G15" s="17">
        <v>3.7580559784836202E-2</v>
      </c>
      <c r="H15" s="17">
        <v>2.3754142020544499E-2</v>
      </c>
      <c r="I15" s="17">
        <v>8.3803477377405705E-2</v>
      </c>
      <c r="J15" s="17">
        <v>8.7321620493874E-2</v>
      </c>
      <c r="K15" s="17">
        <v>0.195515192238508</v>
      </c>
      <c r="L15" s="17">
        <v>0.10207889591666799</v>
      </c>
      <c r="M15" s="17"/>
      <c r="N15" s="17">
        <v>5.7188421648535999E-2</v>
      </c>
      <c r="O15" s="17">
        <v>0.131996278204079</v>
      </c>
      <c r="P15" s="17">
        <v>6.7743680486863397E-2</v>
      </c>
      <c r="Q15" s="17">
        <v>9.9154866967689395E-2</v>
      </c>
      <c r="R15" s="17"/>
      <c r="S15" s="17">
        <v>8.6799410174021097E-2</v>
      </c>
      <c r="T15" s="17">
        <v>0</v>
      </c>
      <c r="U15" s="17">
        <v>0.18724338589304201</v>
      </c>
      <c r="V15" s="17">
        <v>4.5295599765096201E-2</v>
      </c>
      <c r="W15" s="17">
        <v>0</v>
      </c>
      <c r="X15" s="17">
        <v>0.14980066847471499</v>
      </c>
      <c r="Y15" s="17">
        <v>0.114723429199419</v>
      </c>
      <c r="Z15" s="17">
        <v>0.24022299092993599</v>
      </c>
      <c r="AA15" s="17">
        <v>4.1675707233826902E-2</v>
      </c>
      <c r="AB15" s="17">
        <v>6.3515092517735003E-2</v>
      </c>
      <c r="AC15" s="17">
        <v>0.167934169574215</v>
      </c>
      <c r="AD15" s="17">
        <v>0</v>
      </c>
      <c r="AE15" s="17"/>
      <c r="AF15" s="17">
        <v>0.132640835231503</v>
      </c>
      <c r="AG15" s="17">
        <v>0.124868665262669</v>
      </c>
      <c r="AH15" s="17">
        <v>0.102375462474789</v>
      </c>
      <c r="AI15" s="17">
        <v>3.1709115364319099E-2</v>
      </c>
      <c r="AJ15" s="17">
        <v>0</v>
      </c>
      <c r="AK15" s="17"/>
      <c r="AL15" s="17">
        <v>7.1915652037767203E-2</v>
      </c>
      <c r="AM15" s="17">
        <v>0.122254228638769</v>
      </c>
      <c r="AN15" s="17">
        <v>0.154611264722681</v>
      </c>
      <c r="AO15" s="17">
        <v>3.55410337163964E-2</v>
      </c>
      <c r="AP15" s="17">
        <v>0</v>
      </c>
      <c r="AQ15" s="17">
        <v>0.101807704829674</v>
      </c>
      <c r="AR15" s="17"/>
      <c r="AS15" s="17">
        <v>6.4300081282053806E-2</v>
      </c>
      <c r="AT15" s="17">
        <v>0.10834075431534999</v>
      </c>
      <c r="AU15" s="17"/>
      <c r="AV15" s="17">
        <v>3.47062655028091E-2</v>
      </c>
      <c r="AW15" s="17">
        <v>0.165339509164731</v>
      </c>
    </row>
    <row r="16" spans="2:49" ht="28.8" x14ac:dyDescent="0.3">
      <c r="B16" s="18" t="s">
        <v>273</v>
      </c>
      <c r="C16" s="17">
        <v>3.7171566150655297E-2</v>
      </c>
      <c r="D16" s="17">
        <v>7.2595671740689802E-2</v>
      </c>
      <c r="E16" s="17">
        <v>1.6660515739041402E-2</v>
      </c>
      <c r="F16" s="17"/>
      <c r="G16" s="17">
        <v>8.1758238473244496E-2</v>
      </c>
      <c r="H16" s="17">
        <v>2.42586944078154E-2</v>
      </c>
      <c r="I16" s="17">
        <v>0</v>
      </c>
      <c r="J16" s="17">
        <v>8.8500476328631297E-2</v>
      </c>
      <c r="K16" s="17">
        <v>0</v>
      </c>
      <c r="L16" s="17">
        <v>5.1762740993642302E-2</v>
      </c>
      <c r="M16" s="17"/>
      <c r="N16" s="17">
        <v>1.4070798143500599E-2</v>
      </c>
      <c r="O16" s="17">
        <v>2.3214348338817699E-2</v>
      </c>
      <c r="P16" s="17">
        <v>6.5977798757866996E-2</v>
      </c>
      <c r="Q16" s="17">
        <v>6.6744179926929298E-2</v>
      </c>
      <c r="R16" s="17"/>
      <c r="S16" s="17">
        <v>5.8937559597658E-2</v>
      </c>
      <c r="T16" s="17">
        <v>0</v>
      </c>
      <c r="U16" s="17">
        <v>0</v>
      </c>
      <c r="V16" s="17">
        <v>0</v>
      </c>
      <c r="W16" s="17">
        <v>0</v>
      </c>
      <c r="X16" s="17">
        <v>0</v>
      </c>
      <c r="Y16" s="17">
        <v>0</v>
      </c>
      <c r="Z16" s="17">
        <v>0.118563964931196</v>
      </c>
      <c r="AA16" s="17">
        <v>0.1245720110837</v>
      </c>
      <c r="AB16" s="17">
        <v>6.2366319959259203E-2</v>
      </c>
      <c r="AC16" s="17">
        <v>0</v>
      </c>
      <c r="AD16" s="17">
        <v>0</v>
      </c>
      <c r="AE16" s="17"/>
      <c r="AF16" s="17">
        <v>3.6985311656221702E-2</v>
      </c>
      <c r="AG16" s="17">
        <v>4.6258238450929703E-2</v>
      </c>
      <c r="AH16" s="17">
        <v>1.9153038805302901E-2</v>
      </c>
      <c r="AI16" s="17">
        <v>2.96936411610286E-2</v>
      </c>
      <c r="AJ16" s="17">
        <v>0</v>
      </c>
      <c r="AK16" s="17"/>
      <c r="AL16" s="17">
        <v>1.4633909006108999E-2</v>
      </c>
      <c r="AM16" s="17">
        <v>8.4525496359463298E-2</v>
      </c>
      <c r="AN16" s="17">
        <v>0</v>
      </c>
      <c r="AO16" s="17">
        <v>3.4527993304222397E-2</v>
      </c>
      <c r="AP16" s="17">
        <v>6.2953717766503006E-2</v>
      </c>
      <c r="AQ16" s="17">
        <v>0</v>
      </c>
      <c r="AR16" s="17"/>
      <c r="AS16" s="17">
        <v>1.8536251796873199E-2</v>
      </c>
      <c r="AT16" s="17">
        <v>6.1777978331141799E-2</v>
      </c>
      <c r="AU16" s="17"/>
      <c r="AV16" s="17">
        <v>1.22772747219123E-2</v>
      </c>
      <c r="AW16" s="17">
        <v>3.9905698288743699E-2</v>
      </c>
    </row>
    <row r="17" spans="2:49" ht="28.8" x14ac:dyDescent="0.3">
      <c r="B17" s="18" t="s">
        <v>296</v>
      </c>
      <c r="C17" s="19">
        <v>2.1262523115284201E-2</v>
      </c>
      <c r="D17" s="19">
        <v>4.2558732314544399E-2</v>
      </c>
      <c r="E17" s="19">
        <v>8.9317214426179407E-3</v>
      </c>
      <c r="F17" s="19"/>
      <c r="G17" s="19">
        <v>4.0546316986692997E-2</v>
      </c>
      <c r="H17" s="19">
        <v>4.7482586652999002E-2</v>
      </c>
      <c r="I17" s="19">
        <v>2.7630382759246199E-2</v>
      </c>
      <c r="J17" s="19">
        <v>0</v>
      </c>
      <c r="K17" s="19">
        <v>0</v>
      </c>
      <c r="L17" s="19">
        <v>0</v>
      </c>
      <c r="M17" s="19"/>
      <c r="N17" s="19">
        <v>0</v>
      </c>
      <c r="O17" s="19">
        <v>2.1430425560839499E-2</v>
      </c>
      <c r="P17" s="19">
        <v>4.6611040321662502E-2</v>
      </c>
      <c r="Q17" s="19">
        <v>3.2513747974190599E-2</v>
      </c>
      <c r="R17" s="19"/>
      <c r="S17" s="19">
        <v>0</v>
      </c>
      <c r="T17" s="19">
        <v>0</v>
      </c>
      <c r="U17" s="19">
        <v>8.8531964401916505E-2</v>
      </c>
      <c r="V17" s="19">
        <v>4.8668745528263203E-2</v>
      </c>
      <c r="W17" s="19">
        <v>0</v>
      </c>
      <c r="X17" s="19">
        <v>0</v>
      </c>
      <c r="Y17" s="19">
        <v>0</v>
      </c>
      <c r="Z17" s="19">
        <v>0.11599966163287399</v>
      </c>
      <c r="AA17" s="19">
        <v>0</v>
      </c>
      <c r="AB17" s="19">
        <v>6.70039992259608E-2</v>
      </c>
      <c r="AC17" s="19">
        <v>0</v>
      </c>
      <c r="AD17" s="19">
        <v>0</v>
      </c>
      <c r="AE17" s="19"/>
      <c r="AF17" s="19">
        <v>0</v>
      </c>
      <c r="AG17" s="19">
        <v>4.5313386466292599E-2</v>
      </c>
      <c r="AH17" s="19">
        <v>1.7890795275394802E-2</v>
      </c>
      <c r="AI17" s="19">
        <v>0</v>
      </c>
      <c r="AJ17" s="19">
        <v>0</v>
      </c>
      <c r="AK17" s="19"/>
      <c r="AL17" s="19">
        <v>3.0336608165794299E-2</v>
      </c>
      <c r="AM17" s="19">
        <v>2.2089492208338099E-2</v>
      </c>
      <c r="AN17" s="19">
        <v>4.8880972739580301E-2</v>
      </c>
      <c r="AO17" s="19">
        <v>0</v>
      </c>
      <c r="AP17" s="19">
        <v>0</v>
      </c>
      <c r="AQ17" s="19">
        <v>0</v>
      </c>
      <c r="AR17" s="19"/>
      <c r="AS17" s="19">
        <v>9.9404018497535693E-3</v>
      </c>
      <c r="AT17" s="19">
        <v>3.62124604937515E-2</v>
      </c>
      <c r="AU17" s="19"/>
      <c r="AV17" s="19">
        <v>1.28518833107814E-2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252</v>
      </c>
      <c r="D7" s="10">
        <v>104</v>
      </c>
      <c r="E7" s="10">
        <v>148</v>
      </c>
      <c r="F7" s="10"/>
      <c r="G7" s="10">
        <v>32</v>
      </c>
      <c r="H7" s="10">
        <v>91</v>
      </c>
      <c r="I7" s="10">
        <v>33</v>
      </c>
      <c r="J7" s="10">
        <v>28</v>
      </c>
      <c r="K7" s="10">
        <v>31</v>
      </c>
      <c r="L7" s="10">
        <v>37</v>
      </c>
      <c r="M7" s="10"/>
      <c r="N7" s="10">
        <v>112</v>
      </c>
      <c r="O7" s="10">
        <v>52</v>
      </c>
      <c r="P7" s="10">
        <v>42</v>
      </c>
      <c r="Q7" s="10">
        <v>46</v>
      </c>
      <c r="R7" s="10"/>
      <c r="S7" s="10">
        <v>58</v>
      </c>
      <c r="T7" s="10">
        <v>25</v>
      </c>
      <c r="U7" s="10">
        <v>11</v>
      </c>
      <c r="V7" s="10">
        <v>25</v>
      </c>
      <c r="W7" s="10">
        <v>15</v>
      </c>
      <c r="X7" s="10">
        <v>24</v>
      </c>
      <c r="Y7" s="10">
        <v>21</v>
      </c>
      <c r="Z7" s="10">
        <v>11</v>
      </c>
      <c r="AA7" s="10">
        <v>26</v>
      </c>
      <c r="AB7" s="10">
        <v>18</v>
      </c>
      <c r="AC7" s="10">
        <v>12</v>
      </c>
      <c r="AD7" s="10">
        <v>6</v>
      </c>
      <c r="AE7" s="10"/>
      <c r="AF7" s="10">
        <v>34</v>
      </c>
      <c r="AG7" s="10">
        <v>56</v>
      </c>
      <c r="AH7" s="10">
        <v>66</v>
      </c>
      <c r="AI7" s="10">
        <v>55</v>
      </c>
      <c r="AJ7" s="10">
        <v>14</v>
      </c>
      <c r="AK7" s="10"/>
      <c r="AL7" s="10">
        <v>107</v>
      </c>
      <c r="AM7" s="10">
        <v>57</v>
      </c>
      <c r="AN7" s="10">
        <v>25</v>
      </c>
      <c r="AO7" s="10">
        <v>32</v>
      </c>
      <c r="AP7" s="10">
        <v>21</v>
      </c>
      <c r="AQ7" s="10">
        <v>10</v>
      </c>
      <c r="AR7" s="10"/>
      <c r="AS7" s="10">
        <v>168</v>
      </c>
      <c r="AT7" s="10">
        <v>84</v>
      </c>
      <c r="AU7" s="10"/>
      <c r="AV7" s="10">
        <v>134</v>
      </c>
      <c r="AW7" s="10">
        <v>34</v>
      </c>
    </row>
    <row r="8" spans="2:49" ht="30" customHeight="1" x14ac:dyDescent="0.3">
      <c r="B8" s="11" t="s">
        <v>20</v>
      </c>
      <c r="C8" s="11">
        <v>248</v>
      </c>
      <c r="D8" s="11">
        <v>105</v>
      </c>
      <c r="E8" s="11">
        <v>143</v>
      </c>
      <c r="F8" s="11"/>
      <c r="G8" s="11">
        <v>31</v>
      </c>
      <c r="H8" s="11">
        <v>85</v>
      </c>
      <c r="I8" s="11">
        <v>39</v>
      </c>
      <c r="J8" s="11">
        <v>29</v>
      </c>
      <c r="K8" s="11">
        <v>30</v>
      </c>
      <c r="L8" s="11">
        <v>34</v>
      </c>
      <c r="M8" s="11"/>
      <c r="N8" s="11">
        <v>108</v>
      </c>
      <c r="O8" s="11">
        <v>51</v>
      </c>
      <c r="P8" s="11">
        <v>44</v>
      </c>
      <c r="Q8" s="11">
        <v>45</v>
      </c>
      <c r="R8" s="11"/>
      <c r="S8" s="11">
        <v>57</v>
      </c>
      <c r="T8" s="11">
        <v>23</v>
      </c>
      <c r="U8" s="11">
        <v>11</v>
      </c>
      <c r="V8" s="11">
        <v>24</v>
      </c>
      <c r="W8" s="11">
        <v>14</v>
      </c>
      <c r="X8" s="11">
        <v>24</v>
      </c>
      <c r="Y8" s="11">
        <v>20</v>
      </c>
      <c r="Z8" s="11">
        <v>10</v>
      </c>
      <c r="AA8" s="11">
        <v>27</v>
      </c>
      <c r="AB8" s="11">
        <v>19</v>
      </c>
      <c r="AC8" s="11">
        <v>12</v>
      </c>
      <c r="AD8" s="11">
        <v>6</v>
      </c>
      <c r="AE8" s="11"/>
      <c r="AF8" s="11">
        <v>34</v>
      </c>
      <c r="AG8" s="11">
        <v>56</v>
      </c>
      <c r="AH8" s="11">
        <v>65</v>
      </c>
      <c r="AI8" s="11">
        <v>54</v>
      </c>
      <c r="AJ8" s="11">
        <v>13</v>
      </c>
      <c r="AK8" s="11"/>
      <c r="AL8" s="11">
        <v>106</v>
      </c>
      <c r="AM8" s="11">
        <v>57</v>
      </c>
      <c r="AN8" s="11">
        <v>24</v>
      </c>
      <c r="AO8" s="11">
        <v>31</v>
      </c>
      <c r="AP8" s="11">
        <v>20</v>
      </c>
      <c r="AQ8" s="11">
        <v>10</v>
      </c>
      <c r="AR8" s="11"/>
      <c r="AS8" s="11">
        <v>165</v>
      </c>
      <c r="AT8" s="11">
        <v>84</v>
      </c>
      <c r="AU8" s="11"/>
      <c r="AV8" s="11">
        <v>131</v>
      </c>
      <c r="AW8" s="11">
        <v>34</v>
      </c>
    </row>
    <row r="9" spans="2:49" x14ac:dyDescent="0.3">
      <c r="B9" s="18" t="s">
        <v>266</v>
      </c>
      <c r="C9" s="17">
        <v>2.2565813122185301E-2</v>
      </c>
      <c r="D9" s="17">
        <v>1.00229887258981E-2</v>
      </c>
      <c r="E9" s="17">
        <v>3.1731404569196597E-2</v>
      </c>
      <c r="F9" s="17"/>
      <c r="G9" s="17">
        <v>3.226219002485E-2</v>
      </c>
      <c r="H9" s="17">
        <v>4.2934495470691197E-2</v>
      </c>
      <c r="I9" s="17">
        <v>0</v>
      </c>
      <c r="J9" s="17">
        <v>0</v>
      </c>
      <c r="K9" s="17">
        <v>0</v>
      </c>
      <c r="L9" s="17">
        <v>2.7506569477020501E-2</v>
      </c>
      <c r="M9" s="17"/>
      <c r="N9" s="17">
        <v>2.4007949489247601E-2</v>
      </c>
      <c r="O9" s="17">
        <v>1.8653993006137199E-2</v>
      </c>
      <c r="P9" s="17">
        <v>2.36250814605568E-2</v>
      </c>
      <c r="Q9" s="17">
        <v>2.2512479835829401E-2</v>
      </c>
      <c r="R9" s="17"/>
      <c r="S9" s="17">
        <v>3.2999267179400701E-2</v>
      </c>
      <c r="T9" s="17">
        <v>0</v>
      </c>
      <c r="U9" s="17">
        <v>0</v>
      </c>
      <c r="V9" s="17">
        <v>7.3806457057372807E-2</v>
      </c>
      <c r="W9" s="17">
        <v>0</v>
      </c>
      <c r="X9" s="17">
        <v>4.1304978427643697E-2</v>
      </c>
      <c r="Y9" s="17">
        <v>4.67446593435102E-2</v>
      </c>
      <c r="Z9" s="17">
        <v>0</v>
      </c>
      <c r="AA9" s="17">
        <v>0</v>
      </c>
      <c r="AB9" s="17">
        <v>0</v>
      </c>
      <c r="AC9" s="17">
        <v>0</v>
      </c>
      <c r="AD9" s="17">
        <v>0</v>
      </c>
      <c r="AE9" s="17"/>
      <c r="AF9" s="17">
        <v>0</v>
      </c>
      <c r="AG9" s="17">
        <v>0</v>
      </c>
      <c r="AH9" s="17">
        <v>7.3605886261760803E-2</v>
      </c>
      <c r="AI9" s="17">
        <v>1.50200710718408E-2</v>
      </c>
      <c r="AJ9" s="17">
        <v>0</v>
      </c>
      <c r="AK9" s="17"/>
      <c r="AL9" s="17">
        <v>3.45413436640402E-2</v>
      </c>
      <c r="AM9" s="17">
        <v>1.7788786174382301E-2</v>
      </c>
      <c r="AN9" s="17">
        <v>3.8383214619897202E-2</v>
      </c>
      <c r="AO9" s="17">
        <v>0</v>
      </c>
      <c r="AP9" s="17">
        <v>0</v>
      </c>
      <c r="AQ9" s="17">
        <v>0</v>
      </c>
      <c r="AR9" s="17"/>
      <c r="AS9" s="17">
        <v>2.7888804909765901E-2</v>
      </c>
      <c r="AT9" s="17">
        <v>1.2080550932248E-2</v>
      </c>
      <c r="AU9" s="17"/>
      <c r="AV9" s="17">
        <v>2.7042084824808001E-2</v>
      </c>
      <c r="AW9" s="17">
        <v>3.1180001917496699E-2</v>
      </c>
    </row>
    <row r="10" spans="2:49" x14ac:dyDescent="0.3">
      <c r="B10" s="18" t="s">
        <v>267</v>
      </c>
      <c r="C10" s="17">
        <v>9.6677428791075298E-2</v>
      </c>
      <c r="D10" s="17">
        <v>6.2916147958527999E-2</v>
      </c>
      <c r="E10" s="17">
        <v>0.121348276206474</v>
      </c>
      <c r="F10" s="17"/>
      <c r="G10" s="17">
        <v>9.0553938378506699E-2</v>
      </c>
      <c r="H10" s="17">
        <v>0.16296752910883799</v>
      </c>
      <c r="I10" s="17">
        <v>8.3471506420339694E-2</v>
      </c>
      <c r="J10" s="17">
        <v>3.8650848593137499E-2</v>
      </c>
      <c r="K10" s="17">
        <v>6.5112740084848006E-2</v>
      </c>
      <c r="L10" s="17">
        <v>2.8966009228600601E-2</v>
      </c>
      <c r="M10" s="17"/>
      <c r="N10" s="17">
        <v>0.14829629211669601</v>
      </c>
      <c r="O10" s="17">
        <v>3.7980594606546597E-2</v>
      </c>
      <c r="P10" s="17">
        <v>7.2419688989067199E-2</v>
      </c>
      <c r="Q10" s="17">
        <v>6.3655888633288304E-2</v>
      </c>
      <c r="R10" s="17"/>
      <c r="S10" s="17">
        <v>0.169701627913043</v>
      </c>
      <c r="T10" s="17">
        <v>0</v>
      </c>
      <c r="U10" s="17">
        <v>0</v>
      </c>
      <c r="V10" s="17">
        <v>0.14166503570205399</v>
      </c>
      <c r="W10" s="17">
        <v>0.113023184879657</v>
      </c>
      <c r="X10" s="17">
        <v>8.1865212324782902E-2</v>
      </c>
      <c r="Y10" s="17">
        <v>0</v>
      </c>
      <c r="Z10" s="17">
        <v>0.27332524865050101</v>
      </c>
      <c r="AA10" s="17">
        <v>0.105639492149241</v>
      </c>
      <c r="AB10" s="17">
        <v>4.2891105099520203E-2</v>
      </c>
      <c r="AC10" s="17">
        <v>0</v>
      </c>
      <c r="AD10" s="17">
        <v>0.141249143817228</v>
      </c>
      <c r="AE10" s="17"/>
      <c r="AF10" s="17">
        <v>5.7487737531255002E-2</v>
      </c>
      <c r="AG10" s="17">
        <v>7.1951238378294702E-2</v>
      </c>
      <c r="AH10" s="17">
        <v>7.9732736433096293E-2</v>
      </c>
      <c r="AI10" s="17">
        <v>0.15512912092368</v>
      </c>
      <c r="AJ10" s="17">
        <v>0.19260855765358301</v>
      </c>
      <c r="AK10" s="17"/>
      <c r="AL10" s="17">
        <v>0.145813083247925</v>
      </c>
      <c r="AM10" s="17">
        <v>5.0784480223151802E-2</v>
      </c>
      <c r="AN10" s="17">
        <v>0.117748134047029</v>
      </c>
      <c r="AO10" s="17">
        <v>6.2646106987309505E-2</v>
      </c>
      <c r="AP10" s="17">
        <v>0</v>
      </c>
      <c r="AQ10" s="17">
        <v>9.0008823428982199E-2</v>
      </c>
      <c r="AR10" s="17"/>
      <c r="AS10" s="17">
        <v>0.103435404907763</v>
      </c>
      <c r="AT10" s="17">
        <v>8.3365525582406799E-2</v>
      </c>
      <c r="AU10" s="17"/>
      <c r="AV10" s="17">
        <v>9.2369763407840602E-2</v>
      </c>
      <c r="AW10" s="17">
        <v>0.146447501632718</v>
      </c>
    </row>
    <row r="11" spans="2:49" x14ac:dyDescent="0.3">
      <c r="B11" s="18" t="s">
        <v>268</v>
      </c>
      <c r="C11" s="17">
        <v>0.112586707412054</v>
      </c>
      <c r="D11" s="17">
        <v>0.118551762493205</v>
      </c>
      <c r="E11" s="17">
        <v>0.10822778025933601</v>
      </c>
      <c r="F11" s="17"/>
      <c r="G11" s="17">
        <v>0.14712926982756999</v>
      </c>
      <c r="H11" s="17">
        <v>0.13658145488964099</v>
      </c>
      <c r="I11" s="17">
        <v>0.17022097787577001</v>
      </c>
      <c r="J11" s="17">
        <v>0.14579695512472399</v>
      </c>
      <c r="K11" s="17">
        <v>0</v>
      </c>
      <c r="L11" s="17">
        <v>2.6543513268984499E-2</v>
      </c>
      <c r="M11" s="17"/>
      <c r="N11" s="17">
        <v>0.174187350837471</v>
      </c>
      <c r="O11" s="17">
        <v>7.8907532516388906E-2</v>
      </c>
      <c r="P11" s="17">
        <v>6.9769085994255603E-2</v>
      </c>
      <c r="Q11" s="17">
        <v>4.5450366434049101E-2</v>
      </c>
      <c r="R11" s="17"/>
      <c r="S11" s="17">
        <v>0.11483533696932501</v>
      </c>
      <c r="T11" s="17">
        <v>0.15745274948952601</v>
      </c>
      <c r="U11" s="17">
        <v>0.17027375024358099</v>
      </c>
      <c r="V11" s="17">
        <v>0.16016758546757601</v>
      </c>
      <c r="W11" s="17">
        <v>0.15067661430609999</v>
      </c>
      <c r="X11" s="17">
        <v>3.4334949361772199E-2</v>
      </c>
      <c r="Y11" s="17">
        <v>0.14099355207566799</v>
      </c>
      <c r="Z11" s="17">
        <v>7.9123768164616901E-2</v>
      </c>
      <c r="AA11" s="17">
        <v>7.0008755643688497E-2</v>
      </c>
      <c r="AB11" s="17">
        <v>0.125387563111722</v>
      </c>
      <c r="AC11" s="17">
        <v>0</v>
      </c>
      <c r="AD11" s="17">
        <v>0.182238502988784</v>
      </c>
      <c r="AE11" s="17"/>
      <c r="AF11" s="17">
        <v>5.77551655589639E-2</v>
      </c>
      <c r="AG11" s="17">
        <v>5.04207719126228E-2</v>
      </c>
      <c r="AH11" s="17">
        <v>0.15180707420091</v>
      </c>
      <c r="AI11" s="17">
        <v>0.16038560484664</v>
      </c>
      <c r="AJ11" s="17">
        <v>0.357854337519184</v>
      </c>
      <c r="AK11" s="17"/>
      <c r="AL11" s="17">
        <v>0.16162832181637499</v>
      </c>
      <c r="AM11" s="17">
        <v>5.2499583572771E-2</v>
      </c>
      <c r="AN11" s="17">
        <v>0</v>
      </c>
      <c r="AO11" s="17">
        <v>0.15619539498785301</v>
      </c>
      <c r="AP11" s="17">
        <v>5.1437042178048703E-2</v>
      </c>
      <c r="AQ11" s="17">
        <v>0.20375869184126699</v>
      </c>
      <c r="AR11" s="17"/>
      <c r="AS11" s="17">
        <v>0.12326196831859</v>
      </c>
      <c r="AT11" s="17">
        <v>9.1558512363515601E-2</v>
      </c>
      <c r="AU11" s="17"/>
      <c r="AV11" s="17">
        <v>0.14111160527255501</v>
      </c>
      <c r="AW11" s="17">
        <v>5.3880513011668602E-2</v>
      </c>
    </row>
    <row r="12" spans="2:49" x14ac:dyDescent="0.3">
      <c r="B12" s="18" t="s">
        <v>269</v>
      </c>
      <c r="C12" s="17">
        <v>0.197580551447675</v>
      </c>
      <c r="D12" s="17">
        <v>0.25655155986895101</v>
      </c>
      <c r="E12" s="17">
        <v>0.15448785132443299</v>
      </c>
      <c r="F12" s="17"/>
      <c r="G12" s="17">
        <v>0.16375050135215999</v>
      </c>
      <c r="H12" s="17">
        <v>0.34525271095800097</v>
      </c>
      <c r="I12" s="17">
        <v>0.15954620063013</v>
      </c>
      <c r="J12" s="17">
        <v>0.10403341392046001</v>
      </c>
      <c r="K12" s="17">
        <v>0</v>
      </c>
      <c r="L12" s="17">
        <v>0.15675249839122599</v>
      </c>
      <c r="M12" s="17"/>
      <c r="N12" s="17">
        <v>0.25193049110438698</v>
      </c>
      <c r="O12" s="17">
        <v>0.14006414020802499</v>
      </c>
      <c r="P12" s="17">
        <v>0.114351265995178</v>
      </c>
      <c r="Q12" s="17">
        <v>0.2151120019229</v>
      </c>
      <c r="R12" s="17"/>
      <c r="S12" s="17">
        <v>0.22082512358321599</v>
      </c>
      <c r="T12" s="17">
        <v>0.11325330103025399</v>
      </c>
      <c r="U12" s="17">
        <v>0.18688305042610101</v>
      </c>
      <c r="V12" s="17">
        <v>0.25003687495694199</v>
      </c>
      <c r="W12" s="17">
        <v>0.201062446924447</v>
      </c>
      <c r="X12" s="17">
        <v>0.12391433750649899</v>
      </c>
      <c r="Y12" s="17">
        <v>0.13172109660475201</v>
      </c>
      <c r="Z12" s="17">
        <v>0.17376223924482501</v>
      </c>
      <c r="AA12" s="17">
        <v>0.34888874011394799</v>
      </c>
      <c r="AB12" s="17">
        <v>0.15710690424526699</v>
      </c>
      <c r="AC12" s="17">
        <v>0.16886953871511101</v>
      </c>
      <c r="AD12" s="17">
        <v>0.17175628701988799</v>
      </c>
      <c r="AE12" s="17"/>
      <c r="AF12" s="17">
        <v>0.14176310004140899</v>
      </c>
      <c r="AG12" s="17">
        <v>0.15545770851401</v>
      </c>
      <c r="AH12" s="17">
        <v>0.25130058099587999</v>
      </c>
      <c r="AI12" s="17">
        <v>0.25000848226667199</v>
      </c>
      <c r="AJ12" s="17">
        <v>0.13252555038140501</v>
      </c>
      <c r="AK12" s="17"/>
      <c r="AL12" s="17">
        <v>0.22603296178092799</v>
      </c>
      <c r="AM12" s="17">
        <v>0.15147497219866099</v>
      </c>
      <c r="AN12" s="17">
        <v>0.23600031372267199</v>
      </c>
      <c r="AO12" s="17">
        <v>0.25493150496134398</v>
      </c>
      <c r="AP12" s="17">
        <v>4.9533479397945203E-2</v>
      </c>
      <c r="AQ12" s="17">
        <v>0.18774382526027</v>
      </c>
      <c r="AR12" s="17"/>
      <c r="AS12" s="17">
        <v>0.216123701728825</v>
      </c>
      <c r="AT12" s="17">
        <v>0.161054139181002</v>
      </c>
      <c r="AU12" s="17"/>
      <c r="AV12" s="17">
        <v>0.24362576366988101</v>
      </c>
      <c r="AW12" s="17">
        <v>0.10922331566872701</v>
      </c>
    </row>
    <row r="13" spans="2:49" x14ac:dyDescent="0.3">
      <c r="B13" s="18" t="s">
        <v>270</v>
      </c>
      <c r="C13" s="17">
        <v>0.143853667594387</v>
      </c>
      <c r="D13" s="17">
        <v>0.127214416403819</v>
      </c>
      <c r="E13" s="17">
        <v>0.156012697616531</v>
      </c>
      <c r="F13" s="17"/>
      <c r="G13" s="17">
        <v>8.9917957488390696E-2</v>
      </c>
      <c r="H13" s="17">
        <v>0.13941050762260199</v>
      </c>
      <c r="I13" s="17">
        <v>0.195509419443326</v>
      </c>
      <c r="J13" s="17">
        <v>0.105814466759894</v>
      </c>
      <c r="K13" s="17">
        <v>0.16263805321364899</v>
      </c>
      <c r="L13" s="17">
        <v>0.16130809342027599</v>
      </c>
      <c r="M13" s="17"/>
      <c r="N13" s="17">
        <v>0.111075142645329</v>
      </c>
      <c r="O13" s="17">
        <v>0.18601033321101301</v>
      </c>
      <c r="P13" s="17">
        <v>0.140311154395905</v>
      </c>
      <c r="Q13" s="17">
        <v>0.178035249510234</v>
      </c>
      <c r="R13" s="17"/>
      <c r="S13" s="17">
        <v>0.17926817375113899</v>
      </c>
      <c r="T13" s="17">
        <v>0.20394436675306801</v>
      </c>
      <c r="U13" s="17">
        <v>8.8283330433863993E-2</v>
      </c>
      <c r="V13" s="17">
        <v>0.12785685768376601</v>
      </c>
      <c r="W13" s="17">
        <v>0</v>
      </c>
      <c r="X13" s="17">
        <v>8.4080188300218697E-2</v>
      </c>
      <c r="Y13" s="17">
        <v>9.4980251394354301E-2</v>
      </c>
      <c r="Z13" s="17">
        <v>9.6213005386864905E-2</v>
      </c>
      <c r="AA13" s="17">
        <v>0.20035730507734001</v>
      </c>
      <c r="AB13" s="17">
        <v>0.12636475053409099</v>
      </c>
      <c r="AC13" s="17">
        <v>0.24228796373807901</v>
      </c>
      <c r="AD13" s="17">
        <v>0.17412746264225201</v>
      </c>
      <c r="AE13" s="17"/>
      <c r="AF13" s="17">
        <v>0.17665862860106099</v>
      </c>
      <c r="AG13" s="17">
        <v>0.13759105992244999</v>
      </c>
      <c r="AH13" s="17">
        <v>8.0050889975033707E-2</v>
      </c>
      <c r="AI13" s="17">
        <v>0.16765776880279501</v>
      </c>
      <c r="AJ13" s="17">
        <v>0.159009388257909</v>
      </c>
      <c r="AK13" s="17"/>
      <c r="AL13" s="17">
        <v>0.142435047028622</v>
      </c>
      <c r="AM13" s="17">
        <v>0.15710184004646299</v>
      </c>
      <c r="AN13" s="17">
        <v>0.11280288810333</v>
      </c>
      <c r="AO13" s="17">
        <v>6.5147024590504699E-2</v>
      </c>
      <c r="AP13" s="17">
        <v>0.33865259331754799</v>
      </c>
      <c r="AQ13" s="17">
        <v>0</v>
      </c>
      <c r="AR13" s="17"/>
      <c r="AS13" s="17">
        <v>0.15968128631130399</v>
      </c>
      <c r="AT13" s="17">
        <v>0.112676326220981</v>
      </c>
      <c r="AU13" s="17"/>
      <c r="AV13" s="17">
        <v>0.14908926349295701</v>
      </c>
      <c r="AW13" s="17">
        <v>0.20085242943742701</v>
      </c>
    </row>
    <row r="14" spans="2:49" x14ac:dyDescent="0.3">
      <c r="B14" s="18" t="s">
        <v>271</v>
      </c>
      <c r="C14" s="17">
        <v>0.25755279904274703</v>
      </c>
      <c r="D14" s="17">
        <v>0.235002653872632</v>
      </c>
      <c r="E14" s="17">
        <v>0.27403117832718099</v>
      </c>
      <c r="F14" s="17"/>
      <c r="G14" s="17">
        <v>0.25685754778304698</v>
      </c>
      <c r="H14" s="17">
        <v>9.0800127662195904E-2</v>
      </c>
      <c r="I14" s="17">
        <v>0.230447959396642</v>
      </c>
      <c r="J14" s="17">
        <v>0.351253076346912</v>
      </c>
      <c r="K14" s="17">
        <v>0.47935256536427601</v>
      </c>
      <c r="L14" s="17">
        <v>0.43018638964444</v>
      </c>
      <c r="M14" s="17"/>
      <c r="N14" s="17">
        <v>0.14835238287975</v>
      </c>
      <c r="O14" s="17">
        <v>0.38221691076279002</v>
      </c>
      <c r="P14" s="17">
        <v>0.32595291901636197</v>
      </c>
      <c r="Q14" s="17">
        <v>0.30991676215042302</v>
      </c>
      <c r="R14" s="17"/>
      <c r="S14" s="17">
        <v>0.203387298376458</v>
      </c>
      <c r="T14" s="17">
        <v>0.44890347545957499</v>
      </c>
      <c r="U14" s="17">
        <v>0.35867584237269101</v>
      </c>
      <c r="V14" s="17">
        <v>0.16609209419658799</v>
      </c>
      <c r="W14" s="17">
        <v>0.463808792751359</v>
      </c>
      <c r="X14" s="17">
        <v>0.37192461612150901</v>
      </c>
      <c r="Y14" s="17">
        <v>0.30109864153962501</v>
      </c>
      <c r="Z14" s="17">
        <v>0.184688470068781</v>
      </c>
      <c r="AA14" s="17">
        <v>0.115642249445098</v>
      </c>
      <c r="AB14" s="17">
        <v>0.163101307633952</v>
      </c>
      <c r="AC14" s="17">
        <v>0.263237701894735</v>
      </c>
      <c r="AD14" s="17">
        <v>0.15935897643942101</v>
      </c>
      <c r="AE14" s="17"/>
      <c r="AF14" s="17">
        <v>0.31939491221998001</v>
      </c>
      <c r="AG14" s="17">
        <v>0.42137456893942299</v>
      </c>
      <c r="AH14" s="17">
        <v>0.19254692517333899</v>
      </c>
      <c r="AI14" s="17">
        <v>0.15583594927288</v>
      </c>
      <c r="AJ14" s="17">
        <v>7.9517940271998405E-2</v>
      </c>
      <c r="AK14" s="17"/>
      <c r="AL14" s="17">
        <v>0.19527629641652</v>
      </c>
      <c r="AM14" s="17">
        <v>0.25440682412910498</v>
      </c>
      <c r="AN14" s="17">
        <v>0.277985235331077</v>
      </c>
      <c r="AO14" s="17">
        <v>0.36936530428841202</v>
      </c>
      <c r="AP14" s="17">
        <v>0.37014927980545798</v>
      </c>
      <c r="AQ14" s="17">
        <v>0.30627597497238301</v>
      </c>
      <c r="AR14" s="17"/>
      <c r="AS14" s="17">
        <v>0.244172325636137</v>
      </c>
      <c r="AT14" s="17">
        <v>0.283909738428062</v>
      </c>
      <c r="AU14" s="17"/>
      <c r="AV14" s="17">
        <v>0.23134027753001801</v>
      </c>
      <c r="AW14" s="17">
        <v>0.29405043657290603</v>
      </c>
    </row>
    <row r="15" spans="2:49" x14ac:dyDescent="0.3">
      <c r="B15" s="18" t="s">
        <v>272</v>
      </c>
      <c r="C15" s="17">
        <v>8.3251600894247699E-2</v>
      </c>
      <c r="D15" s="17">
        <v>7.3953741899541001E-2</v>
      </c>
      <c r="E15" s="17">
        <v>9.0045953919123595E-2</v>
      </c>
      <c r="F15" s="17"/>
      <c r="G15" s="17">
        <v>6.0587500009145999E-2</v>
      </c>
      <c r="H15" s="17">
        <v>2.31312326525531E-2</v>
      </c>
      <c r="I15" s="17">
        <v>9.7259872932611305E-2</v>
      </c>
      <c r="J15" s="17">
        <v>0.17922683959671601</v>
      </c>
      <c r="K15" s="17">
        <v>0.13372338350759599</v>
      </c>
      <c r="L15" s="17">
        <v>0.112339975053892</v>
      </c>
      <c r="M15" s="17"/>
      <c r="N15" s="17">
        <v>6.4285419412533795E-2</v>
      </c>
      <c r="O15" s="17">
        <v>0.10153818616763</v>
      </c>
      <c r="P15" s="17">
        <v>9.1642722488249895E-2</v>
      </c>
      <c r="Q15" s="17">
        <v>9.9643068007651894E-2</v>
      </c>
      <c r="R15" s="17"/>
      <c r="S15" s="17">
        <v>1.7740229342653902E-2</v>
      </c>
      <c r="T15" s="17">
        <v>3.84078593133391E-2</v>
      </c>
      <c r="U15" s="17">
        <v>0.19588402652376199</v>
      </c>
      <c r="V15" s="17">
        <v>0</v>
      </c>
      <c r="W15" s="17">
        <v>7.1428961138437705E-2</v>
      </c>
      <c r="X15" s="17">
        <v>0.14072823216638899</v>
      </c>
      <c r="Y15" s="17">
        <v>0.18908756539750601</v>
      </c>
      <c r="Z15" s="17">
        <v>9.8131322436994003E-2</v>
      </c>
      <c r="AA15" s="17">
        <v>4.0279605935507397E-2</v>
      </c>
      <c r="AB15" s="17">
        <v>0.22423851689141699</v>
      </c>
      <c r="AC15" s="17">
        <v>8.2331087473144701E-2</v>
      </c>
      <c r="AD15" s="17">
        <v>0.17126962709242799</v>
      </c>
      <c r="AE15" s="17"/>
      <c r="AF15" s="17">
        <v>0.191405213209632</v>
      </c>
      <c r="AG15" s="17">
        <v>8.9863851393356495E-2</v>
      </c>
      <c r="AH15" s="17">
        <v>7.4692262010468594E-2</v>
      </c>
      <c r="AI15" s="17">
        <v>3.7807938965365898E-2</v>
      </c>
      <c r="AJ15" s="17">
        <v>0</v>
      </c>
      <c r="AK15" s="17"/>
      <c r="AL15" s="17">
        <v>6.4780942728133797E-2</v>
      </c>
      <c r="AM15" s="17">
        <v>0.15506402470905001</v>
      </c>
      <c r="AN15" s="17">
        <v>4.0706793132814001E-2</v>
      </c>
      <c r="AO15" s="17">
        <v>0</v>
      </c>
      <c r="AP15" s="17">
        <v>9.7528682865676203E-2</v>
      </c>
      <c r="AQ15" s="17">
        <v>0.21221268449709799</v>
      </c>
      <c r="AR15" s="17"/>
      <c r="AS15" s="17">
        <v>7.7457213052714594E-2</v>
      </c>
      <c r="AT15" s="17">
        <v>9.4665421950747106E-2</v>
      </c>
      <c r="AU15" s="17"/>
      <c r="AV15" s="17">
        <v>5.5098403343011297E-2</v>
      </c>
      <c r="AW15" s="17">
        <v>0.16436580175905699</v>
      </c>
    </row>
    <row r="16" spans="2:49" ht="28.8" x14ac:dyDescent="0.3">
      <c r="B16" s="18" t="s">
        <v>273</v>
      </c>
      <c r="C16" s="17">
        <v>6.2625345955314604E-2</v>
      </c>
      <c r="D16" s="17">
        <v>7.8771808394410697E-2</v>
      </c>
      <c r="E16" s="17">
        <v>5.0826418269212602E-2</v>
      </c>
      <c r="F16" s="17"/>
      <c r="G16" s="17">
        <v>9.4945886929616294E-2</v>
      </c>
      <c r="H16" s="17">
        <v>3.6316681595221001E-2</v>
      </c>
      <c r="I16" s="17">
        <v>6.3544063301181106E-2</v>
      </c>
      <c r="J16" s="17">
        <v>7.5224399658157401E-2</v>
      </c>
      <c r="K16" s="17">
        <v>0.12957804746739299</v>
      </c>
      <c r="L16" s="17">
        <v>2.7969679196329301E-2</v>
      </c>
      <c r="M16" s="17"/>
      <c r="N16" s="17">
        <v>7.7864971514585796E-2</v>
      </c>
      <c r="O16" s="17">
        <v>0</v>
      </c>
      <c r="P16" s="17">
        <v>0.139711882779987</v>
      </c>
      <c r="Q16" s="17">
        <v>2.1018478693469698E-2</v>
      </c>
      <c r="R16" s="17"/>
      <c r="S16" s="17">
        <v>6.1242942884763299E-2</v>
      </c>
      <c r="T16" s="17">
        <v>3.8038247954237797E-2</v>
      </c>
      <c r="U16" s="17">
        <v>0</v>
      </c>
      <c r="V16" s="17">
        <v>4.32674263189676E-2</v>
      </c>
      <c r="W16" s="17">
        <v>0</v>
      </c>
      <c r="X16" s="17">
        <v>8.2144699584561096E-2</v>
      </c>
      <c r="Y16" s="17">
        <v>0</v>
      </c>
      <c r="Z16" s="17">
        <v>9.47559460474173E-2</v>
      </c>
      <c r="AA16" s="17">
        <v>0.119183851635176</v>
      </c>
      <c r="AB16" s="17">
        <v>0.104876751014734</v>
      </c>
      <c r="AC16" s="17">
        <v>0.163631976579869</v>
      </c>
      <c r="AD16" s="17">
        <v>0</v>
      </c>
      <c r="AE16" s="17"/>
      <c r="AF16" s="17">
        <v>2.91102100004835E-2</v>
      </c>
      <c r="AG16" s="17">
        <v>7.3340800939843007E-2</v>
      </c>
      <c r="AH16" s="17">
        <v>9.6263644949511507E-2</v>
      </c>
      <c r="AI16" s="17">
        <v>4.08803218093515E-2</v>
      </c>
      <c r="AJ16" s="17">
        <v>7.8484225915920802E-2</v>
      </c>
      <c r="AK16" s="17"/>
      <c r="AL16" s="17">
        <v>9.9884847110388499E-3</v>
      </c>
      <c r="AM16" s="17">
        <v>0.127303495127148</v>
      </c>
      <c r="AN16" s="17">
        <v>0.17637342104317999</v>
      </c>
      <c r="AO16" s="17">
        <v>3.3588982679296601E-2</v>
      </c>
      <c r="AP16" s="17">
        <v>9.2698922435324502E-2</v>
      </c>
      <c r="AQ16" s="17">
        <v>0</v>
      </c>
      <c r="AR16" s="17"/>
      <c r="AS16" s="17">
        <v>3.10063932750578E-2</v>
      </c>
      <c r="AT16" s="17">
        <v>0.124908554769809</v>
      </c>
      <c r="AU16" s="17"/>
      <c r="AV16" s="17">
        <v>3.8983349952650903E-2</v>
      </c>
      <c r="AW16" s="17">
        <v>0</v>
      </c>
    </row>
    <row r="17" spans="2:49" ht="28.8" x14ac:dyDescent="0.3">
      <c r="B17" s="18" t="s">
        <v>296</v>
      </c>
      <c r="C17" s="19">
        <v>2.3306085740314401E-2</v>
      </c>
      <c r="D17" s="19">
        <v>3.7014920383015001E-2</v>
      </c>
      <c r="E17" s="19">
        <v>1.32884395085116E-2</v>
      </c>
      <c r="F17" s="19"/>
      <c r="G17" s="19">
        <v>6.39952082067132E-2</v>
      </c>
      <c r="H17" s="19">
        <v>2.2605260040257199E-2</v>
      </c>
      <c r="I17" s="19">
        <v>0</v>
      </c>
      <c r="J17" s="19">
        <v>0</v>
      </c>
      <c r="K17" s="19">
        <v>2.9595210362237299E-2</v>
      </c>
      <c r="L17" s="19">
        <v>2.84272723192311E-2</v>
      </c>
      <c r="M17" s="19"/>
      <c r="N17" s="19">
        <v>0</v>
      </c>
      <c r="O17" s="19">
        <v>5.4628309521469597E-2</v>
      </c>
      <c r="P17" s="19">
        <v>2.2216198880439599E-2</v>
      </c>
      <c r="Q17" s="19">
        <v>4.4655704812154397E-2</v>
      </c>
      <c r="R17" s="19"/>
      <c r="S17" s="19">
        <v>0</v>
      </c>
      <c r="T17" s="19">
        <v>0</v>
      </c>
      <c r="U17" s="19">
        <v>0</v>
      </c>
      <c r="V17" s="19">
        <v>3.7107668616734799E-2</v>
      </c>
      <c r="W17" s="19">
        <v>0</v>
      </c>
      <c r="X17" s="19">
        <v>3.9702786206624603E-2</v>
      </c>
      <c r="Y17" s="19">
        <v>9.5374233644584305E-2</v>
      </c>
      <c r="Z17" s="19">
        <v>0</v>
      </c>
      <c r="AA17" s="19">
        <v>0</v>
      </c>
      <c r="AB17" s="19">
        <v>5.6033101469296499E-2</v>
      </c>
      <c r="AC17" s="19">
        <v>7.9641731599060406E-2</v>
      </c>
      <c r="AD17" s="19">
        <v>0</v>
      </c>
      <c r="AE17" s="19"/>
      <c r="AF17" s="19">
        <v>2.6425032837215898E-2</v>
      </c>
      <c r="AG17" s="19">
        <v>0</v>
      </c>
      <c r="AH17" s="19">
        <v>0</v>
      </c>
      <c r="AI17" s="19">
        <v>1.72747420407754E-2</v>
      </c>
      <c r="AJ17" s="19">
        <v>0</v>
      </c>
      <c r="AK17" s="19"/>
      <c r="AL17" s="19">
        <v>1.9503518606416699E-2</v>
      </c>
      <c r="AM17" s="19">
        <v>3.3575993819267902E-2</v>
      </c>
      <c r="AN17" s="19">
        <v>0</v>
      </c>
      <c r="AO17" s="19">
        <v>5.8125681505279997E-2</v>
      </c>
      <c r="AP17" s="19">
        <v>0</v>
      </c>
      <c r="AQ17" s="19">
        <v>0</v>
      </c>
      <c r="AR17" s="19"/>
      <c r="AS17" s="19">
        <v>1.69729018598418E-2</v>
      </c>
      <c r="AT17" s="19">
        <v>3.57812305712297E-2</v>
      </c>
      <c r="AU17" s="19"/>
      <c r="AV17" s="19">
        <v>2.1339488506277302E-2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235</v>
      </c>
      <c r="D7" s="10">
        <v>146</v>
      </c>
      <c r="E7" s="10">
        <v>89</v>
      </c>
      <c r="F7" s="10"/>
      <c r="G7" s="10">
        <v>60</v>
      </c>
      <c r="H7" s="10">
        <v>101</v>
      </c>
      <c r="I7" s="10">
        <v>33</v>
      </c>
      <c r="J7" s="10">
        <v>20</v>
      </c>
      <c r="K7" s="10">
        <v>11</v>
      </c>
      <c r="L7" s="10">
        <v>10</v>
      </c>
      <c r="M7" s="10"/>
      <c r="N7" s="10">
        <v>101</v>
      </c>
      <c r="O7" s="10">
        <v>51</v>
      </c>
      <c r="P7" s="10">
        <v>42</v>
      </c>
      <c r="Q7" s="10">
        <v>41</v>
      </c>
      <c r="R7" s="10"/>
      <c r="S7" s="10">
        <v>64</v>
      </c>
      <c r="T7" s="10">
        <v>24</v>
      </c>
      <c r="U7" s="10">
        <v>12</v>
      </c>
      <c r="V7" s="10">
        <v>21</v>
      </c>
      <c r="W7" s="10">
        <v>13</v>
      </c>
      <c r="X7" s="10">
        <v>20</v>
      </c>
      <c r="Y7" s="10">
        <v>16</v>
      </c>
      <c r="Z7" s="10">
        <v>15</v>
      </c>
      <c r="AA7" s="10">
        <v>30</v>
      </c>
      <c r="AB7" s="10">
        <v>15</v>
      </c>
      <c r="AC7" s="10">
        <v>2</v>
      </c>
      <c r="AD7" s="10">
        <v>3</v>
      </c>
      <c r="AE7" s="10"/>
      <c r="AF7" s="10">
        <v>21</v>
      </c>
      <c r="AG7" s="10">
        <v>40</v>
      </c>
      <c r="AH7" s="10">
        <v>76</v>
      </c>
      <c r="AI7" s="10">
        <v>70</v>
      </c>
      <c r="AJ7" s="10">
        <v>13</v>
      </c>
      <c r="AK7" s="10"/>
      <c r="AL7" s="10">
        <v>125</v>
      </c>
      <c r="AM7" s="10">
        <v>61</v>
      </c>
      <c r="AN7" s="10">
        <v>20</v>
      </c>
      <c r="AO7" s="10">
        <v>20</v>
      </c>
      <c r="AP7" s="10">
        <v>5</v>
      </c>
      <c r="AQ7" s="10">
        <v>4</v>
      </c>
      <c r="AR7" s="10"/>
      <c r="AS7" s="10">
        <v>128</v>
      </c>
      <c r="AT7" s="10">
        <v>107</v>
      </c>
      <c r="AU7" s="10"/>
      <c r="AV7" s="10">
        <v>97</v>
      </c>
      <c r="AW7" s="10">
        <v>31</v>
      </c>
    </row>
    <row r="8" spans="2:49" ht="30" customHeight="1" x14ac:dyDescent="0.3">
      <c r="B8" s="11" t="s">
        <v>20</v>
      </c>
      <c r="C8" s="11">
        <v>236</v>
      </c>
      <c r="D8" s="11">
        <v>150</v>
      </c>
      <c r="E8" s="11">
        <v>86</v>
      </c>
      <c r="F8" s="11"/>
      <c r="G8" s="11">
        <v>60</v>
      </c>
      <c r="H8" s="11">
        <v>96</v>
      </c>
      <c r="I8" s="11">
        <v>40</v>
      </c>
      <c r="J8" s="11">
        <v>20</v>
      </c>
      <c r="K8" s="11">
        <v>10</v>
      </c>
      <c r="L8" s="11">
        <v>9</v>
      </c>
      <c r="M8" s="11"/>
      <c r="N8" s="11">
        <v>100</v>
      </c>
      <c r="O8" s="11">
        <v>49</v>
      </c>
      <c r="P8" s="11">
        <v>45</v>
      </c>
      <c r="Q8" s="11">
        <v>42</v>
      </c>
      <c r="R8" s="11"/>
      <c r="S8" s="11">
        <v>64</v>
      </c>
      <c r="T8" s="11">
        <v>24</v>
      </c>
      <c r="U8" s="11">
        <v>12</v>
      </c>
      <c r="V8" s="11">
        <v>21</v>
      </c>
      <c r="W8" s="11">
        <v>12</v>
      </c>
      <c r="X8" s="11">
        <v>21</v>
      </c>
      <c r="Y8" s="11">
        <v>16</v>
      </c>
      <c r="Z8" s="11">
        <v>14</v>
      </c>
      <c r="AA8" s="11">
        <v>31</v>
      </c>
      <c r="AB8" s="11">
        <v>16</v>
      </c>
      <c r="AC8" s="11">
        <v>2</v>
      </c>
      <c r="AD8" s="11">
        <v>3</v>
      </c>
      <c r="AE8" s="11"/>
      <c r="AF8" s="11">
        <v>22</v>
      </c>
      <c r="AG8" s="11">
        <v>40</v>
      </c>
      <c r="AH8" s="11">
        <v>76</v>
      </c>
      <c r="AI8" s="11">
        <v>69</v>
      </c>
      <c r="AJ8" s="11">
        <v>12</v>
      </c>
      <c r="AK8" s="11"/>
      <c r="AL8" s="11">
        <v>123</v>
      </c>
      <c r="AM8" s="11">
        <v>63</v>
      </c>
      <c r="AN8" s="11">
        <v>20</v>
      </c>
      <c r="AO8" s="11">
        <v>20</v>
      </c>
      <c r="AP8" s="11">
        <v>5</v>
      </c>
      <c r="AQ8" s="11">
        <v>4</v>
      </c>
      <c r="AR8" s="11"/>
      <c r="AS8" s="11">
        <v>127</v>
      </c>
      <c r="AT8" s="11">
        <v>109</v>
      </c>
      <c r="AU8" s="11"/>
      <c r="AV8" s="11">
        <v>95</v>
      </c>
      <c r="AW8" s="11">
        <v>31</v>
      </c>
    </row>
    <row r="9" spans="2:49" x14ac:dyDescent="0.3">
      <c r="B9" s="18" t="s">
        <v>266</v>
      </c>
      <c r="C9" s="17">
        <v>2.0048959139959799E-2</v>
      </c>
      <c r="D9" s="17">
        <v>2.5222728787106401E-2</v>
      </c>
      <c r="E9" s="17">
        <v>1.10746592657219E-2</v>
      </c>
      <c r="F9" s="17"/>
      <c r="G9" s="17">
        <v>0</v>
      </c>
      <c r="H9" s="17">
        <v>4.94819262424099E-2</v>
      </c>
      <c r="I9" s="17">
        <v>0</v>
      </c>
      <c r="J9" s="17">
        <v>0</v>
      </c>
      <c r="K9" s="17">
        <v>0</v>
      </c>
      <c r="L9" s="17">
        <v>0</v>
      </c>
      <c r="M9" s="17"/>
      <c r="N9" s="17">
        <v>2.8596043616358299E-2</v>
      </c>
      <c r="O9" s="17">
        <v>3.8093527338815797E-2</v>
      </c>
      <c r="P9" s="17">
        <v>0</v>
      </c>
      <c r="Q9" s="17">
        <v>0</v>
      </c>
      <c r="R9" s="17"/>
      <c r="S9" s="17">
        <v>2.9024662476406501E-2</v>
      </c>
      <c r="T9" s="17">
        <v>0</v>
      </c>
      <c r="U9" s="17">
        <v>8.3649724786868301E-2</v>
      </c>
      <c r="V9" s="17">
        <v>4.6461853613809903E-2</v>
      </c>
      <c r="W9" s="17">
        <v>0</v>
      </c>
      <c r="X9" s="17">
        <v>0</v>
      </c>
      <c r="Y9" s="17">
        <v>5.7646994132551303E-2</v>
      </c>
      <c r="Z9" s="17">
        <v>0</v>
      </c>
      <c r="AA9" s="17">
        <v>0</v>
      </c>
      <c r="AB9" s="17">
        <v>0</v>
      </c>
      <c r="AC9" s="17">
        <v>0</v>
      </c>
      <c r="AD9" s="17">
        <v>0</v>
      </c>
      <c r="AE9" s="17"/>
      <c r="AF9" s="17">
        <v>0</v>
      </c>
      <c r="AG9" s="17">
        <v>0</v>
      </c>
      <c r="AH9" s="17">
        <v>2.58712189485335E-2</v>
      </c>
      <c r="AI9" s="17">
        <v>2.7714088365039798E-2</v>
      </c>
      <c r="AJ9" s="17">
        <v>6.6816666702279204E-2</v>
      </c>
      <c r="AK9" s="17"/>
      <c r="AL9" s="17">
        <v>3.8542750165775401E-2</v>
      </c>
      <c r="AM9" s="17">
        <v>0</v>
      </c>
      <c r="AN9" s="17">
        <v>0</v>
      </c>
      <c r="AO9" s="17">
        <v>0</v>
      </c>
      <c r="AP9" s="17">
        <v>0</v>
      </c>
      <c r="AQ9" s="17">
        <v>0</v>
      </c>
      <c r="AR9" s="17"/>
      <c r="AS9" s="17">
        <v>3.00574238895213E-2</v>
      </c>
      <c r="AT9" s="17">
        <v>8.4329213915345595E-3</v>
      </c>
      <c r="AU9" s="17"/>
      <c r="AV9" s="17">
        <v>3.9955194388398098E-2</v>
      </c>
      <c r="AW9" s="17">
        <v>0</v>
      </c>
    </row>
    <row r="10" spans="2:49" x14ac:dyDescent="0.3">
      <c r="B10" s="18" t="s">
        <v>267</v>
      </c>
      <c r="C10" s="17">
        <v>8.4345018464845101E-2</v>
      </c>
      <c r="D10" s="17">
        <v>8.2963164817210805E-2</v>
      </c>
      <c r="E10" s="17">
        <v>8.6741949496171297E-2</v>
      </c>
      <c r="F10" s="17"/>
      <c r="G10" s="17">
        <v>4.70402351676334E-2</v>
      </c>
      <c r="H10" s="17">
        <v>8.5860329317420395E-2</v>
      </c>
      <c r="I10" s="17">
        <v>0.16849293298476301</v>
      </c>
      <c r="J10" s="17">
        <v>5.1857032878885601E-2</v>
      </c>
      <c r="K10" s="17">
        <v>0</v>
      </c>
      <c r="L10" s="17">
        <v>0.105710773687839</v>
      </c>
      <c r="M10" s="17"/>
      <c r="N10" s="17">
        <v>0.127434965164196</v>
      </c>
      <c r="O10" s="17">
        <v>1.9400583665532101E-2</v>
      </c>
      <c r="P10" s="17">
        <v>0.12019757782118599</v>
      </c>
      <c r="Q10" s="17">
        <v>2.02646968361745E-2</v>
      </c>
      <c r="R10" s="17"/>
      <c r="S10" s="17">
        <v>6.6091821952629998E-2</v>
      </c>
      <c r="T10" s="17">
        <v>8.1752929450271003E-2</v>
      </c>
      <c r="U10" s="17">
        <v>0</v>
      </c>
      <c r="V10" s="17">
        <v>3.9595673834344799E-2</v>
      </c>
      <c r="W10" s="17">
        <v>0.147660005559417</v>
      </c>
      <c r="X10" s="17">
        <v>6.8991847266485204E-2</v>
      </c>
      <c r="Y10" s="17">
        <v>0</v>
      </c>
      <c r="Z10" s="17">
        <v>0.162119478620076</v>
      </c>
      <c r="AA10" s="17">
        <v>8.9859841238590504E-2</v>
      </c>
      <c r="AB10" s="17">
        <v>0.22817715130285501</v>
      </c>
      <c r="AC10" s="17">
        <v>0</v>
      </c>
      <c r="AD10" s="17">
        <v>0.30933241003520501</v>
      </c>
      <c r="AE10" s="17"/>
      <c r="AF10" s="17">
        <v>0</v>
      </c>
      <c r="AG10" s="17">
        <v>2.4684058089176598E-2</v>
      </c>
      <c r="AH10" s="17">
        <v>7.7138570936853806E-2</v>
      </c>
      <c r="AI10" s="17">
        <v>0.16330374611315099</v>
      </c>
      <c r="AJ10" s="17">
        <v>6.6816666702279204E-2</v>
      </c>
      <c r="AK10" s="17"/>
      <c r="AL10" s="17">
        <v>0.100381576561893</v>
      </c>
      <c r="AM10" s="17">
        <v>9.0546800603552399E-2</v>
      </c>
      <c r="AN10" s="17">
        <v>4.9577196202662502E-2</v>
      </c>
      <c r="AO10" s="17">
        <v>0</v>
      </c>
      <c r="AP10" s="17">
        <v>0</v>
      </c>
      <c r="AQ10" s="17">
        <v>0.19406716809028701</v>
      </c>
      <c r="AR10" s="17"/>
      <c r="AS10" s="17">
        <v>0.118822761750945</v>
      </c>
      <c r="AT10" s="17">
        <v>4.4329413922759901E-2</v>
      </c>
      <c r="AU10" s="17"/>
      <c r="AV10" s="17">
        <v>0.12802585152693799</v>
      </c>
      <c r="AW10" s="17">
        <v>9.0874935468075402E-2</v>
      </c>
    </row>
    <row r="11" spans="2:49" x14ac:dyDescent="0.3">
      <c r="B11" s="18" t="s">
        <v>268</v>
      </c>
      <c r="C11" s="17">
        <v>0.175331628390961</v>
      </c>
      <c r="D11" s="17">
        <v>0.152418445281123</v>
      </c>
      <c r="E11" s="17">
        <v>0.215076300134207</v>
      </c>
      <c r="F11" s="17"/>
      <c r="G11" s="17">
        <v>0.13181789926708201</v>
      </c>
      <c r="H11" s="17">
        <v>0.233777716022323</v>
      </c>
      <c r="I11" s="17">
        <v>0.228057719120765</v>
      </c>
      <c r="J11" s="17">
        <v>0</v>
      </c>
      <c r="K11" s="17">
        <v>9.4089619768517499E-2</v>
      </c>
      <c r="L11" s="17">
        <v>9.6869931301659704E-2</v>
      </c>
      <c r="M11" s="17"/>
      <c r="N11" s="17">
        <v>0.20749431919352199</v>
      </c>
      <c r="O11" s="17">
        <v>0.19600419202493499</v>
      </c>
      <c r="P11" s="17">
        <v>0.223626797569629</v>
      </c>
      <c r="Q11" s="17">
        <v>2.39645149713681E-2</v>
      </c>
      <c r="R11" s="17"/>
      <c r="S11" s="17">
        <v>0.21571220464975699</v>
      </c>
      <c r="T11" s="17">
        <v>3.8497462037412E-2</v>
      </c>
      <c r="U11" s="17">
        <v>0.155728919501739</v>
      </c>
      <c r="V11" s="17">
        <v>0.13746198602267901</v>
      </c>
      <c r="W11" s="17">
        <v>0.155583530585584</v>
      </c>
      <c r="X11" s="17">
        <v>0.18609814051879101</v>
      </c>
      <c r="Y11" s="17">
        <v>0.32163257078166901</v>
      </c>
      <c r="Z11" s="17">
        <v>0.122247655881267</v>
      </c>
      <c r="AA11" s="17">
        <v>0.20035303377199901</v>
      </c>
      <c r="AB11" s="17">
        <v>0.12572822818232901</v>
      </c>
      <c r="AC11" s="17">
        <v>0.52040682618091805</v>
      </c>
      <c r="AD11" s="17">
        <v>0</v>
      </c>
      <c r="AE11" s="17"/>
      <c r="AF11" s="17">
        <v>0.10566686550884399</v>
      </c>
      <c r="AG11" s="17">
        <v>5.1812823067323301E-2</v>
      </c>
      <c r="AH11" s="17">
        <v>0.192064541682232</v>
      </c>
      <c r="AI11" s="17">
        <v>0.24841762233616699</v>
      </c>
      <c r="AJ11" s="17">
        <v>0.32622777817694598</v>
      </c>
      <c r="AK11" s="17"/>
      <c r="AL11" s="17">
        <v>0.208347156301838</v>
      </c>
      <c r="AM11" s="17">
        <v>0.18601582758875401</v>
      </c>
      <c r="AN11" s="17">
        <v>0.152834432373368</v>
      </c>
      <c r="AO11" s="17">
        <v>4.7059782090315999E-2</v>
      </c>
      <c r="AP11" s="17">
        <v>0</v>
      </c>
      <c r="AQ11" s="17">
        <v>0</v>
      </c>
      <c r="AR11" s="17"/>
      <c r="AS11" s="17">
        <v>0.20987597624078</v>
      </c>
      <c r="AT11" s="17">
        <v>0.13523872117101901</v>
      </c>
      <c r="AU11" s="17"/>
      <c r="AV11" s="17">
        <v>0.22048873488720699</v>
      </c>
      <c r="AW11" s="17">
        <v>0.17764728541499999</v>
      </c>
    </row>
    <row r="12" spans="2:49" x14ac:dyDescent="0.3">
      <c r="B12" s="18" t="s">
        <v>269</v>
      </c>
      <c r="C12" s="17">
        <v>0.19816371263954799</v>
      </c>
      <c r="D12" s="17">
        <v>0.177334668077375</v>
      </c>
      <c r="E12" s="17">
        <v>0.23429328638233801</v>
      </c>
      <c r="F12" s="17"/>
      <c r="G12" s="17">
        <v>0.16231773814489101</v>
      </c>
      <c r="H12" s="17">
        <v>0.26733615987718401</v>
      </c>
      <c r="I12" s="17">
        <v>8.3097833088983997E-2</v>
      </c>
      <c r="J12" s="17">
        <v>0.30433235858735602</v>
      </c>
      <c r="K12" s="17">
        <v>8.9822210092284693E-2</v>
      </c>
      <c r="L12" s="17">
        <v>0.105293803447019</v>
      </c>
      <c r="M12" s="17"/>
      <c r="N12" s="17">
        <v>0.19383959423387501</v>
      </c>
      <c r="O12" s="17">
        <v>0.17693874493523501</v>
      </c>
      <c r="P12" s="17">
        <v>0.23257988255134199</v>
      </c>
      <c r="Q12" s="17">
        <v>0.19671908653449299</v>
      </c>
      <c r="R12" s="17"/>
      <c r="S12" s="17">
        <v>0.18668191016643901</v>
      </c>
      <c r="T12" s="17">
        <v>0.30719170458684097</v>
      </c>
      <c r="U12" s="17">
        <v>0</v>
      </c>
      <c r="V12" s="17">
        <v>0.189032760990969</v>
      </c>
      <c r="W12" s="17">
        <v>7.7006002392358303E-2</v>
      </c>
      <c r="X12" s="17">
        <v>0.34398173466329102</v>
      </c>
      <c r="Y12" s="17">
        <v>0.18313869681483799</v>
      </c>
      <c r="Z12" s="17">
        <v>0.38889058577951402</v>
      </c>
      <c r="AA12" s="17">
        <v>0.12742104125235401</v>
      </c>
      <c r="AB12" s="17">
        <v>0.121075395192511</v>
      </c>
      <c r="AC12" s="17">
        <v>0</v>
      </c>
      <c r="AD12" s="17">
        <v>0.38133517992958998</v>
      </c>
      <c r="AE12" s="17"/>
      <c r="AF12" s="17">
        <v>6.2590359022860101E-2</v>
      </c>
      <c r="AG12" s="17">
        <v>0.17354947573288601</v>
      </c>
      <c r="AH12" s="17">
        <v>0.190389505653216</v>
      </c>
      <c r="AI12" s="17">
        <v>0.23349467495996201</v>
      </c>
      <c r="AJ12" s="17">
        <v>0.28403412216275797</v>
      </c>
      <c r="AK12" s="17"/>
      <c r="AL12" s="17">
        <v>0.22370002716885301</v>
      </c>
      <c r="AM12" s="17">
        <v>0.126485427627366</v>
      </c>
      <c r="AN12" s="17">
        <v>0.24311182409512799</v>
      </c>
      <c r="AO12" s="17">
        <v>0.24499034207892401</v>
      </c>
      <c r="AP12" s="17">
        <v>0</v>
      </c>
      <c r="AQ12" s="17">
        <v>0.31648030225800799</v>
      </c>
      <c r="AR12" s="17"/>
      <c r="AS12" s="17">
        <v>0.25017075815682699</v>
      </c>
      <c r="AT12" s="17">
        <v>0.13780322588864499</v>
      </c>
      <c r="AU12" s="17"/>
      <c r="AV12" s="17">
        <v>0.238898335693673</v>
      </c>
      <c r="AW12" s="17">
        <v>0.28440270769286002</v>
      </c>
    </row>
    <row r="13" spans="2:49" x14ac:dyDescent="0.3">
      <c r="B13" s="18" t="s">
        <v>270</v>
      </c>
      <c r="C13" s="17">
        <v>0.11367411141893401</v>
      </c>
      <c r="D13" s="17">
        <v>8.3010328803412595E-2</v>
      </c>
      <c r="E13" s="17">
        <v>0.166862791866254</v>
      </c>
      <c r="F13" s="17"/>
      <c r="G13" s="17">
        <v>0.165296286750854</v>
      </c>
      <c r="H13" s="17">
        <v>0.107341722986248</v>
      </c>
      <c r="I13" s="17">
        <v>9.2108886075953106E-2</v>
      </c>
      <c r="J13" s="17">
        <v>4.8471043400845397E-2</v>
      </c>
      <c r="K13" s="17">
        <v>9.6531131690535704E-2</v>
      </c>
      <c r="L13" s="17">
        <v>9.7979861341697394E-2</v>
      </c>
      <c r="M13" s="17"/>
      <c r="N13" s="17">
        <v>0.135956895419928</v>
      </c>
      <c r="O13" s="17">
        <v>8.3672001220327294E-2</v>
      </c>
      <c r="P13" s="17">
        <v>4.6925468250801197E-2</v>
      </c>
      <c r="Q13" s="17">
        <v>0.166690510243722</v>
      </c>
      <c r="R13" s="17"/>
      <c r="S13" s="17">
        <v>0.167321403010358</v>
      </c>
      <c r="T13" s="17">
        <v>0.13117966430835701</v>
      </c>
      <c r="U13" s="17">
        <v>0.32624844407907599</v>
      </c>
      <c r="V13" s="17">
        <v>0.15037110231502901</v>
      </c>
      <c r="W13" s="17">
        <v>0</v>
      </c>
      <c r="X13" s="17">
        <v>8.9871828665492495E-2</v>
      </c>
      <c r="Y13" s="17">
        <v>0</v>
      </c>
      <c r="Z13" s="17">
        <v>6.91266708675458E-2</v>
      </c>
      <c r="AA13" s="17">
        <v>7.2415238413286995E-2</v>
      </c>
      <c r="AB13" s="17">
        <v>0</v>
      </c>
      <c r="AC13" s="17">
        <v>0</v>
      </c>
      <c r="AD13" s="17">
        <v>0.30933241003520501</v>
      </c>
      <c r="AE13" s="17"/>
      <c r="AF13" s="17">
        <v>0.182959591680661</v>
      </c>
      <c r="AG13" s="17">
        <v>0.123359770401942</v>
      </c>
      <c r="AH13" s="17">
        <v>0.14585538917489199</v>
      </c>
      <c r="AI13" s="17">
        <v>6.8601481950882504E-2</v>
      </c>
      <c r="AJ13" s="17">
        <v>0.15257461383161899</v>
      </c>
      <c r="AK13" s="17"/>
      <c r="AL13" s="17">
        <v>0.105690710245454</v>
      </c>
      <c r="AM13" s="17">
        <v>9.1357110059564095E-2</v>
      </c>
      <c r="AN13" s="17">
        <v>0.194066730807614</v>
      </c>
      <c r="AO13" s="17">
        <v>0.14290426043502</v>
      </c>
      <c r="AP13" s="17">
        <v>0</v>
      </c>
      <c r="AQ13" s="17">
        <v>0.28217060802264199</v>
      </c>
      <c r="AR13" s="17"/>
      <c r="AS13" s="17">
        <v>0.101209282793897</v>
      </c>
      <c r="AT13" s="17">
        <v>0.12814105749499599</v>
      </c>
      <c r="AU13" s="17"/>
      <c r="AV13" s="17">
        <v>0.123287337308107</v>
      </c>
      <c r="AW13" s="17">
        <v>3.4162926923669103E-2</v>
      </c>
    </row>
    <row r="14" spans="2:49" x14ac:dyDescent="0.3">
      <c r="B14" s="18" t="s">
        <v>271</v>
      </c>
      <c r="C14" s="17">
        <v>0.138994049470088</v>
      </c>
      <c r="D14" s="17">
        <v>0.12834450414300699</v>
      </c>
      <c r="E14" s="17">
        <v>0.15746650182254701</v>
      </c>
      <c r="F14" s="17"/>
      <c r="G14" s="17">
        <v>8.4898506399887802E-2</v>
      </c>
      <c r="H14" s="17">
        <v>0.17267673872414099</v>
      </c>
      <c r="I14" s="17">
        <v>0.18093071285366399</v>
      </c>
      <c r="J14" s="17">
        <v>5.37515547239652E-2</v>
      </c>
      <c r="K14" s="17">
        <v>0</v>
      </c>
      <c r="L14" s="17">
        <v>0.294492748548632</v>
      </c>
      <c r="M14" s="17"/>
      <c r="N14" s="17">
        <v>0.12239333384328201</v>
      </c>
      <c r="O14" s="17">
        <v>0.15777161834581299</v>
      </c>
      <c r="P14" s="17">
        <v>0.14190169958458801</v>
      </c>
      <c r="Q14" s="17">
        <v>0.15326018664830099</v>
      </c>
      <c r="R14" s="17"/>
      <c r="S14" s="17">
        <v>0.126957368361303</v>
      </c>
      <c r="T14" s="17">
        <v>0.107193630455448</v>
      </c>
      <c r="U14" s="17">
        <v>0.26807937648250801</v>
      </c>
      <c r="V14" s="17">
        <v>3.9595673834344799E-2</v>
      </c>
      <c r="W14" s="17">
        <v>7.6543288156731795E-2</v>
      </c>
      <c r="X14" s="17">
        <v>0.19128103455214299</v>
      </c>
      <c r="Y14" s="17">
        <v>0.17873163598887601</v>
      </c>
      <c r="Z14" s="17">
        <v>0</v>
      </c>
      <c r="AA14" s="17">
        <v>0.234132696254786</v>
      </c>
      <c r="AB14" s="17">
        <v>0.18603042639127701</v>
      </c>
      <c r="AC14" s="17">
        <v>0</v>
      </c>
      <c r="AD14" s="17">
        <v>0</v>
      </c>
      <c r="AE14" s="17"/>
      <c r="AF14" s="17">
        <v>0.193457424400615</v>
      </c>
      <c r="AG14" s="17">
        <v>0.102974409134514</v>
      </c>
      <c r="AH14" s="17">
        <v>0.105163169491597</v>
      </c>
      <c r="AI14" s="17">
        <v>0.201797641953715</v>
      </c>
      <c r="AJ14" s="17">
        <v>0.103530152424118</v>
      </c>
      <c r="AK14" s="17"/>
      <c r="AL14" s="17">
        <v>0.17481393588666899</v>
      </c>
      <c r="AM14" s="17">
        <v>0.113472385517473</v>
      </c>
      <c r="AN14" s="17">
        <v>4.8143771279325301E-2</v>
      </c>
      <c r="AO14" s="17">
        <v>5.0819557774292298E-2</v>
      </c>
      <c r="AP14" s="17">
        <v>0.43359980044016699</v>
      </c>
      <c r="AQ14" s="17">
        <v>0</v>
      </c>
      <c r="AR14" s="17"/>
      <c r="AS14" s="17">
        <v>0.120017689679043</v>
      </c>
      <c r="AT14" s="17">
        <v>0.161018417560122</v>
      </c>
      <c r="AU14" s="17"/>
      <c r="AV14" s="17">
        <v>9.8968988868048294E-2</v>
      </c>
      <c r="AW14" s="17">
        <v>0.18393811728155801</v>
      </c>
    </row>
    <row r="15" spans="2:49" x14ac:dyDescent="0.3">
      <c r="B15" s="18" t="s">
        <v>272</v>
      </c>
      <c r="C15" s="17">
        <v>1.26937441927136E-2</v>
      </c>
      <c r="D15" s="17">
        <v>6.8371411614476102E-3</v>
      </c>
      <c r="E15" s="17">
        <v>2.28524708913284E-2</v>
      </c>
      <c r="F15" s="17"/>
      <c r="G15" s="17">
        <v>3.3424973089066903E-2</v>
      </c>
      <c r="H15" s="17">
        <v>0</v>
      </c>
      <c r="I15" s="17">
        <v>0</v>
      </c>
      <c r="J15" s="17">
        <v>0</v>
      </c>
      <c r="K15" s="17">
        <v>0</v>
      </c>
      <c r="L15" s="17">
        <v>0.104381831037216</v>
      </c>
      <c r="M15" s="17"/>
      <c r="N15" s="17">
        <v>0</v>
      </c>
      <c r="O15" s="17">
        <v>0</v>
      </c>
      <c r="P15" s="17">
        <v>4.4778919588737899E-2</v>
      </c>
      <c r="Q15" s="17">
        <v>2.3556006926504999E-2</v>
      </c>
      <c r="R15" s="17"/>
      <c r="S15" s="17">
        <v>0</v>
      </c>
      <c r="T15" s="17">
        <v>4.0251896770925298E-2</v>
      </c>
      <c r="U15" s="17">
        <v>8.2756799356426006E-2</v>
      </c>
      <c r="V15" s="17">
        <v>0</v>
      </c>
      <c r="W15" s="17">
        <v>8.3057165592858806E-2</v>
      </c>
      <c r="X15" s="17">
        <v>0</v>
      </c>
      <c r="Y15" s="17">
        <v>0</v>
      </c>
      <c r="Z15" s="17">
        <v>0</v>
      </c>
      <c r="AA15" s="17">
        <v>0</v>
      </c>
      <c r="AB15" s="17">
        <v>0</v>
      </c>
      <c r="AC15" s="17">
        <v>0</v>
      </c>
      <c r="AD15" s="17">
        <v>0</v>
      </c>
      <c r="AE15" s="17"/>
      <c r="AF15" s="17">
        <v>0</v>
      </c>
      <c r="AG15" s="17">
        <v>2.4373742532485702E-2</v>
      </c>
      <c r="AH15" s="17">
        <v>1.3049865010494001E-2</v>
      </c>
      <c r="AI15" s="17">
        <v>0</v>
      </c>
      <c r="AJ15" s="17">
        <v>0</v>
      </c>
      <c r="AK15" s="17"/>
      <c r="AL15" s="17">
        <v>7.9674979317979604E-3</v>
      </c>
      <c r="AM15" s="17">
        <v>0</v>
      </c>
      <c r="AN15" s="17">
        <v>0</v>
      </c>
      <c r="AO15" s="17">
        <v>9.8340592629004298E-2</v>
      </c>
      <c r="AP15" s="17">
        <v>0</v>
      </c>
      <c r="AQ15" s="17">
        <v>0</v>
      </c>
      <c r="AR15" s="17"/>
      <c r="AS15" s="17">
        <v>0</v>
      </c>
      <c r="AT15" s="17">
        <v>2.7426374561209801E-2</v>
      </c>
      <c r="AU15" s="17"/>
      <c r="AV15" s="17">
        <v>0</v>
      </c>
      <c r="AW15" s="17">
        <v>0</v>
      </c>
    </row>
    <row r="16" spans="2:49" ht="28.8" x14ac:dyDescent="0.3">
      <c r="B16" s="18" t="s">
        <v>273</v>
      </c>
      <c r="C16" s="17">
        <v>0.113351413101381</v>
      </c>
      <c r="D16" s="17">
        <v>0.15192759618846299</v>
      </c>
      <c r="E16" s="17">
        <v>4.6438067777260998E-2</v>
      </c>
      <c r="F16" s="17"/>
      <c r="G16" s="17">
        <v>0.20166597091795299</v>
      </c>
      <c r="H16" s="17">
        <v>6.2740487539400494E-2</v>
      </c>
      <c r="I16" s="17">
        <v>0.119546173096717</v>
      </c>
      <c r="J16" s="17">
        <v>4.9537706245127697E-2</v>
      </c>
      <c r="K16" s="17">
        <v>0.27557486534925002</v>
      </c>
      <c r="L16" s="17">
        <v>0</v>
      </c>
      <c r="M16" s="17"/>
      <c r="N16" s="17">
        <v>6.3097325242196106E-2</v>
      </c>
      <c r="O16" s="17">
        <v>0.15808325392501199</v>
      </c>
      <c r="P16" s="17">
        <v>0.121704219900371</v>
      </c>
      <c r="Q16" s="17">
        <v>0.17115464936198799</v>
      </c>
      <c r="R16" s="17"/>
      <c r="S16" s="17">
        <v>9.2828246365526904E-2</v>
      </c>
      <c r="T16" s="17">
        <v>0.132887906861303</v>
      </c>
      <c r="U16" s="17">
        <v>8.3536735793382805E-2</v>
      </c>
      <c r="V16" s="17">
        <v>0.15923049718513099</v>
      </c>
      <c r="W16" s="17">
        <v>0.30776477988051099</v>
      </c>
      <c r="X16" s="17">
        <v>0</v>
      </c>
      <c r="Y16" s="17">
        <v>0.196174238175678</v>
      </c>
      <c r="Z16" s="17">
        <v>6.9990800888630106E-2</v>
      </c>
      <c r="AA16" s="17">
        <v>0.17327583515087699</v>
      </c>
      <c r="AB16" s="17">
        <v>0</v>
      </c>
      <c r="AC16" s="17">
        <v>0</v>
      </c>
      <c r="AD16" s="17">
        <v>0</v>
      </c>
      <c r="AE16" s="17"/>
      <c r="AF16" s="17">
        <v>0.14288309855473999</v>
      </c>
      <c r="AG16" s="17">
        <v>0.253740027443559</v>
      </c>
      <c r="AH16" s="17">
        <v>9.48152657579934E-2</v>
      </c>
      <c r="AI16" s="17">
        <v>2.6757864865322799E-2</v>
      </c>
      <c r="AJ16" s="17">
        <v>0</v>
      </c>
      <c r="AK16" s="17"/>
      <c r="AL16" s="17">
        <v>6.3440377391358896E-2</v>
      </c>
      <c r="AM16" s="17">
        <v>0.19943384990590601</v>
      </c>
      <c r="AN16" s="17">
        <v>0.10299812571598101</v>
      </c>
      <c r="AO16" s="17">
        <v>0.164345600894301</v>
      </c>
      <c r="AP16" s="17">
        <v>0.18229167503263999</v>
      </c>
      <c r="AQ16" s="17">
        <v>0</v>
      </c>
      <c r="AR16" s="17"/>
      <c r="AS16" s="17">
        <v>5.84665897682249E-2</v>
      </c>
      <c r="AT16" s="17">
        <v>0.17705191019125999</v>
      </c>
      <c r="AU16" s="17"/>
      <c r="AV16" s="17">
        <v>5.8624673221097302E-2</v>
      </c>
      <c r="AW16" s="17">
        <v>5.7986523943962302E-2</v>
      </c>
    </row>
    <row r="17" spans="2:49" ht="28.8" x14ac:dyDescent="0.3">
      <c r="B17" s="18" t="s">
        <v>296</v>
      </c>
      <c r="C17" s="19">
        <v>0.14339736318157001</v>
      </c>
      <c r="D17" s="19">
        <v>0.19194142274085499</v>
      </c>
      <c r="E17" s="19">
        <v>5.9193972364170601E-2</v>
      </c>
      <c r="F17" s="19"/>
      <c r="G17" s="19">
        <v>0.17353839026263099</v>
      </c>
      <c r="H17" s="19">
        <v>2.0784919290873501E-2</v>
      </c>
      <c r="I17" s="19">
        <v>0.12776574277915301</v>
      </c>
      <c r="J17" s="19">
        <v>0.49205030416382001</v>
      </c>
      <c r="K17" s="19">
        <v>0.44398217309941301</v>
      </c>
      <c r="L17" s="19">
        <v>0.195271050635936</v>
      </c>
      <c r="M17" s="19"/>
      <c r="N17" s="19">
        <v>0.12118752328664301</v>
      </c>
      <c r="O17" s="19">
        <v>0.17003607854433</v>
      </c>
      <c r="P17" s="19">
        <v>6.8285434733343794E-2</v>
      </c>
      <c r="Q17" s="19">
        <v>0.244390348477449</v>
      </c>
      <c r="R17" s="19"/>
      <c r="S17" s="19">
        <v>0.115382383017579</v>
      </c>
      <c r="T17" s="19">
        <v>0.161044805529441</v>
      </c>
      <c r="U17" s="19">
        <v>0</v>
      </c>
      <c r="V17" s="19">
        <v>0.23825045220369201</v>
      </c>
      <c r="W17" s="19">
        <v>0.15238522783253999</v>
      </c>
      <c r="X17" s="19">
        <v>0.119775414333798</v>
      </c>
      <c r="Y17" s="19">
        <v>6.2675864106387494E-2</v>
      </c>
      <c r="Z17" s="19">
        <v>0.18762480796296599</v>
      </c>
      <c r="AA17" s="19">
        <v>0.102542313918107</v>
      </c>
      <c r="AB17" s="19">
        <v>0.33898879893102801</v>
      </c>
      <c r="AC17" s="19">
        <v>0.47959317381908201</v>
      </c>
      <c r="AD17" s="19">
        <v>0</v>
      </c>
      <c r="AE17" s="19"/>
      <c r="AF17" s="19">
        <v>0.31244266083228101</v>
      </c>
      <c r="AG17" s="19">
        <v>0.245505693598114</v>
      </c>
      <c r="AH17" s="19">
        <v>0.155652473344188</v>
      </c>
      <c r="AI17" s="19">
        <v>2.9912879455759801E-2</v>
      </c>
      <c r="AJ17" s="19">
        <v>0</v>
      </c>
      <c r="AK17" s="19"/>
      <c r="AL17" s="19">
        <v>7.7115968346360406E-2</v>
      </c>
      <c r="AM17" s="19">
        <v>0.192688598697385</v>
      </c>
      <c r="AN17" s="19">
        <v>0.209267919525921</v>
      </c>
      <c r="AO17" s="19">
        <v>0.251539864098142</v>
      </c>
      <c r="AP17" s="19">
        <v>0.38410852452719202</v>
      </c>
      <c r="AQ17" s="19">
        <v>0.207281921629063</v>
      </c>
      <c r="AR17" s="19"/>
      <c r="AS17" s="19">
        <v>0.111379517720761</v>
      </c>
      <c r="AT17" s="19">
        <v>0.18055795781845299</v>
      </c>
      <c r="AU17" s="19"/>
      <c r="AV17" s="19">
        <v>9.1750884106532593E-2</v>
      </c>
      <c r="AW17" s="19">
        <v>0.170987503274875</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53</v>
      </c>
      <c r="D7" s="10">
        <v>32</v>
      </c>
      <c r="E7" s="10">
        <v>21</v>
      </c>
      <c r="F7" s="10"/>
      <c r="G7" s="10">
        <v>11</v>
      </c>
      <c r="H7" s="10">
        <v>18</v>
      </c>
      <c r="I7" s="10">
        <v>11</v>
      </c>
      <c r="J7" s="10">
        <v>4</v>
      </c>
      <c r="K7" s="10">
        <v>2</v>
      </c>
      <c r="L7" s="10">
        <v>7</v>
      </c>
      <c r="M7" s="10"/>
      <c r="N7" s="10">
        <v>22</v>
      </c>
      <c r="O7" s="10">
        <v>14</v>
      </c>
      <c r="P7" s="10">
        <v>4</v>
      </c>
      <c r="Q7" s="10">
        <v>13</v>
      </c>
      <c r="R7" s="10"/>
      <c r="S7" s="10">
        <v>7</v>
      </c>
      <c r="T7" s="10">
        <v>9</v>
      </c>
      <c r="U7" s="10">
        <v>2</v>
      </c>
      <c r="V7" s="10">
        <v>3</v>
      </c>
      <c r="W7" s="10">
        <v>5</v>
      </c>
      <c r="X7" s="10">
        <v>4</v>
      </c>
      <c r="Y7" s="10">
        <v>1</v>
      </c>
      <c r="Z7" s="10">
        <v>5</v>
      </c>
      <c r="AA7" s="10">
        <v>8</v>
      </c>
      <c r="AB7" s="10">
        <v>6</v>
      </c>
      <c r="AC7" s="10">
        <v>1</v>
      </c>
      <c r="AD7" s="10">
        <v>2</v>
      </c>
      <c r="AE7" s="10"/>
      <c r="AF7" s="10">
        <v>5</v>
      </c>
      <c r="AG7" s="10">
        <v>7</v>
      </c>
      <c r="AH7" s="10">
        <v>22</v>
      </c>
      <c r="AI7" s="10">
        <v>15</v>
      </c>
      <c r="AJ7" s="10">
        <v>1</v>
      </c>
      <c r="AK7" s="10"/>
      <c r="AL7" s="10">
        <v>23</v>
      </c>
      <c r="AM7" s="10">
        <v>19</v>
      </c>
      <c r="AN7" s="10">
        <v>2</v>
      </c>
      <c r="AO7" s="10">
        <v>5</v>
      </c>
      <c r="AP7" s="10">
        <v>1</v>
      </c>
      <c r="AQ7" s="10">
        <v>3</v>
      </c>
      <c r="AR7" s="10"/>
      <c r="AS7" s="10">
        <v>30</v>
      </c>
      <c r="AT7" s="10">
        <v>23</v>
      </c>
      <c r="AU7" s="10"/>
      <c r="AV7" s="10">
        <v>23</v>
      </c>
      <c r="AW7" s="10">
        <v>7</v>
      </c>
    </row>
    <row r="8" spans="2:49" ht="30" customHeight="1" x14ac:dyDescent="0.3">
      <c r="B8" s="11" t="s">
        <v>20</v>
      </c>
      <c r="C8" s="11">
        <v>54</v>
      </c>
      <c r="D8" s="11">
        <v>33</v>
      </c>
      <c r="E8" s="11">
        <v>20</v>
      </c>
      <c r="F8" s="11"/>
      <c r="G8" s="11">
        <v>11</v>
      </c>
      <c r="H8" s="11">
        <v>17</v>
      </c>
      <c r="I8" s="11">
        <v>13</v>
      </c>
      <c r="J8" s="11">
        <v>4</v>
      </c>
      <c r="K8" s="11">
        <v>2</v>
      </c>
      <c r="L8" s="11">
        <v>7</v>
      </c>
      <c r="M8" s="11"/>
      <c r="N8" s="11">
        <v>22</v>
      </c>
      <c r="O8" s="11">
        <v>14</v>
      </c>
      <c r="P8" s="11">
        <v>4</v>
      </c>
      <c r="Q8" s="11">
        <v>13</v>
      </c>
      <c r="R8" s="11"/>
      <c r="S8" s="11">
        <v>7</v>
      </c>
      <c r="T8" s="11">
        <v>9</v>
      </c>
      <c r="U8" s="11">
        <v>2</v>
      </c>
      <c r="V8" s="11">
        <v>3</v>
      </c>
      <c r="W8" s="11">
        <v>4</v>
      </c>
      <c r="X8" s="11">
        <v>4</v>
      </c>
      <c r="Y8" s="11">
        <v>1</v>
      </c>
      <c r="Z8" s="11">
        <v>5</v>
      </c>
      <c r="AA8" s="11">
        <v>9</v>
      </c>
      <c r="AB8" s="11">
        <v>6</v>
      </c>
      <c r="AC8" s="11">
        <v>1</v>
      </c>
      <c r="AD8" s="11">
        <v>2</v>
      </c>
      <c r="AE8" s="11"/>
      <c r="AF8" s="11">
        <v>5</v>
      </c>
      <c r="AG8" s="11">
        <v>7</v>
      </c>
      <c r="AH8" s="11">
        <v>22</v>
      </c>
      <c r="AI8" s="11">
        <v>15</v>
      </c>
      <c r="AJ8" s="11">
        <v>1</v>
      </c>
      <c r="AK8" s="11"/>
      <c r="AL8" s="11">
        <v>23</v>
      </c>
      <c r="AM8" s="11">
        <v>20</v>
      </c>
      <c r="AN8" s="11">
        <v>2</v>
      </c>
      <c r="AO8" s="11">
        <v>5</v>
      </c>
      <c r="AP8" s="11">
        <v>1</v>
      </c>
      <c r="AQ8" s="11">
        <v>3</v>
      </c>
      <c r="AR8" s="11"/>
      <c r="AS8" s="11">
        <v>30</v>
      </c>
      <c r="AT8" s="11">
        <v>24</v>
      </c>
      <c r="AU8" s="11"/>
      <c r="AV8" s="11">
        <v>23</v>
      </c>
      <c r="AW8" s="11">
        <v>7</v>
      </c>
    </row>
    <row r="9" spans="2:49" x14ac:dyDescent="0.3">
      <c r="B9" s="18" t="s">
        <v>266</v>
      </c>
      <c r="C9" s="17">
        <v>3.4669830090511798E-2</v>
      </c>
      <c r="D9" s="17">
        <v>2.7102275771230599E-2</v>
      </c>
      <c r="E9" s="17">
        <v>4.7176342570630102E-2</v>
      </c>
      <c r="F9" s="17"/>
      <c r="G9" s="17">
        <v>8.31303859684734E-2</v>
      </c>
      <c r="H9" s="17">
        <v>5.59406836218269E-2</v>
      </c>
      <c r="I9" s="17">
        <v>0</v>
      </c>
      <c r="J9" s="17">
        <v>0</v>
      </c>
      <c r="K9" s="17">
        <v>0</v>
      </c>
      <c r="L9" s="17">
        <v>0</v>
      </c>
      <c r="M9" s="17"/>
      <c r="N9" s="17">
        <v>4.0283026841568301E-2</v>
      </c>
      <c r="O9" s="17">
        <v>6.8715366522035998E-2</v>
      </c>
      <c r="P9" s="17">
        <v>0</v>
      </c>
      <c r="Q9" s="17">
        <v>0</v>
      </c>
      <c r="R9" s="17"/>
      <c r="S9" s="17">
        <v>0</v>
      </c>
      <c r="T9" s="17">
        <v>0</v>
      </c>
      <c r="U9" s="17">
        <v>0</v>
      </c>
      <c r="V9" s="17">
        <v>0.32729665113246897</v>
      </c>
      <c r="W9" s="17">
        <v>0</v>
      </c>
      <c r="X9" s="17">
        <v>0</v>
      </c>
      <c r="Y9" s="17">
        <v>0</v>
      </c>
      <c r="Z9" s="17">
        <v>0</v>
      </c>
      <c r="AA9" s="17">
        <v>0.106107691840157</v>
      </c>
      <c r="AB9" s="17">
        <v>0</v>
      </c>
      <c r="AC9" s="17">
        <v>0</v>
      </c>
      <c r="AD9" s="17">
        <v>0</v>
      </c>
      <c r="AE9" s="17"/>
      <c r="AF9" s="17">
        <v>0</v>
      </c>
      <c r="AG9" s="17">
        <v>0</v>
      </c>
      <c r="AH9" s="17">
        <v>4.2949410885037398E-2</v>
      </c>
      <c r="AI9" s="17">
        <v>5.9508559591301101E-2</v>
      </c>
      <c r="AJ9" s="17">
        <v>0</v>
      </c>
      <c r="AK9" s="17"/>
      <c r="AL9" s="17">
        <v>7.9650618413553906E-2</v>
      </c>
      <c r="AM9" s="17">
        <v>0</v>
      </c>
      <c r="AN9" s="17">
        <v>0</v>
      </c>
      <c r="AO9" s="17">
        <v>0</v>
      </c>
      <c r="AP9" s="17">
        <v>0</v>
      </c>
      <c r="AQ9" s="17">
        <v>0</v>
      </c>
      <c r="AR9" s="17"/>
      <c r="AS9" s="17">
        <v>6.1810606250171402E-2</v>
      </c>
      <c r="AT9" s="17">
        <v>0</v>
      </c>
      <c r="AU9" s="17"/>
      <c r="AV9" s="17">
        <v>4.0786145158640201E-2</v>
      </c>
      <c r="AW9" s="17">
        <v>0.13523454968835</v>
      </c>
    </row>
    <row r="10" spans="2:49" x14ac:dyDescent="0.3">
      <c r="B10" s="18" t="s">
        <v>267</v>
      </c>
      <c r="C10" s="17">
        <v>0.15440086566264799</v>
      </c>
      <c r="D10" s="17">
        <v>0.131944229345861</v>
      </c>
      <c r="E10" s="17">
        <v>0.19151380737511101</v>
      </c>
      <c r="F10" s="17"/>
      <c r="G10" s="17">
        <v>8.6296840767475597E-2</v>
      </c>
      <c r="H10" s="17">
        <v>0.22404509462177599</v>
      </c>
      <c r="I10" s="17">
        <v>0.18715160731461999</v>
      </c>
      <c r="J10" s="17">
        <v>0.26160801835425002</v>
      </c>
      <c r="K10" s="17">
        <v>0</v>
      </c>
      <c r="L10" s="17">
        <v>0</v>
      </c>
      <c r="M10" s="17"/>
      <c r="N10" s="17">
        <v>0.28289283154949102</v>
      </c>
      <c r="O10" s="17">
        <v>6.7725330463018596E-2</v>
      </c>
      <c r="P10" s="17">
        <v>0</v>
      </c>
      <c r="Q10" s="17">
        <v>7.4291839211032801E-2</v>
      </c>
      <c r="R10" s="17"/>
      <c r="S10" s="17">
        <v>0.14761963255147501</v>
      </c>
      <c r="T10" s="17">
        <v>0</v>
      </c>
      <c r="U10" s="17">
        <v>0</v>
      </c>
      <c r="V10" s="17">
        <v>0</v>
      </c>
      <c r="W10" s="17">
        <v>0</v>
      </c>
      <c r="X10" s="17">
        <v>0</v>
      </c>
      <c r="Y10" s="17">
        <v>0</v>
      </c>
      <c r="Z10" s="17">
        <v>0.64832271188455703</v>
      </c>
      <c r="AA10" s="17">
        <v>0.13504853411710199</v>
      </c>
      <c r="AB10" s="17">
        <v>0.31507482783271301</v>
      </c>
      <c r="AC10" s="17">
        <v>0</v>
      </c>
      <c r="AD10" s="17">
        <v>0.46896170411350402</v>
      </c>
      <c r="AE10" s="17"/>
      <c r="AF10" s="17">
        <v>0</v>
      </c>
      <c r="AG10" s="17">
        <v>0</v>
      </c>
      <c r="AH10" s="17">
        <v>8.0906446620033295E-2</v>
      </c>
      <c r="AI10" s="17">
        <v>0.36248888038289101</v>
      </c>
      <c r="AJ10" s="17">
        <v>1</v>
      </c>
      <c r="AK10" s="17"/>
      <c r="AL10" s="17">
        <v>0.27258267375506601</v>
      </c>
      <c r="AM10" s="17">
        <v>0</v>
      </c>
      <c r="AN10" s="17">
        <v>0</v>
      </c>
      <c r="AO10" s="17">
        <v>0</v>
      </c>
      <c r="AP10" s="17">
        <v>0</v>
      </c>
      <c r="AQ10" s="17">
        <v>0.66404605940656802</v>
      </c>
      <c r="AR10" s="17"/>
      <c r="AS10" s="17">
        <v>0.182927924043712</v>
      </c>
      <c r="AT10" s="17">
        <v>0.11796018831298501</v>
      </c>
      <c r="AU10" s="17"/>
      <c r="AV10" s="17">
        <v>0.19192721868556301</v>
      </c>
      <c r="AW10" s="17">
        <v>0.15149959406701999</v>
      </c>
    </row>
    <row r="11" spans="2:49" x14ac:dyDescent="0.3">
      <c r="B11" s="18" t="s">
        <v>268</v>
      </c>
      <c r="C11" s="17">
        <v>9.1811435028658003E-2</v>
      </c>
      <c r="D11" s="17">
        <v>0.123511157247556</v>
      </c>
      <c r="E11" s="17">
        <v>3.9422914930848402E-2</v>
      </c>
      <c r="F11" s="17"/>
      <c r="G11" s="17">
        <v>0</v>
      </c>
      <c r="H11" s="17">
        <v>0.21203864298528999</v>
      </c>
      <c r="I11" s="17">
        <v>9.9564896397233801E-2</v>
      </c>
      <c r="J11" s="17">
        <v>0</v>
      </c>
      <c r="K11" s="17">
        <v>0</v>
      </c>
      <c r="L11" s="17">
        <v>0</v>
      </c>
      <c r="M11" s="17"/>
      <c r="N11" s="17">
        <v>0.16082263630690199</v>
      </c>
      <c r="O11" s="17">
        <v>0</v>
      </c>
      <c r="P11" s="17">
        <v>0</v>
      </c>
      <c r="Q11" s="17">
        <v>9.9090274219764907E-2</v>
      </c>
      <c r="R11" s="17"/>
      <c r="S11" s="17">
        <v>0.12121937075097</v>
      </c>
      <c r="T11" s="17">
        <v>0.14060731474449401</v>
      </c>
      <c r="U11" s="17">
        <v>0</v>
      </c>
      <c r="V11" s="17">
        <v>0.33866811541205599</v>
      </c>
      <c r="W11" s="17">
        <v>0</v>
      </c>
      <c r="X11" s="17">
        <v>0</v>
      </c>
      <c r="Y11" s="17">
        <v>0</v>
      </c>
      <c r="Z11" s="17">
        <v>0.158700491916132</v>
      </c>
      <c r="AA11" s="17">
        <v>0</v>
      </c>
      <c r="AB11" s="17">
        <v>0.15719989673245699</v>
      </c>
      <c r="AC11" s="17">
        <v>0</v>
      </c>
      <c r="AD11" s="17">
        <v>0</v>
      </c>
      <c r="AE11" s="17"/>
      <c r="AF11" s="17">
        <v>0.25115850893198699</v>
      </c>
      <c r="AG11" s="17">
        <v>0</v>
      </c>
      <c r="AH11" s="17">
        <v>0</v>
      </c>
      <c r="AI11" s="17">
        <v>0.171976436865486</v>
      </c>
      <c r="AJ11" s="17">
        <v>0</v>
      </c>
      <c r="AK11" s="17"/>
      <c r="AL11" s="17">
        <v>0.112107214786638</v>
      </c>
      <c r="AM11" s="17">
        <v>0.11778577160720601</v>
      </c>
      <c r="AN11" s="17">
        <v>0</v>
      </c>
      <c r="AO11" s="17">
        <v>0</v>
      </c>
      <c r="AP11" s="17">
        <v>0</v>
      </c>
      <c r="AQ11" s="17">
        <v>0</v>
      </c>
      <c r="AR11" s="17"/>
      <c r="AS11" s="17">
        <v>0.12018298519783201</v>
      </c>
      <c r="AT11" s="17">
        <v>5.5569405029836101E-2</v>
      </c>
      <c r="AU11" s="17"/>
      <c r="AV11" s="17">
        <v>0.111908824634796</v>
      </c>
      <c r="AW11" s="17">
        <v>0.14907892191335001</v>
      </c>
    </row>
    <row r="12" spans="2:49" x14ac:dyDescent="0.3">
      <c r="B12" s="18" t="s">
        <v>269</v>
      </c>
      <c r="C12" s="17">
        <v>0.108878849345035</v>
      </c>
      <c r="D12" s="17">
        <v>0.11642797440692899</v>
      </c>
      <c r="E12" s="17">
        <v>9.6402793962121799E-2</v>
      </c>
      <c r="F12" s="17"/>
      <c r="G12" s="17">
        <v>9.1707859216947601E-2</v>
      </c>
      <c r="H12" s="17">
        <v>0.168664606259326</v>
      </c>
      <c r="I12" s="17">
        <v>0</v>
      </c>
      <c r="J12" s="17">
        <v>0.24165397524085599</v>
      </c>
      <c r="K12" s="17">
        <v>0</v>
      </c>
      <c r="L12" s="17">
        <v>0.148913904595599</v>
      </c>
      <c r="M12" s="17"/>
      <c r="N12" s="17">
        <v>4.3113294805919598E-2</v>
      </c>
      <c r="O12" s="17">
        <v>0.207949772806449</v>
      </c>
      <c r="P12" s="17">
        <v>0.24227979715807199</v>
      </c>
      <c r="Q12" s="17">
        <v>7.5646597355900305E-2</v>
      </c>
      <c r="R12" s="17"/>
      <c r="S12" s="17">
        <v>0</v>
      </c>
      <c r="T12" s="17">
        <v>0.20436547949137401</v>
      </c>
      <c r="U12" s="17">
        <v>0</v>
      </c>
      <c r="V12" s="17">
        <v>0</v>
      </c>
      <c r="W12" s="17">
        <v>0.22263027527514501</v>
      </c>
      <c r="X12" s="17">
        <v>0.24467586770833499</v>
      </c>
      <c r="Y12" s="17">
        <v>0</v>
      </c>
      <c r="Z12" s="17">
        <v>0.19297679619931199</v>
      </c>
      <c r="AA12" s="17">
        <v>0</v>
      </c>
      <c r="AB12" s="17">
        <v>0.15504944756997199</v>
      </c>
      <c r="AC12" s="17">
        <v>0</v>
      </c>
      <c r="AD12" s="17">
        <v>0</v>
      </c>
      <c r="AE12" s="17"/>
      <c r="AF12" s="17">
        <v>0</v>
      </c>
      <c r="AG12" s="17">
        <v>0</v>
      </c>
      <c r="AH12" s="17">
        <v>0.17496042434261699</v>
      </c>
      <c r="AI12" s="17">
        <v>6.3689605133840796E-2</v>
      </c>
      <c r="AJ12" s="17">
        <v>0</v>
      </c>
      <c r="AK12" s="17"/>
      <c r="AL12" s="17">
        <v>0</v>
      </c>
      <c r="AM12" s="17">
        <v>0.19710569855687801</v>
      </c>
      <c r="AN12" s="17">
        <v>0</v>
      </c>
      <c r="AO12" s="17">
        <v>0.40475151492267097</v>
      </c>
      <c r="AP12" s="17">
        <v>0</v>
      </c>
      <c r="AQ12" s="17">
        <v>0</v>
      </c>
      <c r="AR12" s="17"/>
      <c r="AS12" s="17">
        <v>0.128177504243662</v>
      </c>
      <c r="AT12" s="17">
        <v>8.4226603500079197E-2</v>
      </c>
      <c r="AU12" s="17"/>
      <c r="AV12" s="17">
        <v>0.16488028571506899</v>
      </c>
      <c r="AW12" s="17">
        <v>0</v>
      </c>
    </row>
    <row r="13" spans="2:49" x14ac:dyDescent="0.3">
      <c r="B13" s="18" t="s">
        <v>270</v>
      </c>
      <c r="C13" s="17">
        <v>5.6736607386790802E-2</v>
      </c>
      <c r="D13" s="17">
        <v>0</v>
      </c>
      <c r="E13" s="17">
        <v>0.15050231535859099</v>
      </c>
      <c r="F13" s="17"/>
      <c r="G13" s="17">
        <v>9.2651131038978499E-2</v>
      </c>
      <c r="H13" s="17">
        <v>0</v>
      </c>
      <c r="I13" s="17">
        <v>7.9652762162150004E-2</v>
      </c>
      <c r="J13" s="17">
        <v>0</v>
      </c>
      <c r="K13" s="17">
        <v>0</v>
      </c>
      <c r="L13" s="17">
        <v>0.14922171275855201</v>
      </c>
      <c r="M13" s="17"/>
      <c r="N13" s="17">
        <v>0</v>
      </c>
      <c r="O13" s="17">
        <v>7.1081953229767805E-2</v>
      </c>
      <c r="P13" s="17">
        <v>0.25760461309495303</v>
      </c>
      <c r="Q13" s="17">
        <v>7.64246692063133E-2</v>
      </c>
      <c r="R13" s="17"/>
      <c r="S13" s="17">
        <v>0</v>
      </c>
      <c r="T13" s="17">
        <v>0.112487045182251</v>
      </c>
      <c r="U13" s="17">
        <v>0</v>
      </c>
      <c r="V13" s="17">
        <v>0</v>
      </c>
      <c r="W13" s="17">
        <v>0</v>
      </c>
      <c r="X13" s="17">
        <v>0.25084666507269099</v>
      </c>
      <c r="Y13" s="17">
        <v>0</v>
      </c>
      <c r="Z13" s="17">
        <v>0</v>
      </c>
      <c r="AA13" s="17">
        <v>0.115608612179607</v>
      </c>
      <c r="AB13" s="17">
        <v>0</v>
      </c>
      <c r="AC13" s="17">
        <v>0</v>
      </c>
      <c r="AD13" s="17">
        <v>0</v>
      </c>
      <c r="AE13" s="17"/>
      <c r="AF13" s="17">
        <v>0</v>
      </c>
      <c r="AG13" s="17">
        <v>0.14299420922584399</v>
      </c>
      <c r="AH13" s="17">
        <v>4.7141387650262302E-2</v>
      </c>
      <c r="AI13" s="17">
        <v>0</v>
      </c>
      <c r="AJ13" s="17">
        <v>0</v>
      </c>
      <c r="AK13" s="17"/>
      <c r="AL13" s="17">
        <v>0</v>
      </c>
      <c r="AM13" s="17">
        <v>0.101909262880106</v>
      </c>
      <c r="AN13" s="17">
        <v>0.51887028866755303</v>
      </c>
      <c r="AO13" s="17">
        <v>0</v>
      </c>
      <c r="AP13" s="17">
        <v>0</v>
      </c>
      <c r="AQ13" s="17">
        <v>0</v>
      </c>
      <c r="AR13" s="17"/>
      <c r="AS13" s="17">
        <v>6.7600781724088996E-2</v>
      </c>
      <c r="AT13" s="17">
        <v>4.28586299799519E-2</v>
      </c>
      <c r="AU13" s="17"/>
      <c r="AV13" s="17">
        <v>4.4766981433804899E-2</v>
      </c>
      <c r="AW13" s="17">
        <v>0.14734349920414899</v>
      </c>
    </row>
    <row r="14" spans="2:49" x14ac:dyDescent="0.3">
      <c r="B14" s="18" t="s">
        <v>271</v>
      </c>
      <c r="C14" s="17">
        <v>0.25037552041246303</v>
      </c>
      <c r="D14" s="17">
        <v>0.28407699237126399</v>
      </c>
      <c r="E14" s="17">
        <v>0.19467881023792299</v>
      </c>
      <c r="F14" s="17"/>
      <c r="G14" s="17">
        <v>0.19277868611740001</v>
      </c>
      <c r="H14" s="17">
        <v>0.229943111827771</v>
      </c>
      <c r="I14" s="17">
        <v>0.28669541500916501</v>
      </c>
      <c r="J14" s="17">
        <v>0</v>
      </c>
      <c r="K14" s="17">
        <v>0.516784557175755</v>
      </c>
      <c r="L14" s="17">
        <v>0.403669562452176</v>
      </c>
      <c r="M14" s="17"/>
      <c r="N14" s="17">
        <v>0.34059725436163102</v>
      </c>
      <c r="O14" s="17">
        <v>7.3352802189050395E-2</v>
      </c>
      <c r="P14" s="17">
        <v>0.50011558974697501</v>
      </c>
      <c r="Q14" s="17">
        <v>0.206004783122089</v>
      </c>
      <c r="R14" s="17"/>
      <c r="S14" s="17">
        <v>0.28517312738002398</v>
      </c>
      <c r="T14" s="17">
        <v>0</v>
      </c>
      <c r="U14" s="17">
        <v>1</v>
      </c>
      <c r="V14" s="17">
        <v>0.33403523345547498</v>
      </c>
      <c r="W14" s="17">
        <v>0.18071291243372201</v>
      </c>
      <c r="X14" s="17">
        <v>0.26320722370170102</v>
      </c>
      <c r="Y14" s="17">
        <v>1</v>
      </c>
      <c r="Z14" s="17">
        <v>0</v>
      </c>
      <c r="AA14" s="17">
        <v>0.26434339038848398</v>
      </c>
      <c r="AB14" s="17">
        <v>0.37267582786485798</v>
      </c>
      <c r="AC14" s="17">
        <v>0</v>
      </c>
      <c r="AD14" s="17">
        <v>0.53103829588649598</v>
      </c>
      <c r="AE14" s="17"/>
      <c r="AF14" s="17">
        <v>0.196711776892531</v>
      </c>
      <c r="AG14" s="17">
        <v>0.37815062775034802</v>
      </c>
      <c r="AH14" s="17">
        <v>0.245721597179301</v>
      </c>
      <c r="AI14" s="17">
        <v>0.28105726242255502</v>
      </c>
      <c r="AJ14" s="17">
        <v>0</v>
      </c>
      <c r="AK14" s="17"/>
      <c r="AL14" s="17">
        <v>0.36141728610048401</v>
      </c>
      <c r="AM14" s="17">
        <v>0.104317401931213</v>
      </c>
      <c r="AN14" s="17">
        <v>0</v>
      </c>
      <c r="AO14" s="17">
        <v>0.40451510476212998</v>
      </c>
      <c r="AP14" s="17">
        <v>0</v>
      </c>
      <c r="AQ14" s="17">
        <v>0.33595394059343198</v>
      </c>
      <c r="AR14" s="17"/>
      <c r="AS14" s="17">
        <v>0.233848937473009</v>
      </c>
      <c r="AT14" s="17">
        <v>0.27148670084138798</v>
      </c>
      <c r="AU14" s="17"/>
      <c r="AV14" s="17">
        <v>0.266134231110153</v>
      </c>
      <c r="AW14" s="17">
        <v>0.121098671790643</v>
      </c>
    </row>
    <row r="15" spans="2:49" x14ac:dyDescent="0.3">
      <c r="B15" s="18" t="s">
        <v>272</v>
      </c>
      <c r="C15" s="17">
        <v>3.5236275700441903E-2</v>
      </c>
      <c r="D15" s="17">
        <v>0</v>
      </c>
      <c r="E15" s="17">
        <v>9.3469478028128203E-2</v>
      </c>
      <c r="F15" s="17"/>
      <c r="G15" s="17">
        <v>0</v>
      </c>
      <c r="H15" s="17">
        <v>0</v>
      </c>
      <c r="I15" s="17">
        <v>7.4767481223318194E-2</v>
      </c>
      <c r="J15" s="17">
        <v>0</v>
      </c>
      <c r="K15" s="17">
        <v>0.483215442824245</v>
      </c>
      <c r="L15" s="17">
        <v>0</v>
      </c>
      <c r="M15" s="17"/>
      <c r="N15" s="17">
        <v>0</v>
      </c>
      <c r="O15" s="17">
        <v>6.5347925436838303E-2</v>
      </c>
      <c r="P15" s="17">
        <v>0</v>
      </c>
      <c r="Q15" s="17">
        <v>7.4411067406539896E-2</v>
      </c>
      <c r="R15" s="17"/>
      <c r="S15" s="17">
        <v>0.14299314074700301</v>
      </c>
      <c r="T15" s="17">
        <v>0</v>
      </c>
      <c r="U15" s="17">
        <v>0</v>
      </c>
      <c r="V15" s="17">
        <v>0</v>
      </c>
      <c r="W15" s="17">
        <v>0.202140453945927</v>
      </c>
      <c r="X15" s="17">
        <v>0</v>
      </c>
      <c r="Y15" s="17">
        <v>0</v>
      </c>
      <c r="Z15" s="17">
        <v>0</v>
      </c>
      <c r="AA15" s="17">
        <v>0</v>
      </c>
      <c r="AB15" s="17">
        <v>0</v>
      </c>
      <c r="AC15" s="17">
        <v>0</v>
      </c>
      <c r="AD15" s="17">
        <v>0</v>
      </c>
      <c r="AE15" s="17"/>
      <c r="AF15" s="17">
        <v>0.17409058195965399</v>
      </c>
      <c r="AG15" s="17">
        <v>0</v>
      </c>
      <c r="AH15" s="17">
        <v>4.4250101569698302E-2</v>
      </c>
      <c r="AI15" s="17">
        <v>0</v>
      </c>
      <c r="AJ15" s="17">
        <v>0</v>
      </c>
      <c r="AK15" s="17"/>
      <c r="AL15" s="17">
        <v>4.2095817684602299E-2</v>
      </c>
      <c r="AM15" s="17">
        <v>0</v>
      </c>
      <c r="AN15" s="17">
        <v>0</v>
      </c>
      <c r="AO15" s="17">
        <v>0</v>
      </c>
      <c r="AP15" s="17">
        <v>1</v>
      </c>
      <c r="AQ15" s="17">
        <v>0</v>
      </c>
      <c r="AR15" s="17"/>
      <c r="AS15" s="17">
        <v>3.2667266915270797E-2</v>
      </c>
      <c r="AT15" s="17">
        <v>3.8517946701999199E-2</v>
      </c>
      <c r="AU15" s="17"/>
      <c r="AV15" s="17">
        <v>4.2021322963827497E-2</v>
      </c>
      <c r="AW15" s="17">
        <v>0</v>
      </c>
    </row>
    <row r="16" spans="2:49" ht="28.8" x14ac:dyDescent="0.3">
      <c r="B16" s="18" t="s">
        <v>273</v>
      </c>
      <c r="C16" s="17">
        <v>0.11413044351549</v>
      </c>
      <c r="D16" s="17">
        <v>0.15702197489657099</v>
      </c>
      <c r="E16" s="17">
        <v>4.32457891242925E-2</v>
      </c>
      <c r="F16" s="17"/>
      <c r="G16" s="17">
        <v>0.18274383492027499</v>
      </c>
      <c r="H16" s="17">
        <v>5.25487979878628E-2</v>
      </c>
      <c r="I16" s="17">
        <v>9.5936852027901906E-2</v>
      </c>
      <c r="J16" s="17">
        <v>0.24725485912992201</v>
      </c>
      <c r="K16" s="17">
        <v>0</v>
      </c>
      <c r="L16" s="17">
        <v>0.14681656523874101</v>
      </c>
      <c r="M16" s="17"/>
      <c r="N16" s="17">
        <v>4.3182566959244703E-2</v>
      </c>
      <c r="O16" s="17">
        <v>0.218380532197541</v>
      </c>
      <c r="P16" s="17">
        <v>0</v>
      </c>
      <c r="Q16" s="17">
        <v>0.160449352726066</v>
      </c>
      <c r="R16" s="17"/>
      <c r="S16" s="17">
        <v>0</v>
      </c>
      <c r="T16" s="17">
        <v>0.10772454375875901</v>
      </c>
      <c r="U16" s="17">
        <v>0</v>
      </c>
      <c r="V16" s="17">
        <v>0</v>
      </c>
      <c r="W16" s="17">
        <v>0.39451635834520499</v>
      </c>
      <c r="X16" s="17">
        <v>0.241270243517274</v>
      </c>
      <c r="Y16" s="17">
        <v>0</v>
      </c>
      <c r="Z16" s="17">
        <v>0</v>
      </c>
      <c r="AA16" s="17">
        <v>0.13080619568823901</v>
      </c>
      <c r="AB16" s="17">
        <v>0</v>
      </c>
      <c r="AC16" s="17">
        <v>1</v>
      </c>
      <c r="AD16" s="17">
        <v>0</v>
      </c>
      <c r="AE16" s="17"/>
      <c r="AF16" s="17">
        <v>0</v>
      </c>
      <c r="AG16" s="17">
        <v>0.47885516302380798</v>
      </c>
      <c r="AH16" s="17">
        <v>0.123428771468721</v>
      </c>
      <c r="AI16" s="17">
        <v>0</v>
      </c>
      <c r="AJ16" s="17">
        <v>0</v>
      </c>
      <c r="AK16" s="17"/>
      <c r="AL16" s="17">
        <v>4.2947629188586599E-2</v>
      </c>
      <c r="AM16" s="17">
        <v>0.21176927790092401</v>
      </c>
      <c r="AN16" s="17">
        <v>0.48112971133244697</v>
      </c>
      <c r="AO16" s="17">
        <v>0</v>
      </c>
      <c r="AP16" s="17">
        <v>0</v>
      </c>
      <c r="AQ16" s="17">
        <v>0</v>
      </c>
      <c r="AR16" s="17"/>
      <c r="AS16" s="17">
        <v>3.22703938005557E-2</v>
      </c>
      <c r="AT16" s="17">
        <v>0.21869908216171999</v>
      </c>
      <c r="AU16" s="17"/>
      <c r="AV16" s="17">
        <v>4.1510807854854302E-2</v>
      </c>
      <c r="AW16" s="17">
        <v>0</v>
      </c>
    </row>
    <row r="17" spans="2:49" ht="28.8" x14ac:dyDescent="0.3">
      <c r="B17" s="18" t="s">
        <v>296</v>
      </c>
      <c r="C17" s="19">
        <v>0.15376017285796101</v>
      </c>
      <c r="D17" s="19">
        <v>0.15991539596058801</v>
      </c>
      <c r="E17" s="19">
        <v>0.143587748412354</v>
      </c>
      <c r="F17" s="19"/>
      <c r="G17" s="19">
        <v>0.27069126197045001</v>
      </c>
      <c r="H17" s="19">
        <v>5.6819062696146901E-2</v>
      </c>
      <c r="I17" s="19">
        <v>0.17623098586561201</v>
      </c>
      <c r="J17" s="19">
        <v>0.24948314727497201</v>
      </c>
      <c r="K17" s="19">
        <v>0</v>
      </c>
      <c r="L17" s="19">
        <v>0.15137825495493301</v>
      </c>
      <c r="M17" s="19"/>
      <c r="N17" s="19">
        <v>8.9108389175243205E-2</v>
      </c>
      <c r="O17" s="19">
        <v>0.227446317155299</v>
      </c>
      <c r="P17" s="19">
        <v>0</v>
      </c>
      <c r="Q17" s="19">
        <v>0.23368141675229401</v>
      </c>
      <c r="R17" s="19"/>
      <c r="S17" s="19">
        <v>0.302994728570528</v>
      </c>
      <c r="T17" s="19">
        <v>0.43481561682312098</v>
      </c>
      <c r="U17" s="19">
        <v>0</v>
      </c>
      <c r="V17" s="19">
        <v>0</v>
      </c>
      <c r="W17" s="19">
        <v>0</v>
      </c>
      <c r="X17" s="19">
        <v>0</v>
      </c>
      <c r="Y17" s="19">
        <v>0</v>
      </c>
      <c r="Z17" s="19">
        <v>0</v>
      </c>
      <c r="AA17" s="19">
        <v>0.24808557578641099</v>
      </c>
      <c r="AB17" s="19">
        <v>0</v>
      </c>
      <c r="AC17" s="19">
        <v>0</v>
      </c>
      <c r="AD17" s="19">
        <v>0</v>
      </c>
      <c r="AE17" s="19"/>
      <c r="AF17" s="19">
        <v>0.37803913221582802</v>
      </c>
      <c r="AG17" s="19">
        <v>0</v>
      </c>
      <c r="AH17" s="19">
        <v>0.24064186028432899</v>
      </c>
      <c r="AI17" s="19">
        <v>6.12792556039254E-2</v>
      </c>
      <c r="AJ17" s="19">
        <v>0</v>
      </c>
      <c r="AK17" s="19"/>
      <c r="AL17" s="19">
        <v>8.9198760071069097E-2</v>
      </c>
      <c r="AM17" s="19">
        <v>0.26711258712367397</v>
      </c>
      <c r="AN17" s="19">
        <v>0</v>
      </c>
      <c r="AO17" s="19">
        <v>0.19073338031519901</v>
      </c>
      <c r="AP17" s="19">
        <v>0</v>
      </c>
      <c r="AQ17" s="19">
        <v>0</v>
      </c>
      <c r="AR17" s="19"/>
      <c r="AS17" s="19">
        <v>0.14051360035169899</v>
      </c>
      <c r="AT17" s="19">
        <v>0.17068144347204101</v>
      </c>
      <c r="AU17" s="19"/>
      <c r="AV17" s="19">
        <v>9.6064182443291901E-2</v>
      </c>
      <c r="AW17" s="19">
        <v>0.29574476333648703</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494</v>
      </c>
      <c r="D7" s="10">
        <v>300</v>
      </c>
      <c r="E7" s="10">
        <v>194</v>
      </c>
      <c r="F7" s="10"/>
      <c r="G7" s="10">
        <v>45</v>
      </c>
      <c r="H7" s="10">
        <v>57</v>
      </c>
      <c r="I7" s="10">
        <v>59</v>
      </c>
      <c r="J7" s="10">
        <v>80</v>
      </c>
      <c r="K7" s="10">
        <v>102</v>
      </c>
      <c r="L7" s="10">
        <v>151</v>
      </c>
      <c r="M7" s="10"/>
      <c r="N7" s="10">
        <v>134</v>
      </c>
      <c r="O7" s="10">
        <v>118</v>
      </c>
      <c r="P7" s="10">
        <v>118</v>
      </c>
      <c r="Q7" s="10">
        <v>123</v>
      </c>
      <c r="R7" s="10"/>
      <c r="S7" s="10">
        <v>43</v>
      </c>
      <c r="T7" s="10">
        <v>74</v>
      </c>
      <c r="U7" s="10">
        <v>46</v>
      </c>
      <c r="V7" s="10">
        <v>34</v>
      </c>
      <c r="W7" s="10">
        <v>35</v>
      </c>
      <c r="X7" s="10">
        <v>38</v>
      </c>
      <c r="Y7" s="10">
        <v>35</v>
      </c>
      <c r="Z7" s="10">
        <v>23</v>
      </c>
      <c r="AA7" s="10">
        <v>43</v>
      </c>
      <c r="AB7" s="10">
        <v>55</v>
      </c>
      <c r="AC7" s="10">
        <v>51</v>
      </c>
      <c r="AD7" s="10">
        <v>17</v>
      </c>
      <c r="AE7" s="10"/>
      <c r="AF7" s="10">
        <v>109</v>
      </c>
      <c r="AG7" s="10">
        <v>122</v>
      </c>
      <c r="AH7" s="10">
        <v>110</v>
      </c>
      <c r="AI7" s="10">
        <v>52</v>
      </c>
      <c r="AJ7" s="10">
        <v>6</v>
      </c>
      <c r="AK7" s="10"/>
      <c r="AL7" s="10">
        <v>90</v>
      </c>
      <c r="AM7" s="10">
        <v>144</v>
      </c>
      <c r="AN7" s="10">
        <v>56</v>
      </c>
      <c r="AO7" s="10">
        <v>110</v>
      </c>
      <c r="AP7" s="10">
        <v>60</v>
      </c>
      <c r="AQ7" s="10">
        <v>34</v>
      </c>
      <c r="AR7" s="10"/>
      <c r="AS7" s="10">
        <v>295</v>
      </c>
      <c r="AT7" s="10">
        <v>199</v>
      </c>
      <c r="AU7" s="10"/>
      <c r="AV7" s="10">
        <v>214</v>
      </c>
      <c r="AW7" s="10">
        <v>81</v>
      </c>
    </row>
    <row r="8" spans="2:49" ht="30" customHeight="1" x14ac:dyDescent="0.3">
      <c r="B8" s="11" t="s">
        <v>20</v>
      </c>
      <c r="C8" s="11">
        <v>489</v>
      </c>
      <c r="D8" s="11">
        <v>297</v>
      </c>
      <c r="E8" s="11">
        <v>192</v>
      </c>
      <c r="F8" s="11"/>
      <c r="G8" s="11">
        <v>44</v>
      </c>
      <c r="H8" s="11">
        <v>54</v>
      </c>
      <c r="I8" s="11">
        <v>71</v>
      </c>
      <c r="J8" s="11">
        <v>82</v>
      </c>
      <c r="K8" s="11">
        <v>96</v>
      </c>
      <c r="L8" s="11">
        <v>141</v>
      </c>
      <c r="M8" s="11"/>
      <c r="N8" s="11">
        <v>132</v>
      </c>
      <c r="O8" s="11">
        <v>115</v>
      </c>
      <c r="P8" s="11">
        <v>121</v>
      </c>
      <c r="Q8" s="11">
        <v>120</v>
      </c>
      <c r="R8" s="11"/>
      <c r="S8" s="11">
        <v>43</v>
      </c>
      <c r="T8" s="11">
        <v>71</v>
      </c>
      <c r="U8" s="11">
        <v>47</v>
      </c>
      <c r="V8" s="11">
        <v>33</v>
      </c>
      <c r="W8" s="11">
        <v>32</v>
      </c>
      <c r="X8" s="11">
        <v>39</v>
      </c>
      <c r="Y8" s="11">
        <v>33</v>
      </c>
      <c r="Z8" s="11">
        <v>22</v>
      </c>
      <c r="AA8" s="11">
        <v>45</v>
      </c>
      <c r="AB8" s="11">
        <v>56</v>
      </c>
      <c r="AC8" s="11">
        <v>50</v>
      </c>
      <c r="AD8" s="11">
        <v>17</v>
      </c>
      <c r="AE8" s="11"/>
      <c r="AF8" s="11">
        <v>109</v>
      </c>
      <c r="AG8" s="11">
        <v>120</v>
      </c>
      <c r="AH8" s="11">
        <v>110</v>
      </c>
      <c r="AI8" s="11">
        <v>52</v>
      </c>
      <c r="AJ8" s="11">
        <v>5</v>
      </c>
      <c r="AK8" s="11"/>
      <c r="AL8" s="11">
        <v>90</v>
      </c>
      <c r="AM8" s="11">
        <v>145</v>
      </c>
      <c r="AN8" s="11">
        <v>55</v>
      </c>
      <c r="AO8" s="11">
        <v>108</v>
      </c>
      <c r="AP8" s="11">
        <v>58</v>
      </c>
      <c r="AQ8" s="11">
        <v>33</v>
      </c>
      <c r="AR8" s="11"/>
      <c r="AS8" s="11">
        <v>291</v>
      </c>
      <c r="AT8" s="11">
        <v>197</v>
      </c>
      <c r="AU8" s="11"/>
      <c r="AV8" s="11">
        <v>211</v>
      </c>
      <c r="AW8" s="11">
        <v>81</v>
      </c>
    </row>
    <row r="9" spans="2:49" x14ac:dyDescent="0.3">
      <c r="B9" s="18" t="s">
        <v>266</v>
      </c>
      <c r="C9" s="17">
        <v>1.91212602412939E-3</v>
      </c>
      <c r="D9" s="17">
        <v>3.1456507051335599E-3</v>
      </c>
      <c r="E9" s="17">
        <v>0</v>
      </c>
      <c r="F9" s="17"/>
      <c r="G9" s="17">
        <v>0</v>
      </c>
      <c r="H9" s="17">
        <v>1.7188939614062301E-2</v>
      </c>
      <c r="I9" s="17">
        <v>0</v>
      </c>
      <c r="J9" s="17">
        <v>0</v>
      </c>
      <c r="K9" s="17">
        <v>0</v>
      </c>
      <c r="L9" s="17">
        <v>0</v>
      </c>
      <c r="M9" s="17"/>
      <c r="N9" s="17">
        <v>0</v>
      </c>
      <c r="O9" s="17">
        <v>8.1588573551302605E-3</v>
      </c>
      <c r="P9" s="17">
        <v>0</v>
      </c>
      <c r="Q9" s="17">
        <v>0</v>
      </c>
      <c r="R9" s="17"/>
      <c r="S9" s="17">
        <v>0</v>
      </c>
      <c r="T9" s="17">
        <v>0</v>
      </c>
      <c r="U9" s="17">
        <v>0</v>
      </c>
      <c r="V9" s="17">
        <v>0</v>
      </c>
      <c r="W9" s="17">
        <v>0</v>
      </c>
      <c r="X9" s="17">
        <v>0</v>
      </c>
      <c r="Y9" s="17">
        <v>0</v>
      </c>
      <c r="Z9" s="17">
        <v>0</v>
      </c>
      <c r="AA9" s="17">
        <v>0</v>
      </c>
      <c r="AB9" s="17">
        <v>0</v>
      </c>
      <c r="AC9" s="17">
        <v>1.8801183581931301E-2</v>
      </c>
      <c r="AD9" s="17">
        <v>0</v>
      </c>
      <c r="AE9" s="17"/>
      <c r="AF9" s="17">
        <v>0</v>
      </c>
      <c r="AG9" s="17">
        <v>0</v>
      </c>
      <c r="AH9" s="17">
        <v>0</v>
      </c>
      <c r="AI9" s="17">
        <v>1.8118832545287299E-2</v>
      </c>
      <c r="AJ9" s="17">
        <v>0</v>
      </c>
      <c r="AK9" s="17"/>
      <c r="AL9" s="17">
        <v>0</v>
      </c>
      <c r="AM9" s="17">
        <v>6.4543618254119901E-3</v>
      </c>
      <c r="AN9" s="17">
        <v>0</v>
      </c>
      <c r="AO9" s="17">
        <v>0</v>
      </c>
      <c r="AP9" s="17">
        <v>0</v>
      </c>
      <c r="AQ9" s="17">
        <v>0</v>
      </c>
      <c r="AR9" s="17"/>
      <c r="AS9" s="17">
        <v>0</v>
      </c>
      <c r="AT9" s="17">
        <v>4.73899494989644E-3</v>
      </c>
      <c r="AU9" s="17"/>
      <c r="AV9" s="17">
        <v>0</v>
      </c>
      <c r="AW9" s="17">
        <v>0</v>
      </c>
    </row>
    <row r="10" spans="2:49" x14ac:dyDescent="0.3">
      <c r="B10" s="18" t="s">
        <v>267</v>
      </c>
      <c r="C10" s="17">
        <v>1.9194538345758402E-2</v>
      </c>
      <c r="D10" s="17">
        <v>1.5790931884003299E-2</v>
      </c>
      <c r="E10" s="17">
        <v>2.4470577481123801E-2</v>
      </c>
      <c r="F10" s="17"/>
      <c r="G10" s="17">
        <v>1.8931862585456798E-2</v>
      </c>
      <c r="H10" s="17">
        <v>8.6362401484854301E-2</v>
      </c>
      <c r="I10" s="17">
        <v>1.47135331558511E-2</v>
      </c>
      <c r="J10" s="17">
        <v>0</v>
      </c>
      <c r="K10" s="17">
        <v>0</v>
      </c>
      <c r="L10" s="17">
        <v>1.9817643353100899E-2</v>
      </c>
      <c r="M10" s="17"/>
      <c r="N10" s="17">
        <v>4.2139246634463598E-2</v>
      </c>
      <c r="O10" s="17">
        <v>7.9173295298746293E-3</v>
      </c>
      <c r="P10" s="17">
        <v>1.68697330204194E-2</v>
      </c>
      <c r="Q10" s="17">
        <v>7.1259997651819404E-3</v>
      </c>
      <c r="R10" s="17"/>
      <c r="S10" s="17">
        <v>0</v>
      </c>
      <c r="T10" s="17">
        <v>4.0665271209497901E-2</v>
      </c>
      <c r="U10" s="17">
        <v>0</v>
      </c>
      <c r="V10" s="17">
        <v>0</v>
      </c>
      <c r="W10" s="17">
        <v>2.6515348736602301E-2</v>
      </c>
      <c r="X10" s="17">
        <v>2.6072415696087502E-2</v>
      </c>
      <c r="Y10" s="17">
        <v>5.4921763709603E-2</v>
      </c>
      <c r="Z10" s="17">
        <v>4.4029473638182798E-2</v>
      </c>
      <c r="AA10" s="17">
        <v>2.1976291778720999E-2</v>
      </c>
      <c r="AB10" s="17">
        <v>0</v>
      </c>
      <c r="AC10" s="17">
        <v>0</v>
      </c>
      <c r="AD10" s="17">
        <v>4.9196083596175402E-2</v>
      </c>
      <c r="AE10" s="17"/>
      <c r="AF10" s="17">
        <v>2.6341026843076602E-2</v>
      </c>
      <c r="AG10" s="17">
        <v>1.52193449601621E-2</v>
      </c>
      <c r="AH10" s="17">
        <v>2.5453127755098701E-2</v>
      </c>
      <c r="AI10" s="17">
        <v>0</v>
      </c>
      <c r="AJ10" s="17">
        <v>0</v>
      </c>
      <c r="AK10" s="17"/>
      <c r="AL10" s="17">
        <v>2.0481460342242099E-2</v>
      </c>
      <c r="AM10" s="17">
        <v>6.2632924259544203E-3</v>
      </c>
      <c r="AN10" s="17">
        <v>1.9100579399458702E-2</v>
      </c>
      <c r="AO10" s="17">
        <v>2.6857251782908199E-2</v>
      </c>
      <c r="AP10" s="17">
        <v>1.6969013970215701E-2</v>
      </c>
      <c r="AQ10" s="17">
        <v>5.1679723098522402E-2</v>
      </c>
      <c r="AR10" s="17"/>
      <c r="AS10" s="17">
        <v>1.97531027143284E-2</v>
      </c>
      <c r="AT10" s="17">
        <v>1.8368762096376601E-2</v>
      </c>
      <c r="AU10" s="17"/>
      <c r="AV10" s="17">
        <v>2.7297355079308899E-2</v>
      </c>
      <c r="AW10" s="17">
        <v>0</v>
      </c>
    </row>
    <row r="11" spans="2:49" x14ac:dyDescent="0.3">
      <c r="B11" s="18" t="s">
        <v>268</v>
      </c>
      <c r="C11" s="17">
        <v>5.82481133602945E-2</v>
      </c>
      <c r="D11" s="17">
        <v>6.9619878516476302E-2</v>
      </c>
      <c r="E11" s="17">
        <v>4.06203768177862E-2</v>
      </c>
      <c r="F11" s="17"/>
      <c r="G11" s="17">
        <v>4.8646665639183302E-2</v>
      </c>
      <c r="H11" s="17">
        <v>1.53397207288343E-2</v>
      </c>
      <c r="I11" s="17">
        <v>0.16344591924740901</v>
      </c>
      <c r="J11" s="17">
        <v>0.100439579090011</v>
      </c>
      <c r="K11" s="17">
        <v>2.99310998109804E-2</v>
      </c>
      <c r="L11" s="17">
        <v>1.9526789348116899E-2</v>
      </c>
      <c r="M11" s="17"/>
      <c r="N11" s="17">
        <v>7.7801207855281398E-2</v>
      </c>
      <c r="O11" s="17">
        <v>6.12935400483079E-2</v>
      </c>
      <c r="P11" s="17">
        <v>4.6799728621411303E-2</v>
      </c>
      <c r="Q11" s="17">
        <v>4.5757524331646003E-2</v>
      </c>
      <c r="R11" s="17"/>
      <c r="S11" s="17">
        <v>4.5141981932001501E-2</v>
      </c>
      <c r="T11" s="17">
        <v>9.0705932234303996E-2</v>
      </c>
      <c r="U11" s="17">
        <v>7.8710280026067794E-2</v>
      </c>
      <c r="V11" s="17">
        <v>0</v>
      </c>
      <c r="W11" s="17">
        <v>2.7431122461701402E-2</v>
      </c>
      <c r="X11" s="17">
        <v>2.7926105372560701E-2</v>
      </c>
      <c r="Y11" s="17">
        <v>0</v>
      </c>
      <c r="Z11" s="17">
        <v>0.10286304625003501</v>
      </c>
      <c r="AA11" s="17">
        <v>5.3522328432539103E-2</v>
      </c>
      <c r="AB11" s="17">
        <v>8.3653331601313594E-2</v>
      </c>
      <c r="AC11" s="17">
        <v>8.0939971037846295E-2</v>
      </c>
      <c r="AD11" s="17">
        <v>5.9652006831472197E-2</v>
      </c>
      <c r="AE11" s="17"/>
      <c r="AF11" s="17">
        <v>6.5254282552227094E-2</v>
      </c>
      <c r="AG11" s="17">
        <v>2.48140152629183E-2</v>
      </c>
      <c r="AH11" s="17">
        <v>5.8988304613980899E-2</v>
      </c>
      <c r="AI11" s="17">
        <v>0.11904837168185101</v>
      </c>
      <c r="AJ11" s="17">
        <v>0.15588859519433099</v>
      </c>
      <c r="AK11" s="17"/>
      <c r="AL11" s="17">
        <v>7.7924310044487605E-2</v>
      </c>
      <c r="AM11" s="17">
        <v>6.2306229155911497E-2</v>
      </c>
      <c r="AN11" s="17">
        <v>5.6719433972985803E-2</v>
      </c>
      <c r="AO11" s="17">
        <v>5.6874456644648803E-2</v>
      </c>
      <c r="AP11" s="17">
        <v>5.44517727098826E-2</v>
      </c>
      <c r="AQ11" s="17">
        <v>0</v>
      </c>
      <c r="AR11" s="17"/>
      <c r="AS11" s="17">
        <v>5.0275417196941903E-2</v>
      </c>
      <c r="AT11" s="17">
        <v>7.0034871531229101E-2</v>
      </c>
      <c r="AU11" s="17"/>
      <c r="AV11" s="17">
        <v>5.8992917240080302E-2</v>
      </c>
      <c r="AW11" s="17">
        <v>2.74504021479232E-2</v>
      </c>
    </row>
    <row r="12" spans="2:49" x14ac:dyDescent="0.3">
      <c r="B12" s="18" t="s">
        <v>269</v>
      </c>
      <c r="C12" s="17">
        <v>6.6806172067950004E-2</v>
      </c>
      <c r="D12" s="17">
        <v>6.6701227640662802E-2</v>
      </c>
      <c r="E12" s="17">
        <v>6.6968849778086995E-2</v>
      </c>
      <c r="F12" s="17"/>
      <c r="G12" s="17">
        <v>0.109045750620966</v>
      </c>
      <c r="H12" s="17">
        <v>0.113484956226304</v>
      </c>
      <c r="I12" s="17">
        <v>4.9708284494898801E-2</v>
      </c>
      <c r="J12" s="17">
        <v>5.0250285676423603E-2</v>
      </c>
      <c r="K12" s="17">
        <v>5.9356413600173102E-2</v>
      </c>
      <c r="L12" s="17">
        <v>5.8924002698683899E-2</v>
      </c>
      <c r="M12" s="17"/>
      <c r="N12" s="17">
        <v>3.9718323563206301E-2</v>
      </c>
      <c r="O12" s="17">
        <v>6.6373504690677099E-2</v>
      </c>
      <c r="P12" s="17">
        <v>7.0441885539551802E-2</v>
      </c>
      <c r="Q12" s="17">
        <v>9.4007264634710694E-2</v>
      </c>
      <c r="R12" s="17"/>
      <c r="S12" s="17">
        <v>8.7882341532690797E-2</v>
      </c>
      <c r="T12" s="17">
        <v>9.8880265255469099E-2</v>
      </c>
      <c r="U12" s="17">
        <v>3.89999966604552E-2</v>
      </c>
      <c r="V12" s="17">
        <v>8.3896518857047894E-2</v>
      </c>
      <c r="W12" s="17">
        <v>8.3432456300124302E-2</v>
      </c>
      <c r="X12" s="17">
        <v>2.8521310714480701E-2</v>
      </c>
      <c r="Y12" s="17">
        <v>0.112398392429036</v>
      </c>
      <c r="Z12" s="17">
        <v>0</v>
      </c>
      <c r="AA12" s="17">
        <v>8.7026941211156894E-2</v>
      </c>
      <c r="AB12" s="17">
        <v>6.738349672867E-2</v>
      </c>
      <c r="AC12" s="17">
        <v>2.0441316064300701E-2</v>
      </c>
      <c r="AD12" s="17">
        <v>5.9652006831472197E-2</v>
      </c>
      <c r="AE12" s="17"/>
      <c r="AF12" s="17">
        <v>0.10174985050805201</v>
      </c>
      <c r="AG12" s="17">
        <v>7.0387506443864795E-2</v>
      </c>
      <c r="AH12" s="17">
        <v>7.7653444926085904E-2</v>
      </c>
      <c r="AI12" s="17">
        <v>7.1814796859722599E-2</v>
      </c>
      <c r="AJ12" s="17">
        <v>0.15990669607910801</v>
      </c>
      <c r="AK12" s="17"/>
      <c r="AL12" s="17">
        <v>8.8345104774260594E-2</v>
      </c>
      <c r="AM12" s="17">
        <v>6.8417905192347597E-2</v>
      </c>
      <c r="AN12" s="17">
        <v>3.1863184777427299E-2</v>
      </c>
      <c r="AO12" s="17">
        <v>6.5829294799781404E-2</v>
      </c>
      <c r="AP12" s="17">
        <v>1.8090146399251598E-2</v>
      </c>
      <c r="AQ12" s="17">
        <v>0.148806249515505</v>
      </c>
      <c r="AR12" s="17"/>
      <c r="AS12" s="17">
        <v>7.2864878490562696E-2</v>
      </c>
      <c r="AT12" s="17">
        <v>5.7849038123691701E-2</v>
      </c>
      <c r="AU12" s="17"/>
      <c r="AV12" s="17">
        <v>8.4088588051673602E-2</v>
      </c>
      <c r="AW12" s="17">
        <v>4.3477859463265697E-2</v>
      </c>
    </row>
    <row r="13" spans="2:49" x14ac:dyDescent="0.3">
      <c r="B13" s="18" t="s">
        <v>270</v>
      </c>
      <c r="C13" s="17">
        <v>7.6984134563271397E-2</v>
      </c>
      <c r="D13" s="17">
        <v>5.7797696507586503E-2</v>
      </c>
      <c r="E13" s="17">
        <v>0.10672564527771999</v>
      </c>
      <c r="F13" s="17"/>
      <c r="G13" s="17">
        <v>0.10361511719187599</v>
      </c>
      <c r="H13" s="17">
        <v>0.105092673676729</v>
      </c>
      <c r="I13" s="17">
        <v>6.4545150703931894E-2</v>
      </c>
      <c r="J13" s="17">
        <v>6.3282665191812096E-2</v>
      </c>
      <c r="K13" s="17">
        <v>6.6873311153488005E-2</v>
      </c>
      <c r="L13" s="17">
        <v>7.8913373091146696E-2</v>
      </c>
      <c r="M13" s="17"/>
      <c r="N13" s="17">
        <v>0.107978142121157</v>
      </c>
      <c r="O13" s="17">
        <v>7.3882762439710203E-2</v>
      </c>
      <c r="P13" s="17">
        <v>5.8320511713403703E-2</v>
      </c>
      <c r="Q13" s="17">
        <v>6.5156679882892102E-2</v>
      </c>
      <c r="R13" s="17"/>
      <c r="S13" s="17">
        <v>0.13845208966300901</v>
      </c>
      <c r="T13" s="17">
        <v>0.11880209161060901</v>
      </c>
      <c r="U13" s="17">
        <v>0.10142110194546899</v>
      </c>
      <c r="V13" s="17">
        <v>9.3578298344420496E-2</v>
      </c>
      <c r="W13" s="17">
        <v>2.5193393390530502E-2</v>
      </c>
      <c r="X13" s="17">
        <v>5.1355144870291802E-2</v>
      </c>
      <c r="Y13" s="17">
        <v>5.7758311670959503E-2</v>
      </c>
      <c r="Z13" s="17">
        <v>8.6603985116209897E-2</v>
      </c>
      <c r="AA13" s="17">
        <v>2.31294383974943E-2</v>
      </c>
      <c r="AB13" s="17">
        <v>5.29976768066278E-2</v>
      </c>
      <c r="AC13" s="17">
        <v>5.5003179587406602E-2</v>
      </c>
      <c r="AD13" s="17">
        <v>0.11552968998645601</v>
      </c>
      <c r="AE13" s="17"/>
      <c r="AF13" s="17">
        <v>7.3277672002216701E-2</v>
      </c>
      <c r="AG13" s="17">
        <v>6.4489689286113899E-2</v>
      </c>
      <c r="AH13" s="17">
        <v>0.121503747562502</v>
      </c>
      <c r="AI13" s="17">
        <v>0.110486527413068</v>
      </c>
      <c r="AJ13" s="17">
        <v>0</v>
      </c>
      <c r="AK13" s="17"/>
      <c r="AL13" s="17">
        <v>0.130022708748737</v>
      </c>
      <c r="AM13" s="17">
        <v>3.6540661919962698E-2</v>
      </c>
      <c r="AN13" s="17">
        <v>8.7878015147659999E-2</v>
      </c>
      <c r="AO13" s="17">
        <v>6.9714223832174904E-2</v>
      </c>
      <c r="AP13" s="17">
        <v>7.7302466498981606E-2</v>
      </c>
      <c r="AQ13" s="17">
        <v>0.114960503141442</v>
      </c>
      <c r="AR13" s="17"/>
      <c r="AS13" s="17">
        <v>8.3534268944785897E-2</v>
      </c>
      <c r="AT13" s="17">
        <v>6.7300478199077501E-2</v>
      </c>
      <c r="AU13" s="17"/>
      <c r="AV13" s="17">
        <v>7.0529528162422597E-2</v>
      </c>
      <c r="AW13" s="17">
        <v>0.11758455888997101</v>
      </c>
    </row>
    <row r="14" spans="2:49" x14ac:dyDescent="0.3">
      <c r="B14" s="18" t="s">
        <v>271</v>
      </c>
      <c r="C14" s="17">
        <v>0.17235392734190999</v>
      </c>
      <c r="D14" s="17">
        <v>0.14804787085167201</v>
      </c>
      <c r="E14" s="17">
        <v>0.210031522184284</v>
      </c>
      <c r="F14" s="17"/>
      <c r="G14" s="17">
        <v>8.6050040200858199E-2</v>
      </c>
      <c r="H14" s="17">
        <v>0.21387764146972499</v>
      </c>
      <c r="I14" s="17">
        <v>0.18900202055704199</v>
      </c>
      <c r="J14" s="17">
        <v>0.151260539379383</v>
      </c>
      <c r="K14" s="17">
        <v>0.205713585820681</v>
      </c>
      <c r="L14" s="17">
        <v>0.16452492781879999</v>
      </c>
      <c r="M14" s="17"/>
      <c r="N14" s="17">
        <v>0.19164253318469099</v>
      </c>
      <c r="O14" s="17">
        <v>0.17351600810895401</v>
      </c>
      <c r="P14" s="17">
        <v>0.15640463456863399</v>
      </c>
      <c r="Q14" s="17">
        <v>0.16741187439033101</v>
      </c>
      <c r="R14" s="17"/>
      <c r="S14" s="17">
        <v>0.23084476894905701</v>
      </c>
      <c r="T14" s="17">
        <v>0.15527513516491601</v>
      </c>
      <c r="U14" s="17">
        <v>0.21752405013919501</v>
      </c>
      <c r="V14" s="17">
        <v>0.29640740534953902</v>
      </c>
      <c r="W14" s="17">
        <v>0.200813159237094</v>
      </c>
      <c r="X14" s="17">
        <v>0.25090898260446898</v>
      </c>
      <c r="Y14" s="17">
        <v>8.6543906867345005E-2</v>
      </c>
      <c r="Z14" s="17">
        <v>0.12942174556827701</v>
      </c>
      <c r="AA14" s="17">
        <v>0.15816629491871401</v>
      </c>
      <c r="AB14" s="17">
        <v>9.0332084407725596E-2</v>
      </c>
      <c r="AC14" s="17">
        <v>0.121235574031355</v>
      </c>
      <c r="AD14" s="17">
        <v>0.17185916474171001</v>
      </c>
      <c r="AE14" s="17"/>
      <c r="AF14" s="17">
        <v>0.15478067150703001</v>
      </c>
      <c r="AG14" s="17">
        <v>0.163934913687764</v>
      </c>
      <c r="AH14" s="17">
        <v>0.15050097862220299</v>
      </c>
      <c r="AI14" s="17">
        <v>0.261064390665524</v>
      </c>
      <c r="AJ14" s="17">
        <v>0.36341738850189698</v>
      </c>
      <c r="AK14" s="17"/>
      <c r="AL14" s="17">
        <v>0.22910463319326699</v>
      </c>
      <c r="AM14" s="17">
        <v>0.16429649354602399</v>
      </c>
      <c r="AN14" s="17">
        <v>0.165986582193136</v>
      </c>
      <c r="AO14" s="17">
        <v>0.14841936065896899</v>
      </c>
      <c r="AP14" s="17">
        <v>0.18664152632869499</v>
      </c>
      <c r="AQ14" s="17">
        <v>0.115941958103531</v>
      </c>
      <c r="AR14" s="17"/>
      <c r="AS14" s="17">
        <v>0.19121198621632299</v>
      </c>
      <c r="AT14" s="17">
        <v>0.144474352481443</v>
      </c>
      <c r="AU14" s="17"/>
      <c r="AV14" s="17">
        <v>0.20454641095492301</v>
      </c>
      <c r="AW14" s="17">
        <v>0.15629848534767299</v>
      </c>
    </row>
    <row r="15" spans="2:49" x14ac:dyDescent="0.3">
      <c r="B15" s="18" t="s">
        <v>272</v>
      </c>
      <c r="C15" s="17">
        <v>4.0722856874314699E-2</v>
      </c>
      <c r="D15" s="17">
        <v>4.7615512493645797E-2</v>
      </c>
      <c r="E15" s="17">
        <v>3.0038331150552398E-2</v>
      </c>
      <c r="F15" s="17"/>
      <c r="G15" s="17">
        <v>6.5635988284049096E-2</v>
      </c>
      <c r="H15" s="17">
        <v>3.4089338571848302E-2</v>
      </c>
      <c r="I15" s="17">
        <v>1.3697950130770201E-2</v>
      </c>
      <c r="J15" s="17">
        <v>2.5417578552626999E-2</v>
      </c>
      <c r="K15" s="17">
        <v>4.9163870706552301E-2</v>
      </c>
      <c r="L15" s="17">
        <v>5.2251413223351598E-2</v>
      </c>
      <c r="M15" s="17"/>
      <c r="N15" s="17">
        <v>2.1308735528568701E-2</v>
      </c>
      <c r="O15" s="17">
        <v>4.1606877179693601E-2</v>
      </c>
      <c r="P15" s="17">
        <v>4.1622596027507001E-2</v>
      </c>
      <c r="Q15" s="17">
        <v>6.0740113612979603E-2</v>
      </c>
      <c r="R15" s="17"/>
      <c r="S15" s="17">
        <v>2.34948660339056E-2</v>
      </c>
      <c r="T15" s="17">
        <v>3.90645344204801E-2</v>
      </c>
      <c r="U15" s="17">
        <v>6.5569001554736397E-2</v>
      </c>
      <c r="V15" s="17">
        <v>0</v>
      </c>
      <c r="W15" s="17">
        <v>5.5705007079297798E-2</v>
      </c>
      <c r="X15" s="17">
        <v>2.2722202752273799E-2</v>
      </c>
      <c r="Y15" s="17">
        <v>0.13655658696216499</v>
      </c>
      <c r="Z15" s="17">
        <v>4.2474934956941997E-2</v>
      </c>
      <c r="AA15" s="17">
        <v>6.6284232934774798E-2</v>
      </c>
      <c r="AB15" s="17">
        <v>3.4245708824510702E-2</v>
      </c>
      <c r="AC15" s="17">
        <v>0</v>
      </c>
      <c r="AD15" s="17">
        <v>0</v>
      </c>
      <c r="AE15" s="17"/>
      <c r="AF15" s="17">
        <v>5.9668540323464199E-2</v>
      </c>
      <c r="AG15" s="17">
        <v>4.0213967457727998E-2</v>
      </c>
      <c r="AH15" s="17">
        <v>2.7014833786222301E-2</v>
      </c>
      <c r="AI15" s="17">
        <v>3.63343700382672E-2</v>
      </c>
      <c r="AJ15" s="17">
        <v>0</v>
      </c>
      <c r="AK15" s="17"/>
      <c r="AL15" s="17">
        <v>2.12720145057195E-2</v>
      </c>
      <c r="AM15" s="17">
        <v>6.4263860036287701E-2</v>
      </c>
      <c r="AN15" s="17">
        <v>1.9625589960595199E-2</v>
      </c>
      <c r="AO15" s="17">
        <v>2.5789688328973399E-2</v>
      </c>
      <c r="AP15" s="17">
        <v>3.3351674806122202E-2</v>
      </c>
      <c r="AQ15" s="17">
        <v>8.7852400892710597E-2</v>
      </c>
      <c r="AR15" s="17"/>
      <c r="AS15" s="17">
        <v>3.5784551232983401E-2</v>
      </c>
      <c r="AT15" s="17">
        <v>4.8023600960874401E-2</v>
      </c>
      <c r="AU15" s="17"/>
      <c r="AV15" s="17">
        <v>3.14986080384533E-2</v>
      </c>
      <c r="AW15" s="17">
        <v>4.7006428770155102E-2</v>
      </c>
    </row>
    <row r="16" spans="2:49" ht="28.8" x14ac:dyDescent="0.3">
      <c r="B16" s="18" t="s">
        <v>273</v>
      </c>
      <c r="C16" s="17">
        <v>0.16990151357206101</v>
      </c>
      <c r="D16" s="17">
        <v>0.17545322730618801</v>
      </c>
      <c r="E16" s="17">
        <v>0.16129562471307299</v>
      </c>
      <c r="F16" s="17"/>
      <c r="G16" s="17">
        <v>0.11520895381806499</v>
      </c>
      <c r="H16" s="17">
        <v>0.109498252619655</v>
      </c>
      <c r="I16" s="17">
        <v>0.106545223678069</v>
      </c>
      <c r="J16" s="17">
        <v>0.13778831069816699</v>
      </c>
      <c r="K16" s="17">
        <v>0.15745417313436599</v>
      </c>
      <c r="L16" s="17">
        <v>0.26909812472424399</v>
      </c>
      <c r="M16" s="17"/>
      <c r="N16" s="17">
        <v>0.14568976976108799</v>
      </c>
      <c r="O16" s="17">
        <v>0.14517209124747801</v>
      </c>
      <c r="P16" s="17">
        <v>0.21938269841307301</v>
      </c>
      <c r="Q16" s="17">
        <v>0.171736495812399</v>
      </c>
      <c r="R16" s="17"/>
      <c r="S16" s="17">
        <v>0.163025517398835</v>
      </c>
      <c r="T16" s="17">
        <v>0.131029829151834</v>
      </c>
      <c r="U16" s="17">
        <v>0.16814614401227501</v>
      </c>
      <c r="V16" s="17">
        <v>0.28677581052316597</v>
      </c>
      <c r="W16" s="17">
        <v>0.16269853451874899</v>
      </c>
      <c r="X16" s="17">
        <v>0.16016756177474401</v>
      </c>
      <c r="Y16" s="17">
        <v>8.8253821274685201E-2</v>
      </c>
      <c r="Z16" s="17">
        <v>8.5522408171978898E-2</v>
      </c>
      <c r="AA16" s="17">
        <v>0.27514223398742998</v>
      </c>
      <c r="AB16" s="17">
        <v>0.14444517233551599</v>
      </c>
      <c r="AC16" s="17">
        <v>0.18088612808045401</v>
      </c>
      <c r="AD16" s="17">
        <v>0.20064654589282299</v>
      </c>
      <c r="AE16" s="17"/>
      <c r="AF16" s="17">
        <v>0.14532253204816301</v>
      </c>
      <c r="AG16" s="17">
        <v>0.15561633313575901</v>
      </c>
      <c r="AH16" s="17">
        <v>0.17630858990765899</v>
      </c>
      <c r="AI16" s="17">
        <v>0.11399876984729899</v>
      </c>
      <c r="AJ16" s="17">
        <v>0.137148868742406</v>
      </c>
      <c r="AK16" s="17"/>
      <c r="AL16" s="17">
        <v>0.129253292804096</v>
      </c>
      <c r="AM16" s="17">
        <v>0.22006662853119599</v>
      </c>
      <c r="AN16" s="17">
        <v>0.16028306896450301</v>
      </c>
      <c r="AO16" s="17">
        <v>0.17944142201082</v>
      </c>
      <c r="AP16" s="17">
        <v>0.113297381151718</v>
      </c>
      <c r="AQ16" s="17">
        <v>0.145331559363341</v>
      </c>
      <c r="AR16" s="17"/>
      <c r="AS16" s="17">
        <v>0.16411425871301699</v>
      </c>
      <c r="AT16" s="17">
        <v>0.17845733610681</v>
      </c>
      <c r="AU16" s="17"/>
      <c r="AV16" s="17">
        <v>0.17051509516521299</v>
      </c>
      <c r="AW16" s="17">
        <v>0.147354959874509</v>
      </c>
    </row>
    <row r="17" spans="2:49" ht="28.8" x14ac:dyDescent="0.3">
      <c r="B17" s="18" t="s">
        <v>296</v>
      </c>
      <c r="C17" s="19">
        <v>0.39387661785030997</v>
      </c>
      <c r="D17" s="19">
        <v>0.415828004094631</v>
      </c>
      <c r="E17" s="19">
        <v>0.35984907259737298</v>
      </c>
      <c r="F17" s="19"/>
      <c r="G17" s="19">
        <v>0.45286562165954602</v>
      </c>
      <c r="H17" s="19">
        <v>0.30506607560798799</v>
      </c>
      <c r="I17" s="19">
        <v>0.39834191803202901</v>
      </c>
      <c r="J17" s="19">
        <v>0.47156104141157601</v>
      </c>
      <c r="K17" s="19">
        <v>0.43150754577375899</v>
      </c>
      <c r="L17" s="19">
        <v>0.33694372574255699</v>
      </c>
      <c r="M17" s="19"/>
      <c r="N17" s="19">
        <v>0.37372204135154402</v>
      </c>
      <c r="O17" s="19">
        <v>0.422079029400175</v>
      </c>
      <c r="P17" s="19">
        <v>0.39015821209599999</v>
      </c>
      <c r="Q17" s="19">
        <v>0.38806404756986002</v>
      </c>
      <c r="R17" s="19"/>
      <c r="S17" s="19">
        <v>0.31115843449050101</v>
      </c>
      <c r="T17" s="19">
        <v>0.32557694095289003</v>
      </c>
      <c r="U17" s="19">
        <v>0.32962942566180098</v>
      </c>
      <c r="V17" s="19">
        <v>0.23934196692582599</v>
      </c>
      <c r="W17" s="19">
        <v>0.41821097827590098</v>
      </c>
      <c r="X17" s="19">
        <v>0.43232627621509301</v>
      </c>
      <c r="Y17" s="19">
        <v>0.46356721708620602</v>
      </c>
      <c r="Z17" s="19">
        <v>0.50908440629837504</v>
      </c>
      <c r="AA17" s="19">
        <v>0.31475223833916899</v>
      </c>
      <c r="AB17" s="19">
        <v>0.52694252929563601</v>
      </c>
      <c r="AC17" s="19">
        <v>0.52269264761670697</v>
      </c>
      <c r="AD17" s="19">
        <v>0.34346450211988999</v>
      </c>
      <c r="AE17" s="19"/>
      <c r="AF17" s="19">
        <v>0.37360542421576998</v>
      </c>
      <c r="AG17" s="19">
        <v>0.46532422976568999</v>
      </c>
      <c r="AH17" s="19">
        <v>0.36257697282624801</v>
      </c>
      <c r="AI17" s="19">
        <v>0.26913394094898202</v>
      </c>
      <c r="AJ17" s="19">
        <v>0.18363845148225799</v>
      </c>
      <c r="AK17" s="19"/>
      <c r="AL17" s="19">
        <v>0.30359647558719</v>
      </c>
      <c r="AM17" s="19">
        <v>0.37139056736690401</v>
      </c>
      <c r="AN17" s="19">
        <v>0.45854354558423399</v>
      </c>
      <c r="AO17" s="19">
        <v>0.42707430194172402</v>
      </c>
      <c r="AP17" s="19">
        <v>0.49989601813513401</v>
      </c>
      <c r="AQ17" s="19">
        <v>0.33542760588494802</v>
      </c>
      <c r="AR17" s="19"/>
      <c r="AS17" s="19">
        <v>0.38246153649105802</v>
      </c>
      <c r="AT17" s="19">
        <v>0.41075256555060102</v>
      </c>
      <c r="AU17" s="19"/>
      <c r="AV17" s="19">
        <v>0.35253149730792499</v>
      </c>
      <c r="AW17" s="19">
        <v>0.46082730550650303</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346</v>
      </c>
      <c r="D7" s="10">
        <v>248</v>
      </c>
      <c r="E7" s="10">
        <v>97</v>
      </c>
      <c r="F7" s="10"/>
      <c r="G7" s="10">
        <v>33</v>
      </c>
      <c r="H7" s="10">
        <v>54</v>
      </c>
      <c r="I7" s="10">
        <v>45</v>
      </c>
      <c r="J7" s="10">
        <v>56</v>
      </c>
      <c r="K7" s="10">
        <v>59</v>
      </c>
      <c r="L7" s="10">
        <v>99</v>
      </c>
      <c r="M7" s="10"/>
      <c r="N7" s="10">
        <v>120</v>
      </c>
      <c r="O7" s="10">
        <v>78</v>
      </c>
      <c r="P7" s="10">
        <v>60</v>
      </c>
      <c r="Q7" s="10">
        <v>88</v>
      </c>
      <c r="R7" s="10"/>
      <c r="S7" s="10">
        <v>54</v>
      </c>
      <c r="T7" s="10">
        <v>50</v>
      </c>
      <c r="U7" s="10">
        <v>30</v>
      </c>
      <c r="V7" s="10">
        <v>28</v>
      </c>
      <c r="W7" s="10">
        <v>29</v>
      </c>
      <c r="X7" s="10">
        <v>28</v>
      </c>
      <c r="Y7" s="10">
        <v>22</v>
      </c>
      <c r="Z7" s="10">
        <v>14</v>
      </c>
      <c r="AA7" s="10">
        <v>40</v>
      </c>
      <c r="AB7" s="10">
        <v>20</v>
      </c>
      <c r="AC7" s="10">
        <v>19</v>
      </c>
      <c r="AD7" s="10">
        <v>12</v>
      </c>
      <c r="AE7" s="10"/>
      <c r="AF7" s="10">
        <v>68</v>
      </c>
      <c r="AG7" s="10">
        <v>70</v>
      </c>
      <c r="AH7" s="10">
        <v>102</v>
      </c>
      <c r="AI7" s="10">
        <v>49</v>
      </c>
      <c r="AJ7" s="10">
        <v>5</v>
      </c>
      <c r="AK7" s="10"/>
      <c r="AL7" s="10">
        <v>97</v>
      </c>
      <c r="AM7" s="10">
        <v>97</v>
      </c>
      <c r="AN7" s="10">
        <v>42</v>
      </c>
      <c r="AO7" s="10">
        <v>58</v>
      </c>
      <c r="AP7" s="10">
        <v>35</v>
      </c>
      <c r="AQ7" s="10">
        <v>17</v>
      </c>
      <c r="AR7" s="10"/>
      <c r="AS7" s="10">
        <v>200</v>
      </c>
      <c r="AT7" s="10">
        <v>146</v>
      </c>
      <c r="AU7" s="10"/>
      <c r="AV7" s="10">
        <v>129</v>
      </c>
      <c r="AW7" s="10">
        <v>71</v>
      </c>
    </row>
    <row r="8" spans="2:49" ht="30" customHeight="1" x14ac:dyDescent="0.3">
      <c r="B8" s="11" t="s">
        <v>20</v>
      </c>
      <c r="C8" s="11">
        <v>345</v>
      </c>
      <c r="D8" s="11">
        <v>249</v>
      </c>
      <c r="E8" s="11">
        <v>95</v>
      </c>
      <c r="F8" s="11"/>
      <c r="G8" s="11">
        <v>33</v>
      </c>
      <c r="H8" s="11">
        <v>52</v>
      </c>
      <c r="I8" s="11">
        <v>57</v>
      </c>
      <c r="J8" s="11">
        <v>57</v>
      </c>
      <c r="K8" s="11">
        <v>55</v>
      </c>
      <c r="L8" s="11">
        <v>92</v>
      </c>
      <c r="M8" s="11"/>
      <c r="N8" s="11">
        <v>119</v>
      </c>
      <c r="O8" s="11">
        <v>76</v>
      </c>
      <c r="P8" s="11">
        <v>64</v>
      </c>
      <c r="Q8" s="11">
        <v>86</v>
      </c>
      <c r="R8" s="11"/>
      <c r="S8" s="11">
        <v>57</v>
      </c>
      <c r="T8" s="11">
        <v>48</v>
      </c>
      <c r="U8" s="11">
        <v>30</v>
      </c>
      <c r="V8" s="11">
        <v>27</v>
      </c>
      <c r="W8" s="11">
        <v>26</v>
      </c>
      <c r="X8" s="11">
        <v>30</v>
      </c>
      <c r="Y8" s="11">
        <v>22</v>
      </c>
      <c r="Z8" s="11">
        <v>13</v>
      </c>
      <c r="AA8" s="11">
        <v>43</v>
      </c>
      <c r="AB8" s="11">
        <v>20</v>
      </c>
      <c r="AC8" s="11">
        <v>18</v>
      </c>
      <c r="AD8" s="11">
        <v>12</v>
      </c>
      <c r="AE8" s="11"/>
      <c r="AF8" s="11">
        <v>68</v>
      </c>
      <c r="AG8" s="11">
        <v>69</v>
      </c>
      <c r="AH8" s="11">
        <v>103</v>
      </c>
      <c r="AI8" s="11">
        <v>51</v>
      </c>
      <c r="AJ8" s="11">
        <v>5</v>
      </c>
      <c r="AK8" s="11"/>
      <c r="AL8" s="11">
        <v>100</v>
      </c>
      <c r="AM8" s="11">
        <v>98</v>
      </c>
      <c r="AN8" s="11">
        <v>42</v>
      </c>
      <c r="AO8" s="11">
        <v>57</v>
      </c>
      <c r="AP8" s="11">
        <v>33</v>
      </c>
      <c r="AQ8" s="11">
        <v>16</v>
      </c>
      <c r="AR8" s="11"/>
      <c r="AS8" s="11">
        <v>201</v>
      </c>
      <c r="AT8" s="11">
        <v>144</v>
      </c>
      <c r="AU8" s="11"/>
      <c r="AV8" s="11">
        <v>129</v>
      </c>
      <c r="AW8" s="11">
        <v>72</v>
      </c>
    </row>
    <row r="9" spans="2:49" x14ac:dyDescent="0.3">
      <c r="B9" s="18" t="s">
        <v>266</v>
      </c>
      <c r="C9" s="17">
        <v>1.8855757405608398E-2</v>
      </c>
      <c r="D9" s="17">
        <v>2.6115984900397099E-2</v>
      </c>
      <c r="E9" s="17">
        <v>0</v>
      </c>
      <c r="F9" s="17"/>
      <c r="G9" s="17">
        <v>5.7496594960305299E-2</v>
      </c>
      <c r="H9" s="17">
        <v>0</v>
      </c>
      <c r="I9" s="17">
        <v>4.9056485370614397E-2</v>
      </c>
      <c r="J9" s="17">
        <v>0</v>
      </c>
      <c r="K9" s="17">
        <v>1.56714681678129E-2</v>
      </c>
      <c r="L9" s="17">
        <v>1.0711983616874801E-2</v>
      </c>
      <c r="M9" s="17"/>
      <c r="N9" s="17">
        <v>2.6757033921961298E-2</v>
      </c>
      <c r="O9" s="17">
        <v>2.4955039601808199E-2</v>
      </c>
      <c r="P9" s="17">
        <v>2.2326858714423699E-2</v>
      </c>
      <c r="Q9" s="17">
        <v>0</v>
      </c>
      <c r="R9" s="17"/>
      <c r="S9" s="17">
        <v>6.6899572686345096E-2</v>
      </c>
      <c r="T9" s="17">
        <v>3.5151453867220801E-2</v>
      </c>
      <c r="U9" s="17">
        <v>0</v>
      </c>
      <c r="V9" s="17">
        <v>0</v>
      </c>
      <c r="W9" s="17">
        <v>0</v>
      </c>
      <c r="X9" s="17">
        <v>0</v>
      </c>
      <c r="Y9" s="17">
        <v>0</v>
      </c>
      <c r="Z9" s="17">
        <v>0</v>
      </c>
      <c r="AA9" s="17">
        <v>2.3243248324562499E-2</v>
      </c>
      <c r="AB9" s="17">
        <v>0</v>
      </c>
      <c r="AC9" s="17">
        <v>0</v>
      </c>
      <c r="AD9" s="17">
        <v>0</v>
      </c>
      <c r="AE9" s="17"/>
      <c r="AF9" s="17">
        <v>1.5342975735750801E-2</v>
      </c>
      <c r="AG9" s="17">
        <v>3.9016056813737703E-2</v>
      </c>
      <c r="AH9" s="17">
        <v>1.3813620368600199E-2</v>
      </c>
      <c r="AI9" s="17">
        <v>2.7053815801826302E-2</v>
      </c>
      <c r="AJ9" s="17">
        <v>0</v>
      </c>
      <c r="AK9" s="17"/>
      <c r="AL9" s="17">
        <v>3.82353338859035E-2</v>
      </c>
      <c r="AM9" s="17">
        <v>8.7807567838426408E-3</v>
      </c>
      <c r="AN9" s="17">
        <v>0</v>
      </c>
      <c r="AO9" s="17">
        <v>0</v>
      </c>
      <c r="AP9" s="17">
        <v>3.0061968185751801E-2</v>
      </c>
      <c r="AQ9" s="17">
        <v>5.3112888496560401E-2</v>
      </c>
      <c r="AR9" s="17"/>
      <c r="AS9" s="17">
        <v>1.1725577303923001E-2</v>
      </c>
      <c r="AT9" s="17">
        <v>2.8795181592607098E-2</v>
      </c>
      <c r="AU9" s="17"/>
      <c r="AV9" s="17">
        <v>1.82537210141317E-2</v>
      </c>
      <c r="AW9" s="17">
        <v>0</v>
      </c>
    </row>
    <row r="10" spans="2:49" x14ac:dyDescent="0.3">
      <c r="B10" s="18" t="s">
        <v>267</v>
      </c>
      <c r="C10" s="17">
        <v>6.9617713567997702E-2</v>
      </c>
      <c r="D10" s="17">
        <v>6.9370703773661099E-2</v>
      </c>
      <c r="E10" s="17">
        <v>5.9620407484667702E-2</v>
      </c>
      <c r="F10" s="17"/>
      <c r="G10" s="17">
        <v>0.160889820321057</v>
      </c>
      <c r="H10" s="17">
        <v>0.15917400938590501</v>
      </c>
      <c r="I10" s="17">
        <v>6.6534624733363606E-2</v>
      </c>
      <c r="J10" s="17">
        <v>1.9315243670725301E-2</v>
      </c>
      <c r="K10" s="17">
        <v>5.2133314549461497E-2</v>
      </c>
      <c r="L10" s="17">
        <v>3.0133417836185301E-2</v>
      </c>
      <c r="M10" s="17"/>
      <c r="N10" s="17">
        <v>5.3513441716790101E-2</v>
      </c>
      <c r="O10" s="17">
        <v>8.1139720639639895E-2</v>
      </c>
      <c r="P10" s="17">
        <v>0.137564133010076</v>
      </c>
      <c r="Q10" s="17">
        <v>3.1670947606743202E-2</v>
      </c>
      <c r="R10" s="17"/>
      <c r="S10" s="17">
        <v>0.105377926970925</v>
      </c>
      <c r="T10" s="17">
        <v>3.9924095618512102E-2</v>
      </c>
      <c r="U10" s="17">
        <v>6.3935659593752803E-2</v>
      </c>
      <c r="V10" s="17">
        <v>0</v>
      </c>
      <c r="W10" s="17">
        <v>3.2645454206064503E-2</v>
      </c>
      <c r="X10" s="17">
        <v>7.1624928164454996E-2</v>
      </c>
      <c r="Y10" s="17">
        <v>0.14245361780017199</v>
      </c>
      <c r="Z10" s="17">
        <v>5.9687769042373197E-2</v>
      </c>
      <c r="AA10" s="17">
        <v>0.106175857911292</v>
      </c>
      <c r="AB10" s="17">
        <v>9.7362918619655903E-2</v>
      </c>
      <c r="AC10" s="17">
        <v>0</v>
      </c>
      <c r="AD10" s="17">
        <v>7.2197203700079704E-2</v>
      </c>
      <c r="AE10" s="17"/>
      <c r="AF10" s="17">
        <v>9.3841624776172805E-2</v>
      </c>
      <c r="AG10" s="17">
        <v>2.9046035648957601E-2</v>
      </c>
      <c r="AH10" s="17">
        <v>4.7723135880196797E-2</v>
      </c>
      <c r="AI10" s="17">
        <v>0.15596139668900799</v>
      </c>
      <c r="AJ10" s="17">
        <v>0</v>
      </c>
      <c r="AK10" s="17"/>
      <c r="AL10" s="17">
        <v>0.100613900327667</v>
      </c>
      <c r="AM10" s="17">
        <v>7.5732493197837106E-2</v>
      </c>
      <c r="AN10" s="17">
        <v>4.4644310010799999E-2</v>
      </c>
      <c r="AO10" s="17">
        <v>5.1115404826531097E-2</v>
      </c>
      <c r="AP10" s="17">
        <v>0</v>
      </c>
      <c r="AQ10" s="17">
        <v>0.11292890763295101</v>
      </c>
      <c r="AR10" s="17"/>
      <c r="AS10" s="17">
        <v>7.3353829126804201E-2</v>
      </c>
      <c r="AT10" s="17">
        <v>6.44095930407413E-2</v>
      </c>
      <c r="AU10" s="17"/>
      <c r="AV10" s="17">
        <v>7.4501927695037606E-2</v>
      </c>
      <c r="AW10" s="17">
        <v>7.1291662742003006E-2</v>
      </c>
    </row>
    <row r="11" spans="2:49" x14ac:dyDescent="0.3">
      <c r="B11" s="18" t="s">
        <v>268</v>
      </c>
      <c r="C11" s="17">
        <v>7.7186258811360098E-2</v>
      </c>
      <c r="D11" s="17">
        <v>9.85361990396975E-2</v>
      </c>
      <c r="E11" s="17">
        <v>2.1986419973944099E-2</v>
      </c>
      <c r="F11" s="17"/>
      <c r="G11" s="17">
        <v>6.1369171666795098E-2</v>
      </c>
      <c r="H11" s="17">
        <v>0.131626350072552</v>
      </c>
      <c r="I11" s="17">
        <v>0.19149495143558101</v>
      </c>
      <c r="J11" s="17">
        <v>7.2410152403936903E-2</v>
      </c>
      <c r="K11" s="17">
        <v>5.1270108175315202E-2</v>
      </c>
      <c r="L11" s="17">
        <v>0</v>
      </c>
      <c r="M11" s="17"/>
      <c r="N11" s="17">
        <v>5.4463398943968497E-2</v>
      </c>
      <c r="O11" s="17">
        <v>5.6312271803995097E-2</v>
      </c>
      <c r="P11" s="17">
        <v>5.4275218837223298E-2</v>
      </c>
      <c r="Q11" s="17">
        <v>0.14387452659785899</v>
      </c>
      <c r="R11" s="17"/>
      <c r="S11" s="17">
        <v>0.120228360800373</v>
      </c>
      <c r="T11" s="17">
        <v>3.9045522056788899E-2</v>
      </c>
      <c r="U11" s="17">
        <v>3.4878184997431297E-2</v>
      </c>
      <c r="V11" s="17">
        <v>0.16528934565689199</v>
      </c>
      <c r="W11" s="17">
        <v>4.8635130477682503E-2</v>
      </c>
      <c r="X11" s="17">
        <v>0.10007220987035</v>
      </c>
      <c r="Y11" s="17">
        <v>0</v>
      </c>
      <c r="Z11" s="17">
        <v>0.17161963548606199</v>
      </c>
      <c r="AA11" s="17">
        <v>0.114183834136909</v>
      </c>
      <c r="AB11" s="17">
        <v>0</v>
      </c>
      <c r="AC11" s="17">
        <v>5.4542914301274503E-2</v>
      </c>
      <c r="AD11" s="17">
        <v>0</v>
      </c>
      <c r="AE11" s="17"/>
      <c r="AF11" s="17">
        <v>7.2498141545225006E-2</v>
      </c>
      <c r="AG11" s="17">
        <v>9.3858201138596095E-2</v>
      </c>
      <c r="AH11" s="17">
        <v>4.1602696967320503E-2</v>
      </c>
      <c r="AI11" s="17">
        <v>0.16219246703158499</v>
      </c>
      <c r="AJ11" s="17">
        <v>0</v>
      </c>
      <c r="AK11" s="17"/>
      <c r="AL11" s="17">
        <v>0.108617461299452</v>
      </c>
      <c r="AM11" s="17">
        <v>6.6994310264283194E-2</v>
      </c>
      <c r="AN11" s="17">
        <v>0.124620391397907</v>
      </c>
      <c r="AO11" s="17">
        <v>7.0526554287908702E-2</v>
      </c>
      <c r="AP11" s="17">
        <v>0</v>
      </c>
      <c r="AQ11" s="17">
        <v>0</v>
      </c>
      <c r="AR11" s="17"/>
      <c r="AS11" s="17">
        <v>9.6293574747285005E-2</v>
      </c>
      <c r="AT11" s="17">
        <v>5.0550786010713201E-2</v>
      </c>
      <c r="AU11" s="17"/>
      <c r="AV11" s="17">
        <v>9.0228248324526306E-2</v>
      </c>
      <c r="AW11" s="17">
        <v>0.107187859095279</v>
      </c>
    </row>
    <row r="12" spans="2:49" x14ac:dyDescent="0.3">
      <c r="B12" s="18" t="s">
        <v>269</v>
      </c>
      <c r="C12" s="17">
        <v>0.10354711023784</v>
      </c>
      <c r="D12" s="17">
        <v>7.7758994052081296E-2</v>
      </c>
      <c r="E12" s="17">
        <v>0.172473459078375</v>
      </c>
      <c r="F12" s="17"/>
      <c r="G12" s="17">
        <v>0.27136399491777002</v>
      </c>
      <c r="H12" s="17">
        <v>0.144496010313928</v>
      </c>
      <c r="I12" s="17">
        <v>8.0798888395773802E-2</v>
      </c>
      <c r="J12" s="17">
        <v>0.103091118896687</v>
      </c>
      <c r="K12" s="17">
        <v>4.9785594523988799E-2</v>
      </c>
      <c r="L12" s="17">
        <v>6.7508841016846399E-2</v>
      </c>
      <c r="M12" s="17"/>
      <c r="N12" s="17">
        <v>8.8112270829286299E-2</v>
      </c>
      <c r="O12" s="17">
        <v>0.12667100708913201</v>
      </c>
      <c r="P12" s="17">
        <v>9.7418093917335094E-2</v>
      </c>
      <c r="Q12" s="17">
        <v>0.10900936072030799</v>
      </c>
      <c r="R12" s="17"/>
      <c r="S12" s="17">
        <v>0.16905722714281299</v>
      </c>
      <c r="T12" s="17">
        <v>5.98098990090081E-2</v>
      </c>
      <c r="U12" s="17">
        <v>9.4039075755981694E-2</v>
      </c>
      <c r="V12" s="17">
        <v>0.10339040987941001</v>
      </c>
      <c r="W12" s="17">
        <v>0.13907647936119699</v>
      </c>
      <c r="X12" s="17">
        <v>3.3998910977432698E-2</v>
      </c>
      <c r="Y12" s="17">
        <v>3.5342197834550303E-2</v>
      </c>
      <c r="Z12" s="17">
        <v>0.14357765235995401</v>
      </c>
      <c r="AA12" s="17">
        <v>0.108144972321255</v>
      </c>
      <c r="AB12" s="17">
        <v>0.19307683375544801</v>
      </c>
      <c r="AC12" s="17">
        <v>5.6004135953412901E-2</v>
      </c>
      <c r="AD12" s="17">
        <v>7.2197203700079704E-2</v>
      </c>
      <c r="AE12" s="17"/>
      <c r="AF12" s="17">
        <v>7.1044358144186401E-2</v>
      </c>
      <c r="AG12" s="17">
        <v>0.124704444279782</v>
      </c>
      <c r="AH12" s="17">
        <v>0.164382767379848</v>
      </c>
      <c r="AI12" s="17">
        <v>9.04594766484592E-2</v>
      </c>
      <c r="AJ12" s="17">
        <v>0</v>
      </c>
      <c r="AK12" s="17"/>
      <c r="AL12" s="17">
        <v>0.166480922450261</v>
      </c>
      <c r="AM12" s="17">
        <v>0.108098512425729</v>
      </c>
      <c r="AN12" s="17">
        <v>7.3043296914995295E-2</v>
      </c>
      <c r="AO12" s="17">
        <v>3.44358865768567E-2</v>
      </c>
      <c r="AP12" s="17">
        <v>5.5889381392699E-2</v>
      </c>
      <c r="AQ12" s="17">
        <v>0.104933603967606</v>
      </c>
      <c r="AR12" s="17"/>
      <c r="AS12" s="17">
        <v>9.0780986813432593E-2</v>
      </c>
      <c r="AT12" s="17">
        <v>0.121343002365274</v>
      </c>
      <c r="AU12" s="17"/>
      <c r="AV12" s="17">
        <v>7.1591400478566505E-2</v>
      </c>
      <c r="AW12" s="17">
        <v>0.125248515101437</v>
      </c>
    </row>
    <row r="13" spans="2:49" x14ac:dyDescent="0.3">
      <c r="B13" s="18" t="s">
        <v>270</v>
      </c>
      <c r="C13" s="17">
        <v>8.5321595580381895E-2</v>
      </c>
      <c r="D13" s="17">
        <v>9.1267087604197397E-2</v>
      </c>
      <c r="E13" s="17">
        <v>7.0680003671318603E-2</v>
      </c>
      <c r="F13" s="17"/>
      <c r="G13" s="17">
        <v>8.8667867582969795E-2</v>
      </c>
      <c r="H13" s="17">
        <v>0.151608983981043</v>
      </c>
      <c r="I13" s="17">
        <v>6.7209365410875396E-2</v>
      </c>
      <c r="J13" s="17">
        <v>3.4854418650444197E-2</v>
      </c>
      <c r="K13" s="17">
        <v>0.10012270077711299</v>
      </c>
      <c r="L13" s="17">
        <v>8.0146706820572705E-2</v>
      </c>
      <c r="M13" s="17"/>
      <c r="N13" s="17">
        <v>0.11301435293243101</v>
      </c>
      <c r="O13" s="17">
        <v>9.7788637675775003E-2</v>
      </c>
      <c r="P13" s="17">
        <v>7.4779360739232401E-2</v>
      </c>
      <c r="Q13" s="17">
        <v>4.3816955067740401E-2</v>
      </c>
      <c r="R13" s="17"/>
      <c r="S13" s="17">
        <v>6.0930034008003398E-2</v>
      </c>
      <c r="T13" s="17">
        <v>0.167636801647187</v>
      </c>
      <c r="U13" s="17">
        <v>6.5955898678317706E-2</v>
      </c>
      <c r="V13" s="17">
        <v>0.10335845507229099</v>
      </c>
      <c r="W13" s="17">
        <v>9.8548083452924096E-2</v>
      </c>
      <c r="X13" s="17">
        <v>3.0928206094031699E-2</v>
      </c>
      <c r="Y13" s="17">
        <v>8.8106511154961806E-2</v>
      </c>
      <c r="Z13" s="17">
        <v>0</v>
      </c>
      <c r="AA13" s="17">
        <v>0.116765906784507</v>
      </c>
      <c r="AB13" s="17">
        <v>4.5679291463548703E-2</v>
      </c>
      <c r="AC13" s="17">
        <v>0</v>
      </c>
      <c r="AD13" s="17">
        <v>0.153951171421463</v>
      </c>
      <c r="AE13" s="17"/>
      <c r="AF13" s="17">
        <v>5.95553723449153E-2</v>
      </c>
      <c r="AG13" s="17">
        <v>6.8669707804054195E-2</v>
      </c>
      <c r="AH13" s="17">
        <v>0.12869098587167299</v>
      </c>
      <c r="AI13" s="17">
        <v>5.4729576211042803E-2</v>
      </c>
      <c r="AJ13" s="17">
        <v>0.40481712258074198</v>
      </c>
      <c r="AK13" s="17"/>
      <c r="AL13" s="17">
        <v>7.3679715417594202E-2</v>
      </c>
      <c r="AM13" s="17">
        <v>4.6932960436802403E-2</v>
      </c>
      <c r="AN13" s="17">
        <v>7.0097655143274901E-2</v>
      </c>
      <c r="AO13" s="17">
        <v>0.174879246714777</v>
      </c>
      <c r="AP13" s="17">
        <v>0.111053349864651</v>
      </c>
      <c r="AQ13" s="17">
        <v>6.1776098756137703E-2</v>
      </c>
      <c r="AR13" s="17"/>
      <c r="AS13" s="17">
        <v>8.92547144282963E-2</v>
      </c>
      <c r="AT13" s="17">
        <v>7.9838853763235004E-2</v>
      </c>
      <c r="AU13" s="17"/>
      <c r="AV13" s="17">
        <v>0.110119742071509</v>
      </c>
      <c r="AW13" s="17">
        <v>5.1777828893992503E-2</v>
      </c>
    </row>
    <row r="14" spans="2:49" x14ac:dyDescent="0.3">
      <c r="B14" s="18" t="s">
        <v>271</v>
      </c>
      <c r="C14" s="17">
        <v>0.25778221910489502</v>
      </c>
      <c r="D14" s="17">
        <v>0.24165802509519099</v>
      </c>
      <c r="E14" s="17">
        <v>0.303087784755458</v>
      </c>
      <c r="F14" s="17"/>
      <c r="G14" s="17">
        <v>0.14757974786085201</v>
      </c>
      <c r="H14" s="17">
        <v>0.17432734917510401</v>
      </c>
      <c r="I14" s="17">
        <v>0.25258314020346601</v>
      </c>
      <c r="J14" s="17">
        <v>0.21283967084747901</v>
      </c>
      <c r="K14" s="17">
        <v>0.30468292160253502</v>
      </c>
      <c r="L14" s="17">
        <v>0.34665098187530802</v>
      </c>
      <c r="M14" s="17"/>
      <c r="N14" s="17">
        <v>0.25441187232063101</v>
      </c>
      <c r="O14" s="17">
        <v>0.19803513546597301</v>
      </c>
      <c r="P14" s="17">
        <v>0.29643281646730202</v>
      </c>
      <c r="Q14" s="17">
        <v>0.28664724076915099</v>
      </c>
      <c r="R14" s="17"/>
      <c r="S14" s="17">
        <v>0.295182476804772</v>
      </c>
      <c r="T14" s="17">
        <v>0.26826282281744201</v>
      </c>
      <c r="U14" s="17">
        <v>0.30058288818814499</v>
      </c>
      <c r="V14" s="17">
        <v>0.279818360065205</v>
      </c>
      <c r="W14" s="17">
        <v>0.26484748561448801</v>
      </c>
      <c r="X14" s="17">
        <v>0.14955958667500699</v>
      </c>
      <c r="Y14" s="17">
        <v>0.25173391743999102</v>
      </c>
      <c r="Z14" s="17">
        <v>0.14782696516292601</v>
      </c>
      <c r="AA14" s="17">
        <v>0.26905352428028101</v>
      </c>
      <c r="AB14" s="17">
        <v>0.15120480466368899</v>
      </c>
      <c r="AC14" s="17">
        <v>0.36319163911565799</v>
      </c>
      <c r="AD14" s="17">
        <v>0.246104549773842</v>
      </c>
      <c r="AE14" s="17"/>
      <c r="AF14" s="17">
        <v>0.29823628565489402</v>
      </c>
      <c r="AG14" s="17">
        <v>0.22923051363451599</v>
      </c>
      <c r="AH14" s="17">
        <v>0.26476975511797401</v>
      </c>
      <c r="AI14" s="17">
        <v>0.20556597830489101</v>
      </c>
      <c r="AJ14" s="17">
        <v>0.42523914779129601</v>
      </c>
      <c r="AK14" s="17"/>
      <c r="AL14" s="17">
        <v>0.23110320193162301</v>
      </c>
      <c r="AM14" s="17">
        <v>0.255115285427571</v>
      </c>
      <c r="AN14" s="17">
        <v>0.29634833971010399</v>
      </c>
      <c r="AO14" s="17">
        <v>0.21910454348567601</v>
      </c>
      <c r="AP14" s="17">
        <v>0.338725094560277</v>
      </c>
      <c r="AQ14" s="17">
        <v>0.31237769875781002</v>
      </c>
      <c r="AR14" s="17"/>
      <c r="AS14" s="17">
        <v>0.28598116809485802</v>
      </c>
      <c r="AT14" s="17">
        <v>0.21847306959652199</v>
      </c>
      <c r="AU14" s="17"/>
      <c r="AV14" s="17">
        <v>0.28021548026410698</v>
      </c>
      <c r="AW14" s="17">
        <v>0.296337254200015</v>
      </c>
    </row>
    <row r="15" spans="2:49" x14ac:dyDescent="0.3">
      <c r="B15" s="18" t="s">
        <v>272</v>
      </c>
      <c r="C15" s="17">
        <v>5.1048539472925099E-2</v>
      </c>
      <c r="D15" s="17">
        <v>5.8807782505578901E-2</v>
      </c>
      <c r="E15" s="17">
        <v>3.1250318757481299E-2</v>
      </c>
      <c r="F15" s="17"/>
      <c r="G15" s="17">
        <v>0</v>
      </c>
      <c r="H15" s="17">
        <v>1.8361996039115001E-2</v>
      </c>
      <c r="I15" s="17">
        <v>2.42592899016696E-2</v>
      </c>
      <c r="J15" s="17">
        <v>9.0090215521301406E-2</v>
      </c>
      <c r="K15" s="17">
        <v>5.0622365645955902E-2</v>
      </c>
      <c r="L15" s="17">
        <v>8.0267250765761994E-2</v>
      </c>
      <c r="M15" s="17"/>
      <c r="N15" s="17">
        <v>6.10151851939843E-2</v>
      </c>
      <c r="O15" s="17">
        <v>7.5903659608291499E-2</v>
      </c>
      <c r="P15" s="17">
        <v>4.4702924906870202E-2</v>
      </c>
      <c r="Q15" s="17">
        <v>2.0032740270847001E-2</v>
      </c>
      <c r="R15" s="17"/>
      <c r="S15" s="17">
        <v>3.3715233700601803E-2</v>
      </c>
      <c r="T15" s="17">
        <v>3.8725466316639597E-2</v>
      </c>
      <c r="U15" s="17">
        <v>6.8535219803274205E-2</v>
      </c>
      <c r="V15" s="17">
        <v>6.9176618886557295E-2</v>
      </c>
      <c r="W15" s="17">
        <v>3.4261030777501401E-2</v>
      </c>
      <c r="X15" s="17">
        <v>0.112587493641091</v>
      </c>
      <c r="Y15" s="17">
        <v>0.12689352130350301</v>
      </c>
      <c r="Z15" s="17">
        <v>6.9063210922903198E-2</v>
      </c>
      <c r="AA15" s="17">
        <v>0</v>
      </c>
      <c r="AB15" s="17">
        <v>5.2526864231323502E-2</v>
      </c>
      <c r="AC15" s="17">
        <v>0</v>
      </c>
      <c r="AD15" s="17">
        <v>7.8891609105147503E-2</v>
      </c>
      <c r="AE15" s="17"/>
      <c r="AF15" s="17">
        <v>5.3641403878886502E-2</v>
      </c>
      <c r="AG15" s="17">
        <v>1.5221667477060699E-2</v>
      </c>
      <c r="AH15" s="17">
        <v>2.8432909491495399E-2</v>
      </c>
      <c r="AI15" s="17">
        <v>8.7681230951255601E-2</v>
      </c>
      <c r="AJ15" s="17">
        <v>0</v>
      </c>
      <c r="AK15" s="17"/>
      <c r="AL15" s="17">
        <v>3.8772735087349297E-2</v>
      </c>
      <c r="AM15" s="17">
        <v>7.0016014627629103E-2</v>
      </c>
      <c r="AN15" s="17">
        <v>3.3017307180589602E-2</v>
      </c>
      <c r="AO15" s="17">
        <v>6.4624512783249002E-2</v>
      </c>
      <c r="AP15" s="17">
        <v>2.7594619139573E-2</v>
      </c>
      <c r="AQ15" s="17">
        <v>5.8826874053215003E-2</v>
      </c>
      <c r="AR15" s="17"/>
      <c r="AS15" s="17">
        <v>4.4045578259802598E-2</v>
      </c>
      <c r="AT15" s="17">
        <v>6.0810621365620897E-2</v>
      </c>
      <c r="AU15" s="17"/>
      <c r="AV15" s="17">
        <v>4.3336119701519099E-2</v>
      </c>
      <c r="AW15" s="17">
        <v>4.5319877898162698E-2</v>
      </c>
    </row>
    <row r="16" spans="2:49" ht="28.8" x14ac:dyDescent="0.3">
      <c r="B16" s="18" t="s">
        <v>273</v>
      </c>
      <c r="C16" s="17">
        <v>0.12141495632315</v>
      </c>
      <c r="D16" s="17">
        <v>0.11784843878249</v>
      </c>
      <c r="E16" s="17">
        <v>0.13217298369555899</v>
      </c>
      <c r="F16" s="17"/>
      <c r="G16" s="17">
        <v>0.181080798987766</v>
      </c>
      <c r="H16" s="17">
        <v>7.3288666766372704E-2</v>
      </c>
      <c r="I16" s="17">
        <v>8.7233182861775796E-2</v>
      </c>
      <c r="J16" s="17">
        <v>3.42182375986613E-2</v>
      </c>
      <c r="K16" s="17">
        <v>0.15721423632467299</v>
      </c>
      <c r="L16" s="17">
        <v>0.18082529655910901</v>
      </c>
      <c r="M16" s="17"/>
      <c r="N16" s="17">
        <v>0.13491799305750701</v>
      </c>
      <c r="O16" s="17">
        <v>8.41161643393077E-2</v>
      </c>
      <c r="P16" s="17">
        <v>0.106332131141663</v>
      </c>
      <c r="Q16" s="17">
        <v>0.14674462880755201</v>
      </c>
      <c r="R16" s="17"/>
      <c r="S16" s="17">
        <v>3.6555769864682799E-2</v>
      </c>
      <c r="T16" s="17">
        <v>0.121593319919964</v>
      </c>
      <c r="U16" s="17">
        <v>0.13666704598359899</v>
      </c>
      <c r="V16" s="17">
        <v>0.180375194921158</v>
      </c>
      <c r="W16" s="17">
        <v>0.171786799425825</v>
      </c>
      <c r="X16" s="17">
        <v>0.240032727455989</v>
      </c>
      <c r="Y16" s="17">
        <v>0.12955746395319101</v>
      </c>
      <c r="Z16" s="17">
        <v>6.6645179329331894E-2</v>
      </c>
      <c r="AA16" s="17">
        <v>9.5544669801736301E-2</v>
      </c>
      <c r="AB16" s="17">
        <v>5.0062027213610902E-2</v>
      </c>
      <c r="AC16" s="17">
        <v>0.203840566321556</v>
      </c>
      <c r="AD16" s="17">
        <v>8.2882619362939502E-2</v>
      </c>
      <c r="AE16" s="17"/>
      <c r="AF16" s="17">
        <v>9.0540883811688094E-2</v>
      </c>
      <c r="AG16" s="17">
        <v>0.15963398644391899</v>
      </c>
      <c r="AH16" s="17">
        <v>0.11755477758277399</v>
      </c>
      <c r="AI16" s="17">
        <v>5.8636723670252203E-2</v>
      </c>
      <c r="AJ16" s="17">
        <v>0</v>
      </c>
      <c r="AK16" s="17"/>
      <c r="AL16" s="17">
        <v>5.8729979411251403E-2</v>
      </c>
      <c r="AM16" s="17">
        <v>0.14140983507871799</v>
      </c>
      <c r="AN16" s="17">
        <v>0.206238754947039</v>
      </c>
      <c r="AO16" s="17">
        <v>0.103911077935952</v>
      </c>
      <c r="AP16" s="17">
        <v>0.17750390599041299</v>
      </c>
      <c r="AQ16" s="17">
        <v>0.116474466167952</v>
      </c>
      <c r="AR16" s="17"/>
      <c r="AS16" s="17">
        <v>0.102288895658523</v>
      </c>
      <c r="AT16" s="17">
        <v>0.148076559152376</v>
      </c>
      <c r="AU16" s="17"/>
      <c r="AV16" s="17">
        <v>0.105463043294481</v>
      </c>
      <c r="AW16" s="17">
        <v>9.6587625108781897E-2</v>
      </c>
    </row>
    <row r="17" spans="2:49" ht="28.8" x14ac:dyDescent="0.3">
      <c r="B17" s="18" t="s">
        <v>296</v>
      </c>
      <c r="C17" s="19">
        <v>0.215225849495842</v>
      </c>
      <c r="D17" s="19">
        <v>0.21863678424670499</v>
      </c>
      <c r="E17" s="19">
        <v>0.20872862258319599</v>
      </c>
      <c r="F17" s="19"/>
      <c r="G17" s="19">
        <v>3.1552003702484302E-2</v>
      </c>
      <c r="H17" s="19">
        <v>0.14711663426598001</v>
      </c>
      <c r="I17" s="19">
        <v>0.18083007168688101</v>
      </c>
      <c r="J17" s="19">
        <v>0.43318094241076399</v>
      </c>
      <c r="K17" s="19">
        <v>0.21849729023314601</v>
      </c>
      <c r="L17" s="19">
        <v>0.20375552150934201</v>
      </c>
      <c r="M17" s="19"/>
      <c r="N17" s="19">
        <v>0.21379445108344</v>
      </c>
      <c r="O17" s="19">
        <v>0.25507836377607701</v>
      </c>
      <c r="P17" s="19">
        <v>0.16616846226587501</v>
      </c>
      <c r="Q17" s="19">
        <v>0.218203600159799</v>
      </c>
      <c r="R17" s="19"/>
      <c r="S17" s="19">
        <v>0.11205339802148501</v>
      </c>
      <c r="T17" s="19">
        <v>0.229850618747237</v>
      </c>
      <c r="U17" s="19">
        <v>0.235406026999498</v>
      </c>
      <c r="V17" s="19">
        <v>9.8591615518486497E-2</v>
      </c>
      <c r="W17" s="19">
        <v>0.21019953668431701</v>
      </c>
      <c r="X17" s="19">
        <v>0.26119593712164302</v>
      </c>
      <c r="Y17" s="19">
        <v>0.22591277051363101</v>
      </c>
      <c r="Z17" s="19">
        <v>0.34157958769645003</v>
      </c>
      <c r="AA17" s="19">
        <v>0.16688798643945801</v>
      </c>
      <c r="AB17" s="19">
        <v>0.410087260052724</v>
      </c>
      <c r="AC17" s="19">
        <v>0.32242074430809903</v>
      </c>
      <c r="AD17" s="19">
        <v>0.29377564293644898</v>
      </c>
      <c r="AE17" s="19"/>
      <c r="AF17" s="19">
        <v>0.24529895410828101</v>
      </c>
      <c r="AG17" s="19">
        <v>0.240619386759376</v>
      </c>
      <c r="AH17" s="19">
        <v>0.193029351340118</v>
      </c>
      <c r="AI17" s="19">
        <v>0.15771933469167901</v>
      </c>
      <c r="AJ17" s="19">
        <v>0.169943729627962</v>
      </c>
      <c r="AK17" s="19"/>
      <c r="AL17" s="19">
        <v>0.18376675018889899</v>
      </c>
      <c r="AM17" s="19">
        <v>0.22691983175758801</v>
      </c>
      <c r="AN17" s="19">
        <v>0.15198994469528901</v>
      </c>
      <c r="AO17" s="19">
        <v>0.28140277338905001</v>
      </c>
      <c r="AP17" s="19">
        <v>0.259171680866635</v>
      </c>
      <c r="AQ17" s="19">
        <v>0.17956946216776801</v>
      </c>
      <c r="AR17" s="19"/>
      <c r="AS17" s="19">
        <v>0.20627567556707499</v>
      </c>
      <c r="AT17" s="19">
        <v>0.22770233311290999</v>
      </c>
      <c r="AU17" s="19"/>
      <c r="AV17" s="19">
        <v>0.20629031715612201</v>
      </c>
      <c r="AW17" s="19">
        <v>0.206249376960328</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503</v>
      </c>
      <c r="D7" s="10">
        <v>256</v>
      </c>
      <c r="E7" s="10">
        <v>246</v>
      </c>
      <c r="F7" s="10"/>
      <c r="G7" s="10">
        <v>57</v>
      </c>
      <c r="H7" s="10">
        <v>115</v>
      </c>
      <c r="I7" s="10">
        <v>67</v>
      </c>
      <c r="J7" s="10">
        <v>83</v>
      </c>
      <c r="K7" s="10">
        <v>78</v>
      </c>
      <c r="L7" s="10">
        <v>103</v>
      </c>
      <c r="M7" s="10"/>
      <c r="N7" s="10">
        <v>189</v>
      </c>
      <c r="O7" s="10">
        <v>131</v>
      </c>
      <c r="P7" s="10">
        <v>88</v>
      </c>
      <c r="Q7" s="10">
        <v>94</v>
      </c>
      <c r="R7" s="10"/>
      <c r="S7" s="10">
        <v>87</v>
      </c>
      <c r="T7" s="10">
        <v>65</v>
      </c>
      <c r="U7" s="10">
        <v>31</v>
      </c>
      <c r="V7" s="10">
        <v>49</v>
      </c>
      <c r="W7" s="10">
        <v>38</v>
      </c>
      <c r="X7" s="10">
        <v>40</v>
      </c>
      <c r="Y7" s="10">
        <v>34</v>
      </c>
      <c r="Z7" s="10">
        <v>22</v>
      </c>
      <c r="AA7" s="10">
        <v>53</v>
      </c>
      <c r="AB7" s="10">
        <v>47</v>
      </c>
      <c r="AC7" s="10">
        <v>23</v>
      </c>
      <c r="AD7" s="10">
        <v>14</v>
      </c>
      <c r="AE7" s="10"/>
      <c r="AF7" s="10">
        <v>79</v>
      </c>
      <c r="AG7" s="10">
        <v>116</v>
      </c>
      <c r="AH7" s="10">
        <v>132</v>
      </c>
      <c r="AI7" s="10">
        <v>92</v>
      </c>
      <c r="AJ7" s="10">
        <v>16</v>
      </c>
      <c r="AK7" s="10"/>
      <c r="AL7" s="10">
        <v>170</v>
      </c>
      <c r="AM7" s="10">
        <v>150</v>
      </c>
      <c r="AN7" s="10">
        <v>43</v>
      </c>
      <c r="AO7" s="10">
        <v>73</v>
      </c>
      <c r="AP7" s="10">
        <v>45</v>
      </c>
      <c r="AQ7" s="10">
        <v>22</v>
      </c>
      <c r="AR7" s="10"/>
      <c r="AS7" s="10">
        <v>292</v>
      </c>
      <c r="AT7" s="10">
        <v>211</v>
      </c>
      <c r="AU7" s="10"/>
      <c r="AV7" s="10">
        <v>212</v>
      </c>
      <c r="AW7" s="10">
        <v>80</v>
      </c>
    </row>
    <row r="8" spans="2:49" ht="30" customHeight="1" x14ac:dyDescent="0.3">
      <c r="B8" s="11" t="s">
        <v>20</v>
      </c>
      <c r="C8" s="11">
        <v>498</v>
      </c>
      <c r="D8" s="11">
        <v>257</v>
      </c>
      <c r="E8" s="11">
        <v>241</v>
      </c>
      <c r="F8" s="11"/>
      <c r="G8" s="11">
        <v>56</v>
      </c>
      <c r="H8" s="11">
        <v>108</v>
      </c>
      <c r="I8" s="11">
        <v>79</v>
      </c>
      <c r="J8" s="11">
        <v>85</v>
      </c>
      <c r="K8" s="11">
        <v>74</v>
      </c>
      <c r="L8" s="11">
        <v>97</v>
      </c>
      <c r="M8" s="11"/>
      <c r="N8" s="11">
        <v>185</v>
      </c>
      <c r="O8" s="11">
        <v>127</v>
      </c>
      <c r="P8" s="11">
        <v>92</v>
      </c>
      <c r="Q8" s="11">
        <v>94</v>
      </c>
      <c r="R8" s="11"/>
      <c r="S8" s="11">
        <v>86</v>
      </c>
      <c r="T8" s="11">
        <v>62</v>
      </c>
      <c r="U8" s="11">
        <v>32</v>
      </c>
      <c r="V8" s="11">
        <v>48</v>
      </c>
      <c r="W8" s="11">
        <v>35</v>
      </c>
      <c r="X8" s="11">
        <v>42</v>
      </c>
      <c r="Y8" s="11">
        <v>33</v>
      </c>
      <c r="Z8" s="11">
        <v>21</v>
      </c>
      <c r="AA8" s="11">
        <v>55</v>
      </c>
      <c r="AB8" s="11">
        <v>49</v>
      </c>
      <c r="AC8" s="11">
        <v>22</v>
      </c>
      <c r="AD8" s="11">
        <v>14</v>
      </c>
      <c r="AE8" s="11"/>
      <c r="AF8" s="11">
        <v>78</v>
      </c>
      <c r="AG8" s="11">
        <v>115</v>
      </c>
      <c r="AH8" s="11">
        <v>132</v>
      </c>
      <c r="AI8" s="11">
        <v>92</v>
      </c>
      <c r="AJ8" s="11">
        <v>15</v>
      </c>
      <c r="AK8" s="11"/>
      <c r="AL8" s="11">
        <v>169</v>
      </c>
      <c r="AM8" s="11">
        <v>151</v>
      </c>
      <c r="AN8" s="11">
        <v>43</v>
      </c>
      <c r="AO8" s="11">
        <v>71</v>
      </c>
      <c r="AP8" s="11">
        <v>43</v>
      </c>
      <c r="AQ8" s="11">
        <v>21</v>
      </c>
      <c r="AR8" s="11"/>
      <c r="AS8" s="11">
        <v>289</v>
      </c>
      <c r="AT8" s="11">
        <v>209</v>
      </c>
      <c r="AU8" s="11"/>
      <c r="AV8" s="11">
        <v>209</v>
      </c>
      <c r="AW8" s="11">
        <v>80</v>
      </c>
    </row>
    <row r="9" spans="2:49" x14ac:dyDescent="0.3">
      <c r="B9" s="18" t="s">
        <v>266</v>
      </c>
      <c r="C9" s="17">
        <v>2.13149020545387E-2</v>
      </c>
      <c r="D9" s="17">
        <v>3.10587668147119E-2</v>
      </c>
      <c r="E9" s="17">
        <v>1.10259207410861E-2</v>
      </c>
      <c r="F9" s="17"/>
      <c r="G9" s="17">
        <v>5.4382889532460503E-2</v>
      </c>
      <c r="H9" s="17">
        <v>3.27083533779274E-2</v>
      </c>
      <c r="I9" s="17">
        <v>1.6632612217207601E-2</v>
      </c>
      <c r="J9" s="17">
        <v>1.18619518119848E-2</v>
      </c>
      <c r="K9" s="17">
        <v>1.15683488105218E-2</v>
      </c>
      <c r="L9" s="17">
        <v>8.9638346162802199E-3</v>
      </c>
      <c r="M9" s="17"/>
      <c r="N9" s="17">
        <v>2.1025977151265501E-2</v>
      </c>
      <c r="O9" s="17">
        <v>2.9696478943272299E-2</v>
      </c>
      <c r="P9" s="17">
        <v>1.1933517865796399E-2</v>
      </c>
      <c r="Q9" s="17">
        <v>1.99738399560331E-2</v>
      </c>
      <c r="R9" s="17"/>
      <c r="S9" s="17">
        <v>3.1314980523363997E-2</v>
      </c>
      <c r="T9" s="17">
        <v>4.3831282411768202E-2</v>
      </c>
      <c r="U9" s="17">
        <v>0</v>
      </c>
      <c r="V9" s="17">
        <v>1.9845229958643601E-2</v>
      </c>
      <c r="W9" s="17">
        <v>0</v>
      </c>
      <c r="X9" s="17">
        <v>0</v>
      </c>
      <c r="Y9" s="17">
        <v>2.8145317161816001E-2</v>
      </c>
      <c r="Z9" s="17">
        <v>6.2498984179349799E-2</v>
      </c>
      <c r="AA9" s="17">
        <v>1.6542446886574899E-2</v>
      </c>
      <c r="AB9" s="17">
        <v>2.2643950028049899E-2</v>
      </c>
      <c r="AC9" s="17">
        <v>0</v>
      </c>
      <c r="AD9" s="17">
        <v>0</v>
      </c>
      <c r="AE9" s="17"/>
      <c r="AF9" s="17">
        <v>0</v>
      </c>
      <c r="AG9" s="17">
        <v>2.5283228587157001E-2</v>
      </c>
      <c r="AH9" s="17">
        <v>1.3583669846765701E-2</v>
      </c>
      <c r="AI9" s="17">
        <v>3.4158862349938902E-2</v>
      </c>
      <c r="AJ9" s="17">
        <v>5.6088998195958702E-2</v>
      </c>
      <c r="AK9" s="17"/>
      <c r="AL9" s="17">
        <v>4.0077975748820202E-2</v>
      </c>
      <c r="AM9" s="17">
        <v>5.7155330273249904E-3</v>
      </c>
      <c r="AN9" s="17">
        <v>2.3914686528931899E-2</v>
      </c>
      <c r="AO9" s="17">
        <v>1.5403994940808401E-2</v>
      </c>
      <c r="AP9" s="17">
        <v>1.99641303379554E-2</v>
      </c>
      <c r="AQ9" s="17">
        <v>0</v>
      </c>
      <c r="AR9" s="17"/>
      <c r="AS9" s="17">
        <v>1.9727974564135501E-2</v>
      </c>
      <c r="AT9" s="17">
        <v>2.3505980995804299E-2</v>
      </c>
      <c r="AU9" s="17"/>
      <c r="AV9" s="17">
        <v>2.29254967351833E-2</v>
      </c>
      <c r="AW9" s="17">
        <v>1.1349893811913999E-2</v>
      </c>
    </row>
    <row r="10" spans="2:49" x14ac:dyDescent="0.3">
      <c r="B10" s="18" t="s">
        <v>267</v>
      </c>
      <c r="C10" s="17">
        <v>7.4602920632600503E-2</v>
      </c>
      <c r="D10" s="17">
        <v>7.7293790926616202E-2</v>
      </c>
      <c r="E10" s="17">
        <v>7.2071464832396501E-2</v>
      </c>
      <c r="F10" s="17"/>
      <c r="G10" s="17">
        <v>0.11407380305332</v>
      </c>
      <c r="H10" s="17">
        <v>8.3516022563935394E-2</v>
      </c>
      <c r="I10" s="17">
        <v>9.3393286449291499E-2</v>
      </c>
      <c r="J10" s="17">
        <v>6.1632436138580701E-2</v>
      </c>
      <c r="K10" s="17">
        <v>3.6912280644798498E-2</v>
      </c>
      <c r="L10" s="17">
        <v>6.6818188444251594E-2</v>
      </c>
      <c r="M10" s="17"/>
      <c r="N10" s="17">
        <v>0.12655785169783501</v>
      </c>
      <c r="O10" s="17">
        <v>2.1879134767654601E-2</v>
      </c>
      <c r="P10" s="17">
        <v>8.0956891212215096E-2</v>
      </c>
      <c r="Q10" s="17">
        <v>3.82194831619391E-2</v>
      </c>
      <c r="R10" s="17"/>
      <c r="S10" s="17">
        <v>0.11031412862484601</v>
      </c>
      <c r="T10" s="17">
        <v>2.8223604840097598E-2</v>
      </c>
      <c r="U10" s="17">
        <v>5.9417076782131602E-2</v>
      </c>
      <c r="V10" s="17">
        <v>5.4595934222168303E-2</v>
      </c>
      <c r="W10" s="17">
        <v>6.7870612117640505E-2</v>
      </c>
      <c r="X10" s="17">
        <v>5.2999620659864202E-2</v>
      </c>
      <c r="Y10" s="17">
        <v>0.117357538489354</v>
      </c>
      <c r="Z10" s="17">
        <v>9.3530386539158905E-2</v>
      </c>
      <c r="AA10" s="17">
        <v>8.9802184128350102E-2</v>
      </c>
      <c r="AB10" s="17">
        <v>0.10504316506113</v>
      </c>
      <c r="AC10" s="17">
        <v>0</v>
      </c>
      <c r="AD10" s="17">
        <v>7.0522447964830606E-2</v>
      </c>
      <c r="AE10" s="17"/>
      <c r="AF10" s="17">
        <v>2.59090022413739E-2</v>
      </c>
      <c r="AG10" s="17">
        <v>7.0165451032437307E-2</v>
      </c>
      <c r="AH10" s="17">
        <v>6.0694928299749498E-2</v>
      </c>
      <c r="AI10" s="17">
        <v>0.128119360485276</v>
      </c>
      <c r="AJ10" s="17">
        <v>0.182135283476901</v>
      </c>
      <c r="AK10" s="17"/>
      <c r="AL10" s="17">
        <v>9.9576452187363898E-2</v>
      </c>
      <c r="AM10" s="17">
        <v>7.5083867299274507E-2</v>
      </c>
      <c r="AN10" s="17">
        <v>1.8739551208609401E-2</v>
      </c>
      <c r="AO10" s="17">
        <v>8.0217086926755804E-2</v>
      </c>
      <c r="AP10" s="17">
        <v>2.20403385041886E-2</v>
      </c>
      <c r="AQ10" s="17">
        <v>7.5399002116089603E-2</v>
      </c>
      <c r="AR10" s="17"/>
      <c r="AS10" s="17">
        <v>7.5825203767658597E-2</v>
      </c>
      <c r="AT10" s="17">
        <v>7.2915308026677894E-2</v>
      </c>
      <c r="AU10" s="17"/>
      <c r="AV10" s="17">
        <v>9.0953768426659601E-2</v>
      </c>
      <c r="AW10" s="17">
        <v>3.6185654892606299E-2</v>
      </c>
    </row>
    <row r="11" spans="2:49" x14ac:dyDescent="0.3">
      <c r="B11" s="18" t="s">
        <v>268</v>
      </c>
      <c r="C11" s="17">
        <v>0.116352816153256</v>
      </c>
      <c r="D11" s="17">
        <v>0.14415903785810699</v>
      </c>
      <c r="E11" s="17">
        <v>8.2730827768155601E-2</v>
      </c>
      <c r="F11" s="17"/>
      <c r="G11" s="17">
        <v>0.137891066606013</v>
      </c>
      <c r="H11" s="17">
        <v>0.19315692019616301</v>
      </c>
      <c r="I11" s="17">
        <v>0.16441395942408499</v>
      </c>
      <c r="J11" s="17">
        <v>4.89397745956218E-2</v>
      </c>
      <c r="K11" s="17">
        <v>7.67989936828887E-2</v>
      </c>
      <c r="L11" s="17">
        <v>6.8056546146126801E-2</v>
      </c>
      <c r="M11" s="17"/>
      <c r="N11" s="17">
        <v>0.124449280996935</v>
      </c>
      <c r="O11" s="17">
        <v>0.120044802318167</v>
      </c>
      <c r="P11" s="17">
        <v>0.112285238432211</v>
      </c>
      <c r="Q11" s="17">
        <v>0.100653110944055</v>
      </c>
      <c r="R11" s="17"/>
      <c r="S11" s="17">
        <v>0.15358789173482901</v>
      </c>
      <c r="T11" s="17">
        <v>0.15733353784877299</v>
      </c>
      <c r="U11" s="17">
        <v>6.4115314396540404E-2</v>
      </c>
      <c r="V11" s="17">
        <v>0.115355293738047</v>
      </c>
      <c r="W11" s="17">
        <v>0.107804977549129</v>
      </c>
      <c r="X11" s="17">
        <v>9.9840314781892606E-2</v>
      </c>
      <c r="Y11" s="17">
        <v>2.92098581304427E-2</v>
      </c>
      <c r="Z11" s="17">
        <v>0.114265052604146</v>
      </c>
      <c r="AA11" s="17">
        <v>0.112713452184355</v>
      </c>
      <c r="AB11" s="17">
        <v>0.1080331626945</v>
      </c>
      <c r="AC11" s="17">
        <v>8.0916432833173998E-2</v>
      </c>
      <c r="AD11" s="17">
        <v>0.20383581417016999</v>
      </c>
      <c r="AE11" s="17"/>
      <c r="AF11" s="17">
        <v>0.13756357471137901</v>
      </c>
      <c r="AG11" s="17">
        <v>6.8529944429792197E-2</v>
      </c>
      <c r="AH11" s="17">
        <v>0.108505466581378</v>
      </c>
      <c r="AI11" s="17">
        <v>0.17692020833028099</v>
      </c>
      <c r="AJ11" s="17">
        <v>0.24475149796908699</v>
      </c>
      <c r="AK11" s="17"/>
      <c r="AL11" s="17">
        <v>0.18526523360975999</v>
      </c>
      <c r="AM11" s="17">
        <v>0.12190752776742</v>
      </c>
      <c r="AN11" s="17">
        <v>0</v>
      </c>
      <c r="AO11" s="17">
        <v>8.0082700203479795E-2</v>
      </c>
      <c r="AP11" s="17">
        <v>4.1810176551223599E-2</v>
      </c>
      <c r="AQ11" s="17">
        <v>4.07140962833865E-2</v>
      </c>
      <c r="AR11" s="17"/>
      <c r="AS11" s="17">
        <v>0.118238158602296</v>
      </c>
      <c r="AT11" s="17">
        <v>0.113749714145039</v>
      </c>
      <c r="AU11" s="17"/>
      <c r="AV11" s="17">
        <v>0.13141220488145999</v>
      </c>
      <c r="AW11" s="17">
        <v>8.3719797929235604E-2</v>
      </c>
    </row>
    <row r="12" spans="2:49" x14ac:dyDescent="0.3">
      <c r="B12" s="18" t="s">
        <v>269</v>
      </c>
      <c r="C12" s="17">
        <v>0.17063735532150601</v>
      </c>
      <c r="D12" s="17">
        <v>0.21242416046093399</v>
      </c>
      <c r="E12" s="17">
        <v>0.126870170855168</v>
      </c>
      <c r="F12" s="17"/>
      <c r="G12" s="17">
        <v>0.103877369830198</v>
      </c>
      <c r="H12" s="17">
        <v>0.29446649564280902</v>
      </c>
      <c r="I12" s="17">
        <v>0.151677763080967</v>
      </c>
      <c r="J12" s="17">
        <v>0.118700918749525</v>
      </c>
      <c r="K12" s="17">
        <v>0.15326486532705499</v>
      </c>
      <c r="L12" s="17">
        <v>0.144723201483622</v>
      </c>
      <c r="M12" s="17"/>
      <c r="N12" s="17">
        <v>0.18059581371553299</v>
      </c>
      <c r="O12" s="17">
        <v>0.150250387453819</v>
      </c>
      <c r="P12" s="17">
        <v>0.17078730136978701</v>
      </c>
      <c r="Q12" s="17">
        <v>0.180422890634856</v>
      </c>
      <c r="R12" s="17"/>
      <c r="S12" s="17">
        <v>0.19129644129107701</v>
      </c>
      <c r="T12" s="17">
        <v>0.19963139268997199</v>
      </c>
      <c r="U12" s="17">
        <v>9.4578411331364104E-2</v>
      </c>
      <c r="V12" s="17">
        <v>0.139941745528636</v>
      </c>
      <c r="W12" s="17">
        <v>0.19241577612967201</v>
      </c>
      <c r="X12" s="17">
        <v>0.27040455143565401</v>
      </c>
      <c r="Y12" s="17">
        <v>0.177151940653832</v>
      </c>
      <c r="Z12" s="17">
        <v>0.181351610237591</v>
      </c>
      <c r="AA12" s="17">
        <v>0.151533322455568</v>
      </c>
      <c r="AB12" s="17">
        <v>7.7317171315510899E-2</v>
      </c>
      <c r="AC12" s="17">
        <v>0.21660635999038799</v>
      </c>
      <c r="AD12" s="17">
        <v>0.13280105881460599</v>
      </c>
      <c r="AE12" s="17"/>
      <c r="AF12" s="17">
        <v>0.12765263836893101</v>
      </c>
      <c r="AG12" s="17">
        <v>0.129645690540758</v>
      </c>
      <c r="AH12" s="17">
        <v>0.19758318338157299</v>
      </c>
      <c r="AI12" s="17">
        <v>0.22286412307956099</v>
      </c>
      <c r="AJ12" s="17">
        <v>0.20451367543127599</v>
      </c>
      <c r="AK12" s="17"/>
      <c r="AL12" s="17">
        <v>0.18195645292766699</v>
      </c>
      <c r="AM12" s="17">
        <v>0.16868223912938399</v>
      </c>
      <c r="AN12" s="17">
        <v>0.23253102625897101</v>
      </c>
      <c r="AO12" s="17">
        <v>0.133934464860409</v>
      </c>
      <c r="AP12" s="17">
        <v>6.4212908960946002E-2</v>
      </c>
      <c r="AQ12" s="17">
        <v>0.309663362843136</v>
      </c>
      <c r="AR12" s="17"/>
      <c r="AS12" s="17">
        <v>0.199383803364346</v>
      </c>
      <c r="AT12" s="17">
        <v>0.13094698677993799</v>
      </c>
      <c r="AU12" s="17"/>
      <c r="AV12" s="17">
        <v>0.166304796481271</v>
      </c>
      <c r="AW12" s="17">
        <v>0.28605672572249702</v>
      </c>
    </row>
    <row r="13" spans="2:49" x14ac:dyDescent="0.3">
      <c r="B13" s="18" t="s">
        <v>270</v>
      </c>
      <c r="C13" s="17">
        <v>0.13644882488330801</v>
      </c>
      <c r="D13" s="17">
        <v>0.13808678798065899</v>
      </c>
      <c r="E13" s="17">
        <v>0.13531853297375401</v>
      </c>
      <c r="F13" s="17"/>
      <c r="G13" s="17">
        <v>0.12534598563360999</v>
      </c>
      <c r="H13" s="17">
        <v>0.10327613050543</v>
      </c>
      <c r="I13" s="17">
        <v>0.217298157996028</v>
      </c>
      <c r="J13" s="17">
        <v>0.109842140835198</v>
      </c>
      <c r="K13" s="17">
        <v>0.139708054473205</v>
      </c>
      <c r="L13" s="17">
        <v>0.13503587921819399</v>
      </c>
      <c r="M13" s="17"/>
      <c r="N13" s="17">
        <v>0.153044686570004</v>
      </c>
      <c r="O13" s="17">
        <v>0.108118501963305</v>
      </c>
      <c r="P13" s="17">
        <v>0.100860421219021</v>
      </c>
      <c r="Q13" s="17">
        <v>0.17872607109369401</v>
      </c>
      <c r="R13" s="17"/>
      <c r="S13" s="17">
        <v>0.114141173419541</v>
      </c>
      <c r="T13" s="17">
        <v>0.12380230934431299</v>
      </c>
      <c r="U13" s="17">
        <v>0.127490981652015</v>
      </c>
      <c r="V13" s="17">
        <v>0.12076961577576401</v>
      </c>
      <c r="W13" s="17">
        <v>0.15050182472349</v>
      </c>
      <c r="X13" s="17">
        <v>0.15123722573208201</v>
      </c>
      <c r="Y13" s="17">
        <v>0.118617177009954</v>
      </c>
      <c r="Z13" s="17">
        <v>0.142739299453987</v>
      </c>
      <c r="AA13" s="17">
        <v>0.19375763514316399</v>
      </c>
      <c r="AB13" s="17">
        <v>0.17547692584108099</v>
      </c>
      <c r="AC13" s="17">
        <v>9.1697958504049701E-2</v>
      </c>
      <c r="AD13" s="17">
        <v>6.8053325765671593E-2</v>
      </c>
      <c r="AE13" s="17"/>
      <c r="AF13" s="17">
        <v>0.12089059772305601</v>
      </c>
      <c r="AG13" s="17">
        <v>0.16165316213616199</v>
      </c>
      <c r="AH13" s="17">
        <v>0.151496097825839</v>
      </c>
      <c r="AI13" s="17">
        <v>9.9989279913787504E-2</v>
      </c>
      <c r="AJ13" s="17">
        <v>0.24446534841494399</v>
      </c>
      <c r="AK13" s="17"/>
      <c r="AL13" s="17">
        <v>0.13776336484035501</v>
      </c>
      <c r="AM13" s="17">
        <v>0.12854663389992599</v>
      </c>
      <c r="AN13" s="17">
        <v>0.131642109947258</v>
      </c>
      <c r="AO13" s="17">
        <v>0.18200605363809599</v>
      </c>
      <c r="AP13" s="17">
        <v>0.13125653157803499</v>
      </c>
      <c r="AQ13" s="17">
        <v>4.8663463438652903E-2</v>
      </c>
      <c r="AR13" s="17"/>
      <c r="AS13" s="17">
        <v>0.127829299585975</v>
      </c>
      <c r="AT13" s="17">
        <v>0.14834984775732299</v>
      </c>
      <c r="AU13" s="17"/>
      <c r="AV13" s="17">
        <v>0.123895130227393</v>
      </c>
      <c r="AW13" s="17">
        <v>0.138137527900249</v>
      </c>
    </row>
    <row r="14" spans="2:49" x14ac:dyDescent="0.3">
      <c r="B14" s="18" t="s">
        <v>271</v>
      </c>
      <c r="C14" s="17">
        <v>0.32171749806633598</v>
      </c>
      <c r="D14" s="17">
        <v>0.27004558290819802</v>
      </c>
      <c r="E14" s="17">
        <v>0.37824117171329402</v>
      </c>
      <c r="F14" s="17"/>
      <c r="G14" s="17">
        <v>0.248991430575846</v>
      </c>
      <c r="H14" s="17">
        <v>0.18518473466991001</v>
      </c>
      <c r="I14" s="17">
        <v>0.23468367484830599</v>
      </c>
      <c r="J14" s="17">
        <v>0.45623274634112798</v>
      </c>
      <c r="K14" s="17">
        <v>0.43549598363807301</v>
      </c>
      <c r="L14" s="17">
        <v>0.38247108190824602</v>
      </c>
      <c r="M14" s="17"/>
      <c r="N14" s="17">
        <v>0.27744347058086199</v>
      </c>
      <c r="O14" s="17">
        <v>0.38796021715839402</v>
      </c>
      <c r="P14" s="17">
        <v>0.34267055730718199</v>
      </c>
      <c r="Q14" s="17">
        <v>0.29095994808799103</v>
      </c>
      <c r="R14" s="17"/>
      <c r="S14" s="17">
        <v>0.30808566066197401</v>
      </c>
      <c r="T14" s="17">
        <v>0.30662698707059499</v>
      </c>
      <c r="U14" s="17">
        <v>0.460662419755482</v>
      </c>
      <c r="V14" s="17">
        <v>0.39262217928619902</v>
      </c>
      <c r="W14" s="17">
        <v>0.292987797598869</v>
      </c>
      <c r="X14" s="17">
        <v>0.28106502636418301</v>
      </c>
      <c r="Y14" s="17">
        <v>0.40652338736320998</v>
      </c>
      <c r="Z14" s="17">
        <v>0.134103773800269</v>
      </c>
      <c r="AA14" s="17">
        <v>0.27940969649483</v>
      </c>
      <c r="AB14" s="17">
        <v>0.32143741045204899</v>
      </c>
      <c r="AC14" s="17">
        <v>0.31369921077626201</v>
      </c>
      <c r="AD14" s="17">
        <v>0.37203278814628599</v>
      </c>
      <c r="AE14" s="17"/>
      <c r="AF14" s="17">
        <v>0.45168979774534102</v>
      </c>
      <c r="AG14" s="17">
        <v>0.31878543093911699</v>
      </c>
      <c r="AH14" s="17">
        <v>0.315971396296647</v>
      </c>
      <c r="AI14" s="17">
        <v>0.26260981860525001</v>
      </c>
      <c r="AJ14" s="17">
        <v>0</v>
      </c>
      <c r="AK14" s="17"/>
      <c r="AL14" s="17">
        <v>0.22284995263019799</v>
      </c>
      <c r="AM14" s="17">
        <v>0.34362754789570998</v>
      </c>
      <c r="AN14" s="17">
        <v>0.36756413404666599</v>
      </c>
      <c r="AO14" s="17">
        <v>0.374060635075946</v>
      </c>
      <c r="AP14" s="17">
        <v>0.47159942857430198</v>
      </c>
      <c r="AQ14" s="17">
        <v>0.37681864999860798</v>
      </c>
      <c r="AR14" s="17"/>
      <c r="AS14" s="17">
        <v>0.316105399959697</v>
      </c>
      <c r="AT14" s="17">
        <v>0.32946615076290597</v>
      </c>
      <c r="AU14" s="17"/>
      <c r="AV14" s="17">
        <v>0.31015287113957601</v>
      </c>
      <c r="AW14" s="17">
        <v>0.33170209154371599</v>
      </c>
    </row>
    <row r="15" spans="2:49" x14ac:dyDescent="0.3">
      <c r="B15" s="18" t="s">
        <v>272</v>
      </c>
      <c r="C15" s="17">
        <v>6.2760003822270996E-2</v>
      </c>
      <c r="D15" s="17">
        <v>3.05508210082438E-2</v>
      </c>
      <c r="E15" s="17">
        <v>9.7372012627048601E-2</v>
      </c>
      <c r="F15" s="17"/>
      <c r="G15" s="17">
        <v>3.2137502490489897E-2</v>
      </c>
      <c r="H15" s="17">
        <v>4.3913927177420799E-2</v>
      </c>
      <c r="I15" s="17">
        <v>2.5897325954540099E-2</v>
      </c>
      <c r="J15" s="17">
        <v>0.13387777116058</v>
      </c>
      <c r="K15" s="17">
        <v>3.84736870837026E-2</v>
      </c>
      <c r="L15" s="17">
        <v>8.8108212821422296E-2</v>
      </c>
      <c r="M15" s="17"/>
      <c r="N15" s="17">
        <v>4.0967499336073201E-2</v>
      </c>
      <c r="O15" s="17">
        <v>7.5827884616393004E-2</v>
      </c>
      <c r="P15" s="17">
        <v>9.0702379320779306E-2</v>
      </c>
      <c r="Q15" s="17">
        <v>6.1223222485947901E-2</v>
      </c>
      <c r="R15" s="17"/>
      <c r="S15" s="17">
        <v>9.6591180973678893E-3</v>
      </c>
      <c r="T15" s="17">
        <v>6.3136359814282395E-2</v>
      </c>
      <c r="U15" s="17">
        <v>6.2166391321454198E-2</v>
      </c>
      <c r="V15" s="17">
        <v>7.7414648418693804E-2</v>
      </c>
      <c r="W15" s="17">
        <v>0.13543955671956801</v>
      </c>
      <c r="X15" s="17">
        <v>7.1931538470801498E-2</v>
      </c>
      <c r="Y15" s="17">
        <v>2.92098581304427E-2</v>
      </c>
      <c r="Z15" s="17">
        <v>0.13749254470801101</v>
      </c>
      <c r="AA15" s="17">
        <v>3.9783877703450397E-2</v>
      </c>
      <c r="AB15" s="17">
        <v>4.2866812354053797E-2</v>
      </c>
      <c r="AC15" s="17">
        <v>0.127331639687082</v>
      </c>
      <c r="AD15" s="17">
        <v>0.15275456513843599</v>
      </c>
      <c r="AE15" s="17"/>
      <c r="AF15" s="17">
        <v>7.1405903406846494E-2</v>
      </c>
      <c r="AG15" s="17">
        <v>9.4499475696633695E-2</v>
      </c>
      <c r="AH15" s="17">
        <v>7.4618717465169696E-2</v>
      </c>
      <c r="AI15" s="17">
        <v>1.1569196056831E-2</v>
      </c>
      <c r="AJ15" s="17">
        <v>0</v>
      </c>
      <c r="AK15" s="17"/>
      <c r="AL15" s="17">
        <v>4.1776183327491397E-2</v>
      </c>
      <c r="AM15" s="17">
        <v>6.2301463587481398E-2</v>
      </c>
      <c r="AN15" s="17">
        <v>8.9795257502675599E-2</v>
      </c>
      <c r="AO15" s="17">
        <v>6.7941838236972196E-2</v>
      </c>
      <c r="AP15" s="17">
        <v>9.3792209928720199E-2</v>
      </c>
      <c r="AQ15" s="17">
        <v>9.6997351272297805E-2</v>
      </c>
      <c r="AR15" s="17"/>
      <c r="AS15" s="17">
        <v>7.1911439741080704E-2</v>
      </c>
      <c r="AT15" s="17">
        <v>5.0124569219679199E-2</v>
      </c>
      <c r="AU15" s="17"/>
      <c r="AV15" s="17">
        <v>8.4787754438602106E-2</v>
      </c>
      <c r="AW15" s="17">
        <v>3.8173189134518698E-2</v>
      </c>
    </row>
    <row r="16" spans="2:49" ht="28.8" x14ac:dyDescent="0.3">
      <c r="B16" s="18" t="s">
        <v>273</v>
      </c>
      <c r="C16" s="17">
        <v>4.5816882119940297E-2</v>
      </c>
      <c r="D16" s="17">
        <v>4.9389946478058298E-2</v>
      </c>
      <c r="E16" s="17">
        <v>4.2215330835654499E-2</v>
      </c>
      <c r="F16" s="17"/>
      <c r="G16" s="17">
        <v>0.109410692746104</v>
      </c>
      <c r="H16" s="17">
        <v>2.7502358328216299E-2</v>
      </c>
      <c r="I16" s="17">
        <v>4.1013683945890902E-2</v>
      </c>
      <c r="J16" s="17">
        <v>0</v>
      </c>
      <c r="K16" s="17">
        <v>5.4455471580242901E-2</v>
      </c>
      <c r="L16" s="17">
        <v>6.6909863182447293E-2</v>
      </c>
      <c r="M16" s="17"/>
      <c r="N16" s="17">
        <v>4.8713516294221298E-2</v>
      </c>
      <c r="O16" s="17">
        <v>4.3672580512806002E-2</v>
      </c>
      <c r="P16" s="17">
        <v>4.4858123007010697E-2</v>
      </c>
      <c r="Q16" s="17">
        <v>4.4465066606891597E-2</v>
      </c>
      <c r="R16" s="17"/>
      <c r="S16" s="17">
        <v>5.7677304495288399E-2</v>
      </c>
      <c r="T16" s="17">
        <v>1.460644860939E-2</v>
      </c>
      <c r="U16" s="17">
        <v>3.40503432145976E-2</v>
      </c>
      <c r="V16" s="17">
        <v>5.92015374606095E-2</v>
      </c>
      <c r="W16" s="17">
        <v>2.4103143179378599E-2</v>
      </c>
      <c r="X16" s="17">
        <v>4.9170742348260001E-2</v>
      </c>
      <c r="Y16" s="17">
        <v>5.7624402293576502E-2</v>
      </c>
      <c r="Z16" s="17">
        <v>4.5635904723923301E-2</v>
      </c>
      <c r="AA16" s="17">
        <v>5.9738850601111601E-2</v>
      </c>
      <c r="AB16" s="17">
        <v>8.2604227402758607E-2</v>
      </c>
      <c r="AC16" s="17">
        <v>0</v>
      </c>
      <c r="AD16" s="17">
        <v>0</v>
      </c>
      <c r="AE16" s="17"/>
      <c r="AF16" s="17">
        <v>0</v>
      </c>
      <c r="AG16" s="17">
        <v>8.6764686377321806E-2</v>
      </c>
      <c r="AH16" s="17">
        <v>3.9692270056998699E-2</v>
      </c>
      <c r="AI16" s="17">
        <v>4.1168324494455899E-2</v>
      </c>
      <c r="AJ16" s="17">
        <v>6.8045196511833203E-2</v>
      </c>
      <c r="AK16" s="17"/>
      <c r="AL16" s="17">
        <v>4.17847943735421E-2</v>
      </c>
      <c r="AM16" s="17">
        <v>4.1093264658950801E-2</v>
      </c>
      <c r="AN16" s="17">
        <v>6.7882155538661504E-2</v>
      </c>
      <c r="AO16" s="17">
        <v>5.40804288633824E-2</v>
      </c>
      <c r="AP16" s="17">
        <v>6.4483193472175002E-2</v>
      </c>
      <c r="AQ16" s="17">
        <v>0</v>
      </c>
      <c r="AR16" s="17"/>
      <c r="AS16" s="17">
        <v>2.3341998776903902E-2</v>
      </c>
      <c r="AT16" s="17">
        <v>7.6848069050739598E-2</v>
      </c>
      <c r="AU16" s="17"/>
      <c r="AV16" s="17">
        <v>1.85641721606363E-2</v>
      </c>
      <c r="AW16" s="17">
        <v>3.5860760202124899E-2</v>
      </c>
    </row>
    <row r="17" spans="2:49" ht="28.8" x14ac:dyDescent="0.3">
      <c r="B17" s="18" t="s">
        <v>296</v>
      </c>
      <c r="C17" s="19">
        <v>5.0348796946242197E-2</v>
      </c>
      <c r="D17" s="19">
        <v>4.6991105564471697E-2</v>
      </c>
      <c r="E17" s="19">
        <v>5.4154567653441801E-2</v>
      </c>
      <c r="F17" s="19"/>
      <c r="G17" s="19">
        <v>7.3889259531957602E-2</v>
      </c>
      <c r="H17" s="19">
        <v>3.6275057538187598E-2</v>
      </c>
      <c r="I17" s="19">
        <v>5.49895360836841E-2</v>
      </c>
      <c r="J17" s="19">
        <v>5.8912260367380398E-2</v>
      </c>
      <c r="K17" s="19">
        <v>5.3322314759512698E-2</v>
      </c>
      <c r="L17" s="19">
        <v>3.8913192179409702E-2</v>
      </c>
      <c r="M17" s="19"/>
      <c r="N17" s="19">
        <v>2.7201903657271601E-2</v>
      </c>
      <c r="O17" s="19">
        <v>6.2550012266189295E-2</v>
      </c>
      <c r="P17" s="19">
        <v>4.4945570265997901E-2</v>
      </c>
      <c r="Q17" s="19">
        <v>8.5356367028593103E-2</v>
      </c>
      <c r="R17" s="19"/>
      <c r="S17" s="19">
        <v>2.3923301151711901E-2</v>
      </c>
      <c r="T17" s="19">
        <v>6.2808077370809998E-2</v>
      </c>
      <c r="U17" s="19">
        <v>9.7519061546415306E-2</v>
      </c>
      <c r="V17" s="19">
        <v>2.02538156112392E-2</v>
      </c>
      <c r="W17" s="19">
        <v>2.8876311982252299E-2</v>
      </c>
      <c r="X17" s="19">
        <v>2.3350980207262499E-2</v>
      </c>
      <c r="Y17" s="19">
        <v>3.6160520767372403E-2</v>
      </c>
      <c r="Z17" s="19">
        <v>8.8382443753563494E-2</v>
      </c>
      <c r="AA17" s="19">
        <v>5.67185344025967E-2</v>
      </c>
      <c r="AB17" s="19">
        <v>6.45771748508671E-2</v>
      </c>
      <c r="AC17" s="19">
        <v>0.169748398209044</v>
      </c>
      <c r="AD17" s="19">
        <v>0</v>
      </c>
      <c r="AE17" s="19"/>
      <c r="AF17" s="19">
        <v>6.4888485803072896E-2</v>
      </c>
      <c r="AG17" s="19">
        <v>4.4672930260621198E-2</v>
      </c>
      <c r="AH17" s="19">
        <v>3.78542702458807E-2</v>
      </c>
      <c r="AI17" s="19">
        <v>2.2600826684618901E-2</v>
      </c>
      <c r="AJ17" s="19">
        <v>0</v>
      </c>
      <c r="AK17" s="19"/>
      <c r="AL17" s="19">
        <v>4.8949590354802897E-2</v>
      </c>
      <c r="AM17" s="19">
        <v>5.3041922734527902E-2</v>
      </c>
      <c r="AN17" s="19">
        <v>6.7931078968226699E-2</v>
      </c>
      <c r="AO17" s="19">
        <v>1.2272797254150401E-2</v>
      </c>
      <c r="AP17" s="19">
        <v>9.0841082092454395E-2</v>
      </c>
      <c r="AQ17" s="19">
        <v>5.1744074047829602E-2</v>
      </c>
      <c r="AR17" s="19"/>
      <c r="AS17" s="19">
        <v>4.7636721637907303E-2</v>
      </c>
      <c r="AT17" s="19">
        <v>5.4093373261892903E-2</v>
      </c>
      <c r="AU17" s="19"/>
      <c r="AV17" s="19">
        <v>5.1003805509218902E-2</v>
      </c>
      <c r="AW17" s="19">
        <v>3.88143588631382E-2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74</v>
      </c>
      <c r="D7" s="10">
        <v>38</v>
      </c>
      <c r="E7" s="10">
        <v>35</v>
      </c>
      <c r="F7" s="10"/>
      <c r="G7" s="10">
        <v>19</v>
      </c>
      <c r="H7" s="10">
        <v>24</v>
      </c>
      <c r="I7" s="10">
        <v>14</v>
      </c>
      <c r="J7" s="10">
        <v>6</v>
      </c>
      <c r="K7" s="10">
        <v>5</v>
      </c>
      <c r="L7" s="10">
        <v>6</v>
      </c>
      <c r="M7" s="10"/>
      <c r="N7" s="10">
        <v>27</v>
      </c>
      <c r="O7" s="10">
        <v>12</v>
      </c>
      <c r="P7" s="10">
        <v>21</v>
      </c>
      <c r="Q7" s="10">
        <v>14</v>
      </c>
      <c r="R7" s="10"/>
      <c r="S7" s="10">
        <v>16</v>
      </c>
      <c r="T7" s="10">
        <v>8</v>
      </c>
      <c r="U7" s="10">
        <v>4</v>
      </c>
      <c r="V7" s="10">
        <v>8</v>
      </c>
      <c r="W7" s="10">
        <v>2</v>
      </c>
      <c r="X7" s="10">
        <v>10</v>
      </c>
      <c r="Y7" s="10">
        <v>3</v>
      </c>
      <c r="Z7" s="10">
        <v>3</v>
      </c>
      <c r="AA7" s="10">
        <v>8</v>
      </c>
      <c r="AB7" s="10">
        <v>8</v>
      </c>
      <c r="AC7" s="10">
        <v>2</v>
      </c>
      <c r="AD7" s="10">
        <v>2</v>
      </c>
      <c r="AE7" s="10"/>
      <c r="AF7" s="10">
        <v>9</v>
      </c>
      <c r="AG7" s="10">
        <v>10</v>
      </c>
      <c r="AH7" s="10">
        <v>26</v>
      </c>
      <c r="AI7" s="10">
        <v>20</v>
      </c>
      <c r="AJ7" s="10">
        <v>3</v>
      </c>
      <c r="AK7" s="10"/>
      <c r="AL7" s="10">
        <v>32</v>
      </c>
      <c r="AM7" s="10">
        <v>18</v>
      </c>
      <c r="AN7" s="10">
        <v>6</v>
      </c>
      <c r="AO7" s="10">
        <v>11</v>
      </c>
      <c r="AP7" s="10">
        <v>5</v>
      </c>
      <c r="AQ7" s="10">
        <v>2</v>
      </c>
      <c r="AR7" s="10"/>
      <c r="AS7" s="10">
        <v>39</v>
      </c>
      <c r="AT7" s="10">
        <v>35</v>
      </c>
      <c r="AU7" s="10"/>
      <c r="AV7" s="10">
        <v>27</v>
      </c>
      <c r="AW7" s="10">
        <v>12</v>
      </c>
    </row>
    <row r="8" spans="2:49" ht="30" customHeight="1" x14ac:dyDescent="0.3">
      <c r="B8" s="11" t="s">
        <v>20</v>
      </c>
      <c r="C8" s="11">
        <v>76</v>
      </c>
      <c r="D8" s="11">
        <v>41</v>
      </c>
      <c r="E8" s="11">
        <v>35</v>
      </c>
      <c r="F8" s="11"/>
      <c r="G8" s="11">
        <v>19</v>
      </c>
      <c r="H8" s="11">
        <v>23</v>
      </c>
      <c r="I8" s="11">
        <v>18</v>
      </c>
      <c r="J8" s="11">
        <v>6</v>
      </c>
      <c r="K8" s="11">
        <v>5</v>
      </c>
      <c r="L8" s="11">
        <v>6</v>
      </c>
      <c r="M8" s="11"/>
      <c r="N8" s="11">
        <v>28</v>
      </c>
      <c r="O8" s="11">
        <v>12</v>
      </c>
      <c r="P8" s="11">
        <v>22</v>
      </c>
      <c r="Q8" s="11">
        <v>15</v>
      </c>
      <c r="R8" s="11"/>
      <c r="S8" s="11">
        <v>17</v>
      </c>
      <c r="T8" s="11">
        <v>8</v>
      </c>
      <c r="U8" s="11">
        <v>4</v>
      </c>
      <c r="V8" s="11">
        <v>8</v>
      </c>
      <c r="W8" s="11">
        <v>2</v>
      </c>
      <c r="X8" s="11">
        <v>11</v>
      </c>
      <c r="Y8" s="11">
        <v>3</v>
      </c>
      <c r="Z8" s="11">
        <v>3</v>
      </c>
      <c r="AA8" s="11">
        <v>8</v>
      </c>
      <c r="AB8" s="11">
        <v>9</v>
      </c>
      <c r="AC8" s="11">
        <v>2</v>
      </c>
      <c r="AD8" s="11">
        <v>2</v>
      </c>
      <c r="AE8" s="11"/>
      <c r="AF8" s="11">
        <v>10</v>
      </c>
      <c r="AG8" s="11">
        <v>10</v>
      </c>
      <c r="AH8" s="11">
        <v>27</v>
      </c>
      <c r="AI8" s="11">
        <v>20</v>
      </c>
      <c r="AJ8" s="11">
        <v>3</v>
      </c>
      <c r="AK8" s="11"/>
      <c r="AL8" s="11">
        <v>34</v>
      </c>
      <c r="AM8" s="11">
        <v>18</v>
      </c>
      <c r="AN8" s="11">
        <v>6</v>
      </c>
      <c r="AO8" s="11">
        <v>11</v>
      </c>
      <c r="AP8" s="11">
        <v>5</v>
      </c>
      <c r="AQ8" s="11">
        <v>2</v>
      </c>
      <c r="AR8" s="11"/>
      <c r="AS8" s="11">
        <v>42</v>
      </c>
      <c r="AT8" s="11">
        <v>35</v>
      </c>
      <c r="AU8" s="11"/>
      <c r="AV8" s="11">
        <v>29</v>
      </c>
      <c r="AW8" s="11">
        <v>12</v>
      </c>
    </row>
    <row r="9" spans="2:49" x14ac:dyDescent="0.3">
      <c r="B9" s="18" t="s">
        <v>266</v>
      </c>
      <c r="C9" s="17">
        <v>5.23922777994466E-2</v>
      </c>
      <c r="D9" s="17">
        <v>4.5761094808072403E-2</v>
      </c>
      <c r="E9" s="17">
        <v>3.0424268780723501E-2</v>
      </c>
      <c r="F9" s="17"/>
      <c r="G9" s="17">
        <v>0</v>
      </c>
      <c r="H9" s="17">
        <v>0.12649626404605099</v>
      </c>
      <c r="I9" s="17">
        <v>6.14410056392415E-2</v>
      </c>
      <c r="J9" s="17">
        <v>0</v>
      </c>
      <c r="K9" s="17">
        <v>0</v>
      </c>
      <c r="L9" s="17">
        <v>0</v>
      </c>
      <c r="M9" s="17"/>
      <c r="N9" s="17">
        <v>6.7245026711990299E-2</v>
      </c>
      <c r="O9" s="17">
        <v>0</v>
      </c>
      <c r="P9" s="17">
        <v>9.7538939479035899E-2</v>
      </c>
      <c r="Q9" s="17">
        <v>0</v>
      </c>
      <c r="R9" s="17"/>
      <c r="S9" s="17">
        <v>0.12295089401452899</v>
      </c>
      <c r="T9" s="17">
        <v>0</v>
      </c>
      <c r="U9" s="17">
        <v>0.25669487936027902</v>
      </c>
      <c r="V9" s="17">
        <v>0</v>
      </c>
      <c r="W9" s="17">
        <v>0</v>
      </c>
      <c r="X9" s="17">
        <v>0</v>
      </c>
      <c r="Y9" s="17">
        <v>0</v>
      </c>
      <c r="Z9" s="17">
        <v>0</v>
      </c>
      <c r="AA9" s="17">
        <v>0.104347012629345</v>
      </c>
      <c r="AB9" s="17">
        <v>0</v>
      </c>
      <c r="AC9" s="17">
        <v>0</v>
      </c>
      <c r="AD9" s="17">
        <v>0</v>
      </c>
      <c r="AE9" s="17"/>
      <c r="AF9" s="17">
        <v>0</v>
      </c>
      <c r="AG9" s="17">
        <v>0</v>
      </c>
      <c r="AH9" s="17">
        <v>7.12614752071936E-2</v>
      </c>
      <c r="AI9" s="17">
        <v>0.102815734706597</v>
      </c>
      <c r="AJ9" s="17">
        <v>0</v>
      </c>
      <c r="AK9" s="17"/>
      <c r="AL9" s="17">
        <v>0.117960541488197</v>
      </c>
      <c r="AM9" s="17">
        <v>0</v>
      </c>
      <c r="AN9" s="17">
        <v>0</v>
      </c>
      <c r="AO9" s="17">
        <v>0</v>
      </c>
      <c r="AP9" s="17">
        <v>0</v>
      </c>
      <c r="AQ9" s="17">
        <v>0</v>
      </c>
      <c r="AR9" s="17"/>
      <c r="AS9" s="17">
        <v>7.0608034148975499E-2</v>
      </c>
      <c r="AT9" s="17">
        <v>3.0432883624780499E-2</v>
      </c>
      <c r="AU9" s="17"/>
      <c r="AV9" s="17">
        <v>0.10041376174084</v>
      </c>
      <c r="AW9" s="17">
        <v>0</v>
      </c>
    </row>
    <row r="10" spans="2:49" x14ac:dyDescent="0.3">
      <c r="B10" s="18" t="s">
        <v>267</v>
      </c>
      <c r="C10" s="17">
        <v>0.10670259949504</v>
      </c>
      <c r="D10" s="17">
        <v>0.105402121334799</v>
      </c>
      <c r="E10" s="17">
        <v>0.11157858405693</v>
      </c>
      <c r="F10" s="17"/>
      <c r="G10" s="17">
        <v>0.104160807936722</v>
      </c>
      <c r="H10" s="17">
        <v>0.16063025269807299</v>
      </c>
      <c r="I10" s="17">
        <v>0.138939497382985</v>
      </c>
      <c r="J10" s="17">
        <v>0</v>
      </c>
      <c r="K10" s="17">
        <v>0</v>
      </c>
      <c r="L10" s="17">
        <v>0</v>
      </c>
      <c r="M10" s="17"/>
      <c r="N10" s="17">
        <v>0.18334331650750699</v>
      </c>
      <c r="O10" s="17">
        <v>7.6198611494188898E-2</v>
      </c>
      <c r="P10" s="17">
        <v>4.95639303057741E-2</v>
      </c>
      <c r="Q10" s="17">
        <v>7.2891296058624599E-2</v>
      </c>
      <c r="R10" s="17"/>
      <c r="S10" s="17">
        <v>0.19957710152980301</v>
      </c>
      <c r="T10" s="17">
        <v>0.11547220817850599</v>
      </c>
      <c r="U10" s="17">
        <v>0</v>
      </c>
      <c r="V10" s="17">
        <v>0.137227835557444</v>
      </c>
      <c r="W10" s="17">
        <v>0</v>
      </c>
      <c r="X10" s="17">
        <v>0</v>
      </c>
      <c r="Y10" s="17">
        <v>0</v>
      </c>
      <c r="Z10" s="17">
        <v>0.33554474640108201</v>
      </c>
      <c r="AA10" s="17">
        <v>0.104347012629345</v>
      </c>
      <c r="AB10" s="17">
        <v>0</v>
      </c>
      <c r="AC10" s="17">
        <v>0</v>
      </c>
      <c r="AD10" s="17">
        <v>0.5</v>
      </c>
      <c r="AE10" s="17"/>
      <c r="AF10" s="17">
        <v>0.11154607442676601</v>
      </c>
      <c r="AG10" s="17">
        <v>0</v>
      </c>
      <c r="AH10" s="17">
        <v>6.5586847484187694E-2</v>
      </c>
      <c r="AI10" s="17">
        <v>0.15952610748426599</v>
      </c>
      <c r="AJ10" s="17">
        <v>0.32317967816724502</v>
      </c>
      <c r="AK10" s="17"/>
      <c r="AL10" s="17">
        <v>0.18157690325650799</v>
      </c>
      <c r="AM10" s="17">
        <v>0</v>
      </c>
      <c r="AN10" s="17">
        <v>0.15371244969314199</v>
      </c>
      <c r="AO10" s="17">
        <v>0</v>
      </c>
      <c r="AP10" s="17">
        <v>0.227083101959592</v>
      </c>
      <c r="AQ10" s="17">
        <v>0</v>
      </c>
      <c r="AR10" s="17"/>
      <c r="AS10" s="17">
        <v>0.147546287330725</v>
      </c>
      <c r="AT10" s="17">
        <v>5.7464861378607901E-2</v>
      </c>
      <c r="AU10" s="17"/>
      <c r="AV10" s="17">
        <v>0.10888768359178801</v>
      </c>
      <c r="AW10" s="17">
        <v>0.239126269887355</v>
      </c>
    </row>
    <row r="11" spans="2:49" x14ac:dyDescent="0.3">
      <c r="B11" s="18" t="s">
        <v>268</v>
      </c>
      <c r="C11" s="17">
        <v>0.14023325758458399</v>
      </c>
      <c r="D11" s="17">
        <v>0.11669549504563401</v>
      </c>
      <c r="E11" s="17">
        <v>0.17225732116123199</v>
      </c>
      <c r="F11" s="17"/>
      <c r="G11" s="17">
        <v>0.15907382553535801</v>
      </c>
      <c r="H11" s="17">
        <v>0.20641606305289001</v>
      </c>
      <c r="I11" s="17">
        <v>0</v>
      </c>
      <c r="J11" s="17">
        <v>0.17278159602302301</v>
      </c>
      <c r="K11" s="17">
        <v>0.391751608199226</v>
      </c>
      <c r="L11" s="17">
        <v>0</v>
      </c>
      <c r="M11" s="17"/>
      <c r="N11" s="17">
        <v>3.09138625552598E-2</v>
      </c>
      <c r="O11" s="17">
        <v>0.24160780203771801</v>
      </c>
      <c r="P11" s="17">
        <v>0.22811658315127001</v>
      </c>
      <c r="Q11" s="17">
        <v>0.133184884407829</v>
      </c>
      <c r="R11" s="17"/>
      <c r="S11" s="17">
        <v>5.7668930734480303E-2</v>
      </c>
      <c r="T11" s="17">
        <v>0.50049588622032803</v>
      </c>
      <c r="U11" s="17">
        <v>0</v>
      </c>
      <c r="V11" s="17">
        <v>0.12617854080844201</v>
      </c>
      <c r="W11" s="17">
        <v>0</v>
      </c>
      <c r="X11" s="17">
        <v>0.181441582844378</v>
      </c>
      <c r="Y11" s="17">
        <v>0</v>
      </c>
      <c r="Z11" s="17">
        <v>0.66445525359891799</v>
      </c>
      <c r="AA11" s="17">
        <v>0.104347012629345</v>
      </c>
      <c r="AB11" s="17">
        <v>0</v>
      </c>
      <c r="AC11" s="17">
        <v>0</v>
      </c>
      <c r="AD11" s="17">
        <v>0</v>
      </c>
      <c r="AE11" s="17"/>
      <c r="AF11" s="17">
        <v>0</v>
      </c>
      <c r="AG11" s="17">
        <v>0.20082243108998399</v>
      </c>
      <c r="AH11" s="17">
        <v>0.18435977435864501</v>
      </c>
      <c r="AI11" s="17">
        <v>0.185081413783513</v>
      </c>
      <c r="AJ11" s="17">
        <v>0</v>
      </c>
      <c r="AK11" s="17"/>
      <c r="AL11" s="17">
        <v>8.1776217719122898E-2</v>
      </c>
      <c r="AM11" s="17">
        <v>0.216941656558815</v>
      </c>
      <c r="AN11" s="17">
        <v>0.159758553341246</v>
      </c>
      <c r="AO11" s="17">
        <v>0.17931372211970201</v>
      </c>
      <c r="AP11" s="17">
        <v>0.22013812047897999</v>
      </c>
      <c r="AQ11" s="17">
        <v>0</v>
      </c>
      <c r="AR11" s="17"/>
      <c r="AS11" s="17">
        <v>4.7679680560477597E-2</v>
      </c>
      <c r="AT11" s="17">
        <v>0.25180811844399897</v>
      </c>
      <c r="AU11" s="17"/>
      <c r="AV11" s="17">
        <v>3.5934163548669198E-2</v>
      </c>
      <c r="AW11" s="17">
        <v>7.5504126842188699E-2</v>
      </c>
    </row>
    <row r="12" spans="2:49" x14ac:dyDescent="0.3">
      <c r="B12" s="18" t="s">
        <v>269</v>
      </c>
      <c r="C12" s="17">
        <v>0.25316034121947201</v>
      </c>
      <c r="D12" s="17">
        <v>0.33117462954828503</v>
      </c>
      <c r="E12" s="17">
        <v>0.169558606392404</v>
      </c>
      <c r="F12" s="17"/>
      <c r="G12" s="17">
        <v>0.265637354506783</v>
      </c>
      <c r="H12" s="17">
        <v>0.33242482241458099</v>
      </c>
      <c r="I12" s="17">
        <v>0.21341043763871501</v>
      </c>
      <c r="J12" s="17">
        <v>0.33597932604291197</v>
      </c>
      <c r="K12" s="17">
        <v>0</v>
      </c>
      <c r="L12" s="17">
        <v>0.13631333135161899</v>
      </c>
      <c r="M12" s="17"/>
      <c r="N12" s="17">
        <v>0.26696339874176001</v>
      </c>
      <c r="O12" s="17">
        <v>0.270802947371512</v>
      </c>
      <c r="P12" s="17">
        <v>0.14836777316059099</v>
      </c>
      <c r="Q12" s="17">
        <v>0.36773769735276302</v>
      </c>
      <c r="R12" s="17"/>
      <c r="S12" s="17">
        <v>0.34652378062658601</v>
      </c>
      <c r="T12" s="17">
        <v>0</v>
      </c>
      <c r="U12" s="17">
        <v>0.25669487936027902</v>
      </c>
      <c r="V12" s="17">
        <v>0.36564686708955801</v>
      </c>
      <c r="W12" s="17">
        <v>0</v>
      </c>
      <c r="X12" s="17">
        <v>0.20120748456615001</v>
      </c>
      <c r="Y12" s="17">
        <v>0</v>
      </c>
      <c r="Z12" s="17">
        <v>0</v>
      </c>
      <c r="AA12" s="17">
        <v>0.13958265641737699</v>
      </c>
      <c r="AB12" s="17">
        <v>0.37601047400482601</v>
      </c>
      <c r="AC12" s="17">
        <v>1</v>
      </c>
      <c r="AD12" s="17">
        <v>0.5</v>
      </c>
      <c r="AE12" s="17"/>
      <c r="AF12" s="17">
        <v>0.35568614282067001</v>
      </c>
      <c r="AG12" s="17">
        <v>0</v>
      </c>
      <c r="AH12" s="17">
        <v>0.22459064688628499</v>
      </c>
      <c r="AI12" s="17">
        <v>0.38595394628048701</v>
      </c>
      <c r="AJ12" s="17">
        <v>0.33487674567818199</v>
      </c>
      <c r="AK12" s="17"/>
      <c r="AL12" s="17">
        <v>0.234006899830797</v>
      </c>
      <c r="AM12" s="17">
        <v>0.32149501702161698</v>
      </c>
      <c r="AN12" s="17">
        <v>0.18084145237972199</v>
      </c>
      <c r="AO12" s="17">
        <v>0.20872008031914399</v>
      </c>
      <c r="AP12" s="17">
        <v>0.16153549964002401</v>
      </c>
      <c r="AQ12" s="17">
        <v>0.57705673500094401</v>
      </c>
      <c r="AR12" s="17"/>
      <c r="AS12" s="17">
        <v>0.24510069200172199</v>
      </c>
      <c r="AT12" s="17">
        <v>0.262876381041594</v>
      </c>
      <c r="AU12" s="17"/>
      <c r="AV12" s="17">
        <v>0.210078006307993</v>
      </c>
      <c r="AW12" s="17">
        <v>0.32806739629806903</v>
      </c>
    </row>
    <row r="13" spans="2:49" x14ac:dyDescent="0.3">
      <c r="B13" s="18" t="s">
        <v>270</v>
      </c>
      <c r="C13" s="17">
        <v>7.11508550651061E-2</v>
      </c>
      <c r="D13" s="17">
        <v>3.4968493488977903E-2</v>
      </c>
      <c r="E13" s="17">
        <v>0.11584451683097</v>
      </c>
      <c r="F13" s="17"/>
      <c r="G13" s="17">
        <v>0.155860029240875</v>
      </c>
      <c r="H13" s="17">
        <v>0</v>
      </c>
      <c r="I13" s="17">
        <v>8.0308894567331507E-2</v>
      </c>
      <c r="J13" s="17">
        <v>0</v>
      </c>
      <c r="K13" s="17">
        <v>0.217842371580415</v>
      </c>
      <c r="L13" s="17">
        <v>0</v>
      </c>
      <c r="M13" s="17"/>
      <c r="N13" s="17">
        <v>3.7418743914799102E-2</v>
      </c>
      <c r="O13" s="17">
        <v>0</v>
      </c>
      <c r="P13" s="17">
        <v>0.15430560014849601</v>
      </c>
      <c r="Q13" s="17">
        <v>6.7777152765702994E-2</v>
      </c>
      <c r="R13" s="17"/>
      <c r="S13" s="17">
        <v>8.1615069870073706E-2</v>
      </c>
      <c r="T13" s="17">
        <v>0</v>
      </c>
      <c r="U13" s="17">
        <v>0</v>
      </c>
      <c r="V13" s="17">
        <v>0.12617854080844201</v>
      </c>
      <c r="W13" s="17">
        <v>0</v>
      </c>
      <c r="X13" s="17">
        <v>0.18375595559303001</v>
      </c>
      <c r="Y13" s="17">
        <v>0.33334077247983801</v>
      </c>
      <c r="Z13" s="17">
        <v>0</v>
      </c>
      <c r="AA13" s="17">
        <v>0</v>
      </c>
      <c r="AB13" s="17">
        <v>0</v>
      </c>
      <c r="AC13" s="17">
        <v>0</v>
      </c>
      <c r="AD13" s="17">
        <v>0</v>
      </c>
      <c r="AE13" s="17"/>
      <c r="AF13" s="17">
        <v>0</v>
      </c>
      <c r="AG13" s="17">
        <v>0.30062447324917002</v>
      </c>
      <c r="AH13" s="17">
        <v>9.0819259634836197E-2</v>
      </c>
      <c r="AI13" s="17">
        <v>0</v>
      </c>
      <c r="AJ13" s="17">
        <v>0</v>
      </c>
      <c r="AK13" s="17"/>
      <c r="AL13" s="17">
        <v>4.19026282116398E-2</v>
      </c>
      <c r="AM13" s="17">
        <v>5.6129668868302701E-2</v>
      </c>
      <c r="AN13" s="17">
        <v>0</v>
      </c>
      <c r="AO13" s="17">
        <v>0.17939245648962601</v>
      </c>
      <c r="AP13" s="17">
        <v>0.20152665464359701</v>
      </c>
      <c r="AQ13" s="17">
        <v>0</v>
      </c>
      <c r="AR13" s="17"/>
      <c r="AS13" s="17">
        <v>5.8843979648623798E-2</v>
      </c>
      <c r="AT13" s="17">
        <v>8.5986995994057097E-2</v>
      </c>
      <c r="AU13" s="17"/>
      <c r="AV13" s="17">
        <v>8.3683753889152404E-2</v>
      </c>
      <c r="AW13" s="17">
        <v>0</v>
      </c>
    </row>
    <row r="14" spans="2:49" x14ac:dyDescent="0.3">
      <c r="B14" s="18" t="s">
        <v>271</v>
      </c>
      <c r="C14" s="17">
        <v>0.198027194704093</v>
      </c>
      <c r="D14" s="17">
        <v>0.17647429067145601</v>
      </c>
      <c r="E14" s="17">
        <v>0.22953644427862099</v>
      </c>
      <c r="F14" s="17"/>
      <c r="G14" s="17">
        <v>5.0523453656523602E-2</v>
      </c>
      <c r="H14" s="17">
        <v>0.131203360719375</v>
      </c>
      <c r="I14" s="17">
        <v>0.35151787727233302</v>
      </c>
      <c r="J14" s="17">
        <v>0.32319811086393002</v>
      </c>
      <c r="K14" s="17">
        <v>0</v>
      </c>
      <c r="L14" s="17">
        <v>0.51809394649983098</v>
      </c>
      <c r="M14" s="17"/>
      <c r="N14" s="17">
        <v>0.24196843937464099</v>
      </c>
      <c r="O14" s="17">
        <v>0.164542124099395</v>
      </c>
      <c r="P14" s="17">
        <v>0.18481024919515099</v>
      </c>
      <c r="Q14" s="17">
        <v>0.162579029348872</v>
      </c>
      <c r="R14" s="17"/>
      <c r="S14" s="17">
        <v>0.191664223224529</v>
      </c>
      <c r="T14" s="17">
        <v>0.38403190560116601</v>
      </c>
      <c r="U14" s="17">
        <v>0.25669487936027902</v>
      </c>
      <c r="V14" s="17">
        <v>0.121731264759043</v>
      </c>
      <c r="W14" s="17">
        <v>0.52861779097064798</v>
      </c>
      <c r="X14" s="17">
        <v>0.221008104173604</v>
      </c>
      <c r="Y14" s="17">
        <v>0.66665922752016205</v>
      </c>
      <c r="Z14" s="17">
        <v>0</v>
      </c>
      <c r="AA14" s="17">
        <v>0.17139221830044599</v>
      </c>
      <c r="AB14" s="17">
        <v>0</v>
      </c>
      <c r="AC14" s="17">
        <v>0</v>
      </c>
      <c r="AD14" s="17">
        <v>0</v>
      </c>
      <c r="AE14" s="17"/>
      <c r="AF14" s="17">
        <v>0.34255493826586197</v>
      </c>
      <c r="AG14" s="17">
        <v>0.20139045992902899</v>
      </c>
      <c r="AH14" s="17">
        <v>0.23780916223755899</v>
      </c>
      <c r="AI14" s="17">
        <v>0.116763148501073</v>
      </c>
      <c r="AJ14" s="17">
        <v>0.34194357615457299</v>
      </c>
      <c r="AK14" s="17"/>
      <c r="AL14" s="17">
        <v>0.21220589199713599</v>
      </c>
      <c r="AM14" s="17">
        <v>0.21773246645706801</v>
      </c>
      <c r="AN14" s="17">
        <v>0.16454675245723599</v>
      </c>
      <c r="AO14" s="17">
        <v>0.17718644920111601</v>
      </c>
      <c r="AP14" s="17">
        <v>0</v>
      </c>
      <c r="AQ14" s="17">
        <v>0.42294326499905599</v>
      </c>
      <c r="AR14" s="17"/>
      <c r="AS14" s="17">
        <v>0.245329482529861</v>
      </c>
      <c r="AT14" s="17">
        <v>0.14100350796838201</v>
      </c>
      <c r="AU14" s="17"/>
      <c r="AV14" s="17">
        <v>0.233010736430389</v>
      </c>
      <c r="AW14" s="17">
        <v>0.27451187516172298</v>
      </c>
    </row>
    <row r="15" spans="2:49" x14ac:dyDescent="0.3">
      <c r="B15" s="18" t="s">
        <v>272</v>
      </c>
      <c r="C15" s="17">
        <v>3.8589729794003602E-2</v>
      </c>
      <c r="D15" s="17">
        <v>4.7543253558718301E-2</v>
      </c>
      <c r="E15" s="17">
        <v>2.92942969154656E-2</v>
      </c>
      <c r="F15" s="17"/>
      <c r="G15" s="17">
        <v>5.3113877999796298E-2</v>
      </c>
      <c r="H15" s="17">
        <v>4.2829237069030399E-2</v>
      </c>
      <c r="I15" s="17">
        <v>0</v>
      </c>
      <c r="J15" s="17">
        <v>0</v>
      </c>
      <c r="K15" s="17">
        <v>0.199084664838135</v>
      </c>
      <c r="L15" s="17">
        <v>0</v>
      </c>
      <c r="M15" s="17"/>
      <c r="N15" s="17">
        <v>3.6682981908866298E-2</v>
      </c>
      <c r="O15" s="17">
        <v>8.3361356653965102E-2</v>
      </c>
      <c r="P15" s="17">
        <v>0</v>
      </c>
      <c r="Q15" s="17">
        <v>6.3384420454278001E-2</v>
      </c>
      <c r="R15" s="17"/>
      <c r="S15" s="17">
        <v>0</v>
      </c>
      <c r="T15" s="17">
        <v>0</v>
      </c>
      <c r="U15" s="17">
        <v>0</v>
      </c>
      <c r="V15" s="17">
        <v>0</v>
      </c>
      <c r="W15" s="17">
        <v>0</v>
      </c>
      <c r="X15" s="17">
        <v>8.8585686412344003E-2</v>
      </c>
      <c r="Y15" s="17">
        <v>0</v>
      </c>
      <c r="Z15" s="17">
        <v>0</v>
      </c>
      <c r="AA15" s="17">
        <v>0.123820165457623</v>
      </c>
      <c r="AB15" s="17">
        <v>0.109581404648751</v>
      </c>
      <c r="AC15" s="17">
        <v>0</v>
      </c>
      <c r="AD15" s="17">
        <v>0</v>
      </c>
      <c r="AE15" s="17"/>
      <c r="AF15" s="17">
        <v>9.6997634337628896E-2</v>
      </c>
      <c r="AG15" s="17">
        <v>0.101642051430336</v>
      </c>
      <c r="AH15" s="17">
        <v>3.6829818771837802E-2</v>
      </c>
      <c r="AI15" s="17">
        <v>0</v>
      </c>
      <c r="AJ15" s="17">
        <v>0</v>
      </c>
      <c r="AK15" s="17"/>
      <c r="AL15" s="17">
        <v>2.90849844643041E-2</v>
      </c>
      <c r="AM15" s="17">
        <v>0</v>
      </c>
      <c r="AN15" s="17">
        <v>0.172951021926851</v>
      </c>
      <c r="AO15" s="17">
        <v>8.3365250258730594E-2</v>
      </c>
      <c r="AP15" s="17">
        <v>0</v>
      </c>
      <c r="AQ15" s="17">
        <v>0</v>
      </c>
      <c r="AR15" s="17"/>
      <c r="AS15" s="17">
        <v>2.2659635237076699E-2</v>
      </c>
      <c r="AT15" s="17">
        <v>5.7793721047669597E-2</v>
      </c>
      <c r="AU15" s="17"/>
      <c r="AV15" s="17">
        <v>3.2224933624825598E-2</v>
      </c>
      <c r="AW15" s="17">
        <v>0</v>
      </c>
    </row>
    <row r="16" spans="2:49" ht="28.8" x14ac:dyDescent="0.3">
      <c r="B16" s="18" t="s">
        <v>273</v>
      </c>
      <c r="C16" s="17">
        <v>7.4737204255665796E-2</v>
      </c>
      <c r="D16" s="17">
        <v>6.7221894216336106E-2</v>
      </c>
      <c r="E16" s="17">
        <v>8.5902741078490802E-2</v>
      </c>
      <c r="F16" s="17"/>
      <c r="G16" s="17">
        <v>0.108168194867017</v>
      </c>
      <c r="H16" s="17">
        <v>0</v>
      </c>
      <c r="I16" s="17">
        <v>0.15438228749939301</v>
      </c>
      <c r="J16" s="17">
        <v>0</v>
      </c>
      <c r="K16" s="17">
        <v>0.191321355382224</v>
      </c>
      <c r="L16" s="17">
        <v>0</v>
      </c>
      <c r="M16" s="17"/>
      <c r="N16" s="17">
        <v>0.13546423028517701</v>
      </c>
      <c r="O16" s="17">
        <v>7.6808062831089402E-2</v>
      </c>
      <c r="P16" s="17">
        <v>4.7909761224656899E-2</v>
      </c>
      <c r="Q16" s="17">
        <v>0</v>
      </c>
      <c r="R16" s="17"/>
      <c r="S16" s="17">
        <v>0</v>
      </c>
      <c r="T16" s="17">
        <v>0</v>
      </c>
      <c r="U16" s="17">
        <v>0</v>
      </c>
      <c r="V16" s="17">
        <v>0</v>
      </c>
      <c r="W16" s="17">
        <v>0.47138220902935202</v>
      </c>
      <c r="X16" s="17">
        <v>0.124001186410493</v>
      </c>
      <c r="Y16" s="17">
        <v>0</v>
      </c>
      <c r="Z16" s="17">
        <v>0</v>
      </c>
      <c r="AA16" s="17">
        <v>0.25216392193652098</v>
      </c>
      <c r="AB16" s="17">
        <v>0.15655234468991699</v>
      </c>
      <c r="AC16" s="17">
        <v>0</v>
      </c>
      <c r="AD16" s="17">
        <v>0</v>
      </c>
      <c r="AE16" s="17"/>
      <c r="AF16" s="17">
        <v>9.3215210149073094E-2</v>
      </c>
      <c r="AG16" s="17">
        <v>0.10535539706781601</v>
      </c>
      <c r="AH16" s="17">
        <v>5.0447388918674702E-2</v>
      </c>
      <c r="AI16" s="17">
        <v>4.9859649244064302E-2</v>
      </c>
      <c r="AJ16" s="17">
        <v>0</v>
      </c>
      <c r="AK16" s="17"/>
      <c r="AL16" s="17">
        <v>6.9752316568407094E-2</v>
      </c>
      <c r="AM16" s="17">
        <v>7.6636836900996305E-2</v>
      </c>
      <c r="AN16" s="17">
        <v>0</v>
      </c>
      <c r="AO16" s="17">
        <v>9.2693311873852005E-2</v>
      </c>
      <c r="AP16" s="17">
        <v>0.189716623277807</v>
      </c>
      <c r="AQ16" s="17">
        <v>0</v>
      </c>
      <c r="AR16" s="17"/>
      <c r="AS16" s="17">
        <v>9.0650100921007101E-2</v>
      </c>
      <c r="AT16" s="17">
        <v>5.5553945343444003E-2</v>
      </c>
      <c r="AU16" s="17"/>
      <c r="AV16" s="17">
        <v>0.12891617427642499</v>
      </c>
      <c r="AW16" s="17">
        <v>0</v>
      </c>
    </row>
    <row r="17" spans="2:49" ht="28.8" x14ac:dyDescent="0.3">
      <c r="B17" s="18" t="s">
        <v>296</v>
      </c>
      <c r="C17" s="19">
        <v>6.5006540082589395E-2</v>
      </c>
      <c r="D17" s="19">
        <v>7.4758727327721694E-2</v>
      </c>
      <c r="E17" s="19">
        <v>5.5603220505164502E-2</v>
      </c>
      <c r="F17" s="19"/>
      <c r="G17" s="19">
        <v>0.103462456256926</v>
      </c>
      <c r="H17" s="19">
        <v>0</v>
      </c>
      <c r="I17" s="19">
        <v>0</v>
      </c>
      <c r="J17" s="19">
        <v>0.16804096707013499</v>
      </c>
      <c r="K17" s="19">
        <v>0</v>
      </c>
      <c r="L17" s="19">
        <v>0.34559272214855102</v>
      </c>
      <c r="M17" s="19"/>
      <c r="N17" s="19">
        <v>0</v>
      </c>
      <c r="O17" s="19">
        <v>8.6679095512131502E-2</v>
      </c>
      <c r="P17" s="19">
        <v>8.9387163335024306E-2</v>
      </c>
      <c r="Q17" s="19">
        <v>0.13244551961193099</v>
      </c>
      <c r="R17" s="19"/>
      <c r="S17" s="19">
        <v>0</v>
      </c>
      <c r="T17" s="19">
        <v>0</v>
      </c>
      <c r="U17" s="19">
        <v>0.22991536191916401</v>
      </c>
      <c r="V17" s="19">
        <v>0.123036950977071</v>
      </c>
      <c r="W17" s="19">
        <v>0</v>
      </c>
      <c r="X17" s="19">
        <v>0</v>
      </c>
      <c r="Y17" s="19">
        <v>0</v>
      </c>
      <c r="Z17" s="19">
        <v>0</v>
      </c>
      <c r="AA17" s="19">
        <v>0</v>
      </c>
      <c r="AB17" s="19">
        <v>0.35785577665650598</v>
      </c>
      <c r="AC17" s="19">
        <v>0</v>
      </c>
      <c r="AD17" s="19">
        <v>0</v>
      </c>
      <c r="AE17" s="19"/>
      <c r="AF17" s="19">
        <v>0</v>
      </c>
      <c r="AG17" s="19">
        <v>9.01651872336659E-2</v>
      </c>
      <c r="AH17" s="19">
        <v>3.8295626500780798E-2</v>
      </c>
      <c r="AI17" s="19">
        <v>0</v>
      </c>
      <c r="AJ17" s="19">
        <v>0</v>
      </c>
      <c r="AK17" s="19"/>
      <c r="AL17" s="19">
        <v>3.17336164638874E-2</v>
      </c>
      <c r="AM17" s="19">
        <v>0.1110643541932</v>
      </c>
      <c r="AN17" s="19">
        <v>0.16818977020180301</v>
      </c>
      <c r="AO17" s="19">
        <v>7.9328729737829395E-2</v>
      </c>
      <c r="AP17" s="19">
        <v>0</v>
      </c>
      <c r="AQ17" s="19">
        <v>0</v>
      </c>
      <c r="AR17" s="19"/>
      <c r="AS17" s="19">
        <v>7.1582107621530694E-2</v>
      </c>
      <c r="AT17" s="19">
        <v>5.7079585157465702E-2</v>
      </c>
      <c r="AU17" s="19"/>
      <c r="AV17" s="19">
        <v>6.6850786589918207E-2</v>
      </c>
      <c r="AW17" s="19">
        <v>8.2790331810664405E-2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247</v>
      </c>
      <c r="D7" s="10">
        <v>178</v>
      </c>
      <c r="E7" s="10">
        <v>68</v>
      </c>
      <c r="F7" s="10"/>
      <c r="G7" s="10">
        <v>23</v>
      </c>
      <c r="H7" s="10">
        <v>51</v>
      </c>
      <c r="I7" s="10">
        <v>23</v>
      </c>
      <c r="J7" s="10">
        <v>45</v>
      </c>
      <c r="K7" s="10">
        <v>40</v>
      </c>
      <c r="L7" s="10">
        <v>65</v>
      </c>
      <c r="M7" s="10"/>
      <c r="N7" s="10">
        <v>92</v>
      </c>
      <c r="O7" s="10">
        <v>60</v>
      </c>
      <c r="P7" s="10">
        <v>45</v>
      </c>
      <c r="Q7" s="10">
        <v>49</v>
      </c>
      <c r="R7" s="10"/>
      <c r="S7" s="10">
        <v>31</v>
      </c>
      <c r="T7" s="10">
        <v>36</v>
      </c>
      <c r="U7" s="10">
        <v>20</v>
      </c>
      <c r="V7" s="10">
        <v>20</v>
      </c>
      <c r="W7" s="10">
        <v>16</v>
      </c>
      <c r="X7" s="10">
        <v>14</v>
      </c>
      <c r="Y7" s="10">
        <v>11</v>
      </c>
      <c r="Z7" s="10">
        <v>13</v>
      </c>
      <c r="AA7" s="10">
        <v>19</v>
      </c>
      <c r="AB7" s="10">
        <v>36</v>
      </c>
      <c r="AC7" s="10">
        <v>16</v>
      </c>
      <c r="AD7" s="10">
        <v>15</v>
      </c>
      <c r="AE7" s="10"/>
      <c r="AF7" s="10">
        <v>51</v>
      </c>
      <c r="AG7" s="10">
        <v>57</v>
      </c>
      <c r="AH7" s="10">
        <v>61</v>
      </c>
      <c r="AI7" s="10">
        <v>36</v>
      </c>
      <c r="AJ7" s="10">
        <v>7</v>
      </c>
      <c r="AK7" s="10"/>
      <c r="AL7" s="10">
        <v>59</v>
      </c>
      <c r="AM7" s="10">
        <v>66</v>
      </c>
      <c r="AN7" s="10">
        <v>27</v>
      </c>
      <c r="AO7" s="10">
        <v>49</v>
      </c>
      <c r="AP7" s="10">
        <v>26</v>
      </c>
      <c r="AQ7" s="10">
        <v>20</v>
      </c>
      <c r="AR7" s="10"/>
      <c r="AS7" s="10">
        <v>148</v>
      </c>
      <c r="AT7" s="10">
        <v>99</v>
      </c>
      <c r="AU7" s="10"/>
      <c r="AV7" s="10">
        <v>104</v>
      </c>
      <c r="AW7" s="10">
        <v>44</v>
      </c>
    </row>
    <row r="8" spans="2:49" ht="30" customHeight="1" x14ac:dyDescent="0.3">
      <c r="B8" s="11" t="s">
        <v>20</v>
      </c>
      <c r="C8" s="11">
        <v>243</v>
      </c>
      <c r="D8" s="11">
        <v>177</v>
      </c>
      <c r="E8" s="11">
        <v>65</v>
      </c>
      <c r="F8" s="11"/>
      <c r="G8" s="11">
        <v>23</v>
      </c>
      <c r="H8" s="11">
        <v>47</v>
      </c>
      <c r="I8" s="11">
        <v>29</v>
      </c>
      <c r="J8" s="11">
        <v>46</v>
      </c>
      <c r="K8" s="11">
        <v>37</v>
      </c>
      <c r="L8" s="11">
        <v>60</v>
      </c>
      <c r="M8" s="11"/>
      <c r="N8" s="11">
        <v>88</v>
      </c>
      <c r="O8" s="11">
        <v>59</v>
      </c>
      <c r="P8" s="11">
        <v>47</v>
      </c>
      <c r="Q8" s="11">
        <v>48</v>
      </c>
      <c r="R8" s="11"/>
      <c r="S8" s="11">
        <v>32</v>
      </c>
      <c r="T8" s="11">
        <v>34</v>
      </c>
      <c r="U8" s="11">
        <v>20</v>
      </c>
      <c r="V8" s="11">
        <v>19</v>
      </c>
      <c r="W8" s="11">
        <v>15</v>
      </c>
      <c r="X8" s="11">
        <v>15</v>
      </c>
      <c r="Y8" s="11">
        <v>11</v>
      </c>
      <c r="Z8" s="11">
        <v>12</v>
      </c>
      <c r="AA8" s="11">
        <v>19</v>
      </c>
      <c r="AB8" s="11">
        <v>36</v>
      </c>
      <c r="AC8" s="11">
        <v>15</v>
      </c>
      <c r="AD8" s="11">
        <v>15</v>
      </c>
      <c r="AE8" s="11"/>
      <c r="AF8" s="11">
        <v>51</v>
      </c>
      <c r="AG8" s="11">
        <v>57</v>
      </c>
      <c r="AH8" s="11">
        <v>60</v>
      </c>
      <c r="AI8" s="11">
        <v>35</v>
      </c>
      <c r="AJ8" s="11">
        <v>7</v>
      </c>
      <c r="AK8" s="11"/>
      <c r="AL8" s="11">
        <v>59</v>
      </c>
      <c r="AM8" s="11">
        <v>66</v>
      </c>
      <c r="AN8" s="11">
        <v>27</v>
      </c>
      <c r="AO8" s="11">
        <v>48</v>
      </c>
      <c r="AP8" s="11">
        <v>25</v>
      </c>
      <c r="AQ8" s="11">
        <v>19</v>
      </c>
      <c r="AR8" s="11"/>
      <c r="AS8" s="11">
        <v>146</v>
      </c>
      <c r="AT8" s="11">
        <v>98</v>
      </c>
      <c r="AU8" s="11"/>
      <c r="AV8" s="11">
        <v>102</v>
      </c>
      <c r="AW8" s="11">
        <v>44</v>
      </c>
    </row>
    <row r="9" spans="2:49" x14ac:dyDescent="0.3">
      <c r="B9" s="18" t="s">
        <v>266</v>
      </c>
      <c r="C9" s="17">
        <v>1.3438685754983399E-2</v>
      </c>
      <c r="D9" s="17">
        <v>7.7252291698717496E-3</v>
      </c>
      <c r="E9" s="17">
        <v>1.25361692833599E-2</v>
      </c>
      <c r="F9" s="17"/>
      <c r="G9" s="17">
        <v>0</v>
      </c>
      <c r="H9" s="17">
        <v>1.7415600873794099E-2</v>
      </c>
      <c r="I9" s="17">
        <v>8.4150177299359502E-2</v>
      </c>
      <c r="J9" s="17">
        <v>0</v>
      </c>
      <c r="K9" s="17">
        <v>0</v>
      </c>
      <c r="L9" s="17">
        <v>0</v>
      </c>
      <c r="M9" s="17"/>
      <c r="N9" s="17">
        <v>2.4692399210900301E-2</v>
      </c>
      <c r="O9" s="17">
        <v>0</v>
      </c>
      <c r="P9" s="17">
        <v>2.2972205202166401E-2</v>
      </c>
      <c r="Q9" s="17">
        <v>0</v>
      </c>
      <c r="R9" s="17"/>
      <c r="S9" s="17">
        <v>7.6737108024099498E-2</v>
      </c>
      <c r="T9" s="17">
        <v>0</v>
      </c>
      <c r="U9" s="17">
        <v>0</v>
      </c>
      <c r="V9" s="17">
        <v>4.2649781254731199E-2</v>
      </c>
      <c r="W9" s="17">
        <v>0</v>
      </c>
      <c r="X9" s="17">
        <v>0</v>
      </c>
      <c r="Y9" s="17">
        <v>0</v>
      </c>
      <c r="Z9" s="17">
        <v>0</v>
      </c>
      <c r="AA9" s="17">
        <v>0</v>
      </c>
      <c r="AB9" s="17">
        <v>0</v>
      </c>
      <c r="AC9" s="17">
        <v>0</v>
      </c>
      <c r="AD9" s="17">
        <v>0</v>
      </c>
      <c r="AE9" s="17"/>
      <c r="AF9" s="17">
        <v>0</v>
      </c>
      <c r="AG9" s="17">
        <v>0</v>
      </c>
      <c r="AH9" s="17">
        <v>0</v>
      </c>
      <c r="AI9" s="17">
        <v>9.3959357573704994E-2</v>
      </c>
      <c r="AJ9" s="17">
        <v>0</v>
      </c>
      <c r="AK9" s="17"/>
      <c r="AL9" s="17">
        <v>5.5630800424016302E-2</v>
      </c>
      <c r="AM9" s="17">
        <v>0</v>
      </c>
      <c r="AN9" s="17">
        <v>0</v>
      </c>
      <c r="AO9" s="17">
        <v>0</v>
      </c>
      <c r="AP9" s="17">
        <v>0</v>
      </c>
      <c r="AQ9" s="17">
        <v>0</v>
      </c>
      <c r="AR9" s="17"/>
      <c r="AS9" s="17">
        <v>2.2444222582685899E-2</v>
      </c>
      <c r="AT9" s="17">
        <v>0</v>
      </c>
      <c r="AU9" s="17"/>
      <c r="AV9" s="17">
        <v>3.2190480178924598E-2</v>
      </c>
      <c r="AW9" s="17">
        <v>0</v>
      </c>
    </row>
    <row r="10" spans="2:49" x14ac:dyDescent="0.3">
      <c r="B10" s="18" t="s">
        <v>267</v>
      </c>
      <c r="C10" s="17">
        <v>3.9502290283791298E-2</v>
      </c>
      <c r="D10" s="17">
        <v>3.9069886062536599E-2</v>
      </c>
      <c r="E10" s="17">
        <v>4.1344530202970603E-2</v>
      </c>
      <c r="F10" s="17"/>
      <c r="G10" s="17">
        <v>0</v>
      </c>
      <c r="H10" s="17">
        <v>0.115058802554319</v>
      </c>
      <c r="I10" s="17">
        <v>4.7940881871622501E-2</v>
      </c>
      <c r="J10" s="17">
        <v>0</v>
      </c>
      <c r="K10" s="17">
        <v>2.5406317222837101E-2</v>
      </c>
      <c r="L10" s="17">
        <v>3.1188770003852E-2</v>
      </c>
      <c r="M10" s="17"/>
      <c r="N10" s="17">
        <v>3.9777171336756997E-2</v>
      </c>
      <c r="O10" s="17">
        <v>0</v>
      </c>
      <c r="P10" s="17">
        <v>5.0827692366341701E-2</v>
      </c>
      <c r="Q10" s="17">
        <v>7.7312838942591403E-2</v>
      </c>
      <c r="R10" s="17"/>
      <c r="S10" s="17">
        <v>5.7787268487973699E-2</v>
      </c>
      <c r="T10" s="17">
        <v>2.6841052663752699E-2</v>
      </c>
      <c r="U10" s="17">
        <v>4.6412317369543099E-2</v>
      </c>
      <c r="V10" s="17">
        <v>4.2649781254731199E-2</v>
      </c>
      <c r="W10" s="17">
        <v>5.8053899052707997E-2</v>
      </c>
      <c r="X10" s="17">
        <v>0</v>
      </c>
      <c r="Y10" s="17">
        <v>0</v>
      </c>
      <c r="Z10" s="17">
        <v>8.4029692869209499E-2</v>
      </c>
      <c r="AA10" s="17">
        <v>4.3989524441164198E-2</v>
      </c>
      <c r="AB10" s="17">
        <v>6.5345831171652893E-2</v>
      </c>
      <c r="AC10" s="17">
        <v>0</v>
      </c>
      <c r="AD10" s="17">
        <v>0</v>
      </c>
      <c r="AE10" s="17"/>
      <c r="AF10" s="17">
        <v>3.7580240041335998E-2</v>
      </c>
      <c r="AG10" s="17">
        <v>5.7958776278380697E-2</v>
      </c>
      <c r="AH10" s="17">
        <v>0</v>
      </c>
      <c r="AI10" s="17">
        <v>5.3147798114443201E-2</v>
      </c>
      <c r="AJ10" s="17">
        <v>0.25367090453416202</v>
      </c>
      <c r="AK10" s="17"/>
      <c r="AL10" s="17">
        <v>9.81867353952348E-2</v>
      </c>
      <c r="AM10" s="17">
        <v>2.97506782442125E-2</v>
      </c>
      <c r="AN10" s="17">
        <v>0</v>
      </c>
      <c r="AO10" s="17">
        <v>3.8990894173694599E-2</v>
      </c>
      <c r="AP10" s="17">
        <v>0</v>
      </c>
      <c r="AQ10" s="17">
        <v>0</v>
      </c>
      <c r="AR10" s="17"/>
      <c r="AS10" s="17">
        <v>5.9356053025583201E-2</v>
      </c>
      <c r="AT10" s="17">
        <v>9.8751304991362907E-3</v>
      </c>
      <c r="AU10" s="17"/>
      <c r="AV10" s="17">
        <v>6.5246603410707399E-2</v>
      </c>
      <c r="AW10" s="17">
        <v>4.5790966870947303E-2</v>
      </c>
    </row>
    <row r="11" spans="2:49" x14ac:dyDescent="0.3">
      <c r="B11" s="18" t="s">
        <v>268</v>
      </c>
      <c r="C11" s="17">
        <v>9.5789313710680904E-2</v>
      </c>
      <c r="D11" s="17">
        <v>0.122105794248626</v>
      </c>
      <c r="E11" s="17">
        <v>2.5504539882432901E-2</v>
      </c>
      <c r="F11" s="17"/>
      <c r="G11" s="17">
        <v>8.2389013536784003E-2</v>
      </c>
      <c r="H11" s="17">
        <v>0.17830702595682099</v>
      </c>
      <c r="I11" s="17">
        <v>0.18498093976676999</v>
      </c>
      <c r="J11" s="17">
        <v>6.8047452000369393E-2</v>
      </c>
      <c r="K11" s="17">
        <v>9.51761021507289E-2</v>
      </c>
      <c r="L11" s="17">
        <v>1.57890391690634E-2</v>
      </c>
      <c r="M11" s="17"/>
      <c r="N11" s="17">
        <v>0.105166316278476</v>
      </c>
      <c r="O11" s="17">
        <v>0.109820567976713</v>
      </c>
      <c r="P11" s="17">
        <v>0.115024960992791</v>
      </c>
      <c r="Q11" s="17">
        <v>4.4165352179912097E-2</v>
      </c>
      <c r="R11" s="17"/>
      <c r="S11" s="17">
        <v>0.122739185157049</v>
      </c>
      <c r="T11" s="17">
        <v>0.14492606662562199</v>
      </c>
      <c r="U11" s="17">
        <v>0.14861345959782499</v>
      </c>
      <c r="V11" s="17">
        <v>0</v>
      </c>
      <c r="W11" s="17">
        <v>5.89015594147482E-2</v>
      </c>
      <c r="X11" s="17">
        <v>0.142264363502423</v>
      </c>
      <c r="Y11" s="17">
        <v>0</v>
      </c>
      <c r="Z11" s="17">
        <v>0.13972682733639399</v>
      </c>
      <c r="AA11" s="17">
        <v>0.18596727129892199</v>
      </c>
      <c r="AB11" s="17">
        <v>3.60185208965728E-2</v>
      </c>
      <c r="AC11" s="17">
        <v>6.5269803128271395E-2</v>
      </c>
      <c r="AD11" s="17">
        <v>5.6781616040191801E-2</v>
      </c>
      <c r="AE11" s="17"/>
      <c r="AF11" s="17">
        <v>0.13165985132432101</v>
      </c>
      <c r="AG11" s="17">
        <v>3.1193033494347201E-2</v>
      </c>
      <c r="AH11" s="17">
        <v>7.44314932568374E-2</v>
      </c>
      <c r="AI11" s="17">
        <v>0.212414669063413</v>
      </c>
      <c r="AJ11" s="17">
        <v>0.15267706255489</v>
      </c>
      <c r="AK11" s="17"/>
      <c r="AL11" s="17">
        <v>0.13589401745000601</v>
      </c>
      <c r="AM11" s="17">
        <v>0.10805933421189</v>
      </c>
      <c r="AN11" s="17">
        <v>4.0818683887364302E-2</v>
      </c>
      <c r="AO11" s="17">
        <v>7.4578231333220099E-2</v>
      </c>
      <c r="AP11" s="17">
        <v>3.8656333614860698E-2</v>
      </c>
      <c r="AQ11" s="17">
        <v>0.13544371727683899</v>
      </c>
      <c r="AR11" s="17"/>
      <c r="AS11" s="17">
        <v>0.106042450158705</v>
      </c>
      <c r="AT11" s="17">
        <v>8.0488873396661803E-2</v>
      </c>
      <c r="AU11" s="17"/>
      <c r="AV11" s="17">
        <v>0.101656731859619</v>
      </c>
      <c r="AW11" s="17">
        <v>0.116142125517957</v>
      </c>
    </row>
    <row r="12" spans="2:49" x14ac:dyDescent="0.3">
      <c r="B12" s="18" t="s">
        <v>269</v>
      </c>
      <c r="C12" s="17">
        <v>0.11971750901532301</v>
      </c>
      <c r="D12" s="17">
        <v>0.10043853838556401</v>
      </c>
      <c r="E12" s="17">
        <v>0.174384603794624</v>
      </c>
      <c r="F12" s="17"/>
      <c r="G12" s="17">
        <v>0.12665168256052201</v>
      </c>
      <c r="H12" s="17">
        <v>0.13217468108015201</v>
      </c>
      <c r="I12" s="17">
        <v>9.3446502866020506E-2</v>
      </c>
      <c r="J12" s="17">
        <v>9.3329307390702096E-2</v>
      </c>
      <c r="K12" s="17">
        <v>0.100071131850672</v>
      </c>
      <c r="L12" s="17">
        <v>0.15243142949518601</v>
      </c>
      <c r="M12" s="17"/>
      <c r="N12" s="17">
        <v>8.9145624099790405E-2</v>
      </c>
      <c r="O12" s="17">
        <v>0.15061745826314099</v>
      </c>
      <c r="P12" s="17">
        <v>0.204610274565273</v>
      </c>
      <c r="Q12" s="17">
        <v>5.6796130294967703E-2</v>
      </c>
      <c r="R12" s="17"/>
      <c r="S12" s="17">
        <v>0.158240749066451</v>
      </c>
      <c r="T12" s="17">
        <v>7.4725873090089406E-2</v>
      </c>
      <c r="U12" s="17">
        <v>0.217564786584314</v>
      </c>
      <c r="V12" s="17">
        <v>0.26115756133871798</v>
      </c>
      <c r="W12" s="17">
        <v>0.111280597716017</v>
      </c>
      <c r="X12" s="17">
        <v>7.4891898389948697E-2</v>
      </c>
      <c r="Y12" s="17">
        <v>0.15982123065038001</v>
      </c>
      <c r="Z12" s="17">
        <v>7.8229649550124902E-2</v>
      </c>
      <c r="AA12" s="17">
        <v>0.101765900838532</v>
      </c>
      <c r="AB12" s="17">
        <v>7.9595547992044199E-2</v>
      </c>
      <c r="AC12" s="17">
        <v>6.67603284044683E-2</v>
      </c>
      <c r="AD12" s="17">
        <v>5.6781616040191801E-2</v>
      </c>
      <c r="AE12" s="17"/>
      <c r="AF12" s="17">
        <v>8.33523216012442E-2</v>
      </c>
      <c r="AG12" s="17">
        <v>0.153432960375745</v>
      </c>
      <c r="AH12" s="17">
        <v>5.0812968233265601E-2</v>
      </c>
      <c r="AI12" s="17">
        <v>0.23334773336752199</v>
      </c>
      <c r="AJ12" s="17">
        <v>0</v>
      </c>
      <c r="AK12" s="17"/>
      <c r="AL12" s="17">
        <v>8.3895865716382204E-2</v>
      </c>
      <c r="AM12" s="17">
        <v>0.13011572085138201</v>
      </c>
      <c r="AN12" s="17">
        <v>0.14533629366582501</v>
      </c>
      <c r="AO12" s="17">
        <v>0.13100833164066</v>
      </c>
      <c r="AP12" s="17">
        <v>0.11258236171158301</v>
      </c>
      <c r="AQ12" s="17">
        <v>0.13899996450868601</v>
      </c>
      <c r="AR12" s="17"/>
      <c r="AS12" s="17">
        <v>0.127825156833834</v>
      </c>
      <c r="AT12" s="17">
        <v>0.107618715425374</v>
      </c>
      <c r="AU12" s="17"/>
      <c r="AV12" s="17">
        <v>0.136412501449936</v>
      </c>
      <c r="AW12" s="17">
        <v>0.10804974334256599</v>
      </c>
    </row>
    <row r="13" spans="2:49" x14ac:dyDescent="0.3">
      <c r="B13" s="18" t="s">
        <v>270</v>
      </c>
      <c r="C13" s="17">
        <v>7.63170425098358E-2</v>
      </c>
      <c r="D13" s="17">
        <v>7.4280279064559002E-2</v>
      </c>
      <c r="E13" s="17">
        <v>8.3157934272890296E-2</v>
      </c>
      <c r="F13" s="17"/>
      <c r="G13" s="17">
        <v>8.3867375677349101E-2</v>
      </c>
      <c r="H13" s="17">
        <v>9.2790377767775503E-2</v>
      </c>
      <c r="I13" s="17">
        <v>3.64096706767425E-2</v>
      </c>
      <c r="J13" s="17">
        <v>8.7862161358560995E-2</v>
      </c>
      <c r="K13" s="17">
        <v>2.2188600752859101E-2</v>
      </c>
      <c r="L13" s="17">
        <v>0.104535827169543</v>
      </c>
      <c r="M13" s="17"/>
      <c r="N13" s="17">
        <v>0.116850163921437</v>
      </c>
      <c r="O13" s="17">
        <v>6.3071735898534695E-2</v>
      </c>
      <c r="P13" s="17">
        <v>2.0608691060387901E-2</v>
      </c>
      <c r="Q13" s="17">
        <v>7.44012339584285E-2</v>
      </c>
      <c r="R13" s="17"/>
      <c r="S13" s="17">
        <v>5.2189986738359201E-2</v>
      </c>
      <c r="T13" s="17">
        <v>8.3584258973032496E-2</v>
      </c>
      <c r="U13" s="17">
        <v>4.5074226358311098E-2</v>
      </c>
      <c r="V13" s="17">
        <v>0.106035033238705</v>
      </c>
      <c r="W13" s="17">
        <v>0.123196882376529</v>
      </c>
      <c r="X13" s="17">
        <v>5.7416093989336801E-2</v>
      </c>
      <c r="Y13" s="17">
        <v>8.56586858853845E-2</v>
      </c>
      <c r="Z13" s="17">
        <v>0</v>
      </c>
      <c r="AA13" s="17">
        <v>4.40549327489346E-2</v>
      </c>
      <c r="AB13" s="17">
        <v>8.47878472738086E-2</v>
      </c>
      <c r="AC13" s="17">
        <v>0.181416168019741</v>
      </c>
      <c r="AD13" s="17">
        <v>6.02129820371946E-2</v>
      </c>
      <c r="AE13" s="17"/>
      <c r="AF13" s="17">
        <v>9.0101278854416697E-2</v>
      </c>
      <c r="AG13" s="17">
        <v>5.0179363072805801E-2</v>
      </c>
      <c r="AH13" s="17">
        <v>0.139292462412897</v>
      </c>
      <c r="AI13" s="17">
        <v>2.9718911861734601E-2</v>
      </c>
      <c r="AJ13" s="17">
        <v>0.13010471296616</v>
      </c>
      <c r="AK13" s="17"/>
      <c r="AL13" s="17">
        <v>9.3311949066482297E-2</v>
      </c>
      <c r="AM13" s="17">
        <v>3.0021713021245702E-2</v>
      </c>
      <c r="AN13" s="17">
        <v>0.14228933269889699</v>
      </c>
      <c r="AO13" s="17">
        <v>5.6075770693553503E-2</v>
      </c>
      <c r="AP13" s="17">
        <v>0.148560771060503</v>
      </c>
      <c r="AQ13" s="17">
        <v>4.8032599811441798E-2</v>
      </c>
      <c r="AR13" s="17"/>
      <c r="AS13" s="17">
        <v>8.1351132563515297E-2</v>
      </c>
      <c r="AT13" s="17">
        <v>6.8804824683400601E-2</v>
      </c>
      <c r="AU13" s="17"/>
      <c r="AV13" s="17">
        <v>8.7968595756623094E-2</v>
      </c>
      <c r="AW13" s="17">
        <v>6.6112071275399503E-2</v>
      </c>
    </row>
    <row r="14" spans="2:49" x14ac:dyDescent="0.3">
      <c r="B14" s="18" t="s">
        <v>271</v>
      </c>
      <c r="C14" s="17">
        <v>0.15248688821492101</v>
      </c>
      <c r="D14" s="17">
        <v>0.13786123488920399</v>
      </c>
      <c r="E14" s="17">
        <v>0.19499106914651201</v>
      </c>
      <c r="F14" s="17"/>
      <c r="G14" s="17">
        <v>4.4230950220713598E-2</v>
      </c>
      <c r="H14" s="17">
        <v>0.163297241847492</v>
      </c>
      <c r="I14" s="17">
        <v>0.229800005795954</v>
      </c>
      <c r="J14" s="17">
        <v>0.13098500118332099</v>
      </c>
      <c r="K14" s="17">
        <v>0.17329076975477201</v>
      </c>
      <c r="L14" s="17">
        <v>0.152040107832733</v>
      </c>
      <c r="M14" s="17"/>
      <c r="N14" s="17">
        <v>0.18625887810542699</v>
      </c>
      <c r="O14" s="17">
        <v>0.14655124435335201</v>
      </c>
      <c r="P14" s="17">
        <v>8.4575094709129994E-2</v>
      </c>
      <c r="Q14" s="17">
        <v>0.16784131271792099</v>
      </c>
      <c r="R14" s="17"/>
      <c r="S14" s="17">
        <v>0.19848810668563799</v>
      </c>
      <c r="T14" s="17">
        <v>0.19743169548828499</v>
      </c>
      <c r="U14" s="17">
        <v>0.146729546408286</v>
      </c>
      <c r="V14" s="17">
        <v>0.247206634706928</v>
      </c>
      <c r="W14" s="17">
        <v>0.21981135344557901</v>
      </c>
      <c r="X14" s="17">
        <v>0</v>
      </c>
      <c r="Y14" s="17">
        <v>8.8710001585984397E-2</v>
      </c>
      <c r="Z14" s="17">
        <v>8.2807286985522199E-2</v>
      </c>
      <c r="AA14" s="17">
        <v>0.19825033687463001</v>
      </c>
      <c r="AB14" s="17">
        <v>0.15114300504448799</v>
      </c>
      <c r="AC14" s="17">
        <v>0.119016219724493</v>
      </c>
      <c r="AD14" s="17">
        <v>0</v>
      </c>
      <c r="AE14" s="17"/>
      <c r="AF14" s="17">
        <v>0.15241805925332699</v>
      </c>
      <c r="AG14" s="17">
        <v>0.113556786235568</v>
      </c>
      <c r="AH14" s="17">
        <v>0.16189810024100099</v>
      </c>
      <c r="AI14" s="17">
        <v>0.21172071076573901</v>
      </c>
      <c r="AJ14" s="17">
        <v>0.309674996503011</v>
      </c>
      <c r="AK14" s="17"/>
      <c r="AL14" s="17">
        <v>0.197034433140996</v>
      </c>
      <c r="AM14" s="17">
        <v>0.12582944204316701</v>
      </c>
      <c r="AN14" s="17">
        <v>0.151023689678801</v>
      </c>
      <c r="AO14" s="17">
        <v>0.17410826262083201</v>
      </c>
      <c r="AP14" s="17">
        <v>7.4487969675963495E-2</v>
      </c>
      <c r="AQ14" s="17">
        <v>0.15524783169664699</v>
      </c>
      <c r="AR14" s="17"/>
      <c r="AS14" s="17">
        <v>0.20097981060121101</v>
      </c>
      <c r="AT14" s="17">
        <v>8.0122390933040799E-2</v>
      </c>
      <c r="AU14" s="17"/>
      <c r="AV14" s="17">
        <v>0.218865175309989</v>
      </c>
      <c r="AW14" s="17">
        <v>0.15979240071259601</v>
      </c>
    </row>
    <row r="15" spans="2:49" x14ac:dyDescent="0.3">
      <c r="B15" s="18" t="s">
        <v>272</v>
      </c>
      <c r="C15" s="17">
        <v>8.7866328540212493E-2</v>
      </c>
      <c r="D15" s="17">
        <v>7.7165869554265604E-2</v>
      </c>
      <c r="E15" s="17">
        <v>0.118566796140636</v>
      </c>
      <c r="F15" s="17"/>
      <c r="G15" s="17">
        <v>4.6301817619694298E-2</v>
      </c>
      <c r="H15" s="17">
        <v>3.9664525163406003E-2</v>
      </c>
      <c r="I15" s="17">
        <v>4.4631823107795697E-2</v>
      </c>
      <c r="J15" s="17">
        <v>0.130755651164353</v>
      </c>
      <c r="K15" s="17">
        <v>9.8283368944358004E-2</v>
      </c>
      <c r="L15" s="17">
        <v>0.122665843958204</v>
      </c>
      <c r="M15" s="17"/>
      <c r="N15" s="17">
        <v>8.9395339104717003E-2</v>
      </c>
      <c r="O15" s="17">
        <v>0.13074242197720201</v>
      </c>
      <c r="P15" s="17">
        <v>8.24038005294329E-2</v>
      </c>
      <c r="Q15" s="17">
        <v>3.9530501625240203E-2</v>
      </c>
      <c r="R15" s="17"/>
      <c r="S15" s="17">
        <v>9.7389033085559004E-2</v>
      </c>
      <c r="T15" s="17">
        <v>0.10951207612302701</v>
      </c>
      <c r="U15" s="17">
        <v>4.9021284938367299E-2</v>
      </c>
      <c r="V15" s="17">
        <v>0</v>
      </c>
      <c r="W15" s="17">
        <v>0.188591898761753</v>
      </c>
      <c r="X15" s="17">
        <v>6.3148419707856507E-2</v>
      </c>
      <c r="Y15" s="17">
        <v>0.268761346623621</v>
      </c>
      <c r="Z15" s="17">
        <v>0.15009968156317399</v>
      </c>
      <c r="AA15" s="17">
        <v>0</v>
      </c>
      <c r="AB15" s="17">
        <v>0.14250849507725299</v>
      </c>
      <c r="AC15" s="17">
        <v>0</v>
      </c>
      <c r="AD15" s="17">
        <v>0</v>
      </c>
      <c r="AE15" s="17"/>
      <c r="AF15" s="17">
        <v>9.5167433786644107E-2</v>
      </c>
      <c r="AG15" s="17">
        <v>9.7624355241304098E-2</v>
      </c>
      <c r="AH15" s="17">
        <v>8.1573293278048895E-2</v>
      </c>
      <c r="AI15" s="17">
        <v>5.6777120142450899E-2</v>
      </c>
      <c r="AJ15" s="17">
        <v>0</v>
      </c>
      <c r="AK15" s="17"/>
      <c r="AL15" s="17">
        <v>8.5284048213208702E-2</v>
      </c>
      <c r="AM15" s="17">
        <v>0.122277089370061</v>
      </c>
      <c r="AN15" s="17">
        <v>7.1740641405394406E-2</v>
      </c>
      <c r="AO15" s="17">
        <v>3.8546371960359302E-2</v>
      </c>
      <c r="AP15" s="17">
        <v>0.109473349587961</v>
      </c>
      <c r="AQ15" s="17">
        <v>9.7272695934428402E-2</v>
      </c>
      <c r="AR15" s="17"/>
      <c r="AS15" s="17">
        <v>8.0829941679199796E-2</v>
      </c>
      <c r="AT15" s="17">
        <v>9.8366512336559006E-2</v>
      </c>
      <c r="AU15" s="17"/>
      <c r="AV15" s="17">
        <v>9.4149588234362494E-2</v>
      </c>
      <c r="AW15" s="17">
        <v>5.0156720798792402E-2</v>
      </c>
    </row>
    <row r="16" spans="2:49" ht="28.8" x14ac:dyDescent="0.3">
      <c r="B16" s="18" t="s">
        <v>273</v>
      </c>
      <c r="C16" s="17">
        <v>0.148806915742832</v>
      </c>
      <c r="D16" s="17">
        <v>0.14339113129311601</v>
      </c>
      <c r="E16" s="17">
        <v>0.16609124917447901</v>
      </c>
      <c r="F16" s="17"/>
      <c r="G16" s="17">
        <v>0.21766206875999999</v>
      </c>
      <c r="H16" s="17">
        <v>5.9205269690237802E-2</v>
      </c>
      <c r="I16" s="17">
        <v>9.0019395294326496E-2</v>
      </c>
      <c r="J16" s="17">
        <v>0.107427024283551</v>
      </c>
      <c r="K16" s="17">
        <v>0.23056320868782201</v>
      </c>
      <c r="L16" s="17">
        <v>0.201093104699157</v>
      </c>
      <c r="M16" s="17"/>
      <c r="N16" s="17">
        <v>9.9392887875145802E-2</v>
      </c>
      <c r="O16" s="17">
        <v>0.12943437353950399</v>
      </c>
      <c r="P16" s="17">
        <v>0.178471128940833</v>
      </c>
      <c r="Q16" s="17">
        <v>0.23808362246054399</v>
      </c>
      <c r="R16" s="17"/>
      <c r="S16" s="17">
        <v>9.4302509800542597E-2</v>
      </c>
      <c r="T16" s="17">
        <v>0.144134328076163</v>
      </c>
      <c r="U16" s="17">
        <v>0.13934598321387101</v>
      </c>
      <c r="V16" s="17">
        <v>0.15161241205346501</v>
      </c>
      <c r="W16" s="17">
        <v>0.118920019703665</v>
      </c>
      <c r="X16" s="17">
        <v>0.21016796147200301</v>
      </c>
      <c r="Y16" s="17">
        <v>0.214826952999772</v>
      </c>
      <c r="Z16" s="17">
        <v>0.151164645958724</v>
      </c>
      <c r="AA16" s="17">
        <v>0.10201589843285699</v>
      </c>
      <c r="AB16" s="17">
        <v>0.10831696570607099</v>
      </c>
      <c r="AC16" s="17">
        <v>0.25044167134395501</v>
      </c>
      <c r="AD16" s="17">
        <v>0.26313982822557003</v>
      </c>
      <c r="AE16" s="17"/>
      <c r="AF16" s="17">
        <v>0.16575361228721799</v>
      </c>
      <c r="AG16" s="17">
        <v>0.20038869027315101</v>
      </c>
      <c r="AH16" s="17">
        <v>0.14752709718798099</v>
      </c>
      <c r="AI16" s="17">
        <v>2.6967528561965499E-2</v>
      </c>
      <c r="AJ16" s="17">
        <v>0.15387232344177601</v>
      </c>
      <c r="AK16" s="17"/>
      <c r="AL16" s="17">
        <v>5.2933342121122003E-2</v>
      </c>
      <c r="AM16" s="17">
        <v>0.19251173004536701</v>
      </c>
      <c r="AN16" s="17">
        <v>7.1986314190204903E-2</v>
      </c>
      <c r="AO16" s="17">
        <v>0.243090557564729</v>
      </c>
      <c r="AP16" s="17">
        <v>0.115865448493691</v>
      </c>
      <c r="AQ16" s="17">
        <v>0.20577306762259401</v>
      </c>
      <c r="AR16" s="17"/>
      <c r="AS16" s="17">
        <v>9.8184683675719295E-2</v>
      </c>
      <c r="AT16" s="17">
        <v>0.22434891640103299</v>
      </c>
      <c r="AU16" s="17"/>
      <c r="AV16" s="17">
        <v>0.10320460205499001</v>
      </c>
      <c r="AW16" s="17">
        <v>8.6624537195008205E-2</v>
      </c>
    </row>
    <row r="17" spans="2:49" ht="28.8" x14ac:dyDescent="0.3">
      <c r="B17" s="18" t="s">
        <v>296</v>
      </c>
      <c r="C17" s="19">
        <v>0.26607502622742102</v>
      </c>
      <c r="D17" s="19">
        <v>0.29796203733225701</v>
      </c>
      <c r="E17" s="19">
        <v>0.183423108102096</v>
      </c>
      <c r="F17" s="19"/>
      <c r="G17" s="19">
        <v>0.39889709162493803</v>
      </c>
      <c r="H17" s="19">
        <v>0.202086475066002</v>
      </c>
      <c r="I17" s="19">
        <v>0.18862060332140901</v>
      </c>
      <c r="J17" s="19">
        <v>0.38159340261914398</v>
      </c>
      <c r="K17" s="19">
        <v>0.25502050063595</v>
      </c>
      <c r="L17" s="19">
        <v>0.22025587767226101</v>
      </c>
      <c r="M17" s="19"/>
      <c r="N17" s="19">
        <v>0.24932122006735</v>
      </c>
      <c r="O17" s="19">
        <v>0.26976219799155299</v>
      </c>
      <c r="P17" s="19">
        <v>0.240506151633645</v>
      </c>
      <c r="Q17" s="19">
        <v>0.301869007820395</v>
      </c>
      <c r="R17" s="19"/>
      <c r="S17" s="19">
        <v>0.14212605295432801</v>
      </c>
      <c r="T17" s="19">
        <v>0.218844648960028</v>
      </c>
      <c r="U17" s="19">
        <v>0.20723839552948101</v>
      </c>
      <c r="V17" s="19">
        <v>0.14868879615272201</v>
      </c>
      <c r="W17" s="19">
        <v>0.121243789529001</v>
      </c>
      <c r="X17" s="19">
        <v>0.45211126293843201</v>
      </c>
      <c r="Y17" s="19">
        <v>0.182221782254857</v>
      </c>
      <c r="Z17" s="19">
        <v>0.31394221573685099</v>
      </c>
      <c r="AA17" s="19">
        <v>0.32395613536496098</v>
      </c>
      <c r="AB17" s="19">
        <v>0.33228378683811</v>
      </c>
      <c r="AC17" s="19">
        <v>0.317095809379071</v>
      </c>
      <c r="AD17" s="19">
        <v>0.56308395765685204</v>
      </c>
      <c r="AE17" s="19"/>
      <c r="AF17" s="19">
        <v>0.24396720285149301</v>
      </c>
      <c r="AG17" s="19">
        <v>0.29566603502869798</v>
      </c>
      <c r="AH17" s="19">
        <v>0.34446458538996899</v>
      </c>
      <c r="AI17" s="19">
        <v>8.1946170549027003E-2</v>
      </c>
      <c r="AJ17" s="19">
        <v>0</v>
      </c>
      <c r="AK17" s="19"/>
      <c r="AL17" s="19">
        <v>0.19782880847255199</v>
      </c>
      <c r="AM17" s="19">
        <v>0.261434292212675</v>
      </c>
      <c r="AN17" s="19">
        <v>0.37680504447351398</v>
      </c>
      <c r="AO17" s="19">
        <v>0.24360158001295101</v>
      </c>
      <c r="AP17" s="19">
        <v>0.40037376585543799</v>
      </c>
      <c r="AQ17" s="19">
        <v>0.21923012314936399</v>
      </c>
      <c r="AR17" s="19"/>
      <c r="AS17" s="19">
        <v>0.222986548879546</v>
      </c>
      <c r="AT17" s="19">
        <v>0.33037463632479502</v>
      </c>
      <c r="AU17" s="19"/>
      <c r="AV17" s="19">
        <v>0.160305721744849</v>
      </c>
      <c r="AW17" s="19">
        <v>0.36733143428673298</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123</v>
      </c>
      <c r="D7" s="10">
        <v>86</v>
      </c>
      <c r="E7" s="10">
        <v>37</v>
      </c>
      <c r="F7" s="10"/>
      <c r="G7" s="10">
        <v>39</v>
      </c>
      <c r="H7" s="10">
        <v>34</v>
      </c>
      <c r="I7" s="10">
        <v>20</v>
      </c>
      <c r="J7" s="10">
        <v>17</v>
      </c>
      <c r="K7" s="10">
        <v>6</v>
      </c>
      <c r="L7" s="10">
        <v>7</v>
      </c>
      <c r="M7" s="10"/>
      <c r="N7" s="10">
        <v>39</v>
      </c>
      <c r="O7" s="10">
        <v>25</v>
      </c>
      <c r="P7" s="10">
        <v>29</v>
      </c>
      <c r="Q7" s="10">
        <v>28</v>
      </c>
      <c r="R7" s="10"/>
      <c r="S7" s="10">
        <v>21</v>
      </c>
      <c r="T7" s="10">
        <v>16</v>
      </c>
      <c r="U7" s="10">
        <v>10</v>
      </c>
      <c r="V7" s="10">
        <v>7</v>
      </c>
      <c r="W7" s="10">
        <v>10</v>
      </c>
      <c r="X7" s="10">
        <v>17</v>
      </c>
      <c r="Y7" s="10">
        <v>4</v>
      </c>
      <c r="Z7" s="10">
        <v>5</v>
      </c>
      <c r="AA7" s="10">
        <v>17</v>
      </c>
      <c r="AB7" s="10">
        <v>7</v>
      </c>
      <c r="AC7" s="10">
        <v>6</v>
      </c>
      <c r="AD7" s="10">
        <v>3</v>
      </c>
      <c r="AE7" s="10"/>
      <c r="AF7" s="10">
        <v>20</v>
      </c>
      <c r="AG7" s="10">
        <v>32</v>
      </c>
      <c r="AH7" s="10">
        <v>34</v>
      </c>
      <c r="AI7" s="10">
        <v>24</v>
      </c>
      <c r="AJ7" s="10">
        <v>5</v>
      </c>
      <c r="AK7" s="10"/>
      <c r="AL7" s="10">
        <v>51</v>
      </c>
      <c r="AM7" s="10">
        <v>38</v>
      </c>
      <c r="AN7" s="10">
        <v>11</v>
      </c>
      <c r="AO7" s="10">
        <v>18</v>
      </c>
      <c r="AP7" s="10">
        <v>1</v>
      </c>
      <c r="AQ7" s="10">
        <v>4</v>
      </c>
      <c r="AR7" s="10"/>
      <c r="AS7" s="10">
        <v>52</v>
      </c>
      <c r="AT7" s="10">
        <v>71</v>
      </c>
      <c r="AU7" s="10"/>
      <c r="AV7" s="10">
        <v>37</v>
      </c>
      <c r="AW7" s="10">
        <v>15</v>
      </c>
    </row>
    <row r="8" spans="2:49" ht="30" customHeight="1" x14ac:dyDescent="0.3">
      <c r="B8" s="11" t="s">
        <v>20</v>
      </c>
      <c r="C8" s="11">
        <v>126</v>
      </c>
      <c r="D8" s="11">
        <v>90</v>
      </c>
      <c r="E8" s="11">
        <v>36</v>
      </c>
      <c r="F8" s="11"/>
      <c r="G8" s="11">
        <v>40</v>
      </c>
      <c r="H8" s="11">
        <v>32</v>
      </c>
      <c r="I8" s="11">
        <v>25</v>
      </c>
      <c r="J8" s="11">
        <v>17</v>
      </c>
      <c r="K8" s="11">
        <v>6</v>
      </c>
      <c r="L8" s="11">
        <v>7</v>
      </c>
      <c r="M8" s="11"/>
      <c r="N8" s="11">
        <v>39</v>
      </c>
      <c r="O8" s="11">
        <v>25</v>
      </c>
      <c r="P8" s="11">
        <v>31</v>
      </c>
      <c r="Q8" s="11">
        <v>29</v>
      </c>
      <c r="R8" s="11"/>
      <c r="S8" s="11">
        <v>21</v>
      </c>
      <c r="T8" s="11">
        <v>16</v>
      </c>
      <c r="U8" s="11">
        <v>11</v>
      </c>
      <c r="V8" s="11">
        <v>7</v>
      </c>
      <c r="W8" s="11">
        <v>10</v>
      </c>
      <c r="X8" s="11">
        <v>18</v>
      </c>
      <c r="Y8" s="11">
        <v>4</v>
      </c>
      <c r="Z8" s="11">
        <v>5</v>
      </c>
      <c r="AA8" s="11">
        <v>18</v>
      </c>
      <c r="AB8" s="11">
        <v>7</v>
      </c>
      <c r="AC8" s="11">
        <v>6</v>
      </c>
      <c r="AD8" s="11">
        <v>3</v>
      </c>
      <c r="AE8" s="11"/>
      <c r="AF8" s="11">
        <v>22</v>
      </c>
      <c r="AG8" s="11">
        <v>34</v>
      </c>
      <c r="AH8" s="11">
        <v>35</v>
      </c>
      <c r="AI8" s="11">
        <v>23</v>
      </c>
      <c r="AJ8" s="11">
        <v>5</v>
      </c>
      <c r="AK8" s="11"/>
      <c r="AL8" s="11">
        <v>52</v>
      </c>
      <c r="AM8" s="11">
        <v>39</v>
      </c>
      <c r="AN8" s="11">
        <v>12</v>
      </c>
      <c r="AO8" s="11">
        <v>19</v>
      </c>
      <c r="AP8" s="11">
        <v>1</v>
      </c>
      <c r="AQ8" s="11">
        <v>4</v>
      </c>
      <c r="AR8" s="11"/>
      <c r="AS8" s="11">
        <v>53</v>
      </c>
      <c r="AT8" s="11">
        <v>73</v>
      </c>
      <c r="AU8" s="11"/>
      <c r="AV8" s="11">
        <v>37</v>
      </c>
      <c r="AW8" s="11">
        <v>16</v>
      </c>
    </row>
    <row r="9" spans="2:49" x14ac:dyDescent="0.3">
      <c r="B9" s="18" t="s">
        <v>266</v>
      </c>
      <c r="C9" s="17">
        <v>3.0759782357773401E-2</v>
      </c>
      <c r="D9" s="17">
        <v>3.2460203629345603E-2</v>
      </c>
      <c r="E9" s="17">
        <v>2.6518507660963399E-2</v>
      </c>
      <c r="F9" s="17"/>
      <c r="G9" s="17">
        <v>4.8501299908742503E-2</v>
      </c>
      <c r="H9" s="17">
        <v>6.0732207584885602E-2</v>
      </c>
      <c r="I9" s="17">
        <v>0</v>
      </c>
      <c r="J9" s="17">
        <v>0</v>
      </c>
      <c r="K9" s="17">
        <v>0</v>
      </c>
      <c r="L9" s="17">
        <v>0</v>
      </c>
      <c r="M9" s="17"/>
      <c r="N9" s="17">
        <v>2.2643952074099499E-2</v>
      </c>
      <c r="O9" s="17">
        <v>7.9769842577929503E-2</v>
      </c>
      <c r="P9" s="17">
        <v>3.2204828796514602E-2</v>
      </c>
      <c r="Q9" s="17">
        <v>0</v>
      </c>
      <c r="R9" s="17"/>
      <c r="S9" s="17">
        <v>9.0966210387672206E-2</v>
      </c>
      <c r="T9" s="17">
        <v>6.3315125286962495E-2</v>
      </c>
      <c r="U9" s="17">
        <v>0</v>
      </c>
      <c r="V9" s="17">
        <v>0.13913501098620101</v>
      </c>
      <c r="W9" s="17">
        <v>0</v>
      </c>
      <c r="X9" s="17">
        <v>0</v>
      </c>
      <c r="Y9" s="17">
        <v>0</v>
      </c>
      <c r="Z9" s="17">
        <v>0</v>
      </c>
      <c r="AA9" s="17">
        <v>0</v>
      </c>
      <c r="AB9" s="17">
        <v>0</v>
      </c>
      <c r="AC9" s="17">
        <v>0</v>
      </c>
      <c r="AD9" s="17">
        <v>0</v>
      </c>
      <c r="AE9" s="17"/>
      <c r="AF9" s="17">
        <v>0</v>
      </c>
      <c r="AG9" s="17">
        <v>0</v>
      </c>
      <c r="AH9" s="17">
        <v>8.6040194777684598E-2</v>
      </c>
      <c r="AI9" s="17">
        <v>0</v>
      </c>
      <c r="AJ9" s="17">
        <v>0.19202317048487599</v>
      </c>
      <c r="AK9" s="17"/>
      <c r="AL9" s="17">
        <v>3.8576584191224603E-2</v>
      </c>
      <c r="AM9" s="17">
        <v>2.5471901864890199E-2</v>
      </c>
      <c r="AN9" s="17">
        <v>0</v>
      </c>
      <c r="AO9" s="17">
        <v>4.7437419258084097E-2</v>
      </c>
      <c r="AP9" s="17">
        <v>0</v>
      </c>
      <c r="AQ9" s="17">
        <v>0</v>
      </c>
      <c r="AR9" s="17"/>
      <c r="AS9" s="17">
        <v>1.7999901651560599E-2</v>
      </c>
      <c r="AT9" s="17">
        <v>4.0061458272648502E-2</v>
      </c>
      <c r="AU9" s="17"/>
      <c r="AV9" s="17">
        <v>2.5519888136622901E-2</v>
      </c>
      <c r="AW9" s="17">
        <v>0</v>
      </c>
    </row>
    <row r="10" spans="2:49" x14ac:dyDescent="0.3">
      <c r="B10" s="18" t="s">
        <v>267</v>
      </c>
      <c r="C10" s="17">
        <v>0.119408268818983</v>
      </c>
      <c r="D10" s="17">
        <v>0.11558581510419599</v>
      </c>
      <c r="E10" s="17">
        <v>0.12894242161469899</v>
      </c>
      <c r="F10" s="17"/>
      <c r="G10" s="17">
        <v>9.7900823355814806E-2</v>
      </c>
      <c r="H10" s="17">
        <v>0.20783173323022899</v>
      </c>
      <c r="I10" s="17">
        <v>5.7004461495246898E-2</v>
      </c>
      <c r="J10" s="17">
        <v>0.17863055538172701</v>
      </c>
      <c r="K10" s="17">
        <v>0</v>
      </c>
      <c r="L10" s="17">
        <v>0</v>
      </c>
      <c r="M10" s="17"/>
      <c r="N10" s="17">
        <v>8.91810513896997E-2</v>
      </c>
      <c r="O10" s="17">
        <v>0.20155715044390601</v>
      </c>
      <c r="P10" s="17">
        <v>0.177706715238338</v>
      </c>
      <c r="Q10" s="17">
        <v>3.5558708073655999E-2</v>
      </c>
      <c r="R10" s="17"/>
      <c r="S10" s="17">
        <v>0.14281748480176101</v>
      </c>
      <c r="T10" s="17">
        <v>0.182352184840603</v>
      </c>
      <c r="U10" s="17">
        <v>0.12644082169555601</v>
      </c>
      <c r="V10" s="17">
        <v>0.27300772287649999</v>
      </c>
      <c r="W10" s="17">
        <v>9.7952770170998807E-2</v>
      </c>
      <c r="X10" s="17">
        <v>5.6742793061221299E-2</v>
      </c>
      <c r="Y10" s="17">
        <v>0</v>
      </c>
      <c r="Z10" s="17">
        <v>0</v>
      </c>
      <c r="AA10" s="17">
        <v>0.113211658492196</v>
      </c>
      <c r="AB10" s="17">
        <v>0.119804602355384</v>
      </c>
      <c r="AC10" s="17">
        <v>0.15692359670528</v>
      </c>
      <c r="AD10" s="17">
        <v>0</v>
      </c>
      <c r="AE10" s="17"/>
      <c r="AF10" s="17">
        <v>6.4717798380217101E-2</v>
      </c>
      <c r="AG10" s="17">
        <v>5.6337290287679601E-2</v>
      </c>
      <c r="AH10" s="17">
        <v>0.17514778823695401</v>
      </c>
      <c r="AI10" s="17">
        <v>0.16466190265389699</v>
      </c>
      <c r="AJ10" s="17">
        <v>0.40458873419286701</v>
      </c>
      <c r="AK10" s="17"/>
      <c r="AL10" s="17">
        <v>0.13471499988841901</v>
      </c>
      <c r="AM10" s="17">
        <v>0.124706792224087</v>
      </c>
      <c r="AN10" s="17">
        <v>0.119695075483968</v>
      </c>
      <c r="AO10" s="17">
        <v>5.1832534212713902E-2</v>
      </c>
      <c r="AP10" s="17">
        <v>0</v>
      </c>
      <c r="AQ10" s="17">
        <v>0.223190191932292</v>
      </c>
      <c r="AR10" s="17"/>
      <c r="AS10" s="17">
        <v>0.12750991499202699</v>
      </c>
      <c r="AT10" s="17">
        <v>0.113502344710935</v>
      </c>
      <c r="AU10" s="17"/>
      <c r="AV10" s="17">
        <v>0.15525825648899499</v>
      </c>
      <c r="AW10" s="17">
        <v>6.10912560048762E-2</v>
      </c>
    </row>
    <row r="11" spans="2:49" x14ac:dyDescent="0.3">
      <c r="B11" s="18" t="s">
        <v>268</v>
      </c>
      <c r="C11" s="17">
        <v>0.16448732715081199</v>
      </c>
      <c r="D11" s="17">
        <v>0.17552088220254</v>
      </c>
      <c r="E11" s="17">
        <v>0.136966889339843</v>
      </c>
      <c r="F11" s="17"/>
      <c r="G11" s="17">
        <v>0.156105038011599</v>
      </c>
      <c r="H11" s="17">
        <v>0.120155189195294</v>
      </c>
      <c r="I11" s="17">
        <v>0.15020958779127999</v>
      </c>
      <c r="J11" s="17">
        <v>0.29326649169685398</v>
      </c>
      <c r="K11" s="17">
        <v>0.33756650778202402</v>
      </c>
      <c r="L11" s="17">
        <v>0</v>
      </c>
      <c r="M11" s="17"/>
      <c r="N11" s="17">
        <v>0.17826423586210999</v>
      </c>
      <c r="O11" s="17">
        <v>0.16853521140999</v>
      </c>
      <c r="P11" s="17">
        <v>0.135567085084776</v>
      </c>
      <c r="Q11" s="17">
        <v>0.18453564320946</v>
      </c>
      <c r="R11" s="17"/>
      <c r="S11" s="17">
        <v>0.15998778403052799</v>
      </c>
      <c r="T11" s="17">
        <v>8.36494314241647E-2</v>
      </c>
      <c r="U11" s="17">
        <v>0.277779556738313</v>
      </c>
      <c r="V11" s="17">
        <v>0.29667332656180301</v>
      </c>
      <c r="W11" s="17">
        <v>9.6782443967040305E-2</v>
      </c>
      <c r="X11" s="17">
        <v>0.16508028371745401</v>
      </c>
      <c r="Y11" s="17">
        <v>0.49838584687663401</v>
      </c>
      <c r="Z11" s="17">
        <v>0.19601237809795599</v>
      </c>
      <c r="AA11" s="17">
        <v>6.2565921029470395E-2</v>
      </c>
      <c r="AB11" s="17">
        <v>0.138169535900869</v>
      </c>
      <c r="AC11" s="17">
        <v>0.166769460012204</v>
      </c>
      <c r="AD11" s="17">
        <v>0.31529179395748602</v>
      </c>
      <c r="AE11" s="17"/>
      <c r="AF11" s="17">
        <v>0.27933917179464002</v>
      </c>
      <c r="AG11" s="17">
        <v>0.190845080839668</v>
      </c>
      <c r="AH11" s="17">
        <v>0.124841501996368</v>
      </c>
      <c r="AI11" s="17">
        <v>0.125166805472186</v>
      </c>
      <c r="AJ11" s="17">
        <v>0.21779377171648701</v>
      </c>
      <c r="AK11" s="17"/>
      <c r="AL11" s="17">
        <v>0.18193317095786499</v>
      </c>
      <c r="AM11" s="17">
        <v>0.180326439869059</v>
      </c>
      <c r="AN11" s="17">
        <v>0.18156868295076101</v>
      </c>
      <c r="AO11" s="17">
        <v>0.11480364311456299</v>
      </c>
      <c r="AP11" s="17">
        <v>0</v>
      </c>
      <c r="AQ11" s="17">
        <v>0</v>
      </c>
      <c r="AR11" s="17"/>
      <c r="AS11" s="17">
        <v>0.17916050763344701</v>
      </c>
      <c r="AT11" s="17">
        <v>0.15379089725209899</v>
      </c>
      <c r="AU11" s="17"/>
      <c r="AV11" s="17">
        <v>0.14379316060088501</v>
      </c>
      <c r="AW11" s="17">
        <v>0.263816081087907</v>
      </c>
    </row>
    <row r="12" spans="2:49" x14ac:dyDescent="0.3">
      <c r="B12" s="18" t="s">
        <v>269</v>
      </c>
      <c r="C12" s="17">
        <v>0.142223278518815</v>
      </c>
      <c r="D12" s="17">
        <v>0.14588426832078399</v>
      </c>
      <c r="E12" s="17">
        <v>0.13309185698701001</v>
      </c>
      <c r="F12" s="17"/>
      <c r="G12" s="17">
        <v>9.71483362831317E-2</v>
      </c>
      <c r="H12" s="17">
        <v>0.19515072621010601</v>
      </c>
      <c r="I12" s="17">
        <v>0.18717287757347201</v>
      </c>
      <c r="J12" s="17">
        <v>0.184279570926977</v>
      </c>
      <c r="K12" s="17">
        <v>0</v>
      </c>
      <c r="L12" s="17">
        <v>0</v>
      </c>
      <c r="M12" s="17"/>
      <c r="N12" s="17">
        <v>6.1997934228286998E-2</v>
      </c>
      <c r="O12" s="17">
        <v>0.23671512075432499</v>
      </c>
      <c r="P12" s="17">
        <v>0.136191794304175</v>
      </c>
      <c r="Q12" s="17">
        <v>0.185237890017663</v>
      </c>
      <c r="R12" s="17"/>
      <c r="S12" s="17">
        <v>0</v>
      </c>
      <c r="T12" s="17">
        <v>0.17467575529565299</v>
      </c>
      <c r="U12" s="17">
        <v>0</v>
      </c>
      <c r="V12" s="17">
        <v>0.15443422471735499</v>
      </c>
      <c r="W12" s="17">
        <v>0.41911711112087802</v>
      </c>
      <c r="X12" s="17">
        <v>0.16440807365388799</v>
      </c>
      <c r="Y12" s="17">
        <v>0.250993401368244</v>
      </c>
      <c r="Z12" s="17">
        <v>0.16675021151290101</v>
      </c>
      <c r="AA12" s="17">
        <v>5.35574311259445E-2</v>
      </c>
      <c r="AB12" s="17">
        <v>0.14037087929845399</v>
      </c>
      <c r="AC12" s="17">
        <v>0.52132066994261805</v>
      </c>
      <c r="AD12" s="17">
        <v>0</v>
      </c>
      <c r="AE12" s="17"/>
      <c r="AF12" s="17">
        <v>5.3060666347878302E-2</v>
      </c>
      <c r="AG12" s="17">
        <v>0.18658165541295499</v>
      </c>
      <c r="AH12" s="17">
        <v>0.14655181200819301</v>
      </c>
      <c r="AI12" s="17">
        <v>0.23433056172448999</v>
      </c>
      <c r="AJ12" s="17">
        <v>0</v>
      </c>
      <c r="AK12" s="17"/>
      <c r="AL12" s="17">
        <v>0.125518219328866</v>
      </c>
      <c r="AM12" s="17">
        <v>0.18835626875841299</v>
      </c>
      <c r="AN12" s="17">
        <v>0.166969420722866</v>
      </c>
      <c r="AO12" s="17">
        <v>5.8894633882611201E-2</v>
      </c>
      <c r="AP12" s="17">
        <v>0</v>
      </c>
      <c r="AQ12" s="17">
        <v>0.27159275505526898</v>
      </c>
      <c r="AR12" s="17"/>
      <c r="AS12" s="17">
        <v>0.165608115286036</v>
      </c>
      <c r="AT12" s="17">
        <v>0.12517624038898001</v>
      </c>
      <c r="AU12" s="17"/>
      <c r="AV12" s="17">
        <v>0.15104809159928101</v>
      </c>
      <c r="AW12" s="17">
        <v>0.200459108027389</v>
      </c>
    </row>
    <row r="13" spans="2:49" x14ac:dyDescent="0.3">
      <c r="B13" s="18" t="s">
        <v>270</v>
      </c>
      <c r="C13" s="17">
        <v>0.14576154806354499</v>
      </c>
      <c r="D13" s="17">
        <v>0.141995965239752</v>
      </c>
      <c r="E13" s="17">
        <v>0.155153850674842</v>
      </c>
      <c r="F13" s="17"/>
      <c r="G13" s="17">
        <v>0.213335270146193</v>
      </c>
      <c r="H13" s="17">
        <v>0.10897857604163699</v>
      </c>
      <c r="I13" s="17">
        <v>0.10138708151954</v>
      </c>
      <c r="J13" s="17">
        <v>0.17004968884978</v>
      </c>
      <c r="K13" s="17">
        <v>0.17015509899898901</v>
      </c>
      <c r="L13" s="17">
        <v>0</v>
      </c>
      <c r="M13" s="17"/>
      <c r="N13" s="17">
        <v>0.196395684176327</v>
      </c>
      <c r="O13" s="17">
        <v>3.9937151655075297E-2</v>
      </c>
      <c r="P13" s="17">
        <v>0.11846661422457</v>
      </c>
      <c r="Q13" s="17">
        <v>0.20786890623242099</v>
      </c>
      <c r="R13" s="17"/>
      <c r="S13" s="17">
        <v>0.19163043106270899</v>
      </c>
      <c r="T13" s="17">
        <v>0.12804267623941901</v>
      </c>
      <c r="U13" s="17">
        <v>0.12644082169555601</v>
      </c>
      <c r="V13" s="17">
        <v>0.136749714858141</v>
      </c>
      <c r="W13" s="17">
        <v>7.7830857052162999E-2</v>
      </c>
      <c r="X13" s="17">
        <v>0.11404170501965</v>
      </c>
      <c r="Y13" s="17">
        <v>0</v>
      </c>
      <c r="Z13" s="17">
        <v>0</v>
      </c>
      <c r="AA13" s="17">
        <v>0.22516964280923801</v>
      </c>
      <c r="AB13" s="17">
        <v>0.30528934483502401</v>
      </c>
      <c r="AC13" s="17">
        <v>0</v>
      </c>
      <c r="AD13" s="17">
        <v>0.31529179395748602</v>
      </c>
      <c r="AE13" s="17"/>
      <c r="AF13" s="17">
        <v>0.25507699800648498</v>
      </c>
      <c r="AG13" s="17">
        <v>9.2041279674090204E-2</v>
      </c>
      <c r="AH13" s="17">
        <v>8.7155083987352597E-2</v>
      </c>
      <c r="AI13" s="17">
        <v>0.16168256630598399</v>
      </c>
      <c r="AJ13" s="17">
        <v>0.18559432360577099</v>
      </c>
      <c r="AK13" s="17"/>
      <c r="AL13" s="17">
        <v>0.15121731170109401</v>
      </c>
      <c r="AM13" s="17">
        <v>0.128374556540228</v>
      </c>
      <c r="AN13" s="17">
        <v>0.17311167934930699</v>
      </c>
      <c r="AO13" s="17">
        <v>0.187314856001112</v>
      </c>
      <c r="AP13" s="17">
        <v>0</v>
      </c>
      <c r="AQ13" s="17">
        <v>0</v>
      </c>
      <c r="AR13" s="17"/>
      <c r="AS13" s="17">
        <v>0.15085383537760599</v>
      </c>
      <c r="AT13" s="17">
        <v>0.142049381206235</v>
      </c>
      <c r="AU13" s="17"/>
      <c r="AV13" s="17">
        <v>0.186835746317217</v>
      </c>
      <c r="AW13" s="17">
        <v>6.4727236688265397E-2</v>
      </c>
    </row>
    <row r="14" spans="2:49" x14ac:dyDescent="0.3">
      <c r="B14" s="18" t="s">
        <v>271</v>
      </c>
      <c r="C14" s="17">
        <v>0.145055466118202</v>
      </c>
      <c r="D14" s="17">
        <v>0.147431966686461</v>
      </c>
      <c r="E14" s="17">
        <v>0.13912788105700599</v>
      </c>
      <c r="F14" s="17"/>
      <c r="G14" s="17">
        <v>2.7135577685851901E-2</v>
      </c>
      <c r="H14" s="17">
        <v>0.151411477963042</v>
      </c>
      <c r="I14" s="17">
        <v>0.30564404742293999</v>
      </c>
      <c r="J14" s="17">
        <v>0</v>
      </c>
      <c r="K14" s="17">
        <v>0.16196169547554501</v>
      </c>
      <c r="L14" s="17">
        <v>0.58643516945304996</v>
      </c>
      <c r="M14" s="17"/>
      <c r="N14" s="17">
        <v>0.20399709708791799</v>
      </c>
      <c r="O14" s="17">
        <v>0.155869699235337</v>
      </c>
      <c r="P14" s="17">
        <v>9.7112374832376003E-2</v>
      </c>
      <c r="Q14" s="17">
        <v>0.117164265018666</v>
      </c>
      <c r="R14" s="17"/>
      <c r="S14" s="17">
        <v>0.18545010460832101</v>
      </c>
      <c r="T14" s="17">
        <v>6.2394060612863997E-2</v>
      </c>
      <c r="U14" s="17">
        <v>0.27917982193641599</v>
      </c>
      <c r="V14" s="17">
        <v>0</v>
      </c>
      <c r="W14" s="17">
        <v>0.127649058782178</v>
      </c>
      <c r="X14" s="17">
        <v>0.196036301101571</v>
      </c>
      <c r="Y14" s="17">
        <v>0.250620751755122</v>
      </c>
      <c r="Z14" s="17">
        <v>0</v>
      </c>
      <c r="AA14" s="17">
        <v>0.18514396884612699</v>
      </c>
      <c r="AB14" s="17">
        <v>0</v>
      </c>
      <c r="AC14" s="17">
        <v>0</v>
      </c>
      <c r="AD14" s="17">
        <v>0.36941641208502701</v>
      </c>
      <c r="AE14" s="17"/>
      <c r="AF14" s="17">
        <v>6.4396455991228299E-2</v>
      </c>
      <c r="AG14" s="17">
        <v>0.13938459007413101</v>
      </c>
      <c r="AH14" s="17">
        <v>0.141198738578552</v>
      </c>
      <c r="AI14" s="17">
        <v>0.22868422326441501</v>
      </c>
      <c r="AJ14" s="17">
        <v>0</v>
      </c>
      <c r="AK14" s="17"/>
      <c r="AL14" s="17">
        <v>0.20382820526755399</v>
      </c>
      <c r="AM14" s="17">
        <v>6.1754354942596297E-2</v>
      </c>
      <c r="AN14" s="17">
        <v>0.18814057860797601</v>
      </c>
      <c r="AO14" s="17">
        <v>0.16638394769675399</v>
      </c>
      <c r="AP14" s="17">
        <v>0</v>
      </c>
      <c r="AQ14" s="17">
        <v>0</v>
      </c>
      <c r="AR14" s="17"/>
      <c r="AS14" s="17">
        <v>0.120448270381078</v>
      </c>
      <c r="AT14" s="17">
        <v>0.16299357738982001</v>
      </c>
      <c r="AU14" s="17"/>
      <c r="AV14" s="17">
        <v>0.13338972982455699</v>
      </c>
      <c r="AW14" s="17">
        <v>8.9471486357195595E-2</v>
      </c>
    </row>
    <row r="15" spans="2:49" x14ac:dyDescent="0.3">
      <c r="B15" s="18" t="s">
        <v>272</v>
      </c>
      <c r="C15" s="17">
        <v>3.6029728937538301E-2</v>
      </c>
      <c r="D15" s="17">
        <v>1.56221642467288E-2</v>
      </c>
      <c r="E15" s="17">
        <v>8.6931284448318297E-2</v>
      </c>
      <c r="F15" s="17"/>
      <c r="G15" s="17">
        <v>2.64894387382269E-2</v>
      </c>
      <c r="H15" s="17">
        <v>3.1320535251778997E-2</v>
      </c>
      <c r="I15" s="17">
        <v>0.10052789046532</v>
      </c>
      <c r="J15" s="17">
        <v>0</v>
      </c>
      <c r="K15" s="17">
        <v>0</v>
      </c>
      <c r="L15" s="17">
        <v>0</v>
      </c>
      <c r="M15" s="17"/>
      <c r="N15" s="17">
        <v>3.5894597211291401E-2</v>
      </c>
      <c r="O15" s="17">
        <v>4.0168751604808699E-2</v>
      </c>
      <c r="P15" s="17">
        <v>3.4122559458942402E-2</v>
      </c>
      <c r="Q15" s="17">
        <v>3.7161233768585898E-2</v>
      </c>
      <c r="R15" s="17"/>
      <c r="S15" s="17">
        <v>0</v>
      </c>
      <c r="T15" s="17">
        <v>0</v>
      </c>
      <c r="U15" s="17">
        <v>9.6766365211636604E-2</v>
      </c>
      <c r="V15" s="17">
        <v>0</v>
      </c>
      <c r="W15" s="17">
        <v>0</v>
      </c>
      <c r="X15" s="17">
        <v>0</v>
      </c>
      <c r="Y15" s="17">
        <v>0</v>
      </c>
      <c r="Z15" s="17">
        <v>0</v>
      </c>
      <c r="AA15" s="17">
        <v>0.18931661690158799</v>
      </c>
      <c r="AB15" s="17">
        <v>0</v>
      </c>
      <c r="AC15" s="17">
        <v>0</v>
      </c>
      <c r="AD15" s="17">
        <v>0</v>
      </c>
      <c r="AE15" s="17"/>
      <c r="AF15" s="17">
        <v>4.9529147547237598E-2</v>
      </c>
      <c r="AG15" s="17">
        <v>0</v>
      </c>
      <c r="AH15" s="17">
        <v>9.9658303185423999E-2</v>
      </c>
      <c r="AI15" s="17">
        <v>0</v>
      </c>
      <c r="AJ15" s="17">
        <v>0</v>
      </c>
      <c r="AK15" s="17"/>
      <c r="AL15" s="17">
        <v>8.7725166031713195E-2</v>
      </c>
      <c r="AM15" s="17">
        <v>0</v>
      </c>
      <c r="AN15" s="17">
        <v>0</v>
      </c>
      <c r="AO15" s="17">
        <v>0</v>
      </c>
      <c r="AP15" s="17">
        <v>0</v>
      </c>
      <c r="AQ15" s="17">
        <v>0</v>
      </c>
      <c r="AR15" s="17"/>
      <c r="AS15" s="17">
        <v>4.5371353165599197E-2</v>
      </c>
      <c r="AT15" s="17">
        <v>2.9219887757310201E-2</v>
      </c>
      <c r="AU15" s="17"/>
      <c r="AV15" s="17">
        <v>3.7498229084815399E-2</v>
      </c>
      <c r="AW15" s="17">
        <v>6.4216527877833801E-2</v>
      </c>
    </row>
    <row r="16" spans="2:49" ht="28.8" x14ac:dyDescent="0.3">
      <c r="B16" s="18" t="s">
        <v>273</v>
      </c>
      <c r="C16" s="17">
        <v>0.111919749318992</v>
      </c>
      <c r="D16" s="17">
        <v>0.101164608623907</v>
      </c>
      <c r="E16" s="17">
        <v>0.13874575229443101</v>
      </c>
      <c r="F16" s="17"/>
      <c r="G16" s="17">
        <v>0.12948071545735099</v>
      </c>
      <c r="H16" s="17">
        <v>6.04276503470162E-2</v>
      </c>
      <c r="I16" s="17">
        <v>9.8054053732199498E-2</v>
      </c>
      <c r="J16" s="17">
        <v>5.5970554128420502E-2</v>
      </c>
      <c r="K16" s="17">
        <v>0.33031669774344202</v>
      </c>
      <c r="L16" s="17">
        <v>0.26757259469469102</v>
      </c>
      <c r="M16" s="17"/>
      <c r="N16" s="17">
        <v>0.111239807606103</v>
      </c>
      <c r="O16" s="17">
        <v>3.9217626264007197E-2</v>
      </c>
      <c r="P16" s="17">
        <v>0.16270745267199399</v>
      </c>
      <c r="Q16" s="17">
        <v>9.3460539720884306E-2</v>
      </c>
      <c r="R16" s="17"/>
      <c r="S16" s="17">
        <v>9.1893125431579306E-2</v>
      </c>
      <c r="T16" s="17">
        <v>0.18496118543161</v>
      </c>
      <c r="U16" s="17">
        <v>9.3392612722522306E-2</v>
      </c>
      <c r="V16" s="17">
        <v>0</v>
      </c>
      <c r="W16" s="17">
        <v>8.2534248308539698E-2</v>
      </c>
      <c r="X16" s="17">
        <v>0.12874894975380599</v>
      </c>
      <c r="Y16" s="17">
        <v>0</v>
      </c>
      <c r="Z16" s="17">
        <v>0.19601237809795599</v>
      </c>
      <c r="AA16" s="17">
        <v>0.171034760795436</v>
      </c>
      <c r="AB16" s="17">
        <v>0</v>
      </c>
      <c r="AC16" s="17">
        <v>0.15498627333989801</v>
      </c>
      <c r="AD16" s="17">
        <v>0</v>
      </c>
      <c r="AE16" s="17"/>
      <c r="AF16" s="17">
        <v>8.8398831831035404E-2</v>
      </c>
      <c r="AG16" s="17">
        <v>0.18183121852473599</v>
      </c>
      <c r="AH16" s="17">
        <v>5.6919915582794599E-2</v>
      </c>
      <c r="AI16" s="17">
        <v>0</v>
      </c>
      <c r="AJ16" s="17">
        <v>0</v>
      </c>
      <c r="AK16" s="17"/>
      <c r="AL16" s="17">
        <v>3.7606036953811199E-2</v>
      </c>
      <c r="AM16" s="17">
        <v>0.16035506267853</v>
      </c>
      <c r="AN16" s="17">
        <v>7.9755013817896098E-2</v>
      </c>
      <c r="AO16" s="17">
        <v>0.216228289917681</v>
      </c>
      <c r="AP16" s="17">
        <v>0</v>
      </c>
      <c r="AQ16" s="17">
        <v>0.24720141725231401</v>
      </c>
      <c r="AR16" s="17"/>
      <c r="AS16" s="17">
        <v>0.13541320025071099</v>
      </c>
      <c r="AT16" s="17">
        <v>9.4793533822128698E-2</v>
      </c>
      <c r="AU16" s="17"/>
      <c r="AV16" s="17">
        <v>0.14089020127683</v>
      </c>
      <c r="AW16" s="17">
        <v>0.122303405437719</v>
      </c>
    </row>
    <row r="17" spans="2:49" ht="28.8" x14ac:dyDescent="0.3">
      <c r="B17" s="18" t="s">
        <v>296</v>
      </c>
      <c r="C17" s="19">
        <v>0.10435485071533999</v>
      </c>
      <c r="D17" s="19">
        <v>0.124334125946286</v>
      </c>
      <c r="E17" s="19">
        <v>5.4521555922887301E-2</v>
      </c>
      <c r="F17" s="19"/>
      <c r="G17" s="19">
        <v>0.20390350041308899</v>
      </c>
      <c r="H17" s="19">
        <v>6.3991904176010805E-2</v>
      </c>
      <c r="I17" s="19">
        <v>0</v>
      </c>
      <c r="J17" s="19">
        <v>0.117803139016242</v>
      </c>
      <c r="K17" s="19">
        <v>0</v>
      </c>
      <c r="L17" s="19">
        <v>0.14599223585225901</v>
      </c>
      <c r="M17" s="19"/>
      <c r="N17" s="19">
        <v>0.100385640364164</v>
      </c>
      <c r="O17" s="19">
        <v>3.8229446054621002E-2</v>
      </c>
      <c r="P17" s="19">
        <v>0.105920575388313</v>
      </c>
      <c r="Q17" s="19">
        <v>0.13901281395866399</v>
      </c>
      <c r="R17" s="19"/>
      <c r="S17" s="19">
        <v>0.13725485967743001</v>
      </c>
      <c r="T17" s="19">
        <v>0.120609580868724</v>
      </c>
      <c r="U17" s="19">
        <v>0</v>
      </c>
      <c r="V17" s="19">
        <v>0</v>
      </c>
      <c r="W17" s="19">
        <v>9.8133510598202495E-2</v>
      </c>
      <c r="X17" s="19">
        <v>0.17494189369241001</v>
      </c>
      <c r="Y17" s="19">
        <v>0</v>
      </c>
      <c r="Z17" s="19">
        <v>0.44122503229118798</v>
      </c>
      <c r="AA17" s="19">
        <v>0</v>
      </c>
      <c r="AB17" s="19">
        <v>0.29636563761027002</v>
      </c>
      <c r="AC17" s="19">
        <v>0</v>
      </c>
      <c r="AD17" s="19">
        <v>0</v>
      </c>
      <c r="AE17" s="19"/>
      <c r="AF17" s="19">
        <v>0.14548093010127799</v>
      </c>
      <c r="AG17" s="19">
        <v>0.15297888518673999</v>
      </c>
      <c r="AH17" s="19">
        <v>8.2486661646677506E-2</v>
      </c>
      <c r="AI17" s="19">
        <v>8.5473940579028698E-2</v>
      </c>
      <c r="AJ17" s="19">
        <v>0</v>
      </c>
      <c r="AK17" s="19"/>
      <c r="AL17" s="19">
        <v>3.8880305679452498E-2</v>
      </c>
      <c r="AM17" s="19">
        <v>0.130654623122197</v>
      </c>
      <c r="AN17" s="19">
        <v>9.0759549067225706E-2</v>
      </c>
      <c r="AO17" s="19">
        <v>0.15710467591648</v>
      </c>
      <c r="AP17" s="19">
        <v>1</v>
      </c>
      <c r="AQ17" s="19">
        <v>0.25801563576012498</v>
      </c>
      <c r="AR17" s="19"/>
      <c r="AS17" s="19">
        <v>5.7634901261935503E-2</v>
      </c>
      <c r="AT17" s="19">
        <v>0.13841267919984299</v>
      </c>
      <c r="AU17" s="19"/>
      <c r="AV17" s="19">
        <v>2.5766696670796702E-2</v>
      </c>
      <c r="AW17" s="19">
        <v>0.133914898518814</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17</v>
      </c>
      <c r="D7" s="10">
        <v>10</v>
      </c>
      <c r="E7" s="10">
        <v>7</v>
      </c>
      <c r="F7" s="10"/>
      <c r="G7" s="10" t="s">
        <v>279</v>
      </c>
      <c r="H7" s="10">
        <v>9</v>
      </c>
      <c r="I7" s="10">
        <v>4</v>
      </c>
      <c r="J7" s="10">
        <v>2</v>
      </c>
      <c r="K7" s="10" t="s">
        <v>279</v>
      </c>
      <c r="L7" s="10">
        <v>2</v>
      </c>
      <c r="M7" s="10"/>
      <c r="N7" s="10">
        <v>7</v>
      </c>
      <c r="O7" s="10">
        <v>4</v>
      </c>
      <c r="P7" s="10">
        <v>4</v>
      </c>
      <c r="Q7" s="10">
        <v>2</v>
      </c>
      <c r="R7" s="10"/>
      <c r="S7" s="10">
        <v>3</v>
      </c>
      <c r="T7" s="10">
        <v>2</v>
      </c>
      <c r="U7" s="10">
        <v>2</v>
      </c>
      <c r="V7" s="10">
        <v>1</v>
      </c>
      <c r="W7" s="10">
        <v>1</v>
      </c>
      <c r="X7" s="10">
        <v>2</v>
      </c>
      <c r="Y7" s="10">
        <v>1</v>
      </c>
      <c r="Z7" s="10">
        <v>1</v>
      </c>
      <c r="AA7" s="10">
        <v>2</v>
      </c>
      <c r="AB7" s="10" t="s">
        <v>279</v>
      </c>
      <c r="AC7" s="10" t="s">
        <v>279</v>
      </c>
      <c r="AD7" s="10">
        <v>2</v>
      </c>
      <c r="AE7" s="10"/>
      <c r="AF7" s="10">
        <v>1</v>
      </c>
      <c r="AG7" s="10">
        <v>1</v>
      </c>
      <c r="AH7" s="10">
        <v>9</v>
      </c>
      <c r="AI7" s="10">
        <v>5</v>
      </c>
      <c r="AJ7" s="10">
        <v>1</v>
      </c>
      <c r="AK7" s="10"/>
      <c r="AL7" s="10">
        <v>10</v>
      </c>
      <c r="AM7" s="10">
        <v>2</v>
      </c>
      <c r="AN7" s="10" t="s">
        <v>279</v>
      </c>
      <c r="AO7" s="10">
        <v>1</v>
      </c>
      <c r="AP7" s="10" t="s">
        <v>279</v>
      </c>
      <c r="AQ7" s="10">
        <v>4</v>
      </c>
      <c r="AR7" s="10"/>
      <c r="AS7" s="10">
        <v>7</v>
      </c>
      <c r="AT7" s="10">
        <v>10</v>
      </c>
      <c r="AU7" s="10"/>
      <c r="AV7" s="10">
        <v>6</v>
      </c>
      <c r="AW7" s="10">
        <v>1</v>
      </c>
    </row>
    <row r="8" spans="2:49" ht="30" customHeight="1" x14ac:dyDescent="0.3">
      <c r="B8" s="11" t="s">
        <v>20</v>
      </c>
      <c r="C8" s="11">
        <v>17</v>
      </c>
      <c r="D8" s="11">
        <v>10</v>
      </c>
      <c r="E8" s="11">
        <v>7</v>
      </c>
      <c r="F8" s="11"/>
      <c r="G8" s="11" t="s">
        <v>279</v>
      </c>
      <c r="H8" s="11">
        <v>9</v>
      </c>
      <c r="I8" s="11">
        <v>5</v>
      </c>
      <c r="J8" s="11">
        <v>2</v>
      </c>
      <c r="K8" s="11" t="s">
        <v>279</v>
      </c>
      <c r="L8" s="11">
        <v>2</v>
      </c>
      <c r="M8" s="11"/>
      <c r="N8" s="11">
        <v>6</v>
      </c>
      <c r="O8" s="11">
        <v>5</v>
      </c>
      <c r="P8" s="11">
        <v>4</v>
      </c>
      <c r="Q8" s="11">
        <v>2</v>
      </c>
      <c r="R8" s="11"/>
      <c r="S8" s="11">
        <v>3</v>
      </c>
      <c r="T8" s="11">
        <v>2</v>
      </c>
      <c r="U8" s="11">
        <v>2</v>
      </c>
      <c r="V8" s="11">
        <v>1</v>
      </c>
      <c r="W8" s="11">
        <v>1</v>
      </c>
      <c r="X8" s="11">
        <v>2</v>
      </c>
      <c r="Y8" s="11">
        <v>1</v>
      </c>
      <c r="Z8" s="11">
        <v>1</v>
      </c>
      <c r="AA8" s="11">
        <v>2</v>
      </c>
      <c r="AB8" s="11" t="s">
        <v>279</v>
      </c>
      <c r="AC8" s="11" t="s">
        <v>279</v>
      </c>
      <c r="AD8" s="11">
        <v>2</v>
      </c>
      <c r="AE8" s="11"/>
      <c r="AF8" s="11">
        <v>1</v>
      </c>
      <c r="AG8" s="11">
        <v>1</v>
      </c>
      <c r="AH8" s="11">
        <v>9</v>
      </c>
      <c r="AI8" s="11">
        <v>5</v>
      </c>
      <c r="AJ8" s="11">
        <v>1</v>
      </c>
      <c r="AK8" s="11"/>
      <c r="AL8" s="11">
        <v>10</v>
      </c>
      <c r="AM8" s="11">
        <v>2</v>
      </c>
      <c r="AN8" s="11" t="s">
        <v>279</v>
      </c>
      <c r="AO8" s="11">
        <v>1</v>
      </c>
      <c r="AP8" s="11" t="s">
        <v>279</v>
      </c>
      <c r="AQ8" s="11">
        <v>4</v>
      </c>
      <c r="AR8" s="11"/>
      <c r="AS8" s="11">
        <v>8</v>
      </c>
      <c r="AT8" s="11">
        <v>10</v>
      </c>
      <c r="AU8" s="11"/>
      <c r="AV8" s="11">
        <v>6</v>
      </c>
      <c r="AW8" s="11">
        <v>1</v>
      </c>
    </row>
    <row r="9" spans="2:49" x14ac:dyDescent="0.3">
      <c r="B9" s="18" t="s">
        <v>266</v>
      </c>
      <c r="C9" s="17">
        <v>6.1347362723035599E-2</v>
      </c>
      <c r="D9" s="17">
        <v>0.10250097993790699</v>
      </c>
      <c r="E9" s="17">
        <v>0</v>
      </c>
      <c r="F9" s="17"/>
      <c r="G9" s="17" t="s">
        <v>280</v>
      </c>
      <c r="H9" s="17">
        <v>0.121523609493807</v>
      </c>
      <c r="I9" s="17">
        <v>0</v>
      </c>
      <c r="J9" s="17">
        <v>0</v>
      </c>
      <c r="K9" s="17" t="s">
        <v>280</v>
      </c>
      <c r="L9" s="17">
        <v>0</v>
      </c>
      <c r="M9" s="17"/>
      <c r="N9" s="17">
        <v>0</v>
      </c>
      <c r="O9" s="17">
        <v>0</v>
      </c>
      <c r="P9" s="17">
        <v>0.25958631363560503</v>
      </c>
      <c r="Q9" s="17">
        <v>0</v>
      </c>
      <c r="R9" s="17"/>
      <c r="S9" s="17">
        <v>0.30849642649972597</v>
      </c>
      <c r="T9" s="17">
        <v>0</v>
      </c>
      <c r="U9" s="17">
        <v>0</v>
      </c>
      <c r="V9" s="17">
        <v>0</v>
      </c>
      <c r="W9" s="17">
        <v>0</v>
      </c>
      <c r="X9" s="17">
        <v>0</v>
      </c>
      <c r="Y9" s="17">
        <v>0</v>
      </c>
      <c r="Z9" s="17">
        <v>0</v>
      </c>
      <c r="AA9" s="17">
        <v>0</v>
      </c>
      <c r="AB9" s="17" t="s">
        <v>280</v>
      </c>
      <c r="AC9" s="17" t="s">
        <v>280</v>
      </c>
      <c r="AD9" s="17">
        <v>0</v>
      </c>
      <c r="AE9" s="17"/>
      <c r="AF9" s="17">
        <v>0</v>
      </c>
      <c r="AG9" s="17">
        <v>0</v>
      </c>
      <c r="AH9" s="17">
        <v>0.113983029867393</v>
      </c>
      <c r="AI9" s="17">
        <v>0</v>
      </c>
      <c r="AJ9" s="17">
        <v>0</v>
      </c>
      <c r="AK9" s="17"/>
      <c r="AL9" s="17">
        <v>0.103181537473162</v>
      </c>
      <c r="AM9" s="17">
        <v>0</v>
      </c>
      <c r="AN9" s="17" t="s">
        <v>280</v>
      </c>
      <c r="AO9" s="17">
        <v>0</v>
      </c>
      <c r="AP9" s="17" t="s">
        <v>280</v>
      </c>
      <c r="AQ9" s="17">
        <v>0</v>
      </c>
      <c r="AR9" s="17"/>
      <c r="AS9" s="17">
        <v>0.139521099658032</v>
      </c>
      <c r="AT9" s="17">
        <v>0</v>
      </c>
      <c r="AU9" s="17"/>
      <c r="AV9" s="17">
        <v>0</v>
      </c>
      <c r="AW9" s="17">
        <v>1</v>
      </c>
    </row>
    <row r="10" spans="2:49" x14ac:dyDescent="0.3">
      <c r="B10" s="18" t="s">
        <v>267</v>
      </c>
      <c r="C10" s="17">
        <v>4.9853165893265099E-2</v>
      </c>
      <c r="D10" s="17">
        <v>8.3296137441747395E-2</v>
      </c>
      <c r="E10" s="17">
        <v>0</v>
      </c>
      <c r="F10" s="17"/>
      <c r="G10" s="17" t="s">
        <v>280</v>
      </c>
      <c r="H10" s="17">
        <v>9.8754639077063902E-2</v>
      </c>
      <c r="I10" s="17">
        <v>0</v>
      </c>
      <c r="J10" s="17">
        <v>0</v>
      </c>
      <c r="K10" s="17" t="s">
        <v>280</v>
      </c>
      <c r="L10" s="17">
        <v>0</v>
      </c>
      <c r="M10" s="17"/>
      <c r="N10" s="17">
        <v>0.13198270273711499</v>
      </c>
      <c r="O10" s="17">
        <v>0</v>
      </c>
      <c r="P10" s="17">
        <v>0</v>
      </c>
      <c r="Q10" s="17">
        <v>0</v>
      </c>
      <c r="R10" s="17"/>
      <c r="S10" s="17">
        <v>0</v>
      </c>
      <c r="T10" s="17">
        <v>0</v>
      </c>
      <c r="U10" s="17">
        <v>0</v>
      </c>
      <c r="V10" s="17">
        <v>0</v>
      </c>
      <c r="W10" s="17">
        <v>0</v>
      </c>
      <c r="X10" s="17">
        <v>0</v>
      </c>
      <c r="Y10" s="17">
        <v>0</v>
      </c>
      <c r="Z10" s="17">
        <v>0</v>
      </c>
      <c r="AA10" s="17">
        <v>0.5</v>
      </c>
      <c r="AB10" s="17" t="s">
        <v>280</v>
      </c>
      <c r="AC10" s="17" t="s">
        <v>280</v>
      </c>
      <c r="AD10" s="17">
        <v>0</v>
      </c>
      <c r="AE10" s="17"/>
      <c r="AF10" s="17">
        <v>0</v>
      </c>
      <c r="AG10" s="17">
        <v>0</v>
      </c>
      <c r="AH10" s="17">
        <v>9.2626881495305305E-2</v>
      </c>
      <c r="AI10" s="17">
        <v>0</v>
      </c>
      <c r="AJ10" s="17">
        <v>0</v>
      </c>
      <c r="AK10" s="17"/>
      <c r="AL10" s="17">
        <v>8.38491839982584E-2</v>
      </c>
      <c r="AM10" s="17">
        <v>0</v>
      </c>
      <c r="AN10" s="17" t="s">
        <v>280</v>
      </c>
      <c r="AO10" s="17">
        <v>0</v>
      </c>
      <c r="AP10" s="17" t="s">
        <v>280</v>
      </c>
      <c r="AQ10" s="17">
        <v>0</v>
      </c>
      <c r="AR10" s="17"/>
      <c r="AS10" s="17">
        <v>0.113380074026408</v>
      </c>
      <c r="AT10" s="17">
        <v>0</v>
      </c>
      <c r="AU10" s="17"/>
      <c r="AV10" s="17">
        <v>0.13176392120870001</v>
      </c>
      <c r="AW10" s="17">
        <v>0</v>
      </c>
    </row>
    <row r="11" spans="2:49" x14ac:dyDescent="0.3">
      <c r="B11" s="18" t="s">
        <v>268</v>
      </c>
      <c r="C11" s="17">
        <v>0.305331394329316</v>
      </c>
      <c r="D11" s="17">
        <v>0.31862791124115297</v>
      </c>
      <c r="E11" s="17">
        <v>0.285510384630838</v>
      </c>
      <c r="F11" s="17"/>
      <c r="G11" s="17" t="s">
        <v>280</v>
      </c>
      <c r="H11" s="17">
        <v>0.324089726152687</v>
      </c>
      <c r="I11" s="17">
        <v>0.28560897086968601</v>
      </c>
      <c r="J11" s="17">
        <v>0.52464792967704599</v>
      </c>
      <c r="K11" s="17" t="s">
        <v>280</v>
      </c>
      <c r="L11" s="17">
        <v>0</v>
      </c>
      <c r="M11" s="17"/>
      <c r="N11" s="17">
        <v>0.30347727789184797</v>
      </c>
      <c r="O11" s="17">
        <v>0.287006781886532</v>
      </c>
      <c r="P11" s="17">
        <v>0.237932700259574</v>
      </c>
      <c r="Q11" s="17">
        <v>0.48932006095091801</v>
      </c>
      <c r="R11" s="17"/>
      <c r="S11" s="17">
        <v>0.38794754410348098</v>
      </c>
      <c r="T11" s="17">
        <v>0</v>
      </c>
      <c r="U11" s="17">
        <v>0</v>
      </c>
      <c r="V11" s="17">
        <v>0</v>
      </c>
      <c r="W11" s="17">
        <v>1</v>
      </c>
      <c r="X11" s="17">
        <v>0</v>
      </c>
      <c r="Y11" s="17">
        <v>0</v>
      </c>
      <c r="Z11" s="17">
        <v>1</v>
      </c>
      <c r="AA11" s="17">
        <v>0</v>
      </c>
      <c r="AB11" s="17" t="s">
        <v>280</v>
      </c>
      <c r="AC11" s="17" t="s">
        <v>280</v>
      </c>
      <c r="AD11" s="17">
        <v>1</v>
      </c>
      <c r="AE11" s="17"/>
      <c r="AF11" s="17">
        <v>0</v>
      </c>
      <c r="AG11" s="17">
        <v>0</v>
      </c>
      <c r="AH11" s="17">
        <v>0.23633672371092199</v>
      </c>
      <c r="AI11" s="17">
        <v>0.62158975854684395</v>
      </c>
      <c r="AJ11" s="17">
        <v>0</v>
      </c>
      <c r="AK11" s="17"/>
      <c r="AL11" s="17">
        <v>0.226168886670883</v>
      </c>
      <c r="AM11" s="17">
        <v>0.43587040921980802</v>
      </c>
      <c r="AN11" s="17" t="s">
        <v>280</v>
      </c>
      <c r="AO11" s="17">
        <v>0</v>
      </c>
      <c r="AP11" s="17" t="s">
        <v>280</v>
      </c>
      <c r="AQ11" s="17">
        <v>0.52209156414887603</v>
      </c>
      <c r="AR11" s="17"/>
      <c r="AS11" s="17">
        <v>0.17545379237317901</v>
      </c>
      <c r="AT11" s="17">
        <v>0.407253710815561</v>
      </c>
      <c r="AU11" s="17"/>
      <c r="AV11" s="17">
        <v>0.203902492325438</v>
      </c>
      <c r="AW11" s="17">
        <v>0</v>
      </c>
    </row>
    <row r="12" spans="2:49" x14ac:dyDescent="0.3">
      <c r="B12" s="18" t="s">
        <v>269</v>
      </c>
      <c r="C12" s="17">
        <v>4.9853165893265099E-2</v>
      </c>
      <c r="D12" s="17">
        <v>8.3296137441747395E-2</v>
      </c>
      <c r="E12" s="17">
        <v>0</v>
      </c>
      <c r="F12" s="17"/>
      <c r="G12" s="17" t="s">
        <v>280</v>
      </c>
      <c r="H12" s="17">
        <v>9.8754639077063902E-2</v>
      </c>
      <c r="I12" s="17">
        <v>0</v>
      </c>
      <c r="J12" s="17">
        <v>0</v>
      </c>
      <c r="K12" s="17" t="s">
        <v>280</v>
      </c>
      <c r="L12" s="17">
        <v>0</v>
      </c>
      <c r="M12" s="17"/>
      <c r="N12" s="17">
        <v>0.13198270273711499</v>
      </c>
      <c r="O12" s="17">
        <v>0</v>
      </c>
      <c r="P12" s="17">
        <v>0</v>
      </c>
      <c r="Q12" s="17">
        <v>0</v>
      </c>
      <c r="R12" s="17"/>
      <c r="S12" s="17">
        <v>0</v>
      </c>
      <c r="T12" s="17">
        <v>0</v>
      </c>
      <c r="U12" s="17">
        <v>0</v>
      </c>
      <c r="V12" s="17">
        <v>0</v>
      </c>
      <c r="W12" s="17">
        <v>0</v>
      </c>
      <c r="X12" s="17">
        <v>0</v>
      </c>
      <c r="Y12" s="17">
        <v>0</v>
      </c>
      <c r="Z12" s="17">
        <v>0</v>
      </c>
      <c r="AA12" s="17">
        <v>0.5</v>
      </c>
      <c r="AB12" s="17" t="s">
        <v>280</v>
      </c>
      <c r="AC12" s="17" t="s">
        <v>280</v>
      </c>
      <c r="AD12" s="17">
        <v>0</v>
      </c>
      <c r="AE12" s="17"/>
      <c r="AF12" s="17">
        <v>0</v>
      </c>
      <c r="AG12" s="17">
        <v>0</v>
      </c>
      <c r="AH12" s="17">
        <v>0</v>
      </c>
      <c r="AI12" s="17">
        <v>0.17396263732466699</v>
      </c>
      <c r="AJ12" s="17">
        <v>0</v>
      </c>
      <c r="AK12" s="17"/>
      <c r="AL12" s="17">
        <v>8.38491839982584E-2</v>
      </c>
      <c r="AM12" s="17">
        <v>0</v>
      </c>
      <c r="AN12" s="17" t="s">
        <v>280</v>
      </c>
      <c r="AO12" s="17">
        <v>0</v>
      </c>
      <c r="AP12" s="17" t="s">
        <v>280</v>
      </c>
      <c r="AQ12" s="17">
        <v>0</v>
      </c>
      <c r="AR12" s="17"/>
      <c r="AS12" s="17">
        <v>0</v>
      </c>
      <c r="AT12" s="17">
        <v>8.8975771142249097E-2</v>
      </c>
      <c r="AU12" s="17"/>
      <c r="AV12" s="17">
        <v>0</v>
      </c>
      <c r="AW12" s="17">
        <v>0</v>
      </c>
    </row>
    <row r="13" spans="2:49" x14ac:dyDescent="0.3">
      <c r="B13" s="18" t="s">
        <v>270</v>
      </c>
      <c r="C13" s="17">
        <v>0.103614523690528</v>
      </c>
      <c r="D13" s="17">
        <v>9.7760607166762603E-2</v>
      </c>
      <c r="E13" s="17">
        <v>0.112340909477194</v>
      </c>
      <c r="F13" s="17"/>
      <c r="G13" s="17" t="s">
        <v>280</v>
      </c>
      <c r="H13" s="17">
        <v>0</v>
      </c>
      <c r="I13" s="17">
        <v>0</v>
      </c>
      <c r="J13" s="17">
        <v>0.47535207032295401</v>
      </c>
      <c r="K13" s="17" t="s">
        <v>280</v>
      </c>
      <c r="L13" s="17">
        <v>0.44228812325978001</v>
      </c>
      <c r="M13" s="17"/>
      <c r="N13" s="17">
        <v>0.11941041460931601</v>
      </c>
      <c r="O13" s="17">
        <v>0.21767330067412599</v>
      </c>
      <c r="P13" s="17">
        <v>0</v>
      </c>
      <c r="Q13" s="17">
        <v>0</v>
      </c>
      <c r="R13" s="17"/>
      <c r="S13" s="17">
        <v>0</v>
      </c>
      <c r="T13" s="17">
        <v>0</v>
      </c>
      <c r="U13" s="17">
        <v>0.49966208689060898</v>
      </c>
      <c r="V13" s="17">
        <v>0</v>
      </c>
      <c r="W13" s="17">
        <v>0</v>
      </c>
      <c r="X13" s="17">
        <v>0</v>
      </c>
      <c r="Y13" s="17">
        <v>1</v>
      </c>
      <c r="Z13" s="17">
        <v>0</v>
      </c>
      <c r="AA13" s="17">
        <v>0</v>
      </c>
      <c r="AB13" s="17" t="s">
        <v>280</v>
      </c>
      <c r="AC13" s="17" t="s">
        <v>280</v>
      </c>
      <c r="AD13" s="17">
        <v>0</v>
      </c>
      <c r="AE13" s="17"/>
      <c r="AF13" s="17">
        <v>1</v>
      </c>
      <c r="AG13" s="17">
        <v>0</v>
      </c>
      <c r="AH13" s="17">
        <v>8.3803514354097094E-2</v>
      </c>
      <c r="AI13" s="17">
        <v>0</v>
      </c>
      <c r="AJ13" s="17">
        <v>0</v>
      </c>
      <c r="AK13" s="17"/>
      <c r="AL13" s="17">
        <v>9.8409690891609003E-2</v>
      </c>
      <c r="AM13" s="17">
        <v>0</v>
      </c>
      <c r="AN13" s="17" t="s">
        <v>280</v>
      </c>
      <c r="AO13" s="17">
        <v>0</v>
      </c>
      <c r="AP13" s="17" t="s">
        <v>280</v>
      </c>
      <c r="AQ13" s="17">
        <v>0.20542944951964701</v>
      </c>
      <c r="AR13" s="17"/>
      <c r="AS13" s="17">
        <v>0</v>
      </c>
      <c r="AT13" s="17">
        <v>0.184926713915013</v>
      </c>
      <c r="AU13" s="17"/>
      <c r="AV13" s="17">
        <v>0</v>
      </c>
      <c r="AW13" s="17">
        <v>0</v>
      </c>
    </row>
    <row r="14" spans="2:49" x14ac:dyDescent="0.3">
      <c r="B14" s="18" t="s">
        <v>271</v>
      </c>
      <c r="C14" s="17">
        <v>0.29685920815864503</v>
      </c>
      <c r="D14" s="17">
        <v>0.192921508473132</v>
      </c>
      <c r="E14" s="17">
        <v>0.45179829236874303</v>
      </c>
      <c r="F14" s="17"/>
      <c r="G14" s="17" t="s">
        <v>280</v>
      </c>
      <c r="H14" s="17">
        <v>0.35687738619937898</v>
      </c>
      <c r="I14" s="17">
        <v>0.221483471541527</v>
      </c>
      <c r="J14" s="17">
        <v>0</v>
      </c>
      <c r="K14" s="17" t="s">
        <v>280</v>
      </c>
      <c r="L14" s="17">
        <v>0.55771187674022005</v>
      </c>
      <c r="M14" s="17"/>
      <c r="N14" s="17">
        <v>0.31314690202460599</v>
      </c>
      <c r="O14" s="17">
        <v>0</v>
      </c>
      <c r="P14" s="17">
        <v>0.50248098610482095</v>
      </c>
      <c r="Q14" s="17">
        <v>0.51067993904908304</v>
      </c>
      <c r="R14" s="17"/>
      <c r="S14" s="17">
        <v>0</v>
      </c>
      <c r="T14" s="17">
        <v>0.45116779846371302</v>
      </c>
      <c r="U14" s="17">
        <v>0.50033791310939102</v>
      </c>
      <c r="V14" s="17">
        <v>1</v>
      </c>
      <c r="W14" s="17">
        <v>0</v>
      </c>
      <c r="X14" s="17">
        <v>1</v>
      </c>
      <c r="Y14" s="17">
        <v>0</v>
      </c>
      <c r="Z14" s="17">
        <v>0</v>
      </c>
      <c r="AA14" s="17">
        <v>0</v>
      </c>
      <c r="AB14" s="17" t="s">
        <v>280</v>
      </c>
      <c r="AC14" s="17" t="s">
        <v>280</v>
      </c>
      <c r="AD14" s="17">
        <v>0</v>
      </c>
      <c r="AE14" s="17"/>
      <c r="AF14" s="17">
        <v>0</v>
      </c>
      <c r="AG14" s="17">
        <v>1</v>
      </c>
      <c r="AH14" s="17">
        <v>0.22587434257192099</v>
      </c>
      <c r="AI14" s="17">
        <v>0.204447604128489</v>
      </c>
      <c r="AJ14" s="17">
        <v>1</v>
      </c>
      <c r="AK14" s="17"/>
      <c r="AL14" s="17">
        <v>0.30301237389868702</v>
      </c>
      <c r="AM14" s="17">
        <v>0</v>
      </c>
      <c r="AN14" s="17" t="s">
        <v>280</v>
      </c>
      <c r="AO14" s="17">
        <v>1</v>
      </c>
      <c r="AP14" s="17" t="s">
        <v>280</v>
      </c>
      <c r="AQ14" s="17">
        <v>0.27247898633147699</v>
      </c>
      <c r="AR14" s="17"/>
      <c r="AS14" s="17">
        <v>0.406131417760765</v>
      </c>
      <c r="AT14" s="17">
        <v>0.21110711108820501</v>
      </c>
      <c r="AU14" s="17"/>
      <c r="AV14" s="17">
        <v>0.471983005741758</v>
      </c>
      <c r="AW14" s="17">
        <v>0</v>
      </c>
    </row>
    <row r="15" spans="2:49" x14ac:dyDescent="0.3">
      <c r="B15" s="18" t="s">
        <v>272</v>
      </c>
      <c r="C15" s="17">
        <v>0</v>
      </c>
      <c r="D15" s="17">
        <v>0</v>
      </c>
      <c r="E15" s="17">
        <v>0</v>
      </c>
      <c r="F15" s="17"/>
      <c r="G15" s="17" t="s">
        <v>280</v>
      </c>
      <c r="H15" s="17">
        <v>0</v>
      </c>
      <c r="I15" s="17">
        <v>0</v>
      </c>
      <c r="J15" s="17">
        <v>0</v>
      </c>
      <c r="K15" s="17" t="s">
        <v>280</v>
      </c>
      <c r="L15" s="17">
        <v>0</v>
      </c>
      <c r="M15" s="17"/>
      <c r="N15" s="17">
        <v>0</v>
      </c>
      <c r="O15" s="17">
        <v>0</v>
      </c>
      <c r="P15" s="17">
        <v>0</v>
      </c>
      <c r="Q15" s="17">
        <v>0</v>
      </c>
      <c r="R15" s="17"/>
      <c r="S15" s="17">
        <v>0</v>
      </c>
      <c r="T15" s="17">
        <v>0</v>
      </c>
      <c r="U15" s="17">
        <v>0</v>
      </c>
      <c r="V15" s="17">
        <v>0</v>
      </c>
      <c r="W15" s="17">
        <v>0</v>
      </c>
      <c r="X15" s="17">
        <v>0</v>
      </c>
      <c r="Y15" s="17">
        <v>0</v>
      </c>
      <c r="Z15" s="17">
        <v>0</v>
      </c>
      <c r="AA15" s="17">
        <v>0</v>
      </c>
      <c r="AB15" s="17" t="s">
        <v>280</v>
      </c>
      <c r="AC15" s="17" t="s">
        <v>280</v>
      </c>
      <c r="AD15" s="17">
        <v>0</v>
      </c>
      <c r="AE15" s="17"/>
      <c r="AF15" s="17">
        <v>0</v>
      </c>
      <c r="AG15" s="17">
        <v>0</v>
      </c>
      <c r="AH15" s="17">
        <v>0</v>
      </c>
      <c r="AI15" s="17">
        <v>0</v>
      </c>
      <c r="AJ15" s="17">
        <v>0</v>
      </c>
      <c r="AK15" s="17"/>
      <c r="AL15" s="17">
        <v>0</v>
      </c>
      <c r="AM15" s="17">
        <v>0</v>
      </c>
      <c r="AN15" s="17" t="s">
        <v>280</v>
      </c>
      <c r="AO15" s="17">
        <v>0</v>
      </c>
      <c r="AP15" s="17" t="s">
        <v>280</v>
      </c>
      <c r="AQ15" s="17">
        <v>0</v>
      </c>
      <c r="AR15" s="17"/>
      <c r="AS15" s="17">
        <v>0</v>
      </c>
      <c r="AT15" s="17">
        <v>0</v>
      </c>
      <c r="AU15" s="17"/>
      <c r="AV15" s="17">
        <v>0</v>
      </c>
      <c r="AW15" s="17">
        <v>0</v>
      </c>
    </row>
    <row r="16" spans="2:49" ht="28.8" x14ac:dyDescent="0.3">
      <c r="B16" s="18" t="s">
        <v>273</v>
      </c>
      <c r="C16" s="17">
        <v>6.0364919144974397E-2</v>
      </c>
      <c r="D16" s="17">
        <v>0</v>
      </c>
      <c r="E16" s="17">
        <v>0.15035041352322501</v>
      </c>
      <c r="F16" s="17"/>
      <c r="G16" s="17" t="s">
        <v>280</v>
      </c>
      <c r="H16" s="17">
        <v>0</v>
      </c>
      <c r="I16" s="17">
        <v>0.22347950509046199</v>
      </c>
      <c r="J16" s="17">
        <v>0</v>
      </c>
      <c r="K16" s="17" t="s">
        <v>280</v>
      </c>
      <c r="L16" s="17">
        <v>0</v>
      </c>
      <c r="M16" s="17"/>
      <c r="N16" s="17">
        <v>0</v>
      </c>
      <c r="O16" s="17">
        <v>0.22457324564526099</v>
      </c>
      <c r="P16" s="17">
        <v>0</v>
      </c>
      <c r="Q16" s="17">
        <v>0</v>
      </c>
      <c r="R16" s="17"/>
      <c r="S16" s="17">
        <v>0.30355602939679299</v>
      </c>
      <c r="T16" s="17">
        <v>0</v>
      </c>
      <c r="U16" s="17">
        <v>0</v>
      </c>
      <c r="V16" s="17">
        <v>0</v>
      </c>
      <c r="W16" s="17">
        <v>0</v>
      </c>
      <c r="X16" s="17">
        <v>0</v>
      </c>
      <c r="Y16" s="17">
        <v>0</v>
      </c>
      <c r="Z16" s="17">
        <v>0</v>
      </c>
      <c r="AA16" s="17">
        <v>0</v>
      </c>
      <c r="AB16" s="17" t="s">
        <v>280</v>
      </c>
      <c r="AC16" s="17" t="s">
        <v>280</v>
      </c>
      <c r="AD16" s="17">
        <v>0</v>
      </c>
      <c r="AE16" s="17"/>
      <c r="AF16" s="17">
        <v>0</v>
      </c>
      <c r="AG16" s="17">
        <v>0</v>
      </c>
      <c r="AH16" s="17">
        <v>0.112157655625851</v>
      </c>
      <c r="AI16" s="17">
        <v>0</v>
      </c>
      <c r="AJ16" s="17">
        <v>0</v>
      </c>
      <c r="AK16" s="17"/>
      <c r="AL16" s="17">
        <v>0.101529143069141</v>
      </c>
      <c r="AM16" s="17">
        <v>0</v>
      </c>
      <c r="AN16" s="17" t="s">
        <v>280</v>
      </c>
      <c r="AO16" s="17">
        <v>0</v>
      </c>
      <c r="AP16" s="17" t="s">
        <v>280</v>
      </c>
      <c r="AQ16" s="17">
        <v>0</v>
      </c>
      <c r="AR16" s="17"/>
      <c r="AS16" s="17">
        <v>0</v>
      </c>
      <c r="AT16" s="17">
        <v>0.107736693038971</v>
      </c>
      <c r="AU16" s="17"/>
      <c r="AV16" s="17">
        <v>0</v>
      </c>
      <c r="AW16" s="17">
        <v>0</v>
      </c>
    </row>
    <row r="17" spans="2:49" ht="28.8" x14ac:dyDescent="0.3">
      <c r="B17" s="18" t="s">
        <v>296</v>
      </c>
      <c r="C17" s="19">
        <v>7.2776260166971099E-2</v>
      </c>
      <c r="D17" s="19">
        <v>0.12159671829755</v>
      </c>
      <c r="E17" s="19">
        <v>0</v>
      </c>
      <c r="F17" s="19"/>
      <c r="G17" s="19" t="s">
        <v>280</v>
      </c>
      <c r="H17" s="19">
        <v>0</v>
      </c>
      <c r="I17" s="19">
        <v>0.26942805249832602</v>
      </c>
      <c r="J17" s="19">
        <v>0</v>
      </c>
      <c r="K17" s="19" t="s">
        <v>280</v>
      </c>
      <c r="L17" s="19">
        <v>0</v>
      </c>
      <c r="M17" s="19"/>
      <c r="N17" s="19">
        <v>0</v>
      </c>
      <c r="O17" s="19">
        <v>0.27074667179408102</v>
      </c>
      <c r="P17" s="19">
        <v>0</v>
      </c>
      <c r="Q17" s="19">
        <v>0</v>
      </c>
      <c r="R17" s="19"/>
      <c r="S17" s="19">
        <v>0</v>
      </c>
      <c r="T17" s="19">
        <v>0.54883220153628698</v>
      </c>
      <c r="U17" s="19">
        <v>0</v>
      </c>
      <c r="V17" s="19">
        <v>0</v>
      </c>
      <c r="W17" s="19">
        <v>0</v>
      </c>
      <c r="X17" s="19">
        <v>0</v>
      </c>
      <c r="Y17" s="19">
        <v>0</v>
      </c>
      <c r="Z17" s="19">
        <v>0</v>
      </c>
      <c r="AA17" s="19">
        <v>0</v>
      </c>
      <c r="AB17" s="19" t="s">
        <v>280</v>
      </c>
      <c r="AC17" s="19" t="s">
        <v>280</v>
      </c>
      <c r="AD17" s="19">
        <v>0</v>
      </c>
      <c r="AE17" s="19"/>
      <c r="AF17" s="19">
        <v>0</v>
      </c>
      <c r="AG17" s="19">
        <v>0</v>
      </c>
      <c r="AH17" s="19">
        <v>0.13521785237451101</v>
      </c>
      <c r="AI17" s="19">
        <v>0</v>
      </c>
      <c r="AJ17" s="19">
        <v>0</v>
      </c>
      <c r="AK17" s="19"/>
      <c r="AL17" s="19">
        <v>0</v>
      </c>
      <c r="AM17" s="19">
        <v>0.56412959078019198</v>
      </c>
      <c r="AN17" s="19" t="s">
        <v>280</v>
      </c>
      <c r="AO17" s="19">
        <v>0</v>
      </c>
      <c r="AP17" s="19" t="s">
        <v>280</v>
      </c>
      <c r="AQ17" s="19">
        <v>0</v>
      </c>
      <c r="AR17" s="19"/>
      <c r="AS17" s="19">
        <v>0.165513616181616</v>
      </c>
      <c r="AT17" s="19">
        <v>0</v>
      </c>
      <c r="AU17" s="19"/>
      <c r="AV17" s="19">
        <v>0.19235058072410399</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44</v>
      </c>
      <c r="D7" s="10">
        <v>22</v>
      </c>
      <c r="E7" s="10">
        <v>22</v>
      </c>
      <c r="F7" s="10"/>
      <c r="G7" s="10">
        <v>8</v>
      </c>
      <c r="H7" s="10">
        <v>20</v>
      </c>
      <c r="I7" s="10">
        <v>6</v>
      </c>
      <c r="J7" s="10">
        <v>3</v>
      </c>
      <c r="K7" s="10">
        <v>2</v>
      </c>
      <c r="L7" s="10">
        <v>5</v>
      </c>
      <c r="M7" s="10"/>
      <c r="N7" s="10">
        <v>22</v>
      </c>
      <c r="O7" s="10">
        <v>4</v>
      </c>
      <c r="P7" s="10">
        <v>9</v>
      </c>
      <c r="Q7" s="10">
        <v>9</v>
      </c>
      <c r="R7" s="10"/>
      <c r="S7" s="10">
        <v>9</v>
      </c>
      <c r="T7" s="10">
        <v>5</v>
      </c>
      <c r="U7" s="10">
        <v>1</v>
      </c>
      <c r="V7" s="10">
        <v>6</v>
      </c>
      <c r="W7" s="10">
        <v>4</v>
      </c>
      <c r="X7" s="10">
        <v>3</v>
      </c>
      <c r="Y7" s="10">
        <v>2</v>
      </c>
      <c r="Z7" s="10" t="s">
        <v>279</v>
      </c>
      <c r="AA7" s="10">
        <v>8</v>
      </c>
      <c r="AB7" s="10">
        <v>2</v>
      </c>
      <c r="AC7" s="10">
        <v>1</v>
      </c>
      <c r="AD7" s="10">
        <v>3</v>
      </c>
      <c r="AE7" s="10"/>
      <c r="AF7" s="10">
        <v>2</v>
      </c>
      <c r="AG7" s="10">
        <v>10</v>
      </c>
      <c r="AH7" s="10">
        <v>12</v>
      </c>
      <c r="AI7" s="10">
        <v>12</v>
      </c>
      <c r="AJ7" s="10">
        <v>3</v>
      </c>
      <c r="AK7" s="10"/>
      <c r="AL7" s="10">
        <v>23</v>
      </c>
      <c r="AM7" s="10">
        <v>10</v>
      </c>
      <c r="AN7" s="10">
        <v>3</v>
      </c>
      <c r="AO7" s="10">
        <v>3</v>
      </c>
      <c r="AP7" s="10">
        <v>1</v>
      </c>
      <c r="AQ7" s="10">
        <v>4</v>
      </c>
      <c r="AR7" s="10"/>
      <c r="AS7" s="10">
        <v>23</v>
      </c>
      <c r="AT7" s="10">
        <v>21</v>
      </c>
      <c r="AU7" s="10"/>
      <c r="AV7" s="10">
        <v>17</v>
      </c>
      <c r="AW7" s="10">
        <v>6</v>
      </c>
    </row>
    <row r="8" spans="2:49" ht="30" customHeight="1" x14ac:dyDescent="0.3">
      <c r="B8" s="11" t="s">
        <v>20</v>
      </c>
      <c r="C8" s="11">
        <v>43</v>
      </c>
      <c r="D8" s="11">
        <v>22</v>
      </c>
      <c r="E8" s="11">
        <v>21</v>
      </c>
      <c r="F8" s="11"/>
      <c r="G8" s="11">
        <v>8</v>
      </c>
      <c r="H8" s="11">
        <v>19</v>
      </c>
      <c r="I8" s="11">
        <v>7</v>
      </c>
      <c r="J8" s="11">
        <v>3</v>
      </c>
      <c r="K8" s="11">
        <v>2</v>
      </c>
      <c r="L8" s="11">
        <v>4</v>
      </c>
      <c r="M8" s="11"/>
      <c r="N8" s="11">
        <v>21</v>
      </c>
      <c r="O8" s="11">
        <v>4</v>
      </c>
      <c r="P8" s="11">
        <v>10</v>
      </c>
      <c r="Q8" s="11">
        <v>9</v>
      </c>
      <c r="R8" s="11"/>
      <c r="S8" s="11">
        <v>9</v>
      </c>
      <c r="T8" s="11">
        <v>5</v>
      </c>
      <c r="U8" s="11">
        <v>1</v>
      </c>
      <c r="V8" s="11">
        <v>5</v>
      </c>
      <c r="W8" s="11">
        <v>4</v>
      </c>
      <c r="X8" s="11">
        <v>3</v>
      </c>
      <c r="Y8" s="11">
        <v>2</v>
      </c>
      <c r="Z8" s="11" t="s">
        <v>279</v>
      </c>
      <c r="AA8" s="11">
        <v>9</v>
      </c>
      <c r="AB8" s="11">
        <v>2</v>
      </c>
      <c r="AC8" s="11">
        <v>1</v>
      </c>
      <c r="AD8" s="11">
        <v>3</v>
      </c>
      <c r="AE8" s="11"/>
      <c r="AF8" s="11">
        <v>2</v>
      </c>
      <c r="AG8" s="11">
        <v>10</v>
      </c>
      <c r="AH8" s="11">
        <v>12</v>
      </c>
      <c r="AI8" s="11">
        <v>12</v>
      </c>
      <c r="AJ8" s="11">
        <v>3</v>
      </c>
      <c r="AK8" s="11"/>
      <c r="AL8" s="11">
        <v>23</v>
      </c>
      <c r="AM8" s="11">
        <v>10</v>
      </c>
      <c r="AN8" s="11">
        <v>3</v>
      </c>
      <c r="AO8" s="11">
        <v>3</v>
      </c>
      <c r="AP8" s="11">
        <v>1</v>
      </c>
      <c r="AQ8" s="11">
        <v>4</v>
      </c>
      <c r="AR8" s="11"/>
      <c r="AS8" s="11">
        <v>22</v>
      </c>
      <c r="AT8" s="11">
        <v>21</v>
      </c>
      <c r="AU8" s="11"/>
      <c r="AV8" s="11">
        <v>17</v>
      </c>
      <c r="AW8" s="11">
        <v>5</v>
      </c>
    </row>
    <row r="9" spans="2:49" x14ac:dyDescent="0.3">
      <c r="B9" s="18" t="s">
        <v>266</v>
      </c>
      <c r="C9" s="17">
        <v>6.9225007251209905E-2</v>
      </c>
      <c r="D9" s="17">
        <v>4.7212226989264403E-2</v>
      </c>
      <c r="E9" s="17">
        <v>9.2335589720242806E-2</v>
      </c>
      <c r="F9" s="17"/>
      <c r="G9" s="17">
        <v>0.12591815229839501</v>
      </c>
      <c r="H9" s="17">
        <v>0.10757635496784999</v>
      </c>
      <c r="I9" s="17">
        <v>0</v>
      </c>
      <c r="J9" s="17">
        <v>0</v>
      </c>
      <c r="K9" s="17">
        <v>0</v>
      </c>
      <c r="L9" s="17">
        <v>0</v>
      </c>
      <c r="M9" s="17"/>
      <c r="N9" s="17">
        <v>0</v>
      </c>
      <c r="O9" s="17">
        <v>0.25076050760942298</v>
      </c>
      <c r="P9" s="17">
        <v>0.10752274207148201</v>
      </c>
      <c r="Q9" s="17">
        <v>0.116334946063216</v>
      </c>
      <c r="R9" s="17"/>
      <c r="S9" s="17">
        <v>0.220367661981792</v>
      </c>
      <c r="T9" s="17">
        <v>0</v>
      </c>
      <c r="U9" s="17">
        <v>0</v>
      </c>
      <c r="V9" s="17">
        <v>0.184739226613404</v>
      </c>
      <c r="W9" s="17">
        <v>0</v>
      </c>
      <c r="X9" s="17">
        <v>0</v>
      </c>
      <c r="Y9" s="17">
        <v>0</v>
      </c>
      <c r="Z9" s="17" t="s">
        <v>280</v>
      </c>
      <c r="AA9" s="17">
        <v>0</v>
      </c>
      <c r="AB9" s="17">
        <v>0</v>
      </c>
      <c r="AC9" s="17">
        <v>0</v>
      </c>
      <c r="AD9" s="17">
        <v>0</v>
      </c>
      <c r="AE9" s="17"/>
      <c r="AF9" s="17">
        <v>0</v>
      </c>
      <c r="AG9" s="17">
        <v>0.102618923585339</v>
      </c>
      <c r="AH9" s="17">
        <v>0.16713925679425701</v>
      </c>
      <c r="AI9" s="17">
        <v>0</v>
      </c>
      <c r="AJ9" s="17">
        <v>0</v>
      </c>
      <c r="AK9" s="17"/>
      <c r="AL9" s="17">
        <v>8.7828674500919399E-2</v>
      </c>
      <c r="AM9" s="17">
        <v>9.7028091448078793E-2</v>
      </c>
      <c r="AN9" s="17">
        <v>0</v>
      </c>
      <c r="AO9" s="17">
        <v>0</v>
      </c>
      <c r="AP9" s="17">
        <v>0</v>
      </c>
      <c r="AQ9" s="17">
        <v>0</v>
      </c>
      <c r="AR9" s="17"/>
      <c r="AS9" s="17">
        <v>9.0175807229360597E-2</v>
      </c>
      <c r="AT9" s="17">
        <v>4.7267389267843997E-2</v>
      </c>
      <c r="AU9" s="17"/>
      <c r="AV9" s="17">
        <v>5.6970650345982102E-2</v>
      </c>
      <c r="AW9" s="17">
        <v>0.19164181265135899</v>
      </c>
    </row>
    <row r="10" spans="2:49" x14ac:dyDescent="0.3">
      <c r="B10" s="18" t="s">
        <v>267</v>
      </c>
      <c r="C10" s="17">
        <v>0.107515037079155</v>
      </c>
      <c r="D10" s="17">
        <v>4.8280211164827003E-2</v>
      </c>
      <c r="E10" s="17">
        <v>0.16970397064600801</v>
      </c>
      <c r="F10" s="17"/>
      <c r="G10" s="17">
        <v>0</v>
      </c>
      <c r="H10" s="17">
        <v>0.133097370231573</v>
      </c>
      <c r="I10" s="17">
        <v>0</v>
      </c>
      <c r="J10" s="17">
        <v>0.668318672750844</v>
      </c>
      <c r="K10" s="17">
        <v>0</v>
      </c>
      <c r="L10" s="17">
        <v>0</v>
      </c>
      <c r="M10" s="17"/>
      <c r="N10" s="17">
        <v>0.12709459355321501</v>
      </c>
      <c r="O10" s="17">
        <v>0</v>
      </c>
      <c r="P10" s="17">
        <v>0.114254444497857</v>
      </c>
      <c r="Q10" s="17">
        <v>9.9072902153239606E-2</v>
      </c>
      <c r="R10" s="17"/>
      <c r="S10" s="17">
        <v>0.119810475412267</v>
      </c>
      <c r="T10" s="17">
        <v>0</v>
      </c>
      <c r="U10" s="17">
        <v>0</v>
      </c>
      <c r="V10" s="17">
        <v>0.31487655323416702</v>
      </c>
      <c r="W10" s="17">
        <v>0.238415536351131</v>
      </c>
      <c r="X10" s="17">
        <v>0</v>
      </c>
      <c r="Y10" s="17">
        <v>0</v>
      </c>
      <c r="Z10" s="17" t="s">
        <v>280</v>
      </c>
      <c r="AA10" s="17">
        <v>0.124806934623616</v>
      </c>
      <c r="AB10" s="17">
        <v>0</v>
      </c>
      <c r="AC10" s="17">
        <v>0</v>
      </c>
      <c r="AD10" s="17">
        <v>0</v>
      </c>
      <c r="AE10" s="17"/>
      <c r="AF10" s="17">
        <v>0</v>
      </c>
      <c r="AG10" s="17">
        <v>0</v>
      </c>
      <c r="AH10" s="17">
        <v>0.15736321073628701</v>
      </c>
      <c r="AI10" s="17">
        <v>0.16615221420030199</v>
      </c>
      <c r="AJ10" s="17">
        <v>0</v>
      </c>
      <c r="AK10" s="17"/>
      <c r="AL10" s="17">
        <v>0.15756835904429101</v>
      </c>
      <c r="AM10" s="17">
        <v>0.103957627682741</v>
      </c>
      <c r="AN10" s="17">
        <v>0</v>
      </c>
      <c r="AO10" s="17">
        <v>0</v>
      </c>
      <c r="AP10" s="17">
        <v>0</v>
      </c>
      <c r="AQ10" s="17">
        <v>0</v>
      </c>
      <c r="AR10" s="17"/>
      <c r="AS10" s="17">
        <v>0.159889776567162</v>
      </c>
      <c r="AT10" s="17">
        <v>5.2623361207334698E-2</v>
      </c>
      <c r="AU10" s="17"/>
      <c r="AV10" s="17">
        <v>0.21221434668185299</v>
      </c>
      <c r="AW10" s="17">
        <v>0</v>
      </c>
    </row>
    <row r="11" spans="2:49" x14ac:dyDescent="0.3">
      <c r="B11" s="18" t="s">
        <v>268</v>
      </c>
      <c r="C11" s="17">
        <v>9.0774198236556303E-2</v>
      </c>
      <c r="D11" s="17">
        <v>0.13871621998504099</v>
      </c>
      <c r="E11" s="17">
        <v>4.0441253730408903E-2</v>
      </c>
      <c r="F11" s="17"/>
      <c r="G11" s="17">
        <v>0.104793555357725</v>
      </c>
      <c r="H11" s="17">
        <v>9.1800350023448496E-2</v>
      </c>
      <c r="I11" s="17">
        <v>0.191492659164996</v>
      </c>
      <c r="J11" s="17">
        <v>0</v>
      </c>
      <c r="K11" s="17">
        <v>0</v>
      </c>
      <c r="L11" s="17">
        <v>0</v>
      </c>
      <c r="M11" s="17"/>
      <c r="N11" s="17">
        <v>0.11977500772092201</v>
      </c>
      <c r="O11" s="17">
        <v>0</v>
      </c>
      <c r="P11" s="17">
        <v>0.14313130860850101</v>
      </c>
      <c r="Q11" s="17">
        <v>0</v>
      </c>
      <c r="R11" s="17"/>
      <c r="S11" s="17">
        <v>0</v>
      </c>
      <c r="T11" s="17">
        <v>0.168712872802145</v>
      </c>
      <c r="U11" s="17">
        <v>0</v>
      </c>
      <c r="V11" s="17">
        <v>0</v>
      </c>
      <c r="W11" s="17">
        <v>0</v>
      </c>
      <c r="X11" s="17">
        <v>0</v>
      </c>
      <c r="Y11" s="17">
        <v>0</v>
      </c>
      <c r="Z11" s="17" t="s">
        <v>280</v>
      </c>
      <c r="AA11" s="17">
        <v>9.9179265537869099E-2</v>
      </c>
      <c r="AB11" s="17">
        <v>0.59199116181201605</v>
      </c>
      <c r="AC11" s="17">
        <v>0</v>
      </c>
      <c r="AD11" s="17">
        <v>0.31094710256844099</v>
      </c>
      <c r="AE11" s="17"/>
      <c r="AF11" s="17">
        <v>0</v>
      </c>
      <c r="AG11" s="17">
        <v>0.22852496727237301</v>
      </c>
      <c r="AH11" s="17">
        <v>7.1456831882669797E-2</v>
      </c>
      <c r="AI11" s="17">
        <v>7.3510667398537705E-2</v>
      </c>
      <c r="AJ11" s="17">
        <v>0</v>
      </c>
      <c r="AK11" s="17"/>
      <c r="AL11" s="17">
        <v>9.86628731916354E-2</v>
      </c>
      <c r="AM11" s="17">
        <v>0</v>
      </c>
      <c r="AN11" s="17">
        <v>0</v>
      </c>
      <c r="AO11" s="17">
        <v>0</v>
      </c>
      <c r="AP11" s="17">
        <v>0</v>
      </c>
      <c r="AQ11" s="17">
        <v>0.456788062006524</v>
      </c>
      <c r="AR11" s="17"/>
      <c r="AS11" s="17">
        <v>6.2900704356698797E-2</v>
      </c>
      <c r="AT11" s="17">
        <v>0.119987189201765</v>
      </c>
      <c r="AU11" s="17"/>
      <c r="AV11" s="17">
        <v>8.3485211922090394E-2</v>
      </c>
      <c r="AW11" s="17">
        <v>0</v>
      </c>
    </row>
    <row r="12" spans="2:49" x14ac:dyDescent="0.3">
      <c r="B12" s="18" t="s">
        <v>269</v>
      </c>
      <c r="C12" s="17">
        <v>0.24660856919830201</v>
      </c>
      <c r="D12" s="17">
        <v>0.22817709815552201</v>
      </c>
      <c r="E12" s="17">
        <v>0.26595923851362302</v>
      </c>
      <c r="F12" s="17"/>
      <c r="G12" s="17">
        <v>0.363582318799828</v>
      </c>
      <c r="H12" s="17">
        <v>0.233476808268792</v>
      </c>
      <c r="I12" s="17">
        <v>0.32596976290655899</v>
      </c>
      <c r="J12" s="17">
        <v>0.331681327249156</v>
      </c>
      <c r="K12" s="17">
        <v>0</v>
      </c>
      <c r="L12" s="17">
        <v>0</v>
      </c>
      <c r="M12" s="17"/>
      <c r="N12" s="17">
        <v>0.215385094648986</v>
      </c>
      <c r="O12" s="17">
        <v>0.48984268530158698</v>
      </c>
      <c r="P12" s="17">
        <v>0.21350305687523599</v>
      </c>
      <c r="Q12" s="17">
        <v>0.25372225417064798</v>
      </c>
      <c r="R12" s="17"/>
      <c r="S12" s="17">
        <v>0.23165558456768301</v>
      </c>
      <c r="T12" s="17">
        <v>0.62415926070836103</v>
      </c>
      <c r="U12" s="17">
        <v>0</v>
      </c>
      <c r="V12" s="17">
        <v>0.35079522258944301</v>
      </c>
      <c r="W12" s="17">
        <v>0</v>
      </c>
      <c r="X12" s="17">
        <v>0.63400508518224696</v>
      </c>
      <c r="Y12" s="17">
        <v>0</v>
      </c>
      <c r="Z12" s="17" t="s">
        <v>280</v>
      </c>
      <c r="AA12" s="17">
        <v>0</v>
      </c>
      <c r="AB12" s="17">
        <v>0.408008838187984</v>
      </c>
      <c r="AC12" s="17">
        <v>0</v>
      </c>
      <c r="AD12" s="17">
        <v>0.31094710256844099</v>
      </c>
      <c r="AE12" s="17"/>
      <c r="AF12" s="17">
        <v>0.592328272907366</v>
      </c>
      <c r="AG12" s="17">
        <v>0.29397340980254799</v>
      </c>
      <c r="AH12" s="17">
        <v>0.16436429127570101</v>
      </c>
      <c r="AI12" s="17">
        <v>0.229078190136347</v>
      </c>
      <c r="AJ12" s="17">
        <v>0.28279559123089398</v>
      </c>
      <c r="AK12" s="17"/>
      <c r="AL12" s="17">
        <v>0.15847232283312099</v>
      </c>
      <c r="AM12" s="17">
        <v>0.50295310243270497</v>
      </c>
      <c r="AN12" s="17">
        <v>0.31989394680839101</v>
      </c>
      <c r="AO12" s="17">
        <v>0.33354955286217702</v>
      </c>
      <c r="AP12" s="17">
        <v>0</v>
      </c>
      <c r="AQ12" s="17">
        <v>0</v>
      </c>
      <c r="AR12" s="17"/>
      <c r="AS12" s="17">
        <v>0.20054205261062699</v>
      </c>
      <c r="AT12" s="17">
        <v>0.29488887229467198</v>
      </c>
      <c r="AU12" s="17"/>
      <c r="AV12" s="17">
        <v>0.21378257236449499</v>
      </c>
      <c r="AW12" s="17">
        <v>0.16008259464587399</v>
      </c>
    </row>
    <row r="13" spans="2:49" x14ac:dyDescent="0.3">
      <c r="B13" s="18" t="s">
        <v>270</v>
      </c>
      <c r="C13" s="17">
        <v>0.14261605189412599</v>
      </c>
      <c r="D13" s="17">
        <v>0.18994601132330199</v>
      </c>
      <c r="E13" s="17">
        <v>9.29256939462524E-2</v>
      </c>
      <c r="F13" s="17"/>
      <c r="G13" s="17">
        <v>0</v>
      </c>
      <c r="H13" s="17">
        <v>0.21576541754512399</v>
      </c>
      <c r="I13" s="17">
        <v>0.19201083878998501</v>
      </c>
      <c r="J13" s="17">
        <v>0</v>
      </c>
      <c r="K13" s="17">
        <v>0</v>
      </c>
      <c r="L13" s="17">
        <v>0.17518135246031899</v>
      </c>
      <c r="M13" s="17"/>
      <c r="N13" s="17">
        <v>0.291569189130156</v>
      </c>
      <c r="O13" s="17">
        <v>0</v>
      </c>
      <c r="P13" s="17">
        <v>0</v>
      </c>
      <c r="Q13" s="17">
        <v>0</v>
      </c>
      <c r="R13" s="17"/>
      <c r="S13" s="17">
        <v>0.21771653136390401</v>
      </c>
      <c r="T13" s="17">
        <v>0</v>
      </c>
      <c r="U13" s="17">
        <v>0</v>
      </c>
      <c r="V13" s="17">
        <v>0.14958899756298599</v>
      </c>
      <c r="W13" s="17">
        <v>0</v>
      </c>
      <c r="X13" s="17">
        <v>0</v>
      </c>
      <c r="Y13" s="17">
        <v>0.51437782520528896</v>
      </c>
      <c r="Z13" s="17" t="s">
        <v>280</v>
      </c>
      <c r="AA13" s="17">
        <v>0.28350419309340902</v>
      </c>
      <c r="AB13" s="17">
        <v>0</v>
      </c>
      <c r="AC13" s="17">
        <v>0</v>
      </c>
      <c r="AD13" s="17">
        <v>0</v>
      </c>
      <c r="AE13" s="17"/>
      <c r="AF13" s="17">
        <v>0</v>
      </c>
      <c r="AG13" s="17">
        <v>0</v>
      </c>
      <c r="AH13" s="17">
        <v>7.9573411045653894E-2</v>
      </c>
      <c r="AI13" s="17">
        <v>0.36195273812804601</v>
      </c>
      <c r="AJ13" s="17">
        <v>0.36096837923618902</v>
      </c>
      <c r="AK13" s="17"/>
      <c r="AL13" s="17">
        <v>0.23758686083488301</v>
      </c>
      <c r="AM13" s="17">
        <v>0</v>
      </c>
      <c r="AN13" s="17">
        <v>0</v>
      </c>
      <c r="AO13" s="17">
        <v>0</v>
      </c>
      <c r="AP13" s="17">
        <v>1</v>
      </c>
      <c r="AQ13" s="17">
        <v>0</v>
      </c>
      <c r="AR13" s="17"/>
      <c r="AS13" s="17">
        <v>0.17269000189838499</v>
      </c>
      <c r="AT13" s="17">
        <v>0.11109685901685901</v>
      </c>
      <c r="AU13" s="17"/>
      <c r="AV13" s="17">
        <v>0.122477569783287</v>
      </c>
      <c r="AW13" s="17">
        <v>0.32612565429226598</v>
      </c>
    </row>
    <row r="14" spans="2:49" x14ac:dyDescent="0.3">
      <c r="B14" s="18" t="s">
        <v>271</v>
      </c>
      <c r="C14" s="17">
        <v>0.294253944259181</v>
      </c>
      <c r="D14" s="17">
        <v>0.29634632705063602</v>
      </c>
      <c r="E14" s="17">
        <v>0.29205721197533102</v>
      </c>
      <c r="F14" s="17"/>
      <c r="G14" s="17">
        <v>0.262295515113452</v>
      </c>
      <c r="H14" s="17">
        <v>0.21828369896321201</v>
      </c>
      <c r="I14" s="17">
        <v>0.29052673913846</v>
      </c>
      <c r="J14" s="17">
        <v>0</v>
      </c>
      <c r="K14" s="17">
        <v>1</v>
      </c>
      <c r="L14" s="17">
        <v>0.601022384702525</v>
      </c>
      <c r="M14" s="17"/>
      <c r="N14" s="17">
        <v>0.24617611494672101</v>
      </c>
      <c r="O14" s="17">
        <v>0</v>
      </c>
      <c r="P14" s="17">
        <v>0.30470618372285502</v>
      </c>
      <c r="Q14" s="17">
        <v>0.53086989761289605</v>
      </c>
      <c r="R14" s="17"/>
      <c r="S14" s="17">
        <v>0.21044974667435401</v>
      </c>
      <c r="T14" s="17">
        <v>0.20712786648949399</v>
      </c>
      <c r="U14" s="17">
        <v>1</v>
      </c>
      <c r="V14" s="17">
        <v>0</v>
      </c>
      <c r="W14" s="17">
        <v>0.761584463648869</v>
      </c>
      <c r="X14" s="17">
        <v>0.36599491481775298</v>
      </c>
      <c r="Y14" s="17">
        <v>0.48562217479471098</v>
      </c>
      <c r="Z14" s="17" t="s">
        <v>280</v>
      </c>
      <c r="AA14" s="17">
        <v>0.24515503517793999</v>
      </c>
      <c r="AB14" s="17">
        <v>0</v>
      </c>
      <c r="AC14" s="17">
        <v>1</v>
      </c>
      <c r="AD14" s="17">
        <v>0.37810579486311702</v>
      </c>
      <c r="AE14" s="17"/>
      <c r="AF14" s="17">
        <v>0.407671727092634</v>
      </c>
      <c r="AG14" s="17">
        <v>0.374882699339739</v>
      </c>
      <c r="AH14" s="17">
        <v>0.26489840305995599</v>
      </c>
      <c r="AI14" s="17">
        <v>0.16930619013676801</v>
      </c>
      <c r="AJ14" s="17">
        <v>0.356236029532916</v>
      </c>
      <c r="AK14" s="17"/>
      <c r="AL14" s="17">
        <v>0.25988090959514998</v>
      </c>
      <c r="AM14" s="17">
        <v>0.18555413222251499</v>
      </c>
      <c r="AN14" s="17">
        <v>0.68010605319160899</v>
      </c>
      <c r="AO14" s="17">
        <v>0.66645044713782298</v>
      </c>
      <c r="AP14" s="17">
        <v>0</v>
      </c>
      <c r="AQ14" s="17">
        <v>0.276643244924973</v>
      </c>
      <c r="AR14" s="17"/>
      <c r="AS14" s="17">
        <v>0.26939964863173599</v>
      </c>
      <c r="AT14" s="17">
        <v>0.32030264546401399</v>
      </c>
      <c r="AU14" s="17"/>
      <c r="AV14" s="17">
        <v>0.25213690491315999</v>
      </c>
      <c r="AW14" s="17">
        <v>0.32214993841050099</v>
      </c>
    </row>
    <row r="15" spans="2:49" x14ac:dyDescent="0.3">
      <c r="B15" s="18" t="s">
        <v>272</v>
      </c>
      <c r="C15" s="17">
        <v>0</v>
      </c>
      <c r="D15" s="17">
        <v>0</v>
      </c>
      <c r="E15" s="17">
        <v>0</v>
      </c>
      <c r="F15" s="17"/>
      <c r="G15" s="17">
        <v>0</v>
      </c>
      <c r="H15" s="17">
        <v>0</v>
      </c>
      <c r="I15" s="17">
        <v>0</v>
      </c>
      <c r="J15" s="17">
        <v>0</v>
      </c>
      <c r="K15" s="17">
        <v>0</v>
      </c>
      <c r="L15" s="17">
        <v>0</v>
      </c>
      <c r="M15" s="17"/>
      <c r="N15" s="17">
        <v>0</v>
      </c>
      <c r="O15" s="17">
        <v>0</v>
      </c>
      <c r="P15" s="17">
        <v>0</v>
      </c>
      <c r="Q15" s="17">
        <v>0</v>
      </c>
      <c r="R15" s="17"/>
      <c r="S15" s="17">
        <v>0</v>
      </c>
      <c r="T15" s="17">
        <v>0</v>
      </c>
      <c r="U15" s="17">
        <v>0</v>
      </c>
      <c r="V15" s="17">
        <v>0</v>
      </c>
      <c r="W15" s="17">
        <v>0</v>
      </c>
      <c r="X15" s="17">
        <v>0</v>
      </c>
      <c r="Y15" s="17">
        <v>0</v>
      </c>
      <c r="Z15" s="17" t="s">
        <v>280</v>
      </c>
      <c r="AA15" s="17">
        <v>0</v>
      </c>
      <c r="AB15" s="17">
        <v>0</v>
      </c>
      <c r="AC15" s="17">
        <v>0</v>
      </c>
      <c r="AD15" s="17">
        <v>0</v>
      </c>
      <c r="AE15" s="17"/>
      <c r="AF15" s="17">
        <v>0</v>
      </c>
      <c r="AG15" s="17">
        <v>0</v>
      </c>
      <c r="AH15" s="17">
        <v>0</v>
      </c>
      <c r="AI15" s="17">
        <v>0</v>
      </c>
      <c r="AJ15" s="17">
        <v>0</v>
      </c>
      <c r="AK15" s="17"/>
      <c r="AL15" s="17">
        <v>0</v>
      </c>
      <c r="AM15" s="17">
        <v>0</v>
      </c>
      <c r="AN15" s="17">
        <v>0</v>
      </c>
      <c r="AO15" s="17">
        <v>0</v>
      </c>
      <c r="AP15" s="17">
        <v>0</v>
      </c>
      <c r="AQ15" s="17">
        <v>0</v>
      </c>
      <c r="AR15" s="17"/>
      <c r="AS15" s="17">
        <v>0</v>
      </c>
      <c r="AT15" s="17">
        <v>0</v>
      </c>
      <c r="AU15" s="17"/>
      <c r="AV15" s="17">
        <v>0</v>
      </c>
      <c r="AW15" s="17">
        <v>0</v>
      </c>
    </row>
    <row r="16" spans="2:49" ht="28.8" x14ac:dyDescent="0.3">
      <c r="B16" s="18" t="s">
        <v>273</v>
      </c>
      <c r="C16" s="17">
        <v>0</v>
      </c>
      <c r="D16" s="17">
        <v>0</v>
      </c>
      <c r="E16" s="17">
        <v>0</v>
      </c>
      <c r="F16" s="17"/>
      <c r="G16" s="17">
        <v>0</v>
      </c>
      <c r="H16" s="17">
        <v>0</v>
      </c>
      <c r="I16" s="17">
        <v>0</v>
      </c>
      <c r="J16" s="17">
        <v>0</v>
      </c>
      <c r="K16" s="17">
        <v>0</v>
      </c>
      <c r="L16" s="17">
        <v>0</v>
      </c>
      <c r="M16" s="17"/>
      <c r="N16" s="17">
        <v>0</v>
      </c>
      <c r="O16" s="17">
        <v>0</v>
      </c>
      <c r="P16" s="17">
        <v>0</v>
      </c>
      <c r="Q16" s="17">
        <v>0</v>
      </c>
      <c r="R16" s="17"/>
      <c r="S16" s="17">
        <v>0</v>
      </c>
      <c r="T16" s="17">
        <v>0</v>
      </c>
      <c r="U16" s="17">
        <v>0</v>
      </c>
      <c r="V16" s="17">
        <v>0</v>
      </c>
      <c r="W16" s="17">
        <v>0</v>
      </c>
      <c r="X16" s="17">
        <v>0</v>
      </c>
      <c r="Y16" s="17">
        <v>0</v>
      </c>
      <c r="Z16" s="17" t="s">
        <v>280</v>
      </c>
      <c r="AA16" s="17">
        <v>0</v>
      </c>
      <c r="AB16" s="17">
        <v>0</v>
      </c>
      <c r="AC16" s="17">
        <v>0</v>
      </c>
      <c r="AD16" s="17">
        <v>0</v>
      </c>
      <c r="AE16" s="17"/>
      <c r="AF16" s="17">
        <v>0</v>
      </c>
      <c r="AG16" s="17">
        <v>0</v>
      </c>
      <c r="AH16" s="17">
        <v>0</v>
      </c>
      <c r="AI16" s="17">
        <v>0</v>
      </c>
      <c r="AJ16" s="17">
        <v>0</v>
      </c>
      <c r="AK16" s="17"/>
      <c r="AL16" s="17">
        <v>0</v>
      </c>
      <c r="AM16" s="17">
        <v>0</v>
      </c>
      <c r="AN16" s="17">
        <v>0</v>
      </c>
      <c r="AO16" s="17">
        <v>0</v>
      </c>
      <c r="AP16" s="17">
        <v>0</v>
      </c>
      <c r="AQ16" s="17">
        <v>0</v>
      </c>
      <c r="AR16" s="17"/>
      <c r="AS16" s="17">
        <v>0</v>
      </c>
      <c r="AT16" s="17">
        <v>0</v>
      </c>
      <c r="AU16" s="17"/>
      <c r="AV16" s="17">
        <v>0</v>
      </c>
      <c r="AW16" s="17">
        <v>0</v>
      </c>
    </row>
    <row r="17" spans="2:49" ht="28.8" x14ac:dyDescent="0.3">
      <c r="B17" s="18" t="s">
        <v>296</v>
      </c>
      <c r="C17" s="19">
        <v>4.9007192081470898E-2</v>
      </c>
      <c r="D17" s="19">
        <v>5.13219053314075E-2</v>
      </c>
      <c r="E17" s="19">
        <v>4.6577041468133899E-2</v>
      </c>
      <c r="F17" s="19"/>
      <c r="G17" s="19">
        <v>0.14341045843060099</v>
      </c>
      <c r="H17" s="19">
        <v>0</v>
      </c>
      <c r="I17" s="19">
        <v>0</v>
      </c>
      <c r="J17" s="19">
        <v>0</v>
      </c>
      <c r="K17" s="19">
        <v>0</v>
      </c>
      <c r="L17" s="19">
        <v>0.22379626283715601</v>
      </c>
      <c r="M17" s="19"/>
      <c r="N17" s="19">
        <v>0</v>
      </c>
      <c r="O17" s="19">
        <v>0.25939680708898999</v>
      </c>
      <c r="P17" s="19">
        <v>0.11688226422407</v>
      </c>
      <c r="Q17" s="19">
        <v>0</v>
      </c>
      <c r="R17" s="19"/>
      <c r="S17" s="19">
        <v>0</v>
      </c>
      <c r="T17" s="19">
        <v>0</v>
      </c>
      <c r="U17" s="19">
        <v>0</v>
      </c>
      <c r="V17" s="19">
        <v>0</v>
      </c>
      <c r="W17" s="19">
        <v>0</v>
      </c>
      <c r="X17" s="19">
        <v>0</v>
      </c>
      <c r="Y17" s="19">
        <v>0</v>
      </c>
      <c r="Z17" s="19" t="s">
        <v>280</v>
      </c>
      <c r="AA17" s="19">
        <v>0.247354571567167</v>
      </c>
      <c r="AB17" s="19">
        <v>0</v>
      </c>
      <c r="AC17" s="19">
        <v>0</v>
      </c>
      <c r="AD17" s="19">
        <v>0</v>
      </c>
      <c r="AE17" s="19"/>
      <c r="AF17" s="19">
        <v>0</v>
      </c>
      <c r="AG17" s="19">
        <v>0</v>
      </c>
      <c r="AH17" s="19">
        <v>9.5204595205475903E-2</v>
      </c>
      <c r="AI17" s="19">
        <v>0</v>
      </c>
      <c r="AJ17" s="19">
        <v>0</v>
      </c>
      <c r="AK17" s="19"/>
      <c r="AL17" s="19">
        <v>0</v>
      </c>
      <c r="AM17" s="19">
        <v>0.110507046213961</v>
      </c>
      <c r="AN17" s="19">
        <v>0</v>
      </c>
      <c r="AO17" s="19">
        <v>0</v>
      </c>
      <c r="AP17" s="19">
        <v>0</v>
      </c>
      <c r="AQ17" s="19">
        <v>0.26656869306850201</v>
      </c>
      <c r="AR17" s="19"/>
      <c r="AS17" s="19">
        <v>4.4402008706030401E-2</v>
      </c>
      <c r="AT17" s="19">
        <v>5.38336835475118E-2</v>
      </c>
      <c r="AU17" s="19"/>
      <c r="AV17" s="19">
        <v>5.8932743989132598E-2</v>
      </c>
      <c r="AW17" s="19">
        <v>0</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392</v>
      </c>
      <c r="D7" s="10">
        <v>269</v>
      </c>
      <c r="E7" s="10">
        <v>123</v>
      </c>
      <c r="F7" s="10"/>
      <c r="G7" s="10">
        <v>49</v>
      </c>
      <c r="H7" s="10">
        <v>69</v>
      </c>
      <c r="I7" s="10">
        <v>49</v>
      </c>
      <c r="J7" s="10">
        <v>65</v>
      </c>
      <c r="K7" s="10">
        <v>61</v>
      </c>
      <c r="L7" s="10">
        <v>99</v>
      </c>
      <c r="M7" s="10"/>
      <c r="N7" s="10">
        <v>134</v>
      </c>
      <c r="O7" s="10">
        <v>86</v>
      </c>
      <c r="P7" s="10">
        <v>85</v>
      </c>
      <c r="Q7" s="10">
        <v>87</v>
      </c>
      <c r="R7" s="10"/>
      <c r="S7" s="10">
        <v>46</v>
      </c>
      <c r="T7" s="10">
        <v>63</v>
      </c>
      <c r="U7" s="10">
        <v>31</v>
      </c>
      <c r="V7" s="10">
        <v>41</v>
      </c>
      <c r="W7" s="10">
        <v>30</v>
      </c>
      <c r="X7" s="10">
        <v>29</v>
      </c>
      <c r="Y7" s="10">
        <v>32</v>
      </c>
      <c r="Z7" s="10">
        <v>14</v>
      </c>
      <c r="AA7" s="10">
        <v>43</v>
      </c>
      <c r="AB7" s="10">
        <v>31</v>
      </c>
      <c r="AC7" s="10">
        <v>21</v>
      </c>
      <c r="AD7" s="10">
        <v>11</v>
      </c>
      <c r="AE7" s="10"/>
      <c r="AF7" s="10">
        <v>78</v>
      </c>
      <c r="AG7" s="10">
        <v>97</v>
      </c>
      <c r="AH7" s="10">
        <v>103</v>
      </c>
      <c r="AI7" s="10">
        <v>41</v>
      </c>
      <c r="AJ7" s="10">
        <v>8</v>
      </c>
      <c r="AK7" s="10"/>
      <c r="AL7" s="10">
        <v>105</v>
      </c>
      <c r="AM7" s="10">
        <v>106</v>
      </c>
      <c r="AN7" s="10">
        <v>49</v>
      </c>
      <c r="AO7" s="10">
        <v>64</v>
      </c>
      <c r="AP7" s="10">
        <v>51</v>
      </c>
      <c r="AQ7" s="10">
        <v>17</v>
      </c>
      <c r="AR7" s="10"/>
      <c r="AS7" s="10">
        <v>218</v>
      </c>
      <c r="AT7" s="10">
        <v>174</v>
      </c>
      <c r="AU7" s="10"/>
      <c r="AV7" s="10">
        <v>162</v>
      </c>
      <c r="AW7" s="10">
        <v>56</v>
      </c>
    </row>
    <row r="8" spans="2:49" ht="30" customHeight="1" x14ac:dyDescent="0.3">
      <c r="B8" s="11" t="s">
        <v>20</v>
      </c>
      <c r="C8" s="11">
        <v>390</v>
      </c>
      <c r="D8" s="11">
        <v>270</v>
      </c>
      <c r="E8" s="11">
        <v>120</v>
      </c>
      <c r="F8" s="11"/>
      <c r="G8" s="11">
        <v>49</v>
      </c>
      <c r="H8" s="11">
        <v>65</v>
      </c>
      <c r="I8" s="11">
        <v>60</v>
      </c>
      <c r="J8" s="11">
        <v>67</v>
      </c>
      <c r="K8" s="11">
        <v>57</v>
      </c>
      <c r="L8" s="11">
        <v>93</v>
      </c>
      <c r="M8" s="11"/>
      <c r="N8" s="11">
        <v>131</v>
      </c>
      <c r="O8" s="11">
        <v>86</v>
      </c>
      <c r="P8" s="11">
        <v>88</v>
      </c>
      <c r="Q8" s="11">
        <v>85</v>
      </c>
      <c r="R8" s="11"/>
      <c r="S8" s="11">
        <v>45</v>
      </c>
      <c r="T8" s="11">
        <v>61</v>
      </c>
      <c r="U8" s="11">
        <v>32</v>
      </c>
      <c r="V8" s="11">
        <v>40</v>
      </c>
      <c r="W8" s="11">
        <v>28</v>
      </c>
      <c r="X8" s="11">
        <v>31</v>
      </c>
      <c r="Y8" s="11">
        <v>31</v>
      </c>
      <c r="Z8" s="11">
        <v>13</v>
      </c>
      <c r="AA8" s="11">
        <v>45</v>
      </c>
      <c r="AB8" s="11">
        <v>32</v>
      </c>
      <c r="AC8" s="11">
        <v>20</v>
      </c>
      <c r="AD8" s="11">
        <v>12</v>
      </c>
      <c r="AE8" s="11"/>
      <c r="AF8" s="11">
        <v>79</v>
      </c>
      <c r="AG8" s="11">
        <v>97</v>
      </c>
      <c r="AH8" s="11">
        <v>104</v>
      </c>
      <c r="AI8" s="11">
        <v>39</v>
      </c>
      <c r="AJ8" s="11">
        <v>7</v>
      </c>
      <c r="AK8" s="11"/>
      <c r="AL8" s="11">
        <v>104</v>
      </c>
      <c r="AM8" s="11">
        <v>106</v>
      </c>
      <c r="AN8" s="11">
        <v>49</v>
      </c>
      <c r="AO8" s="11">
        <v>63</v>
      </c>
      <c r="AP8" s="11">
        <v>50</v>
      </c>
      <c r="AQ8" s="11">
        <v>17</v>
      </c>
      <c r="AR8" s="11"/>
      <c r="AS8" s="11">
        <v>214</v>
      </c>
      <c r="AT8" s="11">
        <v>176</v>
      </c>
      <c r="AU8" s="11"/>
      <c r="AV8" s="11">
        <v>158</v>
      </c>
      <c r="AW8" s="11">
        <v>56</v>
      </c>
    </row>
    <row r="9" spans="2:49" x14ac:dyDescent="0.3">
      <c r="B9" s="18" t="s">
        <v>266</v>
      </c>
      <c r="C9" s="17">
        <v>9.2977808292495998E-3</v>
      </c>
      <c r="D9" s="17">
        <v>3.2779215756518001E-3</v>
      </c>
      <c r="E9" s="17">
        <v>2.2805843689080101E-2</v>
      </c>
      <c r="F9" s="17"/>
      <c r="G9" s="17">
        <v>1.8058557065860799E-2</v>
      </c>
      <c r="H9" s="17">
        <v>2.74111539873148E-2</v>
      </c>
      <c r="I9" s="17">
        <v>1.61853599062107E-2</v>
      </c>
      <c r="J9" s="17">
        <v>0</v>
      </c>
      <c r="K9" s="17">
        <v>0</v>
      </c>
      <c r="L9" s="17">
        <v>0</v>
      </c>
      <c r="M9" s="17"/>
      <c r="N9" s="17">
        <v>1.29897580618489E-2</v>
      </c>
      <c r="O9" s="17">
        <v>2.24424495759366E-2</v>
      </c>
      <c r="P9" s="17">
        <v>0</v>
      </c>
      <c r="Q9" s="17">
        <v>0</v>
      </c>
      <c r="R9" s="17"/>
      <c r="S9" s="17">
        <v>1.9667925015057E-2</v>
      </c>
      <c r="T9" s="17">
        <v>1.6009937990820199E-2</v>
      </c>
      <c r="U9" s="17">
        <v>0</v>
      </c>
      <c r="V9" s="17">
        <v>4.4231714199682401E-2</v>
      </c>
      <c r="W9" s="17">
        <v>0</v>
      </c>
      <c r="X9" s="17">
        <v>0</v>
      </c>
      <c r="Y9" s="17">
        <v>0</v>
      </c>
      <c r="Z9" s="17">
        <v>0</v>
      </c>
      <c r="AA9" s="17">
        <v>0</v>
      </c>
      <c r="AB9" s="17">
        <v>0</v>
      </c>
      <c r="AC9" s="17">
        <v>0</v>
      </c>
      <c r="AD9" s="17">
        <v>0</v>
      </c>
      <c r="AE9" s="17"/>
      <c r="AF9" s="17">
        <v>0</v>
      </c>
      <c r="AG9" s="17">
        <v>0</v>
      </c>
      <c r="AH9" s="17">
        <v>2.6304881891879899E-2</v>
      </c>
      <c r="AI9" s="17">
        <v>0</v>
      </c>
      <c r="AJ9" s="17">
        <v>0.119077137335429</v>
      </c>
      <c r="AK9" s="17"/>
      <c r="AL9" s="17">
        <v>1.7018393852903001E-2</v>
      </c>
      <c r="AM9" s="17">
        <v>9.1686604083282292E-3</v>
      </c>
      <c r="AN9" s="17">
        <v>0</v>
      </c>
      <c r="AO9" s="17">
        <v>1.39788021335323E-2</v>
      </c>
      <c r="AP9" s="17">
        <v>0</v>
      </c>
      <c r="AQ9" s="17">
        <v>0</v>
      </c>
      <c r="AR9" s="17"/>
      <c r="AS9" s="17">
        <v>8.2686529188461307E-3</v>
      </c>
      <c r="AT9" s="17">
        <v>1.0545214326696599E-2</v>
      </c>
      <c r="AU9" s="17"/>
      <c r="AV9" s="17">
        <v>1.1187277434226499E-2</v>
      </c>
      <c r="AW9" s="17">
        <v>0</v>
      </c>
    </row>
    <row r="10" spans="2:49" x14ac:dyDescent="0.3">
      <c r="B10" s="18" t="s">
        <v>267</v>
      </c>
      <c r="C10" s="17">
        <v>2.4107486863133298E-2</v>
      </c>
      <c r="D10" s="17">
        <v>2.1131289995226201E-2</v>
      </c>
      <c r="E10" s="17">
        <v>3.0785824791198999E-2</v>
      </c>
      <c r="F10" s="17"/>
      <c r="G10" s="17">
        <v>3.6715822202184702E-2</v>
      </c>
      <c r="H10" s="17">
        <v>7.0400234195060599E-2</v>
      </c>
      <c r="I10" s="17">
        <v>1.7779904277191699E-2</v>
      </c>
      <c r="J10" s="17">
        <v>1.6085244906752699E-2</v>
      </c>
      <c r="K10" s="17">
        <v>0</v>
      </c>
      <c r="L10" s="17">
        <v>9.8979739265236694E-3</v>
      </c>
      <c r="M10" s="17"/>
      <c r="N10" s="17">
        <v>4.2960126078847499E-2</v>
      </c>
      <c r="O10" s="17">
        <v>1.07158485876769E-2</v>
      </c>
      <c r="P10" s="17">
        <v>2.28246808595487E-2</v>
      </c>
      <c r="Q10" s="17">
        <v>1.00243794296408E-2</v>
      </c>
      <c r="R10" s="17"/>
      <c r="S10" s="17">
        <v>4.7174953344948298E-2</v>
      </c>
      <c r="T10" s="17">
        <v>1.3700360411214601E-2</v>
      </c>
      <c r="U10" s="17">
        <v>2.9231929203895501E-2</v>
      </c>
      <c r="V10" s="17">
        <v>2.0351322894324401E-2</v>
      </c>
      <c r="W10" s="17">
        <v>3.0016964594193798E-2</v>
      </c>
      <c r="X10" s="17">
        <v>0</v>
      </c>
      <c r="Y10" s="17">
        <v>3.09284727952545E-2</v>
      </c>
      <c r="Z10" s="17">
        <v>7.3054923793938298E-2</v>
      </c>
      <c r="AA10" s="17">
        <v>4.30136609649093E-2</v>
      </c>
      <c r="AB10" s="17">
        <v>0</v>
      </c>
      <c r="AC10" s="17">
        <v>0</v>
      </c>
      <c r="AD10" s="17">
        <v>0</v>
      </c>
      <c r="AE10" s="17"/>
      <c r="AF10" s="17">
        <v>1.22044673340896E-2</v>
      </c>
      <c r="AG10" s="17">
        <v>8.5776962261071392E-3</v>
      </c>
      <c r="AH10" s="17">
        <v>2.7736873362599401E-2</v>
      </c>
      <c r="AI10" s="17">
        <v>4.8477942126326598E-2</v>
      </c>
      <c r="AJ10" s="17">
        <v>0.14141559897859499</v>
      </c>
      <c r="AK10" s="17"/>
      <c r="AL10" s="17">
        <v>4.4699708810777602E-2</v>
      </c>
      <c r="AM10" s="17">
        <v>1.8763067690335599E-2</v>
      </c>
      <c r="AN10" s="17">
        <v>0</v>
      </c>
      <c r="AO10" s="17">
        <v>3.05352434223925E-2</v>
      </c>
      <c r="AP10" s="17">
        <v>0</v>
      </c>
      <c r="AQ10" s="17">
        <v>4.97014063101099E-2</v>
      </c>
      <c r="AR10" s="17"/>
      <c r="AS10" s="17">
        <v>3.1273055763794598E-2</v>
      </c>
      <c r="AT10" s="17">
        <v>1.5421908924191499E-2</v>
      </c>
      <c r="AU10" s="17"/>
      <c r="AV10" s="17">
        <v>4.2311650335231002E-2</v>
      </c>
      <c r="AW10" s="17">
        <v>0</v>
      </c>
    </row>
    <row r="11" spans="2:49" x14ac:dyDescent="0.3">
      <c r="B11" s="18" t="s">
        <v>268</v>
      </c>
      <c r="C11" s="17">
        <v>7.4170212830192497E-2</v>
      </c>
      <c r="D11" s="17">
        <v>8.5799048895377997E-2</v>
      </c>
      <c r="E11" s="17">
        <v>4.8076073094067001E-2</v>
      </c>
      <c r="F11" s="17"/>
      <c r="G11" s="17">
        <v>6.1018248518881997E-2</v>
      </c>
      <c r="H11" s="17">
        <v>0.123840045503245</v>
      </c>
      <c r="I11" s="17">
        <v>0.13334206179411501</v>
      </c>
      <c r="J11" s="17">
        <v>6.33424771173864E-2</v>
      </c>
      <c r="K11" s="17">
        <v>4.9171831575324502E-2</v>
      </c>
      <c r="L11" s="17">
        <v>3.1334792172793002E-2</v>
      </c>
      <c r="M11" s="17"/>
      <c r="N11" s="17">
        <v>8.6303741563810696E-2</v>
      </c>
      <c r="O11" s="17">
        <v>5.3263413284485403E-2</v>
      </c>
      <c r="P11" s="17">
        <v>0.10166221873823</v>
      </c>
      <c r="Q11" s="17">
        <v>4.81669325939958E-2</v>
      </c>
      <c r="R11" s="17"/>
      <c r="S11" s="17">
        <v>0.100193394021014</v>
      </c>
      <c r="T11" s="17">
        <v>3.6813941451115099E-2</v>
      </c>
      <c r="U11" s="17">
        <v>0.13565136925642299</v>
      </c>
      <c r="V11" s="17">
        <v>4.9127389063742803E-2</v>
      </c>
      <c r="W11" s="17">
        <v>4.2565867546163101E-2</v>
      </c>
      <c r="X11" s="17">
        <v>0.191918395248836</v>
      </c>
      <c r="Y11" s="17">
        <v>9.3271597729981504E-2</v>
      </c>
      <c r="Z11" s="17">
        <v>6.0078996912245601E-2</v>
      </c>
      <c r="AA11" s="17">
        <v>3.8092197640023903E-2</v>
      </c>
      <c r="AB11" s="17">
        <v>4.22461897092406E-2</v>
      </c>
      <c r="AC11" s="17">
        <v>0.100500113134379</v>
      </c>
      <c r="AD11" s="17">
        <v>0</v>
      </c>
      <c r="AE11" s="17"/>
      <c r="AF11" s="17">
        <v>0.12839293883287001</v>
      </c>
      <c r="AG11" s="17">
        <v>4.0211260136171698E-2</v>
      </c>
      <c r="AH11" s="17">
        <v>4.3413876115438003E-2</v>
      </c>
      <c r="AI11" s="17">
        <v>0.193676793078495</v>
      </c>
      <c r="AJ11" s="17">
        <v>0.112198520941062</v>
      </c>
      <c r="AK11" s="17"/>
      <c r="AL11" s="17">
        <v>0.14848592372054301</v>
      </c>
      <c r="AM11" s="17">
        <v>3.4830816654017702E-2</v>
      </c>
      <c r="AN11" s="17">
        <v>8.8970424142451501E-2</v>
      </c>
      <c r="AO11" s="17">
        <v>1.5084740999909E-2</v>
      </c>
      <c r="AP11" s="17">
        <v>4.7028958372246403E-2</v>
      </c>
      <c r="AQ11" s="17">
        <v>0.12417596302254499</v>
      </c>
      <c r="AR11" s="17"/>
      <c r="AS11" s="17">
        <v>7.4832111755842104E-2</v>
      </c>
      <c r="AT11" s="17">
        <v>7.3367907418559294E-2</v>
      </c>
      <c r="AU11" s="17"/>
      <c r="AV11" s="17">
        <v>8.6709911286490998E-2</v>
      </c>
      <c r="AW11" s="17">
        <v>4.11815338068761E-2</v>
      </c>
    </row>
    <row r="12" spans="2:49" x14ac:dyDescent="0.3">
      <c r="B12" s="18" t="s">
        <v>269</v>
      </c>
      <c r="C12" s="17">
        <v>8.1617696032060205E-2</v>
      </c>
      <c r="D12" s="17">
        <v>8.9164509960142302E-2</v>
      </c>
      <c r="E12" s="17">
        <v>6.4683274040208599E-2</v>
      </c>
      <c r="F12" s="17"/>
      <c r="G12" s="17">
        <v>0.102610623486918</v>
      </c>
      <c r="H12" s="17">
        <v>0.226356369690217</v>
      </c>
      <c r="I12" s="17">
        <v>6.3593941667440299E-2</v>
      </c>
      <c r="J12" s="17">
        <v>4.5824202723584999E-2</v>
      </c>
      <c r="K12" s="17">
        <v>4.94531362452253E-2</v>
      </c>
      <c r="L12" s="17">
        <v>2.7185176703012501E-2</v>
      </c>
      <c r="M12" s="17"/>
      <c r="N12" s="17">
        <v>0.10648625071170199</v>
      </c>
      <c r="O12" s="17">
        <v>5.8072536530063799E-2</v>
      </c>
      <c r="P12" s="17">
        <v>3.4657124541976503E-2</v>
      </c>
      <c r="Q12" s="17">
        <v>0.11588037407167499</v>
      </c>
      <c r="R12" s="17"/>
      <c r="S12" s="17">
        <v>5.9041317905920203E-2</v>
      </c>
      <c r="T12" s="17">
        <v>5.5665123464771302E-2</v>
      </c>
      <c r="U12" s="17">
        <v>0.127995275698637</v>
      </c>
      <c r="V12" s="17">
        <v>0.122784855478778</v>
      </c>
      <c r="W12" s="17">
        <v>5.95939090354441E-2</v>
      </c>
      <c r="X12" s="17">
        <v>8.4815067029951799E-2</v>
      </c>
      <c r="Y12" s="17">
        <v>2.8910267868383702E-2</v>
      </c>
      <c r="Z12" s="17">
        <v>7.3895399158109207E-2</v>
      </c>
      <c r="AA12" s="17">
        <v>0.14304332468198</v>
      </c>
      <c r="AB12" s="17">
        <v>7.3009836662670594E-2</v>
      </c>
      <c r="AC12" s="17">
        <v>0</v>
      </c>
      <c r="AD12" s="17">
        <v>0.16229975670593999</v>
      </c>
      <c r="AE12" s="17"/>
      <c r="AF12" s="17">
        <v>6.09914204059291E-2</v>
      </c>
      <c r="AG12" s="17">
        <v>7.5142642102415294E-2</v>
      </c>
      <c r="AH12" s="17">
        <v>0.102826319603434</v>
      </c>
      <c r="AI12" s="17">
        <v>0.115215679258084</v>
      </c>
      <c r="AJ12" s="17">
        <v>0.11491961516918001</v>
      </c>
      <c r="AK12" s="17"/>
      <c r="AL12" s="17">
        <v>0.145680432179742</v>
      </c>
      <c r="AM12" s="17">
        <v>7.21875296365945E-2</v>
      </c>
      <c r="AN12" s="17">
        <v>5.8001777647386198E-2</v>
      </c>
      <c r="AO12" s="17">
        <v>3.03405869032062E-2</v>
      </c>
      <c r="AP12" s="17">
        <v>6.3177085475594197E-2</v>
      </c>
      <c r="AQ12" s="17">
        <v>6.3219987928776006E-2</v>
      </c>
      <c r="AR12" s="17"/>
      <c r="AS12" s="17">
        <v>9.8160998336849603E-2</v>
      </c>
      <c r="AT12" s="17">
        <v>6.1565116323774503E-2</v>
      </c>
      <c r="AU12" s="17"/>
      <c r="AV12" s="17">
        <v>9.8328960592037495E-2</v>
      </c>
      <c r="AW12" s="17">
        <v>9.7685150352877295E-2</v>
      </c>
    </row>
    <row r="13" spans="2:49" x14ac:dyDescent="0.3">
      <c r="B13" s="18" t="s">
        <v>270</v>
      </c>
      <c r="C13" s="17">
        <v>6.8359585104603202E-2</v>
      </c>
      <c r="D13" s="17">
        <v>6.3067841753683199E-2</v>
      </c>
      <c r="E13" s="17">
        <v>8.0233816512853703E-2</v>
      </c>
      <c r="F13" s="17"/>
      <c r="G13" s="17">
        <v>4.1324952553528999E-2</v>
      </c>
      <c r="H13" s="17">
        <v>0.13043001074233199</v>
      </c>
      <c r="I13" s="17">
        <v>7.9813426269289597E-2</v>
      </c>
      <c r="J13" s="17">
        <v>7.6090063807480707E-2</v>
      </c>
      <c r="K13" s="17">
        <v>3.2523638437851402E-2</v>
      </c>
      <c r="L13" s="17">
        <v>4.83942910170886E-2</v>
      </c>
      <c r="M13" s="17"/>
      <c r="N13" s="17">
        <v>9.0209609475527003E-2</v>
      </c>
      <c r="O13" s="17">
        <v>6.8038410132220395E-2</v>
      </c>
      <c r="P13" s="17">
        <v>4.8092147160448503E-2</v>
      </c>
      <c r="Q13" s="17">
        <v>5.6156447870757097E-2</v>
      </c>
      <c r="R13" s="17"/>
      <c r="S13" s="17">
        <v>0.163297785019278</v>
      </c>
      <c r="T13" s="17">
        <v>5.5685479658430799E-2</v>
      </c>
      <c r="U13" s="17">
        <v>0</v>
      </c>
      <c r="V13" s="17">
        <v>7.4759534627509797E-2</v>
      </c>
      <c r="W13" s="17">
        <v>9.2631298100502801E-2</v>
      </c>
      <c r="X13" s="17">
        <v>0</v>
      </c>
      <c r="Y13" s="17">
        <v>9.3348188870421706E-2</v>
      </c>
      <c r="Z13" s="17">
        <v>0</v>
      </c>
      <c r="AA13" s="17">
        <v>9.2656896163444594E-2</v>
      </c>
      <c r="AB13" s="17">
        <v>7.1414428249411493E-2</v>
      </c>
      <c r="AC13" s="17">
        <v>4.72474071139301E-2</v>
      </c>
      <c r="AD13" s="17">
        <v>0</v>
      </c>
      <c r="AE13" s="17"/>
      <c r="AF13" s="17">
        <v>6.34595026352609E-2</v>
      </c>
      <c r="AG13" s="17">
        <v>4.0536588319380402E-2</v>
      </c>
      <c r="AH13" s="17">
        <v>8.64350898656156E-2</v>
      </c>
      <c r="AI13" s="17">
        <v>0.149643965254977</v>
      </c>
      <c r="AJ13" s="17">
        <v>0.13974007823193099</v>
      </c>
      <c r="AK13" s="17"/>
      <c r="AL13" s="17">
        <v>8.7089779396432601E-2</v>
      </c>
      <c r="AM13" s="17">
        <v>5.4870488498905801E-2</v>
      </c>
      <c r="AN13" s="17">
        <v>3.5709784543725198E-2</v>
      </c>
      <c r="AO13" s="17">
        <v>8.45061567213517E-2</v>
      </c>
      <c r="AP13" s="17">
        <v>9.2778540218611594E-2</v>
      </c>
      <c r="AQ13" s="17">
        <v>0</v>
      </c>
      <c r="AR13" s="17"/>
      <c r="AS13" s="17">
        <v>7.96163570466452E-2</v>
      </c>
      <c r="AT13" s="17">
        <v>5.4714950407911501E-2</v>
      </c>
      <c r="AU13" s="17"/>
      <c r="AV13" s="17">
        <v>7.3779090023036703E-2</v>
      </c>
      <c r="AW13" s="17">
        <v>9.6153713859244497E-2</v>
      </c>
    </row>
    <row r="14" spans="2:49" x14ac:dyDescent="0.3">
      <c r="B14" s="18" t="s">
        <v>271</v>
      </c>
      <c r="C14" s="17">
        <v>8.4809138546909704E-2</v>
      </c>
      <c r="D14" s="17">
        <v>8.5903034164526604E-2</v>
      </c>
      <c r="E14" s="17">
        <v>8.2354527875400693E-2</v>
      </c>
      <c r="F14" s="17"/>
      <c r="G14" s="17">
        <v>6.17718539388631E-2</v>
      </c>
      <c r="H14" s="17">
        <v>9.4556892663799505E-2</v>
      </c>
      <c r="I14" s="17">
        <v>6.1147547627227301E-2</v>
      </c>
      <c r="J14" s="17">
        <v>0.12572017705500299</v>
      </c>
      <c r="K14" s="17">
        <v>4.7069478813884499E-2</v>
      </c>
      <c r="L14" s="17">
        <v>9.9067122244701697E-2</v>
      </c>
      <c r="M14" s="17"/>
      <c r="N14" s="17">
        <v>9.2683368915185194E-2</v>
      </c>
      <c r="O14" s="17">
        <v>6.5802780525320806E-2</v>
      </c>
      <c r="P14" s="17">
        <v>0.12128786307941</v>
      </c>
      <c r="Q14" s="17">
        <v>5.4111797246717497E-2</v>
      </c>
      <c r="R14" s="17"/>
      <c r="S14" s="17">
        <v>0.115382796256842</v>
      </c>
      <c r="T14" s="17">
        <v>4.5348030914986799E-2</v>
      </c>
      <c r="U14" s="17">
        <v>0.107806588754673</v>
      </c>
      <c r="V14" s="17">
        <v>9.5117836611229106E-2</v>
      </c>
      <c r="W14" s="17">
        <v>0.141253634255815</v>
      </c>
      <c r="X14" s="17">
        <v>6.6966266318246107E-2</v>
      </c>
      <c r="Y14" s="17">
        <v>8.8285717769410299E-2</v>
      </c>
      <c r="Z14" s="17">
        <v>0</v>
      </c>
      <c r="AA14" s="17">
        <v>2.4843182432754199E-2</v>
      </c>
      <c r="AB14" s="17">
        <v>0.15894495584757001</v>
      </c>
      <c r="AC14" s="17">
        <v>4.0498427235287598E-2</v>
      </c>
      <c r="AD14" s="17">
        <v>0.17608619984915999</v>
      </c>
      <c r="AE14" s="17"/>
      <c r="AF14" s="17">
        <v>3.57187064009864E-2</v>
      </c>
      <c r="AG14" s="17">
        <v>0.10725630754049501</v>
      </c>
      <c r="AH14" s="17">
        <v>7.6186153950292407E-2</v>
      </c>
      <c r="AI14" s="17">
        <v>0.12450305951900099</v>
      </c>
      <c r="AJ14" s="17">
        <v>0.137908064804175</v>
      </c>
      <c r="AK14" s="17"/>
      <c r="AL14" s="17">
        <v>8.8070048709052495E-2</v>
      </c>
      <c r="AM14" s="17">
        <v>8.8200105789863398E-2</v>
      </c>
      <c r="AN14" s="17">
        <v>0.16419598261389701</v>
      </c>
      <c r="AO14" s="17">
        <v>5.9389881259113597E-2</v>
      </c>
      <c r="AP14" s="17">
        <v>3.2842775077543303E-2</v>
      </c>
      <c r="AQ14" s="17">
        <v>6.1018143307969598E-2</v>
      </c>
      <c r="AR14" s="17"/>
      <c r="AS14" s="17">
        <v>9.1204993094008494E-2</v>
      </c>
      <c r="AT14" s="17">
        <v>7.7056551986778299E-2</v>
      </c>
      <c r="AU14" s="17"/>
      <c r="AV14" s="17">
        <v>8.6605705510759495E-2</v>
      </c>
      <c r="AW14" s="17">
        <v>0.104235073701993</v>
      </c>
    </row>
    <row r="15" spans="2:49" x14ac:dyDescent="0.3">
      <c r="B15" s="18" t="s">
        <v>272</v>
      </c>
      <c r="C15" s="17">
        <v>1.6422515515996199E-2</v>
      </c>
      <c r="D15" s="17">
        <v>8.59664201131791E-3</v>
      </c>
      <c r="E15" s="17">
        <v>3.3983123958975403E-2</v>
      </c>
      <c r="F15" s="17"/>
      <c r="G15" s="17">
        <v>0</v>
      </c>
      <c r="H15" s="17">
        <v>1.48018978518783E-2</v>
      </c>
      <c r="I15" s="17">
        <v>4.0294146385407098E-2</v>
      </c>
      <c r="J15" s="17">
        <v>1.4814657452828801E-2</v>
      </c>
      <c r="K15" s="17">
        <v>1.85358063188138E-2</v>
      </c>
      <c r="L15" s="17">
        <v>1.06059179156659E-2</v>
      </c>
      <c r="M15" s="17"/>
      <c r="N15" s="17">
        <v>2.32665274235841E-2</v>
      </c>
      <c r="O15" s="17">
        <v>2.6957737236721499E-2</v>
      </c>
      <c r="P15" s="17">
        <v>1.1874804476918599E-2</v>
      </c>
      <c r="Q15" s="17">
        <v>0</v>
      </c>
      <c r="R15" s="17"/>
      <c r="S15" s="17">
        <v>0</v>
      </c>
      <c r="T15" s="17">
        <v>1.6244582996131001E-2</v>
      </c>
      <c r="U15" s="17">
        <v>0</v>
      </c>
      <c r="V15" s="17">
        <v>0</v>
      </c>
      <c r="W15" s="17">
        <v>0</v>
      </c>
      <c r="X15" s="17">
        <v>4.31188380831979E-2</v>
      </c>
      <c r="Y15" s="17">
        <v>3.0622161598217599E-2</v>
      </c>
      <c r="Z15" s="17">
        <v>0</v>
      </c>
      <c r="AA15" s="17">
        <v>4.6502113213584099E-2</v>
      </c>
      <c r="AB15" s="17">
        <v>3.2819319453908098E-2</v>
      </c>
      <c r="AC15" s="17">
        <v>0</v>
      </c>
      <c r="AD15" s="17">
        <v>0</v>
      </c>
      <c r="AE15" s="17"/>
      <c r="AF15" s="17">
        <v>1.6769996871439999E-2</v>
      </c>
      <c r="AG15" s="17">
        <v>1.01706155223871E-2</v>
      </c>
      <c r="AH15" s="17">
        <v>9.1542504114148406E-3</v>
      </c>
      <c r="AI15" s="17">
        <v>0</v>
      </c>
      <c r="AJ15" s="17">
        <v>0</v>
      </c>
      <c r="AK15" s="17"/>
      <c r="AL15" s="17">
        <v>1.0563895257694E-2</v>
      </c>
      <c r="AM15" s="17">
        <v>1.82560836769038E-2</v>
      </c>
      <c r="AN15" s="17">
        <v>2.6899618165512999E-2</v>
      </c>
      <c r="AO15" s="17">
        <v>3.2198433790363197E-2</v>
      </c>
      <c r="AP15" s="17">
        <v>0</v>
      </c>
      <c r="AQ15" s="17">
        <v>0</v>
      </c>
      <c r="AR15" s="17"/>
      <c r="AS15" s="17">
        <v>1.46535424744123E-2</v>
      </c>
      <c r="AT15" s="17">
        <v>1.85667351079878E-2</v>
      </c>
      <c r="AU15" s="17"/>
      <c r="AV15" s="17">
        <v>1.3577920630406901E-2</v>
      </c>
      <c r="AW15" s="17">
        <v>1.770084905775E-2</v>
      </c>
    </row>
    <row r="16" spans="2:49" ht="28.8" x14ac:dyDescent="0.3">
      <c r="B16" s="18" t="s">
        <v>273</v>
      </c>
      <c r="C16" s="17">
        <v>0.15442123717085399</v>
      </c>
      <c r="D16" s="17">
        <v>0.13613544663784599</v>
      </c>
      <c r="E16" s="17">
        <v>0.195453028373271</v>
      </c>
      <c r="F16" s="17"/>
      <c r="G16" s="17">
        <v>0.204521542963256</v>
      </c>
      <c r="H16" s="17">
        <v>8.7044666074059807E-2</v>
      </c>
      <c r="I16" s="17">
        <v>7.2386072868010007E-2</v>
      </c>
      <c r="J16" s="17">
        <v>0.103478506088687</v>
      </c>
      <c r="K16" s="17">
        <v>0.16356209470881899</v>
      </c>
      <c r="L16" s="17">
        <v>0.25883523527741897</v>
      </c>
      <c r="M16" s="17"/>
      <c r="N16" s="17">
        <v>8.0027436438184205E-2</v>
      </c>
      <c r="O16" s="17">
        <v>0.19009721551494499</v>
      </c>
      <c r="P16" s="17">
        <v>0.13513048738701999</v>
      </c>
      <c r="Q16" s="17">
        <v>0.25255492552269398</v>
      </c>
      <c r="R16" s="17"/>
      <c r="S16" s="17">
        <v>0.109134018066183</v>
      </c>
      <c r="T16" s="17">
        <v>0.15459960969335301</v>
      </c>
      <c r="U16" s="17">
        <v>0.18654992751310101</v>
      </c>
      <c r="V16" s="17">
        <v>0.26429162505272302</v>
      </c>
      <c r="W16" s="17">
        <v>0.22684149446208299</v>
      </c>
      <c r="X16" s="17">
        <v>0.12856851871942299</v>
      </c>
      <c r="Y16" s="17">
        <v>0.120133679989905</v>
      </c>
      <c r="Z16" s="17">
        <v>0.15342327312237899</v>
      </c>
      <c r="AA16" s="17">
        <v>0.13888524826402401</v>
      </c>
      <c r="AB16" s="17">
        <v>9.0735128513749E-2</v>
      </c>
      <c r="AC16" s="17">
        <v>0.14943475452862301</v>
      </c>
      <c r="AD16" s="17">
        <v>9.3049892408514204E-2</v>
      </c>
      <c r="AE16" s="17"/>
      <c r="AF16" s="17">
        <v>0.17131225979650899</v>
      </c>
      <c r="AG16" s="17">
        <v>0.18555670572435801</v>
      </c>
      <c r="AH16" s="17">
        <v>0.12099412347185499</v>
      </c>
      <c r="AI16" s="17">
        <v>9.7467879579722999E-2</v>
      </c>
      <c r="AJ16" s="17">
        <v>9.8710878768617893E-2</v>
      </c>
      <c r="AK16" s="17"/>
      <c r="AL16" s="17">
        <v>4.61888641598307E-2</v>
      </c>
      <c r="AM16" s="17">
        <v>0.26544446963004398</v>
      </c>
      <c r="AN16" s="17">
        <v>9.9079617367101303E-2</v>
      </c>
      <c r="AO16" s="17">
        <v>0.17029389508635501</v>
      </c>
      <c r="AP16" s="17">
        <v>0.21164062955613999</v>
      </c>
      <c r="AQ16" s="17">
        <v>5.2190369762870899E-2</v>
      </c>
      <c r="AR16" s="17"/>
      <c r="AS16" s="17">
        <v>0.14459856441039801</v>
      </c>
      <c r="AT16" s="17">
        <v>0.166327561848269</v>
      </c>
      <c r="AU16" s="17"/>
      <c r="AV16" s="17">
        <v>0.14689008632393399</v>
      </c>
      <c r="AW16" s="17">
        <v>0.13810653391482999</v>
      </c>
    </row>
    <row r="17" spans="2:49" ht="28.8" x14ac:dyDescent="0.3">
      <c r="B17" s="18" t="s">
        <v>296</v>
      </c>
      <c r="C17" s="19">
        <v>0.48679434710700098</v>
      </c>
      <c r="D17" s="19">
        <v>0.506924265006228</v>
      </c>
      <c r="E17" s="19">
        <v>0.441624487664944</v>
      </c>
      <c r="F17" s="19"/>
      <c r="G17" s="19">
        <v>0.473978399270507</v>
      </c>
      <c r="H17" s="19">
        <v>0.22515872929209299</v>
      </c>
      <c r="I17" s="19">
        <v>0.51545753920510795</v>
      </c>
      <c r="J17" s="19">
        <v>0.55464467084827596</v>
      </c>
      <c r="K17" s="19">
        <v>0.639684013900082</v>
      </c>
      <c r="L17" s="19">
        <v>0.51467949074279495</v>
      </c>
      <c r="M17" s="19"/>
      <c r="N17" s="19">
        <v>0.46507318133131098</v>
      </c>
      <c r="O17" s="19">
        <v>0.50460960861262905</v>
      </c>
      <c r="P17" s="19">
        <v>0.52447067375644796</v>
      </c>
      <c r="Q17" s="19">
        <v>0.46310514326451901</v>
      </c>
      <c r="R17" s="19"/>
      <c r="S17" s="19">
        <v>0.38610781037075798</v>
      </c>
      <c r="T17" s="19">
        <v>0.60593293341917698</v>
      </c>
      <c r="U17" s="19">
        <v>0.41276490957327</v>
      </c>
      <c r="V17" s="19">
        <v>0.32933572207201001</v>
      </c>
      <c r="W17" s="19">
        <v>0.40709683200579799</v>
      </c>
      <c r="X17" s="19">
        <v>0.484612914600346</v>
      </c>
      <c r="Y17" s="19">
        <v>0.51449991337842504</v>
      </c>
      <c r="Z17" s="19">
        <v>0.63954740701332802</v>
      </c>
      <c r="AA17" s="19">
        <v>0.47296337663927901</v>
      </c>
      <c r="AB17" s="19">
        <v>0.53083014156345099</v>
      </c>
      <c r="AC17" s="19">
        <v>0.662319297987781</v>
      </c>
      <c r="AD17" s="19">
        <v>0.56856415103638602</v>
      </c>
      <c r="AE17" s="19"/>
      <c r="AF17" s="19">
        <v>0.51115070772291604</v>
      </c>
      <c r="AG17" s="19">
        <v>0.53254818442868501</v>
      </c>
      <c r="AH17" s="19">
        <v>0.50694843132747103</v>
      </c>
      <c r="AI17" s="19">
        <v>0.271014681183394</v>
      </c>
      <c r="AJ17" s="19">
        <v>0.13603010577100999</v>
      </c>
      <c r="AK17" s="19"/>
      <c r="AL17" s="19">
        <v>0.41220295391302503</v>
      </c>
      <c r="AM17" s="19">
        <v>0.43827877801500698</v>
      </c>
      <c r="AN17" s="19">
        <v>0.52714279551992604</v>
      </c>
      <c r="AO17" s="19">
        <v>0.56367225968377599</v>
      </c>
      <c r="AP17" s="19">
        <v>0.55253201129986496</v>
      </c>
      <c r="AQ17" s="19">
        <v>0.64969412966772799</v>
      </c>
      <c r="AR17" s="19"/>
      <c r="AS17" s="19">
        <v>0.45739172419920399</v>
      </c>
      <c r="AT17" s="19">
        <v>0.52243405365583095</v>
      </c>
      <c r="AU17" s="19"/>
      <c r="AV17" s="19">
        <v>0.44060939786387598</v>
      </c>
      <c r="AW17" s="19">
        <v>0.50493714530642997</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421</v>
      </c>
      <c r="D7" s="10">
        <v>281</v>
      </c>
      <c r="E7" s="10">
        <v>140</v>
      </c>
      <c r="F7" s="10"/>
      <c r="G7" s="10">
        <v>91</v>
      </c>
      <c r="H7" s="10">
        <v>105</v>
      </c>
      <c r="I7" s="10">
        <v>53</v>
      </c>
      <c r="J7" s="10">
        <v>71</v>
      </c>
      <c r="K7" s="10">
        <v>54</v>
      </c>
      <c r="L7" s="10">
        <v>47</v>
      </c>
      <c r="M7" s="10"/>
      <c r="N7" s="10">
        <v>126</v>
      </c>
      <c r="O7" s="10">
        <v>92</v>
      </c>
      <c r="P7" s="10">
        <v>98</v>
      </c>
      <c r="Q7" s="10">
        <v>104</v>
      </c>
      <c r="R7" s="10"/>
      <c r="S7" s="10">
        <v>72</v>
      </c>
      <c r="T7" s="10">
        <v>54</v>
      </c>
      <c r="U7" s="10">
        <v>26</v>
      </c>
      <c r="V7" s="10">
        <v>37</v>
      </c>
      <c r="W7" s="10">
        <v>29</v>
      </c>
      <c r="X7" s="10">
        <v>39</v>
      </c>
      <c r="Y7" s="10">
        <v>27</v>
      </c>
      <c r="Z7" s="10">
        <v>15</v>
      </c>
      <c r="AA7" s="10">
        <v>50</v>
      </c>
      <c r="AB7" s="10">
        <v>34</v>
      </c>
      <c r="AC7" s="10">
        <v>21</v>
      </c>
      <c r="AD7" s="10">
        <v>17</v>
      </c>
      <c r="AE7" s="10"/>
      <c r="AF7" s="10">
        <v>90</v>
      </c>
      <c r="AG7" s="10">
        <v>105</v>
      </c>
      <c r="AH7" s="10">
        <v>95</v>
      </c>
      <c r="AI7" s="10">
        <v>59</v>
      </c>
      <c r="AJ7" s="10">
        <v>10</v>
      </c>
      <c r="AK7" s="10"/>
      <c r="AL7" s="10">
        <v>153</v>
      </c>
      <c r="AM7" s="10">
        <v>111</v>
      </c>
      <c r="AN7" s="10">
        <v>43</v>
      </c>
      <c r="AO7" s="10">
        <v>60</v>
      </c>
      <c r="AP7" s="10">
        <v>33</v>
      </c>
      <c r="AQ7" s="10">
        <v>21</v>
      </c>
      <c r="AR7" s="10"/>
      <c r="AS7" s="10">
        <v>232</v>
      </c>
      <c r="AT7" s="10">
        <v>189</v>
      </c>
      <c r="AU7" s="10"/>
      <c r="AV7" s="10">
        <v>167</v>
      </c>
      <c r="AW7" s="10">
        <v>65</v>
      </c>
    </row>
    <row r="8" spans="2:49" ht="30" customHeight="1" x14ac:dyDescent="0.3">
      <c r="B8" s="11" t="s">
        <v>20</v>
      </c>
      <c r="C8" s="11">
        <v>424</v>
      </c>
      <c r="D8" s="11">
        <v>286</v>
      </c>
      <c r="E8" s="11">
        <v>139</v>
      </c>
      <c r="F8" s="11"/>
      <c r="G8" s="11">
        <v>92</v>
      </c>
      <c r="H8" s="11">
        <v>100</v>
      </c>
      <c r="I8" s="11">
        <v>64</v>
      </c>
      <c r="J8" s="11">
        <v>73</v>
      </c>
      <c r="K8" s="11">
        <v>51</v>
      </c>
      <c r="L8" s="11">
        <v>44</v>
      </c>
      <c r="M8" s="11"/>
      <c r="N8" s="11">
        <v>124</v>
      </c>
      <c r="O8" s="11">
        <v>91</v>
      </c>
      <c r="P8" s="11">
        <v>104</v>
      </c>
      <c r="Q8" s="11">
        <v>104</v>
      </c>
      <c r="R8" s="11"/>
      <c r="S8" s="11">
        <v>73</v>
      </c>
      <c r="T8" s="11">
        <v>53</v>
      </c>
      <c r="U8" s="11">
        <v>28</v>
      </c>
      <c r="V8" s="11">
        <v>36</v>
      </c>
      <c r="W8" s="11">
        <v>27</v>
      </c>
      <c r="X8" s="11">
        <v>42</v>
      </c>
      <c r="Y8" s="11">
        <v>27</v>
      </c>
      <c r="Z8" s="11">
        <v>14</v>
      </c>
      <c r="AA8" s="11">
        <v>52</v>
      </c>
      <c r="AB8" s="11">
        <v>35</v>
      </c>
      <c r="AC8" s="11">
        <v>21</v>
      </c>
      <c r="AD8" s="11">
        <v>17</v>
      </c>
      <c r="AE8" s="11"/>
      <c r="AF8" s="11">
        <v>93</v>
      </c>
      <c r="AG8" s="11">
        <v>107</v>
      </c>
      <c r="AH8" s="11">
        <v>96</v>
      </c>
      <c r="AI8" s="11">
        <v>58</v>
      </c>
      <c r="AJ8" s="11">
        <v>9</v>
      </c>
      <c r="AK8" s="11"/>
      <c r="AL8" s="11">
        <v>154</v>
      </c>
      <c r="AM8" s="11">
        <v>113</v>
      </c>
      <c r="AN8" s="11">
        <v>45</v>
      </c>
      <c r="AO8" s="11">
        <v>60</v>
      </c>
      <c r="AP8" s="11">
        <v>32</v>
      </c>
      <c r="AQ8" s="11">
        <v>21</v>
      </c>
      <c r="AR8" s="11"/>
      <c r="AS8" s="11">
        <v>234</v>
      </c>
      <c r="AT8" s="11">
        <v>191</v>
      </c>
      <c r="AU8" s="11"/>
      <c r="AV8" s="11">
        <v>167</v>
      </c>
      <c r="AW8" s="11">
        <v>66</v>
      </c>
    </row>
    <row r="9" spans="2:49" x14ac:dyDescent="0.3">
      <c r="B9" s="18" t="s">
        <v>266</v>
      </c>
      <c r="C9" s="17">
        <v>1.29791106044569E-2</v>
      </c>
      <c r="D9" s="17">
        <v>1.6285360721218299E-2</v>
      </c>
      <c r="E9" s="17">
        <v>6.1767202248772801E-3</v>
      </c>
      <c r="F9" s="17"/>
      <c r="G9" s="17">
        <v>2.36116642959542E-2</v>
      </c>
      <c r="H9" s="17">
        <v>1.9032464856854302E-2</v>
      </c>
      <c r="I9" s="17">
        <v>2.2109070996924302E-2</v>
      </c>
      <c r="J9" s="17">
        <v>0</v>
      </c>
      <c r="K9" s="17">
        <v>0</v>
      </c>
      <c r="L9" s="17">
        <v>0</v>
      </c>
      <c r="M9" s="17"/>
      <c r="N9" s="17">
        <v>6.8894830671812901E-3</v>
      </c>
      <c r="O9" s="17">
        <v>1.13780910967183E-2</v>
      </c>
      <c r="P9" s="17">
        <v>3.4799044266141603E-2</v>
      </c>
      <c r="Q9" s="17">
        <v>0</v>
      </c>
      <c r="R9" s="17"/>
      <c r="S9" s="17">
        <v>4.8229863758335302E-2</v>
      </c>
      <c r="T9" s="17">
        <v>0</v>
      </c>
      <c r="U9" s="17">
        <v>0</v>
      </c>
      <c r="V9" s="17">
        <v>0</v>
      </c>
      <c r="W9" s="17">
        <v>0</v>
      </c>
      <c r="X9" s="17">
        <v>0</v>
      </c>
      <c r="Y9" s="17">
        <v>0</v>
      </c>
      <c r="Z9" s="17">
        <v>0</v>
      </c>
      <c r="AA9" s="17">
        <v>2.2030256623158599E-2</v>
      </c>
      <c r="AB9" s="17">
        <v>0</v>
      </c>
      <c r="AC9" s="17">
        <v>0</v>
      </c>
      <c r="AD9" s="17">
        <v>5.0275288753460302E-2</v>
      </c>
      <c r="AE9" s="17"/>
      <c r="AF9" s="17">
        <v>0</v>
      </c>
      <c r="AG9" s="17">
        <v>9.6922236162286703E-3</v>
      </c>
      <c r="AH9" s="17">
        <v>4.6590199383137E-2</v>
      </c>
      <c r="AI9" s="17">
        <v>0</v>
      </c>
      <c r="AJ9" s="17">
        <v>0</v>
      </c>
      <c r="AK9" s="17"/>
      <c r="AL9" s="17">
        <v>2.34895397518609E-2</v>
      </c>
      <c r="AM9" s="17">
        <v>0</v>
      </c>
      <c r="AN9" s="17">
        <v>2.3324364739712701E-2</v>
      </c>
      <c r="AO9" s="17">
        <v>0</v>
      </c>
      <c r="AP9" s="17">
        <v>0</v>
      </c>
      <c r="AQ9" s="17">
        <v>4.0943023118852499E-2</v>
      </c>
      <c r="AR9" s="17"/>
      <c r="AS9" s="17">
        <v>4.4984133097853004E-3</v>
      </c>
      <c r="AT9" s="17">
        <v>2.3362714811669998E-2</v>
      </c>
      <c r="AU9" s="17"/>
      <c r="AV9" s="17">
        <v>0</v>
      </c>
      <c r="AW9" s="17">
        <v>1.5850990099290901E-2</v>
      </c>
    </row>
    <row r="10" spans="2:49" x14ac:dyDescent="0.3">
      <c r="B10" s="18" t="s">
        <v>267</v>
      </c>
      <c r="C10" s="17">
        <v>5.5006183711048998E-2</v>
      </c>
      <c r="D10" s="17">
        <v>5.8804844428617803E-2</v>
      </c>
      <c r="E10" s="17">
        <v>4.7190691171788798E-2</v>
      </c>
      <c r="F10" s="17"/>
      <c r="G10" s="17">
        <v>3.4000529411119799E-2</v>
      </c>
      <c r="H10" s="17">
        <v>0.100794897120626</v>
      </c>
      <c r="I10" s="17">
        <v>0.141513069170456</v>
      </c>
      <c r="J10" s="17">
        <v>1.39025604884522E-2</v>
      </c>
      <c r="K10" s="17">
        <v>0</v>
      </c>
      <c r="L10" s="17">
        <v>0</v>
      </c>
      <c r="M10" s="17"/>
      <c r="N10" s="17">
        <v>7.8675105178322602E-2</v>
      </c>
      <c r="O10" s="17">
        <v>5.8488893997190997E-2</v>
      </c>
      <c r="P10" s="17">
        <v>6.0451692351558201E-2</v>
      </c>
      <c r="Q10" s="17">
        <v>1.86734333209734E-2</v>
      </c>
      <c r="R10" s="17"/>
      <c r="S10" s="17">
        <v>0.116100979399794</v>
      </c>
      <c r="T10" s="17">
        <v>1.8631979967811199E-2</v>
      </c>
      <c r="U10" s="17">
        <v>5.0779219024642497E-2</v>
      </c>
      <c r="V10" s="17">
        <v>7.0955325881427306E-2</v>
      </c>
      <c r="W10" s="17">
        <v>3.1273077987751502E-2</v>
      </c>
      <c r="X10" s="17">
        <v>3.3879976325121602E-2</v>
      </c>
      <c r="Y10" s="17">
        <v>8.5116954710698106E-2</v>
      </c>
      <c r="Z10" s="17">
        <v>0.12456190876522399</v>
      </c>
      <c r="AA10" s="17">
        <v>4.2755668795992498E-2</v>
      </c>
      <c r="AB10" s="17">
        <v>4.0340691858479397E-2</v>
      </c>
      <c r="AC10" s="17">
        <v>0</v>
      </c>
      <c r="AD10" s="17">
        <v>0</v>
      </c>
      <c r="AE10" s="17"/>
      <c r="AF10" s="17">
        <v>4.8289777018501699E-2</v>
      </c>
      <c r="AG10" s="17">
        <v>1.3058036371673199E-2</v>
      </c>
      <c r="AH10" s="17">
        <v>7.6133973564101703E-2</v>
      </c>
      <c r="AI10" s="17">
        <v>0.12766733279157999</v>
      </c>
      <c r="AJ10" s="17">
        <v>0.20219761704103401</v>
      </c>
      <c r="AK10" s="17"/>
      <c r="AL10" s="17">
        <v>0.129907624015973</v>
      </c>
      <c r="AM10" s="17">
        <v>8.79239870745681E-3</v>
      </c>
      <c r="AN10" s="17">
        <v>3.1566067237966101E-2</v>
      </c>
      <c r="AO10" s="17">
        <v>1.61535432962654E-2</v>
      </c>
      <c r="AP10" s="17">
        <v>0</v>
      </c>
      <c r="AQ10" s="17">
        <v>0</v>
      </c>
      <c r="AR10" s="17"/>
      <c r="AS10" s="17">
        <v>8.0676008883453498E-2</v>
      </c>
      <c r="AT10" s="17">
        <v>2.35765387895077E-2</v>
      </c>
      <c r="AU10" s="17"/>
      <c r="AV10" s="17">
        <v>8.5331876999947806E-2</v>
      </c>
      <c r="AW10" s="17">
        <v>6.8926065809228901E-2</v>
      </c>
    </row>
    <row r="11" spans="2:49" x14ac:dyDescent="0.3">
      <c r="B11" s="18" t="s">
        <v>268</v>
      </c>
      <c r="C11" s="17">
        <v>7.1802349509689806E-2</v>
      </c>
      <c r="D11" s="17">
        <v>6.1254653526255698E-2</v>
      </c>
      <c r="E11" s="17">
        <v>9.3503534583589301E-2</v>
      </c>
      <c r="F11" s="17"/>
      <c r="G11" s="17">
        <v>6.2074921896752303E-2</v>
      </c>
      <c r="H11" s="17">
        <v>0.14309107033666699</v>
      </c>
      <c r="I11" s="17">
        <v>7.0600828650819999E-2</v>
      </c>
      <c r="J11" s="17">
        <v>4.1176219919458898E-2</v>
      </c>
      <c r="K11" s="17">
        <v>5.6181732141478202E-2</v>
      </c>
      <c r="L11" s="17">
        <v>0</v>
      </c>
      <c r="M11" s="17"/>
      <c r="N11" s="17">
        <v>0.10913606897431501</v>
      </c>
      <c r="O11" s="17">
        <v>5.4248925738159801E-2</v>
      </c>
      <c r="P11" s="17">
        <v>7.7741085014227204E-2</v>
      </c>
      <c r="Q11" s="17">
        <v>3.7240948034243097E-2</v>
      </c>
      <c r="R11" s="17"/>
      <c r="S11" s="17">
        <v>5.1530044732622099E-2</v>
      </c>
      <c r="T11" s="17">
        <v>0.110331817640347</v>
      </c>
      <c r="U11" s="17">
        <v>2.98701117019812E-2</v>
      </c>
      <c r="V11" s="17">
        <v>0.11081531057157799</v>
      </c>
      <c r="W11" s="17">
        <v>3.5264885248261699E-2</v>
      </c>
      <c r="X11" s="17">
        <v>7.2810583662914499E-2</v>
      </c>
      <c r="Y11" s="17">
        <v>0.108845231696058</v>
      </c>
      <c r="Z11" s="17">
        <v>0.136076676305139</v>
      </c>
      <c r="AA11" s="17">
        <v>0.10007065384130499</v>
      </c>
      <c r="AB11" s="17">
        <v>0</v>
      </c>
      <c r="AC11" s="17">
        <v>9.4936327686341193E-2</v>
      </c>
      <c r="AD11" s="17">
        <v>0</v>
      </c>
      <c r="AE11" s="17"/>
      <c r="AF11" s="17">
        <v>6.2756103402181102E-2</v>
      </c>
      <c r="AG11" s="17">
        <v>3.6356349364371397E-2</v>
      </c>
      <c r="AH11" s="17">
        <v>0.103376499201757</v>
      </c>
      <c r="AI11" s="17">
        <v>0.16772647687772199</v>
      </c>
      <c r="AJ11" s="17">
        <v>0</v>
      </c>
      <c r="AK11" s="17"/>
      <c r="AL11" s="17">
        <v>0.12110090744857301</v>
      </c>
      <c r="AM11" s="17">
        <v>4.3513319009220702E-2</v>
      </c>
      <c r="AN11" s="17">
        <v>4.4949163637160998E-2</v>
      </c>
      <c r="AO11" s="17">
        <v>3.2682727488799197E-2</v>
      </c>
      <c r="AP11" s="17">
        <v>3.3497441060023697E-2</v>
      </c>
      <c r="AQ11" s="17">
        <v>9.0474221110750694E-2</v>
      </c>
      <c r="AR11" s="17"/>
      <c r="AS11" s="17">
        <v>8.0081395567520502E-2</v>
      </c>
      <c r="AT11" s="17">
        <v>6.1665643235334799E-2</v>
      </c>
      <c r="AU11" s="17"/>
      <c r="AV11" s="17">
        <v>8.9947358107574496E-2</v>
      </c>
      <c r="AW11" s="17">
        <v>5.5182816974329002E-2</v>
      </c>
    </row>
    <row r="12" spans="2:49" x14ac:dyDescent="0.3">
      <c r="B12" s="18" t="s">
        <v>269</v>
      </c>
      <c r="C12" s="17">
        <v>0.118023879465632</v>
      </c>
      <c r="D12" s="17">
        <v>0.111234123374434</v>
      </c>
      <c r="E12" s="17">
        <v>0.131993352398217</v>
      </c>
      <c r="F12" s="17"/>
      <c r="G12" s="17">
        <v>0.12084973783453699</v>
      </c>
      <c r="H12" s="17">
        <v>0.18462291328679101</v>
      </c>
      <c r="I12" s="17">
        <v>7.2386435540605906E-2</v>
      </c>
      <c r="J12" s="17">
        <v>0.11734934630371199</v>
      </c>
      <c r="K12" s="17">
        <v>5.5904124481035898E-2</v>
      </c>
      <c r="L12" s="17">
        <v>9.9837997334997403E-2</v>
      </c>
      <c r="M12" s="17"/>
      <c r="N12" s="17">
        <v>0.119079918446577</v>
      </c>
      <c r="O12" s="17">
        <v>8.8995506410333894E-2</v>
      </c>
      <c r="P12" s="17">
        <v>0.13104143556224301</v>
      </c>
      <c r="Q12" s="17">
        <v>0.130341444296111</v>
      </c>
      <c r="R12" s="17"/>
      <c r="S12" s="17">
        <v>0.18980176498979801</v>
      </c>
      <c r="T12" s="17">
        <v>0.12233239489089499</v>
      </c>
      <c r="U12" s="17">
        <v>7.52899909176101E-2</v>
      </c>
      <c r="V12" s="17">
        <v>0.15819298468158199</v>
      </c>
      <c r="W12" s="17">
        <v>0.141304433361084</v>
      </c>
      <c r="X12" s="17">
        <v>0.124394020786254</v>
      </c>
      <c r="Y12" s="17">
        <v>0.109751452439348</v>
      </c>
      <c r="Z12" s="17">
        <v>0</v>
      </c>
      <c r="AA12" s="17">
        <v>9.9816824565869794E-2</v>
      </c>
      <c r="AB12" s="17">
        <v>8.4102870699862803E-2</v>
      </c>
      <c r="AC12" s="17">
        <v>8.8463372856679504E-2</v>
      </c>
      <c r="AD12" s="17">
        <v>0</v>
      </c>
      <c r="AE12" s="17"/>
      <c r="AF12" s="17">
        <v>0.13800023532153</v>
      </c>
      <c r="AG12" s="17">
        <v>5.7224387636274403E-2</v>
      </c>
      <c r="AH12" s="17">
        <v>0.16230946489928999</v>
      </c>
      <c r="AI12" s="17">
        <v>0.112625699883406</v>
      </c>
      <c r="AJ12" s="17">
        <v>0.37833840874760899</v>
      </c>
      <c r="AK12" s="17"/>
      <c r="AL12" s="17">
        <v>0.155427421604629</v>
      </c>
      <c r="AM12" s="17">
        <v>0.10840921471644301</v>
      </c>
      <c r="AN12" s="17">
        <v>0.161143124105501</v>
      </c>
      <c r="AO12" s="17">
        <v>6.5784651603898903E-2</v>
      </c>
      <c r="AP12" s="17">
        <v>5.74918705910374E-2</v>
      </c>
      <c r="AQ12" s="17">
        <v>4.67641618598948E-2</v>
      </c>
      <c r="AR12" s="17"/>
      <c r="AS12" s="17">
        <v>0.14471846673022901</v>
      </c>
      <c r="AT12" s="17">
        <v>8.5339535360502303E-2</v>
      </c>
      <c r="AU12" s="17"/>
      <c r="AV12" s="17">
        <v>0.131767461879085</v>
      </c>
      <c r="AW12" s="17">
        <v>0.17740271936527499</v>
      </c>
    </row>
    <row r="13" spans="2:49" x14ac:dyDescent="0.3">
      <c r="B13" s="18" t="s">
        <v>270</v>
      </c>
      <c r="C13" s="17">
        <v>6.5504761001819498E-2</v>
      </c>
      <c r="D13" s="17">
        <v>5.3583127535552402E-2</v>
      </c>
      <c r="E13" s="17">
        <v>9.00327313415967E-2</v>
      </c>
      <c r="F13" s="17"/>
      <c r="G13" s="17">
        <v>6.5367964007730206E-2</v>
      </c>
      <c r="H13" s="17">
        <v>0.100814496189195</v>
      </c>
      <c r="I13" s="17">
        <v>7.2325225408009897E-2</v>
      </c>
      <c r="J13" s="17">
        <v>6.8586973300417506E-2</v>
      </c>
      <c r="K13" s="17">
        <v>0</v>
      </c>
      <c r="L13" s="17">
        <v>4.5980573656586698E-2</v>
      </c>
      <c r="M13" s="17"/>
      <c r="N13" s="17">
        <v>0.11469054644830599</v>
      </c>
      <c r="O13" s="17">
        <v>5.7462147708092499E-2</v>
      </c>
      <c r="P13" s="17">
        <v>2.9024971126335199E-2</v>
      </c>
      <c r="Q13" s="17">
        <v>5.0715875122136302E-2</v>
      </c>
      <c r="R13" s="17"/>
      <c r="S13" s="17">
        <v>7.6576283875325502E-2</v>
      </c>
      <c r="T13" s="17">
        <v>0.10527735747532101</v>
      </c>
      <c r="U13" s="17">
        <v>7.3854155576683594E-2</v>
      </c>
      <c r="V13" s="17">
        <v>5.3247343126218601E-2</v>
      </c>
      <c r="W13" s="17">
        <v>3.5208710397060999E-2</v>
      </c>
      <c r="X13" s="17">
        <v>0.11970363518556799</v>
      </c>
      <c r="Y13" s="17">
        <v>0</v>
      </c>
      <c r="Z13" s="17">
        <v>0</v>
      </c>
      <c r="AA13" s="17">
        <v>3.5847140545629201E-2</v>
      </c>
      <c r="AB13" s="17">
        <v>2.81164351412399E-2</v>
      </c>
      <c r="AC13" s="17">
        <v>9.2292891857610707E-2</v>
      </c>
      <c r="AD13" s="17">
        <v>0.111235870347577</v>
      </c>
      <c r="AE13" s="17"/>
      <c r="AF13" s="17">
        <v>2.0882432271795402E-2</v>
      </c>
      <c r="AG13" s="17">
        <v>5.8767748756678902E-2</v>
      </c>
      <c r="AH13" s="17">
        <v>8.5425575049374897E-2</v>
      </c>
      <c r="AI13" s="17">
        <v>0.17826583088070599</v>
      </c>
      <c r="AJ13" s="17">
        <v>0</v>
      </c>
      <c r="AK13" s="17"/>
      <c r="AL13" s="17">
        <v>9.0400133300025207E-2</v>
      </c>
      <c r="AM13" s="17">
        <v>6.0207148066548401E-2</v>
      </c>
      <c r="AN13" s="17">
        <v>6.2175717512912301E-2</v>
      </c>
      <c r="AO13" s="17">
        <v>1.6795528858354201E-2</v>
      </c>
      <c r="AP13" s="17">
        <v>6.4342441110513696E-2</v>
      </c>
      <c r="AQ13" s="17">
        <v>5.9530511221542001E-2</v>
      </c>
      <c r="AR13" s="17"/>
      <c r="AS13" s="17">
        <v>8.0683590849811401E-2</v>
      </c>
      <c r="AT13" s="17">
        <v>4.6920090898194003E-2</v>
      </c>
      <c r="AU13" s="17"/>
      <c r="AV13" s="17">
        <v>7.4741870343922698E-2</v>
      </c>
      <c r="AW13" s="17">
        <v>9.5678619909980597E-2</v>
      </c>
    </row>
    <row r="14" spans="2:49" x14ac:dyDescent="0.3">
      <c r="B14" s="18" t="s">
        <v>271</v>
      </c>
      <c r="C14" s="17">
        <v>0.18681092235773</v>
      </c>
      <c r="D14" s="17">
        <v>0.19973611160326499</v>
      </c>
      <c r="E14" s="17">
        <v>0.160218202547351</v>
      </c>
      <c r="F14" s="17"/>
      <c r="G14" s="17">
        <v>0.13253776826545099</v>
      </c>
      <c r="H14" s="17">
        <v>0.168310219042904</v>
      </c>
      <c r="I14" s="17">
        <v>0.27026782750543199</v>
      </c>
      <c r="J14" s="17">
        <v>0.155402060887292</v>
      </c>
      <c r="K14" s="17">
        <v>0.23708381648360499</v>
      </c>
      <c r="L14" s="17">
        <v>0.21508130084184299</v>
      </c>
      <c r="M14" s="17"/>
      <c r="N14" s="17">
        <v>0.185532971303354</v>
      </c>
      <c r="O14" s="17">
        <v>0.25468881572124202</v>
      </c>
      <c r="P14" s="17">
        <v>0.17117664167065</v>
      </c>
      <c r="Q14" s="17">
        <v>0.14608866649007701</v>
      </c>
      <c r="R14" s="17"/>
      <c r="S14" s="17">
        <v>9.6408174941885402E-2</v>
      </c>
      <c r="T14" s="17">
        <v>0.13262510579739101</v>
      </c>
      <c r="U14" s="17">
        <v>0.26126200802133698</v>
      </c>
      <c r="V14" s="17">
        <v>0.17619372322429799</v>
      </c>
      <c r="W14" s="17">
        <v>0.242202433518309</v>
      </c>
      <c r="X14" s="17">
        <v>0.218728422581007</v>
      </c>
      <c r="Y14" s="17">
        <v>0.109289883830408</v>
      </c>
      <c r="Z14" s="17">
        <v>6.6074868892137206E-2</v>
      </c>
      <c r="AA14" s="17">
        <v>0.24038993037147499</v>
      </c>
      <c r="AB14" s="17">
        <v>0.144974762780089</v>
      </c>
      <c r="AC14" s="17">
        <v>0.39679117629049698</v>
      </c>
      <c r="AD14" s="17">
        <v>0.36461582571691498</v>
      </c>
      <c r="AE14" s="17"/>
      <c r="AF14" s="17">
        <v>0.16004012887740199</v>
      </c>
      <c r="AG14" s="17">
        <v>0.27262449274113398</v>
      </c>
      <c r="AH14" s="17">
        <v>0.115310787753403</v>
      </c>
      <c r="AI14" s="17">
        <v>0.16849422924393201</v>
      </c>
      <c r="AJ14" s="17">
        <v>0.221359098285038</v>
      </c>
      <c r="AK14" s="17"/>
      <c r="AL14" s="17">
        <v>0.153230968856198</v>
      </c>
      <c r="AM14" s="17">
        <v>0.18357359327776099</v>
      </c>
      <c r="AN14" s="17">
        <v>0.224318288227144</v>
      </c>
      <c r="AO14" s="17">
        <v>0.24068090013090801</v>
      </c>
      <c r="AP14" s="17">
        <v>0.17738284830510101</v>
      </c>
      <c r="AQ14" s="17">
        <v>0.231494043729774</v>
      </c>
      <c r="AR14" s="17"/>
      <c r="AS14" s="17">
        <v>0.191915006532178</v>
      </c>
      <c r="AT14" s="17">
        <v>0.18056157892920599</v>
      </c>
      <c r="AU14" s="17"/>
      <c r="AV14" s="17">
        <v>0.19972206792208</v>
      </c>
      <c r="AW14" s="17">
        <v>0.17221244524541299</v>
      </c>
    </row>
    <row r="15" spans="2:49" x14ac:dyDescent="0.3">
      <c r="B15" s="18" t="s">
        <v>272</v>
      </c>
      <c r="C15" s="17">
        <v>5.55786886754484E-2</v>
      </c>
      <c r="D15" s="17">
        <v>4.3828456236247502E-2</v>
      </c>
      <c r="E15" s="17">
        <v>7.9754012767546401E-2</v>
      </c>
      <c r="F15" s="17"/>
      <c r="G15" s="17">
        <v>6.6367446996214899E-2</v>
      </c>
      <c r="H15" s="17">
        <v>3.7779854303449503E-2</v>
      </c>
      <c r="I15" s="17">
        <v>8.7501962889658599E-2</v>
      </c>
      <c r="J15" s="17">
        <v>7.1062423459891097E-2</v>
      </c>
      <c r="K15" s="17">
        <v>3.7323358117201597E-2</v>
      </c>
      <c r="L15" s="17">
        <v>2.2241456014470001E-2</v>
      </c>
      <c r="M15" s="17"/>
      <c r="N15" s="17">
        <v>5.0974504580522197E-2</v>
      </c>
      <c r="O15" s="17">
        <v>4.2629477980262502E-2</v>
      </c>
      <c r="P15" s="17">
        <v>4.9316350863606501E-2</v>
      </c>
      <c r="Q15" s="17">
        <v>7.9235931428805195E-2</v>
      </c>
      <c r="R15" s="17"/>
      <c r="S15" s="17">
        <v>1.4149403571754499E-2</v>
      </c>
      <c r="T15" s="17">
        <v>3.7253523074014E-2</v>
      </c>
      <c r="U15" s="17">
        <v>0.11227490819154801</v>
      </c>
      <c r="V15" s="17">
        <v>2.6776800919344802E-2</v>
      </c>
      <c r="W15" s="17">
        <v>3.7272849201567003E-2</v>
      </c>
      <c r="X15" s="17">
        <v>7.86214689495221E-2</v>
      </c>
      <c r="Y15" s="17">
        <v>7.1952163879117903E-2</v>
      </c>
      <c r="Z15" s="17">
        <v>6.7621561358588406E-2</v>
      </c>
      <c r="AA15" s="17">
        <v>6.41952368453588E-2</v>
      </c>
      <c r="AB15" s="17">
        <v>8.5473193453435306E-2</v>
      </c>
      <c r="AC15" s="17">
        <v>0</v>
      </c>
      <c r="AD15" s="17">
        <v>0.176026769898634</v>
      </c>
      <c r="AE15" s="17"/>
      <c r="AF15" s="17">
        <v>4.21422867153518E-2</v>
      </c>
      <c r="AG15" s="17">
        <v>5.8260745702212097E-2</v>
      </c>
      <c r="AH15" s="17">
        <v>5.31967259565891E-2</v>
      </c>
      <c r="AI15" s="17">
        <v>8.4074507053361697E-2</v>
      </c>
      <c r="AJ15" s="17">
        <v>0</v>
      </c>
      <c r="AK15" s="17"/>
      <c r="AL15" s="17">
        <v>4.5444316073061299E-2</v>
      </c>
      <c r="AM15" s="17">
        <v>7.44197598061654E-2</v>
      </c>
      <c r="AN15" s="17">
        <v>2.50223447237444E-2</v>
      </c>
      <c r="AO15" s="17">
        <v>8.3659580715344795E-2</v>
      </c>
      <c r="AP15" s="17">
        <v>3.2299768765686701E-2</v>
      </c>
      <c r="AQ15" s="17">
        <v>4.9181369671554197E-2</v>
      </c>
      <c r="AR15" s="17"/>
      <c r="AS15" s="17">
        <v>5.2509114869347902E-2</v>
      </c>
      <c r="AT15" s="17">
        <v>5.9337016367135099E-2</v>
      </c>
      <c r="AU15" s="17"/>
      <c r="AV15" s="17">
        <v>4.4291944633072497E-2</v>
      </c>
      <c r="AW15" s="17">
        <v>7.3246661572055893E-2</v>
      </c>
    </row>
    <row r="16" spans="2:49" ht="28.8" x14ac:dyDescent="0.3">
      <c r="B16" s="18" t="s">
        <v>273</v>
      </c>
      <c r="C16" s="17">
        <v>0.15520365930033</v>
      </c>
      <c r="D16" s="17">
        <v>0.15327779015213899</v>
      </c>
      <c r="E16" s="17">
        <v>0.15916600736939199</v>
      </c>
      <c r="F16" s="17"/>
      <c r="G16" s="17">
        <v>0.19735152741687301</v>
      </c>
      <c r="H16" s="17">
        <v>9.7207800513914602E-2</v>
      </c>
      <c r="I16" s="17">
        <v>0.10955337164670401</v>
      </c>
      <c r="J16" s="17">
        <v>0.15448980486502401</v>
      </c>
      <c r="K16" s="17">
        <v>0.12942547059447801</v>
      </c>
      <c r="L16" s="17">
        <v>0.29714701680248201</v>
      </c>
      <c r="M16" s="17"/>
      <c r="N16" s="17">
        <v>9.4442220556335901E-2</v>
      </c>
      <c r="O16" s="17">
        <v>0.14369366739182901</v>
      </c>
      <c r="P16" s="17">
        <v>0.149118900205639</v>
      </c>
      <c r="Q16" s="17">
        <v>0.24559686795117999</v>
      </c>
      <c r="R16" s="17"/>
      <c r="S16" s="17">
        <v>0.19132345807743201</v>
      </c>
      <c r="T16" s="17">
        <v>0.168951291116335</v>
      </c>
      <c r="U16" s="17">
        <v>0.15911387806145</v>
      </c>
      <c r="V16" s="17">
        <v>0.141420178540095</v>
      </c>
      <c r="W16" s="17">
        <v>0.13487615407009201</v>
      </c>
      <c r="X16" s="17">
        <v>7.62374563701297E-2</v>
      </c>
      <c r="Y16" s="17">
        <v>0.137201503396708</v>
      </c>
      <c r="Z16" s="17">
        <v>0.276876573103358</v>
      </c>
      <c r="AA16" s="17">
        <v>0.138425672057611</v>
      </c>
      <c r="AB16" s="17">
        <v>0.229136588573566</v>
      </c>
      <c r="AC16" s="17">
        <v>9.2178863924428797E-2</v>
      </c>
      <c r="AD16" s="17">
        <v>0.113022908251321</v>
      </c>
      <c r="AE16" s="17"/>
      <c r="AF16" s="17">
        <v>0.20173204862333999</v>
      </c>
      <c r="AG16" s="17">
        <v>0.14789357703363201</v>
      </c>
      <c r="AH16" s="17">
        <v>0.14335067798334999</v>
      </c>
      <c r="AI16" s="17">
        <v>1.9254194328698598E-2</v>
      </c>
      <c r="AJ16" s="17">
        <v>8.9584940868361995E-2</v>
      </c>
      <c r="AK16" s="17"/>
      <c r="AL16" s="17">
        <v>0.123228768769661</v>
      </c>
      <c r="AM16" s="17">
        <v>0.155828539541288</v>
      </c>
      <c r="AN16" s="17">
        <v>0.14084525889091501</v>
      </c>
      <c r="AO16" s="17">
        <v>0.251350200449237</v>
      </c>
      <c r="AP16" s="17">
        <v>0.18698459543395099</v>
      </c>
      <c r="AQ16" s="17">
        <v>9.2675156463955299E-2</v>
      </c>
      <c r="AR16" s="17"/>
      <c r="AS16" s="17">
        <v>0.120762743848082</v>
      </c>
      <c r="AT16" s="17">
        <v>0.19737246006803699</v>
      </c>
      <c r="AU16" s="17"/>
      <c r="AV16" s="17">
        <v>0.139125511206318</v>
      </c>
      <c r="AW16" s="17">
        <v>7.4420909039633096E-2</v>
      </c>
    </row>
    <row r="17" spans="2:49" ht="28.8" x14ac:dyDescent="0.3">
      <c r="B17" s="18" t="s">
        <v>296</v>
      </c>
      <c r="C17" s="19">
        <v>0.27909044537384398</v>
      </c>
      <c r="D17" s="19">
        <v>0.30199553242227001</v>
      </c>
      <c r="E17" s="19">
        <v>0.23196474759564101</v>
      </c>
      <c r="F17" s="19"/>
      <c r="G17" s="19">
        <v>0.29783843987536701</v>
      </c>
      <c r="H17" s="19">
        <v>0.14834628434960001</v>
      </c>
      <c r="I17" s="19">
        <v>0.15374220819139001</v>
      </c>
      <c r="J17" s="19">
        <v>0.37803061077575301</v>
      </c>
      <c r="K17" s="19">
        <v>0.48408149818220098</v>
      </c>
      <c r="L17" s="19">
        <v>0.31971165534962098</v>
      </c>
      <c r="M17" s="19"/>
      <c r="N17" s="19">
        <v>0.240579181445086</v>
      </c>
      <c r="O17" s="19">
        <v>0.28841447395617098</v>
      </c>
      <c r="P17" s="19">
        <v>0.2973298789396</v>
      </c>
      <c r="Q17" s="19">
        <v>0.29210683335647403</v>
      </c>
      <c r="R17" s="19"/>
      <c r="S17" s="19">
        <v>0.215880026653054</v>
      </c>
      <c r="T17" s="19">
        <v>0.304596530037885</v>
      </c>
      <c r="U17" s="19">
        <v>0.23755572850474699</v>
      </c>
      <c r="V17" s="19">
        <v>0.26239833305545601</v>
      </c>
      <c r="W17" s="19">
        <v>0.34259745621587301</v>
      </c>
      <c r="X17" s="19">
        <v>0.27562443613948201</v>
      </c>
      <c r="Y17" s="19">
        <v>0.37784281004766201</v>
      </c>
      <c r="Z17" s="19">
        <v>0.328788411575553</v>
      </c>
      <c r="AA17" s="19">
        <v>0.25646861635360102</v>
      </c>
      <c r="AB17" s="19">
        <v>0.387855457493328</v>
      </c>
      <c r="AC17" s="19">
        <v>0.235337367384442</v>
      </c>
      <c r="AD17" s="19">
        <v>0.184823337032093</v>
      </c>
      <c r="AE17" s="19"/>
      <c r="AF17" s="19">
        <v>0.32615698776989799</v>
      </c>
      <c r="AG17" s="19">
        <v>0.34612243877779603</v>
      </c>
      <c r="AH17" s="19">
        <v>0.21430609620899599</v>
      </c>
      <c r="AI17" s="19">
        <v>0.14189172894059501</v>
      </c>
      <c r="AJ17" s="19">
        <v>0.108519935057958</v>
      </c>
      <c r="AK17" s="19"/>
      <c r="AL17" s="19">
        <v>0.15777032018001799</v>
      </c>
      <c r="AM17" s="19">
        <v>0.36525602687511699</v>
      </c>
      <c r="AN17" s="19">
        <v>0.28665567092494298</v>
      </c>
      <c r="AO17" s="19">
        <v>0.29289286745719301</v>
      </c>
      <c r="AP17" s="19">
        <v>0.44800103473368702</v>
      </c>
      <c r="AQ17" s="19">
        <v>0.388937512823676</v>
      </c>
      <c r="AR17" s="19"/>
      <c r="AS17" s="19">
        <v>0.24415525940959201</v>
      </c>
      <c r="AT17" s="19">
        <v>0.321864421540413</v>
      </c>
      <c r="AU17" s="19"/>
      <c r="AV17" s="19">
        <v>0.235071908908</v>
      </c>
      <c r="AW17" s="19">
        <v>0.26707877198479402</v>
      </c>
    </row>
    <row r="18" spans="2:49" x14ac:dyDescent="0.3">
      <c r="B18" s="16" t="s">
        <v>276</v>
      </c>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54</v>
      </c>
      <c r="C9" s="17">
        <v>0.35526114464367498</v>
      </c>
      <c r="D9" s="17">
        <v>0.45339154588101499</v>
      </c>
      <c r="E9" s="17">
        <v>0.26111986133002502</v>
      </c>
      <c r="F9" s="17"/>
      <c r="G9" s="17">
        <v>0.49146779125010498</v>
      </c>
      <c r="H9" s="17">
        <v>0.56769427568449005</v>
      </c>
      <c r="I9" s="17">
        <v>0.39128446408276801</v>
      </c>
      <c r="J9" s="17">
        <v>0.312808291615854</v>
      </c>
      <c r="K9" s="17">
        <v>0.22626273898868399</v>
      </c>
      <c r="L9" s="17">
        <v>0.18319952323840799</v>
      </c>
      <c r="M9" s="17"/>
      <c r="N9" s="17">
        <v>0.45409708320327402</v>
      </c>
      <c r="O9" s="17">
        <v>0.32013607536727201</v>
      </c>
      <c r="P9" s="17">
        <v>0.34302145265444001</v>
      </c>
      <c r="Q9" s="17">
        <v>0.29423532825231802</v>
      </c>
      <c r="R9" s="17"/>
      <c r="S9" s="17">
        <v>0.432878985721312</v>
      </c>
      <c r="T9" s="17">
        <v>0.36002480377895602</v>
      </c>
      <c r="U9" s="17">
        <v>0.31040018900292399</v>
      </c>
      <c r="V9" s="17">
        <v>0.29634222843728403</v>
      </c>
      <c r="W9" s="17">
        <v>0.31084790789579198</v>
      </c>
      <c r="X9" s="17">
        <v>0.332664130725777</v>
      </c>
      <c r="Y9" s="17">
        <v>0.30556576737603303</v>
      </c>
      <c r="Z9" s="17">
        <v>0.46312708693549898</v>
      </c>
      <c r="AA9" s="17">
        <v>0.36515988445240699</v>
      </c>
      <c r="AB9" s="17">
        <v>0.35575334181748303</v>
      </c>
      <c r="AC9" s="17">
        <v>0.33203439413585401</v>
      </c>
      <c r="AD9" s="17">
        <v>0.42901895294706599</v>
      </c>
      <c r="AE9" s="17"/>
      <c r="AF9" s="17">
        <v>0.25537659348587999</v>
      </c>
      <c r="AG9" s="17">
        <v>0.33447249264829698</v>
      </c>
      <c r="AH9" s="17">
        <v>0.41941935001598901</v>
      </c>
      <c r="AI9" s="17">
        <v>0.51661867245802995</v>
      </c>
      <c r="AJ9" s="17">
        <v>0.58866159112403404</v>
      </c>
      <c r="AK9" s="17"/>
      <c r="AL9" s="17">
        <v>0.49115110696363701</v>
      </c>
      <c r="AM9" s="17">
        <v>0.31089533371887501</v>
      </c>
      <c r="AN9" s="17">
        <v>0.361148253762893</v>
      </c>
      <c r="AO9" s="17">
        <v>0.26981320972725797</v>
      </c>
      <c r="AP9" s="17">
        <v>0.27401881517524701</v>
      </c>
      <c r="AQ9" s="17">
        <v>0.34776517021686698</v>
      </c>
      <c r="AR9" s="17"/>
      <c r="AS9" s="17">
        <v>0.36184693937858697</v>
      </c>
      <c r="AT9" s="17">
        <v>0.347418435613081</v>
      </c>
      <c r="AU9" s="17"/>
      <c r="AV9" s="17">
        <v>0.371868276829183</v>
      </c>
      <c r="AW9" s="17">
        <v>0.33850890196015598</v>
      </c>
    </row>
    <row r="10" spans="2:49" x14ac:dyDescent="0.3">
      <c r="B10" s="18" t="s">
        <v>55</v>
      </c>
      <c r="C10" s="17">
        <v>0.57582732064187103</v>
      </c>
      <c r="D10" s="17">
        <v>0.47649353365777902</v>
      </c>
      <c r="E10" s="17">
        <v>0.67157909752997802</v>
      </c>
      <c r="F10" s="17"/>
      <c r="G10" s="17">
        <v>0.40656077284006398</v>
      </c>
      <c r="H10" s="17">
        <v>0.36267412658398901</v>
      </c>
      <c r="I10" s="17">
        <v>0.53758318461036503</v>
      </c>
      <c r="J10" s="17">
        <v>0.63265545707811599</v>
      </c>
      <c r="K10" s="17">
        <v>0.69285091518181596</v>
      </c>
      <c r="L10" s="17">
        <v>0.76877622172522797</v>
      </c>
      <c r="M10" s="17"/>
      <c r="N10" s="17">
        <v>0.48986691030819401</v>
      </c>
      <c r="O10" s="17">
        <v>0.60021208500307499</v>
      </c>
      <c r="P10" s="17">
        <v>0.59482930264353495</v>
      </c>
      <c r="Q10" s="17">
        <v>0.62741392133981899</v>
      </c>
      <c r="R10" s="17"/>
      <c r="S10" s="17">
        <v>0.49419822616463399</v>
      </c>
      <c r="T10" s="17">
        <v>0.59356410259260095</v>
      </c>
      <c r="U10" s="17">
        <v>0.631241894525161</v>
      </c>
      <c r="V10" s="17">
        <v>0.58432057528202297</v>
      </c>
      <c r="W10" s="17">
        <v>0.64150025240088804</v>
      </c>
      <c r="X10" s="17">
        <v>0.61108114377582401</v>
      </c>
      <c r="Y10" s="17">
        <v>0.65524189868474203</v>
      </c>
      <c r="Z10" s="17">
        <v>0.46061165179182101</v>
      </c>
      <c r="AA10" s="17">
        <v>0.552412429939381</v>
      </c>
      <c r="AB10" s="17">
        <v>0.57844918604540196</v>
      </c>
      <c r="AC10" s="17">
        <v>0.58460570557771396</v>
      </c>
      <c r="AD10" s="17">
        <v>0.45332426926105401</v>
      </c>
      <c r="AE10" s="17"/>
      <c r="AF10" s="17">
        <v>0.67920926203684895</v>
      </c>
      <c r="AG10" s="17">
        <v>0.59310338161225495</v>
      </c>
      <c r="AH10" s="17">
        <v>0.51698926015491398</v>
      </c>
      <c r="AI10" s="17">
        <v>0.42319873454934898</v>
      </c>
      <c r="AJ10" s="17">
        <v>0.32510774476273502</v>
      </c>
      <c r="AK10" s="17"/>
      <c r="AL10" s="17">
        <v>0.44223269560407802</v>
      </c>
      <c r="AM10" s="17">
        <v>0.61643101666007805</v>
      </c>
      <c r="AN10" s="17">
        <v>0.56081851267639204</v>
      </c>
      <c r="AO10" s="17">
        <v>0.66425188798858004</v>
      </c>
      <c r="AP10" s="17">
        <v>0.65896029409708401</v>
      </c>
      <c r="AQ10" s="17">
        <v>0.59889852772273799</v>
      </c>
      <c r="AR10" s="17"/>
      <c r="AS10" s="17">
        <v>0.57335544184960896</v>
      </c>
      <c r="AT10" s="17">
        <v>0.57877096327073096</v>
      </c>
      <c r="AU10" s="17"/>
      <c r="AV10" s="17">
        <v>0.56866005352709903</v>
      </c>
      <c r="AW10" s="17">
        <v>0.58429022464731695</v>
      </c>
    </row>
    <row r="11" spans="2:49" x14ac:dyDescent="0.3">
      <c r="B11" s="18" t="s">
        <v>142</v>
      </c>
      <c r="C11" s="19">
        <v>6.8911534714453604E-2</v>
      </c>
      <c r="D11" s="19">
        <v>7.0114920461206195E-2</v>
      </c>
      <c r="E11" s="19">
        <v>6.7301041139997395E-2</v>
      </c>
      <c r="F11" s="19"/>
      <c r="G11" s="19">
        <v>0.101971435909831</v>
      </c>
      <c r="H11" s="19">
        <v>6.9631597731520306E-2</v>
      </c>
      <c r="I11" s="19">
        <v>7.1132351306867E-2</v>
      </c>
      <c r="J11" s="19">
        <v>5.4536251306030098E-2</v>
      </c>
      <c r="K11" s="19">
        <v>8.0886345829499204E-2</v>
      </c>
      <c r="L11" s="19">
        <v>4.8024255036363199E-2</v>
      </c>
      <c r="M11" s="19"/>
      <c r="N11" s="19">
        <v>5.6036006488532498E-2</v>
      </c>
      <c r="O11" s="19">
        <v>7.9651839629653595E-2</v>
      </c>
      <c r="P11" s="19">
        <v>6.2149244702025402E-2</v>
      </c>
      <c r="Q11" s="19">
        <v>7.8350750407862796E-2</v>
      </c>
      <c r="R11" s="19"/>
      <c r="S11" s="19">
        <v>7.2922788114054393E-2</v>
      </c>
      <c r="T11" s="19">
        <v>4.6411093628443902E-2</v>
      </c>
      <c r="U11" s="19">
        <v>5.8357916471915003E-2</v>
      </c>
      <c r="V11" s="19">
        <v>0.119337196280693</v>
      </c>
      <c r="W11" s="19">
        <v>4.7651839703320903E-2</v>
      </c>
      <c r="X11" s="19">
        <v>5.62547254983988E-2</v>
      </c>
      <c r="Y11" s="19">
        <v>3.9192333939225499E-2</v>
      </c>
      <c r="Z11" s="19">
        <v>7.6261261272680805E-2</v>
      </c>
      <c r="AA11" s="19">
        <v>8.2427685608211704E-2</v>
      </c>
      <c r="AB11" s="19">
        <v>6.5797472137115107E-2</v>
      </c>
      <c r="AC11" s="19">
        <v>8.3359900286432295E-2</v>
      </c>
      <c r="AD11" s="19">
        <v>0.117656777791879</v>
      </c>
      <c r="AE11" s="19"/>
      <c r="AF11" s="19">
        <v>6.5414144477271299E-2</v>
      </c>
      <c r="AG11" s="19">
        <v>7.2424125739448605E-2</v>
      </c>
      <c r="AH11" s="19">
        <v>6.35913898290974E-2</v>
      </c>
      <c r="AI11" s="19">
        <v>6.0182592992620701E-2</v>
      </c>
      <c r="AJ11" s="19">
        <v>8.6230664113231201E-2</v>
      </c>
      <c r="AK11" s="19"/>
      <c r="AL11" s="19">
        <v>6.6616197432285404E-2</v>
      </c>
      <c r="AM11" s="19">
        <v>7.2673649621046693E-2</v>
      </c>
      <c r="AN11" s="19">
        <v>7.8033233560715204E-2</v>
      </c>
      <c r="AO11" s="19">
        <v>6.5934902284161906E-2</v>
      </c>
      <c r="AP11" s="19">
        <v>6.7020890727668703E-2</v>
      </c>
      <c r="AQ11" s="19">
        <v>5.3336302060395198E-2</v>
      </c>
      <c r="AR11" s="19"/>
      <c r="AS11" s="19">
        <v>6.47976187718034E-2</v>
      </c>
      <c r="AT11" s="19">
        <v>7.3810601116188104E-2</v>
      </c>
      <c r="AU11" s="19"/>
      <c r="AV11" s="19">
        <v>5.94716696437173E-2</v>
      </c>
      <c r="AW11" s="19">
        <v>7.7200873392527097E-2</v>
      </c>
    </row>
    <row r="12" spans="2:49" x14ac:dyDescent="0.3">
      <c r="B12" s="16"/>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W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316</v>
      </c>
      <c r="C9" s="17">
        <v>0.21534575794560801</v>
      </c>
      <c r="D9" s="17">
        <v>0.22307499010368001</v>
      </c>
      <c r="E9" s="17">
        <v>0.20762750585437501</v>
      </c>
      <c r="F9" s="17"/>
      <c r="G9" s="17">
        <v>0.29039836630834098</v>
      </c>
      <c r="H9" s="17">
        <v>0.34078607275665301</v>
      </c>
      <c r="I9" s="17">
        <v>0.24184365626332499</v>
      </c>
      <c r="J9" s="17">
        <v>0.188653677392497</v>
      </c>
      <c r="K9" s="17">
        <v>0.159070445473384</v>
      </c>
      <c r="L9" s="17">
        <v>0.1010307423004</v>
      </c>
      <c r="M9" s="17"/>
      <c r="N9" s="17">
        <v>0.256353499960909</v>
      </c>
      <c r="O9" s="17">
        <v>0.21365449470206399</v>
      </c>
      <c r="P9" s="17">
        <v>0.213557416165711</v>
      </c>
      <c r="Q9" s="17">
        <v>0.16951234536503601</v>
      </c>
      <c r="R9" s="17"/>
      <c r="S9" s="17">
        <v>0.30663124143321602</v>
      </c>
      <c r="T9" s="17">
        <v>0.184533904605264</v>
      </c>
      <c r="U9" s="17">
        <v>0.20412697872111199</v>
      </c>
      <c r="V9" s="17">
        <v>0.19027474750284401</v>
      </c>
      <c r="W9" s="17">
        <v>0.18675383389758399</v>
      </c>
      <c r="X9" s="17">
        <v>0.19208084552181701</v>
      </c>
      <c r="Y9" s="17">
        <v>0.213117355278654</v>
      </c>
      <c r="Z9" s="17">
        <v>0.28753478940077298</v>
      </c>
      <c r="AA9" s="17">
        <v>0.22072791367769501</v>
      </c>
      <c r="AB9" s="17">
        <v>0.19918293803113199</v>
      </c>
      <c r="AC9" s="17">
        <v>0.18005189299597599</v>
      </c>
      <c r="AD9" s="17">
        <v>0.16118995997765601</v>
      </c>
      <c r="AE9" s="17"/>
      <c r="AF9" s="17">
        <v>0.15759887793765201</v>
      </c>
      <c r="AG9" s="17">
        <v>0.18020462299909201</v>
      </c>
      <c r="AH9" s="17">
        <v>0.27223749274312797</v>
      </c>
      <c r="AI9" s="17">
        <v>0.298357059776585</v>
      </c>
      <c r="AJ9" s="17">
        <v>0.42481147257208202</v>
      </c>
      <c r="AK9" s="17"/>
      <c r="AL9" s="17">
        <v>0.30026025400474199</v>
      </c>
      <c r="AM9" s="17">
        <v>0.193887861085344</v>
      </c>
      <c r="AN9" s="17">
        <v>0.207859883281695</v>
      </c>
      <c r="AO9" s="17">
        <v>0.17650165315036101</v>
      </c>
      <c r="AP9" s="17">
        <v>0.13232848420444701</v>
      </c>
      <c r="AQ9" s="17">
        <v>0.21247660716494901</v>
      </c>
      <c r="AR9" s="17"/>
      <c r="AS9" s="17">
        <v>0.206765686741336</v>
      </c>
      <c r="AT9" s="17">
        <v>0.225563355764162</v>
      </c>
      <c r="AU9" s="17"/>
      <c r="AV9" s="17">
        <v>0.207928675537599</v>
      </c>
      <c r="AW9" s="17">
        <v>0.20405727819026001</v>
      </c>
    </row>
    <row r="10" spans="2:49" ht="28.8" x14ac:dyDescent="0.3">
      <c r="B10" s="18" t="s">
        <v>317</v>
      </c>
      <c r="C10" s="17">
        <v>0.41887261878132298</v>
      </c>
      <c r="D10" s="17">
        <v>0.40406617835852099</v>
      </c>
      <c r="E10" s="17">
        <v>0.43276309850031602</v>
      </c>
      <c r="F10" s="17"/>
      <c r="G10" s="17">
        <v>0.37352738260935497</v>
      </c>
      <c r="H10" s="17">
        <v>0.31253516528647102</v>
      </c>
      <c r="I10" s="17">
        <v>0.38608974958683301</v>
      </c>
      <c r="J10" s="17">
        <v>0.48467351306113798</v>
      </c>
      <c r="K10" s="17">
        <v>0.450302630693245</v>
      </c>
      <c r="L10" s="17">
        <v>0.48781639861600501</v>
      </c>
      <c r="M10" s="17"/>
      <c r="N10" s="17">
        <v>0.35610349148287701</v>
      </c>
      <c r="O10" s="17">
        <v>0.44294303307205402</v>
      </c>
      <c r="P10" s="17">
        <v>0.43140975488467298</v>
      </c>
      <c r="Q10" s="17">
        <v>0.45337977060385498</v>
      </c>
      <c r="R10" s="17"/>
      <c r="S10" s="17">
        <v>0.356302336766747</v>
      </c>
      <c r="T10" s="17">
        <v>0.40811510599010198</v>
      </c>
      <c r="U10" s="17">
        <v>0.43086461307617102</v>
      </c>
      <c r="V10" s="17">
        <v>0.45153049890632702</v>
      </c>
      <c r="W10" s="17">
        <v>0.482335138752436</v>
      </c>
      <c r="X10" s="17">
        <v>0.41333035259238399</v>
      </c>
      <c r="Y10" s="17">
        <v>0.419592634079549</v>
      </c>
      <c r="Z10" s="17">
        <v>0.446953557190925</v>
      </c>
      <c r="AA10" s="17">
        <v>0.368701028751452</v>
      </c>
      <c r="AB10" s="17">
        <v>0.425214437981902</v>
      </c>
      <c r="AC10" s="17">
        <v>0.48857241844758098</v>
      </c>
      <c r="AD10" s="17">
        <v>0.50631027774612103</v>
      </c>
      <c r="AE10" s="17"/>
      <c r="AF10" s="17">
        <v>0.47816997383288801</v>
      </c>
      <c r="AG10" s="17">
        <v>0.45220766528468398</v>
      </c>
      <c r="AH10" s="17">
        <v>0.37900512259311803</v>
      </c>
      <c r="AI10" s="17">
        <v>0.330980058803169</v>
      </c>
      <c r="AJ10" s="17">
        <v>0.24184916117396099</v>
      </c>
      <c r="AK10" s="17"/>
      <c r="AL10" s="17">
        <v>0.33851178057734099</v>
      </c>
      <c r="AM10" s="17">
        <v>0.463078255250508</v>
      </c>
      <c r="AN10" s="17">
        <v>0.38519691384828603</v>
      </c>
      <c r="AO10" s="17">
        <v>0.46503317729483701</v>
      </c>
      <c r="AP10" s="17">
        <v>0.415240033121547</v>
      </c>
      <c r="AQ10" s="17">
        <v>0.50897820012184303</v>
      </c>
      <c r="AR10" s="17"/>
      <c r="AS10" s="17">
        <v>0.40578132415421803</v>
      </c>
      <c r="AT10" s="17">
        <v>0.43446241754165998</v>
      </c>
      <c r="AU10" s="17"/>
      <c r="AV10" s="17">
        <v>0.391280057104472</v>
      </c>
      <c r="AW10" s="17">
        <v>0.43955237663998098</v>
      </c>
    </row>
    <row r="11" spans="2:49" x14ac:dyDescent="0.3">
      <c r="B11" s="18" t="s">
        <v>54</v>
      </c>
      <c r="C11" s="17">
        <v>0.294579521531385</v>
      </c>
      <c r="D11" s="17">
        <v>0.32022164507644701</v>
      </c>
      <c r="E11" s="17">
        <v>0.26978635638353599</v>
      </c>
      <c r="F11" s="17"/>
      <c r="G11" s="17">
        <v>0.29745050304979398</v>
      </c>
      <c r="H11" s="17">
        <v>0.29090903097500598</v>
      </c>
      <c r="I11" s="17">
        <v>0.296324899388695</v>
      </c>
      <c r="J11" s="17">
        <v>0.26902895118174602</v>
      </c>
      <c r="K11" s="17">
        <v>0.30044910849982298</v>
      </c>
      <c r="L11" s="17">
        <v>0.31103917185645003</v>
      </c>
      <c r="M11" s="17"/>
      <c r="N11" s="17">
        <v>0.32419448801621897</v>
      </c>
      <c r="O11" s="17">
        <v>0.264689031370126</v>
      </c>
      <c r="P11" s="17">
        <v>0.30664461682365901</v>
      </c>
      <c r="Q11" s="17">
        <v>0.28438570885898401</v>
      </c>
      <c r="R11" s="17"/>
      <c r="S11" s="17">
        <v>0.27794159870928198</v>
      </c>
      <c r="T11" s="17">
        <v>0.30594044185407498</v>
      </c>
      <c r="U11" s="17">
        <v>0.26462256558459502</v>
      </c>
      <c r="V11" s="17">
        <v>0.311932977236067</v>
      </c>
      <c r="W11" s="17">
        <v>0.31353413316099499</v>
      </c>
      <c r="X11" s="17">
        <v>0.32524931528064899</v>
      </c>
      <c r="Y11" s="17">
        <v>0.27386944146935199</v>
      </c>
      <c r="Z11" s="17">
        <v>0.210784133798325</v>
      </c>
      <c r="AA11" s="17">
        <v>0.32446310826319502</v>
      </c>
      <c r="AB11" s="17">
        <v>0.30376838412766799</v>
      </c>
      <c r="AC11" s="17">
        <v>0.25987295222258699</v>
      </c>
      <c r="AD11" s="17">
        <v>0.302354727408843</v>
      </c>
      <c r="AE11" s="17"/>
      <c r="AF11" s="17">
        <v>0.29234632388832699</v>
      </c>
      <c r="AG11" s="17">
        <v>0.28721031212909198</v>
      </c>
      <c r="AH11" s="17">
        <v>0.28531118265935701</v>
      </c>
      <c r="AI11" s="17">
        <v>0.31082287178301399</v>
      </c>
      <c r="AJ11" s="17">
        <v>0.30138972088288402</v>
      </c>
      <c r="AK11" s="17"/>
      <c r="AL11" s="17">
        <v>0.297994683703588</v>
      </c>
      <c r="AM11" s="17">
        <v>0.27272649310442998</v>
      </c>
      <c r="AN11" s="17">
        <v>0.31937605859936702</v>
      </c>
      <c r="AO11" s="17">
        <v>0.29307457051469099</v>
      </c>
      <c r="AP11" s="17">
        <v>0.34493042427894099</v>
      </c>
      <c r="AQ11" s="17">
        <v>0.25071477174462398</v>
      </c>
      <c r="AR11" s="17"/>
      <c r="AS11" s="17">
        <v>0.320532129891892</v>
      </c>
      <c r="AT11" s="17">
        <v>0.26367379729473001</v>
      </c>
      <c r="AU11" s="17"/>
      <c r="AV11" s="17">
        <v>0.328651910011374</v>
      </c>
      <c r="AW11" s="17">
        <v>0.30162250498482301</v>
      </c>
    </row>
    <row r="12" spans="2:49" x14ac:dyDescent="0.3">
      <c r="B12" s="18" t="s">
        <v>142</v>
      </c>
      <c r="C12" s="19">
        <v>7.1202101741683801E-2</v>
      </c>
      <c r="D12" s="19">
        <v>5.26371864613518E-2</v>
      </c>
      <c r="E12" s="19">
        <v>8.9823039261772597E-2</v>
      </c>
      <c r="F12" s="19"/>
      <c r="G12" s="19">
        <v>3.8623748032509501E-2</v>
      </c>
      <c r="H12" s="19">
        <v>5.57697309818702E-2</v>
      </c>
      <c r="I12" s="19">
        <v>7.5741694761147199E-2</v>
      </c>
      <c r="J12" s="19">
        <v>5.7643858364619202E-2</v>
      </c>
      <c r="K12" s="19">
        <v>9.0177815333547504E-2</v>
      </c>
      <c r="L12" s="19">
        <v>0.100113687227146</v>
      </c>
      <c r="M12" s="19"/>
      <c r="N12" s="19">
        <v>6.3348520539994901E-2</v>
      </c>
      <c r="O12" s="19">
        <v>7.87134408557571E-2</v>
      </c>
      <c r="P12" s="19">
        <v>4.8388212125957002E-2</v>
      </c>
      <c r="Q12" s="19">
        <v>9.2722175172124402E-2</v>
      </c>
      <c r="R12" s="19"/>
      <c r="S12" s="19">
        <v>5.9124823090755299E-2</v>
      </c>
      <c r="T12" s="19">
        <v>0.10141054755055801</v>
      </c>
      <c r="U12" s="19">
        <v>0.100385842618122</v>
      </c>
      <c r="V12" s="19">
        <v>4.6261776354761898E-2</v>
      </c>
      <c r="W12" s="19">
        <v>1.7376894188985199E-2</v>
      </c>
      <c r="X12" s="19">
        <v>6.9339486605149797E-2</v>
      </c>
      <c r="Y12" s="19">
        <v>9.3420569172444706E-2</v>
      </c>
      <c r="Z12" s="19">
        <v>5.4727519609977099E-2</v>
      </c>
      <c r="AA12" s="19">
        <v>8.6107949307658305E-2</v>
      </c>
      <c r="AB12" s="19">
        <v>7.1834239859297794E-2</v>
      </c>
      <c r="AC12" s="19">
        <v>7.1502736333855996E-2</v>
      </c>
      <c r="AD12" s="19">
        <v>3.01450348673797E-2</v>
      </c>
      <c r="AE12" s="19"/>
      <c r="AF12" s="19">
        <v>7.1884824341132303E-2</v>
      </c>
      <c r="AG12" s="19">
        <v>8.0377399587132706E-2</v>
      </c>
      <c r="AH12" s="19">
        <v>6.3446202004397295E-2</v>
      </c>
      <c r="AI12" s="19">
        <v>5.9840009637232003E-2</v>
      </c>
      <c r="AJ12" s="19">
        <v>3.19496453710734E-2</v>
      </c>
      <c r="AK12" s="19"/>
      <c r="AL12" s="19">
        <v>6.3233281714328404E-2</v>
      </c>
      <c r="AM12" s="19">
        <v>7.0307390559718894E-2</v>
      </c>
      <c r="AN12" s="19">
        <v>8.7567144270652E-2</v>
      </c>
      <c r="AO12" s="19">
        <v>6.5390599040110894E-2</v>
      </c>
      <c r="AP12" s="19">
        <v>0.10750105839506501</v>
      </c>
      <c r="AQ12" s="19">
        <v>2.7830420968583701E-2</v>
      </c>
      <c r="AR12" s="19"/>
      <c r="AS12" s="19">
        <v>6.6920859212554903E-2</v>
      </c>
      <c r="AT12" s="19">
        <v>7.6300429399448394E-2</v>
      </c>
      <c r="AU12" s="19"/>
      <c r="AV12" s="19">
        <v>7.2139357346553898E-2</v>
      </c>
      <c r="AW12" s="19">
        <v>5.4767840184935801E-2</v>
      </c>
    </row>
    <row r="13" spans="2:49" x14ac:dyDescent="0.3">
      <c r="B13" s="16"/>
    </row>
    <row r="14" spans="2:49" x14ac:dyDescent="0.3">
      <c r="B14" t="s">
        <v>81</v>
      </c>
    </row>
    <row r="15" spans="2:49" x14ac:dyDescent="0.3">
      <c r="B15" t="s">
        <v>82</v>
      </c>
    </row>
    <row r="17" spans="2:2" x14ac:dyDescent="0.3">
      <c r="B1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43.2" x14ac:dyDescent="0.3">
      <c r="B9" s="18" t="s">
        <v>319</v>
      </c>
      <c r="C9" s="17">
        <v>0.46560970172544602</v>
      </c>
      <c r="D9" s="17">
        <v>0.47280249903503901</v>
      </c>
      <c r="E9" s="17">
        <v>0.45926559655078197</v>
      </c>
      <c r="F9" s="17"/>
      <c r="G9" s="17">
        <v>0.61975365239408498</v>
      </c>
      <c r="H9" s="17">
        <v>0.63888856255743498</v>
      </c>
      <c r="I9" s="17">
        <v>0.54270028119050095</v>
      </c>
      <c r="J9" s="17">
        <v>0.47153697252204302</v>
      </c>
      <c r="K9" s="17">
        <v>0.35317724666390299</v>
      </c>
      <c r="L9" s="17">
        <v>0.22931842496961</v>
      </c>
      <c r="M9" s="17"/>
      <c r="N9" s="17">
        <v>0.607959092068452</v>
      </c>
      <c r="O9" s="17">
        <v>0.50193029891157004</v>
      </c>
      <c r="P9" s="17">
        <v>0.39519062969343099</v>
      </c>
      <c r="Q9" s="17">
        <v>0.33377484162606702</v>
      </c>
      <c r="R9" s="17"/>
      <c r="S9" s="17">
        <v>0.56328864485071295</v>
      </c>
      <c r="T9" s="17">
        <v>0.44968908626363302</v>
      </c>
      <c r="U9" s="17">
        <v>0.49017443658029403</v>
      </c>
      <c r="V9" s="17">
        <v>0.39217801600754898</v>
      </c>
      <c r="W9" s="17">
        <v>0.35274066779947399</v>
      </c>
      <c r="X9" s="17">
        <v>0.46654062076646002</v>
      </c>
      <c r="Y9" s="17">
        <v>0.42593971951883602</v>
      </c>
      <c r="Z9" s="17">
        <v>0.43733592492096701</v>
      </c>
      <c r="AA9" s="17">
        <v>0.469595482900386</v>
      </c>
      <c r="AB9" s="17">
        <v>0.484759484104547</v>
      </c>
      <c r="AC9" s="17">
        <v>0.48708995899906499</v>
      </c>
      <c r="AD9" s="17">
        <v>0.52895099478955498</v>
      </c>
      <c r="AE9" s="17"/>
      <c r="AF9" s="17">
        <v>0.30721735722806998</v>
      </c>
      <c r="AG9" s="17">
        <v>0.48008688644520497</v>
      </c>
      <c r="AH9" s="17">
        <v>0.57801600503869099</v>
      </c>
      <c r="AI9" s="17">
        <v>0.62053578457661296</v>
      </c>
      <c r="AJ9" s="17">
        <v>0.54074719123603199</v>
      </c>
      <c r="AK9" s="17"/>
      <c r="AL9" s="17">
        <v>0.573264660973548</v>
      </c>
      <c r="AM9" s="17">
        <v>0.436953882086698</v>
      </c>
      <c r="AN9" s="17">
        <v>0.44606919609469697</v>
      </c>
      <c r="AO9" s="17">
        <v>0.44750749218633301</v>
      </c>
      <c r="AP9" s="17">
        <v>0.33935534157556602</v>
      </c>
      <c r="AQ9" s="17">
        <v>0.42286979699202498</v>
      </c>
      <c r="AR9" s="17"/>
      <c r="AS9" s="17">
        <v>0.42146942798055997</v>
      </c>
      <c r="AT9" s="17">
        <v>0.51817424973310999</v>
      </c>
      <c r="AU9" s="17"/>
      <c r="AV9" s="17">
        <v>0.41769285870478601</v>
      </c>
      <c r="AW9" s="17">
        <v>0.43026443318877799</v>
      </c>
    </row>
    <row r="10" spans="2:49" ht="28.8" x14ac:dyDescent="0.3">
      <c r="B10" s="18" t="s">
        <v>320</v>
      </c>
      <c r="C10" s="17">
        <v>0.16811651121952101</v>
      </c>
      <c r="D10" s="17">
        <v>0.100129027475109</v>
      </c>
      <c r="E10" s="17">
        <v>0.234784004783954</v>
      </c>
      <c r="F10" s="17"/>
      <c r="G10" s="17">
        <v>0.184534480044935</v>
      </c>
      <c r="H10" s="17">
        <v>0.28938645205454699</v>
      </c>
      <c r="I10" s="17">
        <v>0.185152939563796</v>
      </c>
      <c r="J10" s="17">
        <v>0.13061410294047501</v>
      </c>
      <c r="K10" s="17">
        <v>9.9302820979450604E-2</v>
      </c>
      <c r="L10" s="17">
        <v>0.121381701704812</v>
      </c>
      <c r="M10" s="17"/>
      <c r="N10" s="17">
        <v>0.230857286358743</v>
      </c>
      <c r="O10" s="17">
        <v>0.16120095627522801</v>
      </c>
      <c r="P10" s="17">
        <v>0.160480831051521</v>
      </c>
      <c r="Q10" s="17">
        <v>0.11609508099018601</v>
      </c>
      <c r="R10" s="17"/>
      <c r="S10" s="17">
        <v>0.24167670195520599</v>
      </c>
      <c r="T10" s="17">
        <v>0.162143111113486</v>
      </c>
      <c r="U10" s="17">
        <v>0.163808912176864</v>
      </c>
      <c r="V10" s="17">
        <v>0.19811007202143399</v>
      </c>
      <c r="W10" s="17">
        <v>0.12182015170789499</v>
      </c>
      <c r="X10" s="17">
        <v>0.123148141529862</v>
      </c>
      <c r="Y10" s="17">
        <v>0.13982385065882699</v>
      </c>
      <c r="Z10" s="17">
        <v>0.18345704847634201</v>
      </c>
      <c r="AA10" s="17">
        <v>0.190549222099091</v>
      </c>
      <c r="AB10" s="17">
        <v>0.12400096873287</v>
      </c>
      <c r="AC10" s="17">
        <v>0.10523120210773799</v>
      </c>
      <c r="AD10" s="17">
        <v>0.224393916813976</v>
      </c>
      <c r="AE10" s="17"/>
      <c r="AF10" s="17">
        <v>8.6013668969354196E-2</v>
      </c>
      <c r="AG10" s="17">
        <v>0.15226598140079201</v>
      </c>
      <c r="AH10" s="17">
        <v>0.220418871602898</v>
      </c>
      <c r="AI10" s="17">
        <v>0.27981656458234</v>
      </c>
      <c r="AJ10" s="17">
        <v>0.39890429412324602</v>
      </c>
      <c r="AK10" s="17"/>
      <c r="AL10" s="17">
        <v>0.23101652994051</v>
      </c>
      <c r="AM10" s="17">
        <v>0.15816555962647399</v>
      </c>
      <c r="AN10" s="17">
        <v>0.142282727742153</v>
      </c>
      <c r="AO10" s="17">
        <v>0.14152297646697701</v>
      </c>
      <c r="AP10" s="17">
        <v>0.114650516839145</v>
      </c>
      <c r="AQ10" s="17">
        <v>0.15228121755363899</v>
      </c>
      <c r="AR10" s="17"/>
      <c r="AS10" s="17">
        <v>0.18032972524097299</v>
      </c>
      <c r="AT10" s="17">
        <v>0.153572376797771</v>
      </c>
      <c r="AU10" s="17"/>
      <c r="AV10" s="17">
        <v>0.19561567283251899</v>
      </c>
      <c r="AW10" s="17">
        <v>0.144731281557545</v>
      </c>
    </row>
    <row r="11" spans="2:49" ht="28.8" x14ac:dyDescent="0.3">
      <c r="B11" s="18" t="s">
        <v>321</v>
      </c>
      <c r="C11" s="17">
        <v>0.16605239041968101</v>
      </c>
      <c r="D11" s="17">
        <v>0.23881739910407801</v>
      </c>
      <c r="E11" s="17">
        <v>9.43696763255263E-2</v>
      </c>
      <c r="F11" s="17"/>
      <c r="G11" s="17">
        <v>0.26625100501193799</v>
      </c>
      <c r="H11" s="17">
        <v>0.32419572176294897</v>
      </c>
      <c r="I11" s="17">
        <v>0.174626243002939</v>
      </c>
      <c r="J11" s="17">
        <v>0.15133284291612301</v>
      </c>
      <c r="K11" s="17">
        <v>7.2293214812875803E-2</v>
      </c>
      <c r="L11" s="17">
        <v>3.8432339383492997E-2</v>
      </c>
      <c r="M11" s="17"/>
      <c r="N11" s="17">
        <v>0.239357911282361</v>
      </c>
      <c r="O11" s="17">
        <v>0.134488641100834</v>
      </c>
      <c r="P11" s="17">
        <v>0.17429583441247601</v>
      </c>
      <c r="Q11" s="17">
        <v>0.11250493860786399</v>
      </c>
      <c r="R11" s="17"/>
      <c r="S11" s="17">
        <v>0.248109022291326</v>
      </c>
      <c r="T11" s="17">
        <v>0.17184285319549</v>
      </c>
      <c r="U11" s="17">
        <v>0.115543886747651</v>
      </c>
      <c r="V11" s="17">
        <v>0.15311781483220399</v>
      </c>
      <c r="W11" s="17">
        <v>0.123302338479191</v>
      </c>
      <c r="X11" s="17">
        <v>0.17300900677727399</v>
      </c>
      <c r="Y11" s="17">
        <v>0.10898173962303</v>
      </c>
      <c r="Z11" s="17">
        <v>0.193975150934592</v>
      </c>
      <c r="AA11" s="17">
        <v>0.14154803082797399</v>
      </c>
      <c r="AB11" s="17">
        <v>0.19055482497384199</v>
      </c>
      <c r="AC11" s="17">
        <v>0.135788384863783</v>
      </c>
      <c r="AD11" s="17">
        <v>0.19125666322141799</v>
      </c>
      <c r="AE11" s="17"/>
      <c r="AF11" s="17">
        <v>9.4566566763262305E-2</v>
      </c>
      <c r="AG11" s="17">
        <v>0.149428828465137</v>
      </c>
      <c r="AH11" s="17">
        <v>0.22133286251362499</v>
      </c>
      <c r="AI11" s="17">
        <v>0.25992484958297102</v>
      </c>
      <c r="AJ11" s="17">
        <v>0.31318718607943802</v>
      </c>
      <c r="AK11" s="17"/>
      <c r="AL11" s="17">
        <v>0.265165620484622</v>
      </c>
      <c r="AM11" s="17">
        <v>0.13731717459639201</v>
      </c>
      <c r="AN11" s="17">
        <v>0.15544188414416699</v>
      </c>
      <c r="AO11" s="17">
        <v>9.59196959216643E-2</v>
      </c>
      <c r="AP11" s="17">
        <v>0.12048458372359799</v>
      </c>
      <c r="AQ11" s="17">
        <v>0.17326623713240299</v>
      </c>
      <c r="AR11" s="17"/>
      <c r="AS11" s="17">
        <v>0.15980308822729999</v>
      </c>
      <c r="AT11" s="17">
        <v>0.17349438652066501</v>
      </c>
      <c r="AU11" s="17"/>
      <c r="AV11" s="17">
        <v>0.16045732435851601</v>
      </c>
      <c r="AW11" s="17">
        <v>0.15827948048670901</v>
      </c>
    </row>
    <row r="12" spans="2:49" ht="28.8" x14ac:dyDescent="0.3">
      <c r="B12" s="18" t="s">
        <v>322</v>
      </c>
      <c r="C12" s="17">
        <v>0.124716001372429</v>
      </c>
      <c r="D12" s="17">
        <v>0.15144486056855</v>
      </c>
      <c r="E12" s="17">
        <v>9.8563281493777799E-2</v>
      </c>
      <c r="F12" s="17"/>
      <c r="G12" s="17">
        <v>0.15631033165615499</v>
      </c>
      <c r="H12" s="17">
        <v>0.226436956272939</v>
      </c>
      <c r="I12" s="17">
        <v>0.17124433854334301</v>
      </c>
      <c r="J12" s="17">
        <v>9.9290177005676494E-2</v>
      </c>
      <c r="K12" s="17">
        <v>5.7581454316302301E-2</v>
      </c>
      <c r="L12" s="17">
        <v>4.86436830215927E-2</v>
      </c>
      <c r="M12" s="17"/>
      <c r="N12" s="17">
        <v>0.19685985972358799</v>
      </c>
      <c r="O12" s="17">
        <v>9.0055525085240604E-2</v>
      </c>
      <c r="P12" s="17">
        <v>0.13494649582099399</v>
      </c>
      <c r="Q12" s="17">
        <v>7.3303537129410998E-2</v>
      </c>
      <c r="R12" s="17"/>
      <c r="S12" s="17">
        <v>0.16120473249908099</v>
      </c>
      <c r="T12" s="17">
        <v>0.103863726364778</v>
      </c>
      <c r="U12" s="17">
        <v>0.12420830260211201</v>
      </c>
      <c r="V12" s="17">
        <v>0.10365049300953</v>
      </c>
      <c r="W12" s="17">
        <v>9.2600368631584898E-2</v>
      </c>
      <c r="X12" s="17">
        <v>0.14559198325102299</v>
      </c>
      <c r="Y12" s="17">
        <v>8.28125655098466E-2</v>
      </c>
      <c r="Z12" s="17">
        <v>0.13555456994927301</v>
      </c>
      <c r="AA12" s="17">
        <v>0.15912126687750799</v>
      </c>
      <c r="AB12" s="17">
        <v>0.153841953717338</v>
      </c>
      <c r="AC12" s="17">
        <v>6.5321531773045602E-2</v>
      </c>
      <c r="AD12" s="17">
        <v>0.104366865987958</v>
      </c>
      <c r="AE12" s="17"/>
      <c r="AF12" s="17">
        <v>6.23694797736438E-2</v>
      </c>
      <c r="AG12" s="17">
        <v>0.10470854501825699</v>
      </c>
      <c r="AH12" s="17">
        <v>0.15686817584785301</v>
      </c>
      <c r="AI12" s="17">
        <v>0.220920182117983</v>
      </c>
      <c r="AJ12" s="17">
        <v>0.28165322910080698</v>
      </c>
      <c r="AK12" s="17"/>
      <c r="AL12" s="17">
        <v>0.18305464646173999</v>
      </c>
      <c r="AM12" s="17">
        <v>0.105295315099104</v>
      </c>
      <c r="AN12" s="17">
        <v>0.10797198109146799</v>
      </c>
      <c r="AO12" s="17">
        <v>9.6843649471643506E-2</v>
      </c>
      <c r="AP12" s="17">
        <v>7.2628671343010098E-2</v>
      </c>
      <c r="AQ12" s="17">
        <v>0.17267312421009701</v>
      </c>
      <c r="AR12" s="17"/>
      <c r="AS12" s="17">
        <v>0.13272498234480101</v>
      </c>
      <c r="AT12" s="17">
        <v>0.115178487689395</v>
      </c>
      <c r="AU12" s="17"/>
      <c r="AV12" s="17">
        <v>0.13423735849667301</v>
      </c>
      <c r="AW12" s="17">
        <v>0.12920290843030099</v>
      </c>
    </row>
    <row r="13" spans="2:49" ht="28.8" x14ac:dyDescent="0.3">
      <c r="B13" s="18" t="s">
        <v>323</v>
      </c>
      <c r="C13" s="17">
        <v>8.8659673399964098E-2</v>
      </c>
      <c r="D13" s="17">
        <v>0.138823483882478</v>
      </c>
      <c r="E13" s="17">
        <v>3.8574261558417498E-2</v>
      </c>
      <c r="F13" s="17"/>
      <c r="G13" s="17">
        <v>0.16671479060184999</v>
      </c>
      <c r="H13" s="17">
        <v>0.18301373427275</v>
      </c>
      <c r="I13" s="17">
        <v>0.111441156916895</v>
      </c>
      <c r="J13" s="17">
        <v>4.4557398549524001E-2</v>
      </c>
      <c r="K13" s="17">
        <v>3.37336622856634E-2</v>
      </c>
      <c r="L13" s="17">
        <v>1.3868783070643299E-2</v>
      </c>
      <c r="M13" s="17"/>
      <c r="N13" s="17">
        <v>0.122612975774188</v>
      </c>
      <c r="O13" s="17">
        <v>7.4229749534624398E-2</v>
      </c>
      <c r="P13" s="17">
        <v>0.110936159559681</v>
      </c>
      <c r="Q13" s="17">
        <v>4.6606093283884403E-2</v>
      </c>
      <c r="R13" s="17"/>
      <c r="S13" s="17">
        <v>0.136241921675372</v>
      </c>
      <c r="T13" s="17">
        <v>7.6889741000343195E-2</v>
      </c>
      <c r="U13" s="17">
        <v>6.6888719856586107E-2</v>
      </c>
      <c r="V13" s="17">
        <v>9.3974751629699899E-2</v>
      </c>
      <c r="W13" s="17">
        <v>0.105313566880083</v>
      </c>
      <c r="X13" s="17">
        <v>5.97777462445645E-2</v>
      </c>
      <c r="Y13" s="17">
        <v>7.9157079509622599E-2</v>
      </c>
      <c r="Z13" s="17">
        <v>8.3690972270445099E-2</v>
      </c>
      <c r="AA13" s="17">
        <v>0.105935753024615</v>
      </c>
      <c r="AB13" s="17">
        <v>6.4224449474567596E-2</v>
      </c>
      <c r="AC13" s="17">
        <v>9.33816926468648E-2</v>
      </c>
      <c r="AD13" s="17">
        <v>4.1217080546596299E-2</v>
      </c>
      <c r="AE13" s="17"/>
      <c r="AF13" s="17">
        <v>4.1608152520886198E-2</v>
      </c>
      <c r="AG13" s="17">
        <v>7.6095169874814295E-2</v>
      </c>
      <c r="AH13" s="17">
        <v>0.12190178553571999</v>
      </c>
      <c r="AI13" s="17">
        <v>0.158266406390771</v>
      </c>
      <c r="AJ13" s="17">
        <v>0.26051725695345801</v>
      </c>
      <c r="AK13" s="17"/>
      <c r="AL13" s="17">
        <v>0.15922304513556099</v>
      </c>
      <c r="AM13" s="17">
        <v>6.5471892750581198E-2</v>
      </c>
      <c r="AN13" s="17">
        <v>7.2860111190604607E-2</v>
      </c>
      <c r="AO13" s="17">
        <v>6.1440869709747499E-2</v>
      </c>
      <c r="AP13" s="17">
        <v>4.1587459526981903E-2</v>
      </c>
      <c r="AQ13" s="17">
        <v>7.4457601558923406E-2</v>
      </c>
      <c r="AR13" s="17"/>
      <c r="AS13" s="17">
        <v>9.2456507378433805E-2</v>
      </c>
      <c r="AT13" s="17">
        <v>8.4138204795308605E-2</v>
      </c>
      <c r="AU13" s="17"/>
      <c r="AV13" s="17">
        <v>9.2959527122206301E-2</v>
      </c>
      <c r="AW13" s="17">
        <v>9.12850575933878E-2</v>
      </c>
    </row>
    <row r="14" spans="2:49" ht="28.8" x14ac:dyDescent="0.3">
      <c r="B14" s="18" t="s">
        <v>324</v>
      </c>
      <c r="C14" s="17">
        <v>7.0505947017518097E-2</v>
      </c>
      <c r="D14" s="17">
        <v>8.9050214916409701E-2</v>
      </c>
      <c r="E14" s="17">
        <v>5.1946732684407401E-2</v>
      </c>
      <c r="F14" s="17"/>
      <c r="G14" s="17">
        <v>0.11663531127625899</v>
      </c>
      <c r="H14" s="17">
        <v>0.11966236939064</v>
      </c>
      <c r="I14" s="17">
        <v>0.10673481598187599</v>
      </c>
      <c r="J14" s="17">
        <v>4.6661260242189001E-2</v>
      </c>
      <c r="K14" s="17">
        <v>3.44906342048776E-2</v>
      </c>
      <c r="L14" s="17">
        <v>1.36406193377216E-2</v>
      </c>
      <c r="M14" s="17"/>
      <c r="N14" s="17">
        <v>0.111690780353327</v>
      </c>
      <c r="O14" s="17">
        <v>6.2370366589296997E-2</v>
      </c>
      <c r="P14" s="17">
        <v>7.2612958327809896E-2</v>
      </c>
      <c r="Q14" s="17">
        <v>3.1500346760454302E-2</v>
      </c>
      <c r="R14" s="17"/>
      <c r="S14" s="17">
        <v>9.7882718492427107E-2</v>
      </c>
      <c r="T14" s="17">
        <v>5.1864930399907701E-2</v>
      </c>
      <c r="U14" s="17">
        <v>5.9019373783074001E-2</v>
      </c>
      <c r="V14" s="17">
        <v>7.2369876166797006E-2</v>
      </c>
      <c r="W14" s="17">
        <v>7.8926734196586898E-2</v>
      </c>
      <c r="X14" s="17">
        <v>8.1121321613509698E-2</v>
      </c>
      <c r="Y14" s="17">
        <v>3.5988955022489902E-2</v>
      </c>
      <c r="Z14" s="17">
        <v>3.5086246316069498E-2</v>
      </c>
      <c r="AA14" s="17">
        <v>9.0272242758328403E-2</v>
      </c>
      <c r="AB14" s="17">
        <v>5.48557590775594E-2</v>
      </c>
      <c r="AC14" s="17">
        <v>7.7082705763635503E-2</v>
      </c>
      <c r="AD14" s="17">
        <v>9.9898992855821003E-2</v>
      </c>
      <c r="AE14" s="17"/>
      <c r="AF14" s="17">
        <v>2.61325200728416E-2</v>
      </c>
      <c r="AG14" s="17">
        <v>5.1841409125797003E-2</v>
      </c>
      <c r="AH14" s="17">
        <v>0.10115143131759601</v>
      </c>
      <c r="AI14" s="17">
        <v>0.12936884039083599</v>
      </c>
      <c r="AJ14" s="17">
        <v>0.30769653801497998</v>
      </c>
      <c r="AK14" s="17"/>
      <c r="AL14" s="17">
        <v>0.127346629111384</v>
      </c>
      <c r="AM14" s="17">
        <v>4.9280725784012699E-2</v>
      </c>
      <c r="AN14" s="17">
        <v>4.8334353340722301E-2</v>
      </c>
      <c r="AO14" s="17">
        <v>6.0388126923218099E-2</v>
      </c>
      <c r="AP14" s="17">
        <v>2.78245309667178E-2</v>
      </c>
      <c r="AQ14" s="17">
        <v>6.2230330770320801E-2</v>
      </c>
      <c r="AR14" s="17"/>
      <c r="AS14" s="17">
        <v>7.7426939222132202E-2</v>
      </c>
      <c r="AT14" s="17">
        <v>6.2264067297815397E-2</v>
      </c>
      <c r="AU14" s="17"/>
      <c r="AV14" s="17">
        <v>8.27988954086427E-2</v>
      </c>
      <c r="AW14" s="17">
        <v>6.4916541771789502E-2</v>
      </c>
    </row>
    <row r="15" spans="2:49" x14ac:dyDescent="0.3">
      <c r="B15" s="18" t="s">
        <v>78</v>
      </c>
      <c r="C15" s="19">
        <v>0.36726449627341601</v>
      </c>
      <c r="D15" s="19">
        <v>0.33298397882620401</v>
      </c>
      <c r="E15" s="19">
        <v>0.40154292009882803</v>
      </c>
      <c r="F15" s="19"/>
      <c r="G15" s="19">
        <v>0.16931603336985099</v>
      </c>
      <c r="H15" s="19">
        <v>0.12804344534534601</v>
      </c>
      <c r="I15" s="19">
        <v>0.27556384411618001</v>
      </c>
      <c r="J15" s="19">
        <v>0.389769919416316</v>
      </c>
      <c r="K15" s="19">
        <v>0.51551742348943796</v>
      </c>
      <c r="L15" s="19">
        <v>0.65122465071150604</v>
      </c>
      <c r="M15" s="19"/>
      <c r="N15" s="19">
        <v>0.22549672097936199</v>
      </c>
      <c r="O15" s="19">
        <v>0.37810927603856698</v>
      </c>
      <c r="P15" s="19">
        <v>0.37165597769916398</v>
      </c>
      <c r="Q15" s="19">
        <v>0.50567903485660604</v>
      </c>
      <c r="R15" s="19"/>
      <c r="S15" s="19">
        <v>0.23143177175173099</v>
      </c>
      <c r="T15" s="19">
        <v>0.41945430292614899</v>
      </c>
      <c r="U15" s="19">
        <v>0.38048796961904202</v>
      </c>
      <c r="V15" s="19">
        <v>0.41043850039031798</v>
      </c>
      <c r="W15" s="19">
        <v>0.48801559394884397</v>
      </c>
      <c r="X15" s="19">
        <v>0.36768867902063701</v>
      </c>
      <c r="Y15" s="19">
        <v>0.41661240619934398</v>
      </c>
      <c r="Z15" s="19">
        <v>0.38645680774174201</v>
      </c>
      <c r="AA15" s="19">
        <v>0.34832458909756397</v>
      </c>
      <c r="AB15" s="19">
        <v>0.32801065545464098</v>
      </c>
      <c r="AC15" s="19">
        <v>0.382041059403321</v>
      </c>
      <c r="AD15" s="19">
        <v>0.333203528728578</v>
      </c>
      <c r="AE15" s="19"/>
      <c r="AF15" s="19">
        <v>0.53217116614189397</v>
      </c>
      <c r="AG15" s="19">
        <v>0.376319515357047</v>
      </c>
      <c r="AH15" s="19">
        <v>0.25254416956182801</v>
      </c>
      <c r="AI15" s="19">
        <v>0.16077057645155801</v>
      </c>
      <c r="AJ15" s="19">
        <v>8.7950620444127894E-2</v>
      </c>
      <c r="AK15" s="19"/>
      <c r="AL15" s="19">
        <v>0.22402299028405001</v>
      </c>
      <c r="AM15" s="19">
        <v>0.402808203800683</v>
      </c>
      <c r="AN15" s="19">
        <v>0.403561906497375</v>
      </c>
      <c r="AO15" s="19">
        <v>0.40961818101674402</v>
      </c>
      <c r="AP15" s="19">
        <v>0.50632155388909905</v>
      </c>
      <c r="AQ15" s="19">
        <v>0.40773665712198198</v>
      </c>
      <c r="AR15" s="19"/>
      <c r="AS15" s="19">
        <v>0.40162010784019903</v>
      </c>
      <c r="AT15" s="19">
        <v>0.32635203605687602</v>
      </c>
      <c r="AU15" s="19"/>
      <c r="AV15" s="19">
        <v>0.41907375330109198</v>
      </c>
      <c r="AW15" s="19">
        <v>0.360973454350833</v>
      </c>
    </row>
    <row r="16" spans="2:49"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W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28.8" x14ac:dyDescent="0.3">
      <c r="B9" s="18" t="s">
        <v>326</v>
      </c>
      <c r="C9" s="17">
        <v>0.15910429203309701</v>
      </c>
      <c r="D9" s="17">
        <v>0.199783083808417</v>
      </c>
      <c r="E9" s="17">
        <v>0.119591801711932</v>
      </c>
      <c r="F9" s="17"/>
      <c r="G9" s="17">
        <v>0.15587130571538599</v>
      </c>
      <c r="H9" s="17">
        <v>0.13741687756134999</v>
      </c>
      <c r="I9" s="17">
        <v>0.15104138738047601</v>
      </c>
      <c r="J9" s="17">
        <v>0.15375005216764401</v>
      </c>
      <c r="K9" s="17">
        <v>0.16969486905671199</v>
      </c>
      <c r="L9" s="17">
        <v>0.18271779994895501</v>
      </c>
      <c r="M9" s="17"/>
      <c r="N9" s="17">
        <v>0.166507500951458</v>
      </c>
      <c r="O9" s="17">
        <v>0.15481453829946901</v>
      </c>
      <c r="P9" s="17">
        <v>0.17650730144705001</v>
      </c>
      <c r="Q9" s="17">
        <v>0.14021674372788601</v>
      </c>
      <c r="R9" s="17"/>
      <c r="S9" s="17">
        <v>0.14875958770552</v>
      </c>
      <c r="T9" s="17">
        <v>0.163252292829665</v>
      </c>
      <c r="U9" s="17">
        <v>0.17107082278697999</v>
      </c>
      <c r="V9" s="17">
        <v>0.14363606338969301</v>
      </c>
      <c r="W9" s="17">
        <v>0.157018480374645</v>
      </c>
      <c r="X9" s="17">
        <v>0.21606656325906901</v>
      </c>
      <c r="Y9" s="17">
        <v>0.12878336390209999</v>
      </c>
      <c r="Z9" s="17">
        <v>0.175871804616785</v>
      </c>
      <c r="AA9" s="17">
        <v>0.17502539818751101</v>
      </c>
      <c r="AB9" s="17">
        <v>0.12753365518572801</v>
      </c>
      <c r="AC9" s="17">
        <v>0.18388732240560801</v>
      </c>
      <c r="AD9" s="17">
        <v>9.1470493795566807E-2</v>
      </c>
      <c r="AE9" s="17"/>
      <c r="AF9" s="17">
        <v>0.177275054553238</v>
      </c>
      <c r="AG9" s="17">
        <v>0.15595616509330901</v>
      </c>
      <c r="AH9" s="17">
        <v>0.15524075573875001</v>
      </c>
      <c r="AI9" s="17">
        <v>0.15122178978894901</v>
      </c>
      <c r="AJ9" s="17">
        <v>0.17928514328485801</v>
      </c>
      <c r="AK9" s="17"/>
      <c r="AL9" s="17">
        <v>0.15350609126349099</v>
      </c>
      <c r="AM9" s="17">
        <v>0.157223991021814</v>
      </c>
      <c r="AN9" s="17">
        <v>0.17136746730843999</v>
      </c>
      <c r="AO9" s="17">
        <v>0.17098728864547799</v>
      </c>
      <c r="AP9" s="17">
        <v>0.15032713990347299</v>
      </c>
      <c r="AQ9" s="17">
        <v>0.14831885008495899</v>
      </c>
      <c r="AR9" s="17"/>
      <c r="AS9" s="17">
        <v>0.16701088568630201</v>
      </c>
      <c r="AT9" s="17">
        <v>0.14968870652805399</v>
      </c>
      <c r="AU9" s="17"/>
      <c r="AV9" s="17">
        <v>0.17329346715163299</v>
      </c>
      <c r="AW9" s="17">
        <v>0.15237979257671599</v>
      </c>
    </row>
    <row r="10" spans="2:49" ht="57.6" x14ac:dyDescent="0.3">
      <c r="B10" s="18" t="s">
        <v>327</v>
      </c>
      <c r="C10" s="17">
        <v>0.17412783915875699</v>
      </c>
      <c r="D10" s="17">
        <v>0.21226684812157001</v>
      </c>
      <c r="E10" s="17">
        <v>0.13817861990659</v>
      </c>
      <c r="F10" s="17"/>
      <c r="G10" s="17">
        <v>0.197136288747189</v>
      </c>
      <c r="H10" s="17">
        <v>0.234643021119849</v>
      </c>
      <c r="I10" s="17">
        <v>0.13844661981506601</v>
      </c>
      <c r="J10" s="17">
        <v>0.170435894993231</v>
      </c>
      <c r="K10" s="17">
        <v>0.151670372416154</v>
      </c>
      <c r="L10" s="17">
        <v>0.15682520496921701</v>
      </c>
      <c r="M10" s="17"/>
      <c r="N10" s="17">
        <v>0.236272599928321</v>
      </c>
      <c r="O10" s="17">
        <v>0.15941702866198401</v>
      </c>
      <c r="P10" s="17">
        <v>0.155945543137539</v>
      </c>
      <c r="Q10" s="17">
        <v>0.14020223928718301</v>
      </c>
      <c r="R10" s="17"/>
      <c r="S10" s="17">
        <v>0.19269789141077001</v>
      </c>
      <c r="T10" s="17">
        <v>0.20289120706837999</v>
      </c>
      <c r="U10" s="17">
        <v>0.111413623317568</v>
      </c>
      <c r="V10" s="17">
        <v>0.10258990404750699</v>
      </c>
      <c r="W10" s="17">
        <v>0.174003317197304</v>
      </c>
      <c r="X10" s="17">
        <v>0.165690198259766</v>
      </c>
      <c r="Y10" s="17">
        <v>0.165439379509594</v>
      </c>
      <c r="Z10" s="17">
        <v>0.14530085763039399</v>
      </c>
      <c r="AA10" s="17">
        <v>0.177026415595371</v>
      </c>
      <c r="AB10" s="17">
        <v>0.18301826200212901</v>
      </c>
      <c r="AC10" s="17">
        <v>0.24403450878843999</v>
      </c>
      <c r="AD10" s="17">
        <v>0.277553043660134</v>
      </c>
      <c r="AE10" s="17"/>
      <c r="AF10" s="17">
        <v>0.15577237396023999</v>
      </c>
      <c r="AG10" s="17">
        <v>0.13543780007517001</v>
      </c>
      <c r="AH10" s="17">
        <v>0.195659532237934</v>
      </c>
      <c r="AI10" s="17">
        <v>0.22612758474195499</v>
      </c>
      <c r="AJ10" s="17">
        <v>0.30910967299520198</v>
      </c>
      <c r="AK10" s="17"/>
      <c r="AL10" s="17">
        <v>0.182285347373148</v>
      </c>
      <c r="AM10" s="17">
        <v>0.18235302255948199</v>
      </c>
      <c r="AN10" s="17">
        <v>0.186056356672122</v>
      </c>
      <c r="AO10" s="17">
        <v>0.152828954727698</v>
      </c>
      <c r="AP10" s="17">
        <v>0.16619942420567799</v>
      </c>
      <c r="AQ10" s="17">
        <v>0.149376272556487</v>
      </c>
      <c r="AR10" s="17"/>
      <c r="AS10" s="17">
        <v>0.18088858363943899</v>
      </c>
      <c r="AT10" s="17">
        <v>0.16607679081509799</v>
      </c>
      <c r="AU10" s="17"/>
      <c r="AV10" s="17">
        <v>0.18570726823285499</v>
      </c>
      <c r="AW10" s="17">
        <v>0.16966666421968399</v>
      </c>
    </row>
    <row r="11" spans="2:49" ht="43.2" x14ac:dyDescent="0.3">
      <c r="B11" s="18" t="s">
        <v>328</v>
      </c>
      <c r="C11" s="17">
        <v>0.122789765537098</v>
      </c>
      <c r="D11" s="17">
        <v>0.14384157766921399</v>
      </c>
      <c r="E11" s="17">
        <v>0.102324344313936</v>
      </c>
      <c r="F11" s="17"/>
      <c r="G11" s="17">
        <v>0.123475409065724</v>
      </c>
      <c r="H11" s="17">
        <v>0.14609473925404001</v>
      </c>
      <c r="I11" s="17">
        <v>0.14690994306104399</v>
      </c>
      <c r="J11" s="17">
        <v>0.10462009023848</v>
      </c>
      <c r="K11" s="17">
        <v>0.11190048779811999</v>
      </c>
      <c r="L11" s="17">
        <v>0.105760380713596</v>
      </c>
      <c r="M11" s="17"/>
      <c r="N11" s="17">
        <v>0.13533937958440001</v>
      </c>
      <c r="O11" s="17">
        <v>0.10101041620962201</v>
      </c>
      <c r="P11" s="17">
        <v>0.14217280657898901</v>
      </c>
      <c r="Q11" s="17">
        <v>0.11617558904516299</v>
      </c>
      <c r="R11" s="17"/>
      <c r="S11" s="17">
        <v>0.16657397799711601</v>
      </c>
      <c r="T11" s="17">
        <v>9.5189764721217499E-2</v>
      </c>
      <c r="U11" s="17">
        <v>7.7072788056231897E-2</v>
      </c>
      <c r="V11" s="17">
        <v>0.148584317911022</v>
      </c>
      <c r="W11" s="17">
        <v>9.6350395434071395E-2</v>
      </c>
      <c r="X11" s="17">
        <v>0.12971445605325799</v>
      </c>
      <c r="Y11" s="17">
        <v>0.11790677702275899</v>
      </c>
      <c r="Z11" s="17">
        <v>0.183538845543542</v>
      </c>
      <c r="AA11" s="17">
        <v>0.11330182435557699</v>
      </c>
      <c r="AB11" s="17">
        <v>0.13461217978054499</v>
      </c>
      <c r="AC11" s="17">
        <v>7.5010499938453296E-2</v>
      </c>
      <c r="AD11" s="17">
        <v>0.13447400794537401</v>
      </c>
      <c r="AE11" s="17"/>
      <c r="AF11" s="17">
        <v>0.112549039841188</v>
      </c>
      <c r="AG11" s="17">
        <v>0.105604351309092</v>
      </c>
      <c r="AH11" s="17">
        <v>0.14162452681645399</v>
      </c>
      <c r="AI11" s="17">
        <v>0.14352713276208501</v>
      </c>
      <c r="AJ11" s="17">
        <v>0.14933553518177201</v>
      </c>
      <c r="AK11" s="17"/>
      <c r="AL11" s="17">
        <v>0.15395710596430701</v>
      </c>
      <c r="AM11" s="17">
        <v>0.111618848964298</v>
      </c>
      <c r="AN11" s="17">
        <v>0.12994682915493599</v>
      </c>
      <c r="AO11" s="17">
        <v>0.104425982660978</v>
      </c>
      <c r="AP11" s="17">
        <v>6.4876358741255094E-2</v>
      </c>
      <c r="AQ11" s="17">
        <v>0.19358841299715501</v>
      </c>
      <c r="AR11" s="17"/>
      <c r="AS11" s="17">
        <v>0.137452726577039</v>
      </c>
      <c r="AT11" s="17">
        <v>0.105328344160938</v>
      </c>
      <c r="AU11" s="17"/>
      <c r="AV11" s="17">
        <v>0.14478713467930901</v>
      </c>
      <c r="AW11" s="17">
        <v>0.12037210319950301</v>
      </c>
    </row>
    <row r="12" spans="2:49" ht="43.2" x14ac:dyDescent="0.3">
      <c r="B12" s="18" t="s">
        <v>329</v>
      </c>
      <c r="C12" s="17">
        <v>8.8524426043695495E-2</v>
      </c>
      <c r="D12" s="17">
        <v>9.6676945529787894E-2</v>
      </c>
      <c r="E12" s="17">
        <v>8.0286627208509195E-2</v>
      </c>
      <c r="F12" s="17"/>
      <c r="G12" s="17">
        <v>0.11417903756871001</v>
      </c>
      <c r="H12" s="17">
        <v>0.11904810203173199</v>
      </c>
      <c r="I12" s="17">
        <v>0.13060328221676301</v>
      </c>
      <c r="J12" s="17">
        <v>4.6768956976480501E-2</v>
      </c>
      <c r="K12" s="17">
        <v>7.1258069408559999E-2</v>
      </c>
      <c r="L12" s="17">
        <v>5.76865105975643E-2</v>
      </c>
      <c r="M12" s="17"/>
      <c r="N12" s="17">
        <v>7.9499477589983297E-2</v>
      </c>
      <c r="O12" s="17">
        <v>9.6949821298511096E-2</v>
      </c>
      <c r="P12" s="17">
        <v>0.104941107645705</v>
      </c>
      <c r="Q12" s="17">
        <v>7.4135626532404894E-2</v>
      </c>
      <c r="R12" s="17"/>
      <c r="S12" s="17">
        <v>7.6707065220446E-2</v>
      </c>
      <c r="T12" s="17">
        <v>6.9604517839811197E-2</v>
      </c>
      <c r="U12" s="17">
        <v>8.6080538110200305E-2</v>
      </c>
      <c r="V12" s="17">
        <v>9.3889179036028905E-2</v>
      </c>
      <c r="W12" s="17">
        <v>6.4224813717918799E-2</v>
      </c>
      <c r="X12" s="17">
        <v>6.7737413141694902E-2</v>
      </c>
      <c r="Y12" s="17">
        <v>9.6243709854878498E-2</v>
      </c>
      <c r="Z12" s="17">
        <v>0.13450788612699699</v>
      </c>
      <c r="AA12" s="17">
        <v>9.9874631349996495E-2</v>
      </c>
      <c r="AB12" s="17">
        <v>0.16749984039673099</v>
      </c>
      <c r="AC12" s="17">
        <v>3.4523470173784002E-2</v>
      </c>
      <c r="AD12" s="17">
        <v>6.5098467161926604E-2</v>
      </c>
      <c r="AE12" s="17"/>
      <c r="AF12" s="17">
        <v>5.8634566301944198E-2</v>
      </c>
      <c r="AG12" s="17">
        <v>9.8442424959705205E-2</v>
      </c>
      <c r="AH12" s="17">
        <v>9.3284595443346399E-2</v>
      </c>
      <c r="AI12" s="17">
        <v>0.12503303400396501</v>
      </c>
      <c r="AJ12" s="17">
        <v>5.2245429814873401E-2</v>
      </c>
      <c r="AK12" s="17"/>
      <c r="AL12" s="17">
        <v>0.113984899687149</v>
      </c>
      <c r="AM12" s="17">
        <v>7.7856679414724295E-2</v>
      </c>
      <c r="AN12" s="17">
        <v>7.9008622108209595E-2</v>
      </c>
      <c r="AO12" s="17">
        <v>7.6351914188646994E-2</v>
      </c>
      <c r="AP12" s="17">
        <v>9.0966831118012695E-2</v>
      </c>
      <c r="AQ12" s="17">
        <v>7.4368543752287103E-2</v>
      </c>
      <c r="AR12" s="17"/>
      <c r="AS12" s="17">
        <v>8.8717556060981098E-2</v>
      </c>
      <c r="AT12" s="17">
        <v>8.8294436711866695E-2</v>
      </c>
      <c r="AU12" s="17"/>
      <c r="AV12" s="17">
        <v>8.8228285376180701E-2</v>
      </c>
      <c r="AW12" s="17">
        <v>8.9856986561740598E-2</v>
      </c>
    </row>
    <row r="13" spans="2:49" ht="28.8" x14ac:dyDescent="0.3">
      <c r="B13" s="18" t="s">
        <v>330</v>
      </c>
      <c r="C13" s="17">
        <v>6.5677543756230403E-2</v>
      </c>
      <c r="D13" s="17">
        <v>6.1820485591926502E-2</v>
      </c>
      <c r="E13" s="17">
        <v>6.9912289287608995E-2</v>
      </c>
      <c r="F13" s="17"/>
      <c r="G13" s="17">
        <v>9.4128148132925304E-2</v>
      </c>
      <c r="H13" s="17">
        <v>7.8473725490459806E-2</v>
      </c>
      <c r="I13" s="17">
        <v>4.5227859136265397E-2</v>
      </c>
      <c r="J13" s="17">
        <v>8.5789246228360094E-2</v>
      </c>
      <c r="K13" s="17">
        <v>5.47730531231366E-2</v>
      </c>
      <c r="L13" s="17">
        <v>4.3932699563480698E-2</v>
      </c>
      <c r="M13" s="17"/>
      <c r="N13" s="17">
        <v>8.2331734452364996E-2</v>
      </c>
      <c r="O13" s="17">
        <v>6.3581544990489403E-2</v>
      </c>
      <c r="P13" s="17">
        <v>4.5317980766728598E-2</v>
      </c>
      <c r="Q13" s="17">
        <v>6.8498335011052097E-2</v>
      </c>
      <c r="R13" s="17"/>
      <c r="S13" s="17">
        <v>7.1155531377145698E-2</v>
      </c>
      <c r="T13" s="17">
        <v>5.6597976027835603E-2</v>
      </c>
      <c r="U13" s="17">
        <v>9.6810108247511004E-2</v>
      </c>
      <c r="V13" s="17">
        <v>7.7205497521139199E-2</v>
      </c>
      <c r="W13" s="17">
        <v>6.9018735732504596E-2</v>
      </c>
      <c r="X13" s="17">
        <v>6.1854568001945297E-2</v>
      </c>
      <c r="Y13" s="17">
        <v>5.4232835103259297E-2</v>
      </c>
      <c r="Z13" s="17">
        <v>3.4027778231069998E-2</v>
      </c>
      <c r="AA13" s="17">
        <v>7.8660781445012304E-2</v>
      </c>
      <c r="AB13" s="17">
        <v>5.7629150187973398E-2</v>
      </c>
      <c r="AC13" s="17">
        <v>4.3618037539160499E-2</v>
      </c>
      <c r="AD13" s="17">
        <v>5.1605461184290803E-2</v>
      </c>
      <c r="AE13" s="17"/>
      <c r="AF13" s="17">
        <v>3.8730243309387E-2</v>
      </c>
      <c r="AG13" s="17">
        <v>7.4194235282117105E-2</v>
      </c>
      <c r="AH13" s="17">
        <v>7.3338244363595206E-2</v>
      </c>
      <c r="AI13" s="17">
        <v>8.7805350645839095E-2</v>
      </c>
      <c r="AJ13" s="17">
        <v>0.13670726216198001</v>
      </c>
      <c r="AK13" s="17"/>
      <c r="AL13" s="17">
        <v>9.0758086478283997E-2</v>
      </c>
      <c r="AM13" s="17">
        <v>5.5773477013676298E-2</v>
      </c>
      <c r="AN13" s="17">
        <v>3.1627471547584197E-2</v>
      </c>
      <c r="AO13" s="17">
        <v>6.6038409726529496E-2</v>
      </c>
      <c r="AP13" s="17">
        <v>7.8823011960070397E-2</v>
      </c>
      <c r="AQ13" s="17">
        <v>3.6151878861602101E-2</v>
      </c>
      <c r="AR13" s="17"/>
      <c r="AS13" s="17">
        <v>5.5724277911969503E-2</v>
      </c>
      <c r="AT13" s="17">
        <v>7.7530413616701294E-2</v>
      </c>
      <c r="AU13" s="17"/>
      <c r="AV13" s="17">
        <v>4.5960974697324498E-2</v>
      </c>
      <c r="AW13" s="17">
        <v>7.8461396273085196E-2</v>
      </c>
    </row>
    <row r="14" spans="2:49" ht="43.2" x14ac:dyDescent="0.3">
      <c r="B14" s="18" t="s">
        <v>331</v>
      </c>
      <c r="C14" s="17">
        <v>9.21359504182864E-2</v>
      </c>
      <c r="D14" s="17">
        <v>7.5386815952775299E-2</v>
      </c>
      <c r="E14" s="17">
        <v>0.106385157236771</v>
      </c>
      <c r="F14" s="17"/>
      <c r="G14" s="17">
        <v>0.12773716378243599</v>
      </c>
      <c r="H14" s="17">
        <v>8.0758972085218803E-2</v>
      </c>
      <c r="I14" s="17">
        <v>7.8615233923013797E-2</v>
      </c>
      <c r="J14" s="17">
        <v>0.129645811972043</v>
      </c>
      <c r="K14" s="17">
        <v>6.7335150900765695E-2</v>
      </c>
      <c r="L14" s="17">
        <v>7.4762469323154196E-2</v>
      </c>
      <c r="M14" s="17"/>
      <c r="N14" s="17">
        <v>7.4233772757253597E-2</v>
      </c>
      <c r="O14" s="17">
        <v>0.107485124958959</v>
      </c>
      <c r="P14" s="17">
        <v>9.2137902162689703E-2</v>
      </c>
      <c r="Q14" s="17">
        <v>9.2950555554683206E-2</v>
      </c>
      <c r="R14" s="17"/>
      <c r="S14" s="17">
        <v>0.102028532845193</v>
      </c>
      <c r="T14" s="17">
        <v>6.2880995590751804E-2</v>
      </c>
      <c r="U14" s="17">
        <v>9.4497299187317196E-2</v>
      </c>
      <c r="V14" s="17">
        <v>9.4197317918915696E-2</v>
      </c>
      <c r="W14" s="17">
        <v>0.12979249734654599</v>
      </c>
      <c r="X14" s="17">
        <v>9.4679949036841404E-2</v>
      </c>
      <c r="Y14" s="17">
        <v>0.13059060026069799</v>
      </c>
      <c r="Z14" s="17">
        <v>0.122077009200426</v>
      </c>
      <c r="AA14" s="17">
        <v>6.8471173638872201E-2</v>
      </c>
      <c r="AB14" s="17">
        <v>9.5452318112511397E-2</v>
      </c>
      <c r="AC14" s="17">
        <v>4.68376706383851E-2</v>
      </c>
      <c r="AD14" s="17">
        <v>7.4866700805985301E-2</v>
      </c>
      <c r="AE14" s="17"/>
      <c r="AF14" s="17">
        <v>7.9785917444227999E-2</v>
      </c>
      <c r="AG14" s="17">
        <v>0.11117022754915799</v>
      </c>
      <c r="AH14" s="17">
        <v>9.4747548941940499E-2</v>
      </c>
      <c r="AI14" s="17">
        <v>8.2629591951501796E-2</v>
      </c>
      <c r="AJ14" s="17">
        <v>2.8811243422484801E-2</v>
      </c>
      <c r="AK14" s="17"/>
      <c r="AL14" s="17">
        <v>8.88070602817225E-2</v>
      </c>
      <c r="AM14" s="17">
        <v>8.2607222108667305E-2</v>
      </c>
      <c r="AN14" s="17">
        <v>0.11509330062874</v>
      </c>
      <c r="AO14" s="17">
        <v>0.10137521469414899</v>
      </c>
      <c r="AP14" s="17">
        <v>8.5662692452296296E-2</v>
      </c>
      <c r="AQ14" s="17">
        <v>9.4394314621636694E-2</v>
      </c>
      <c r="AR14" s="17"/>
      <c r="AS14" s="17">
        <v>7.7740456093971205E-2</v>
      </c>
      <c r="AT14" s="17">
        <v>0.109278858431905</v>
      </c>
      <c r="AU14" s="17"/>
      <c r="AV14" s="17">
        <v>8.12330449931465E-2</v>
      </c>
      <c r="AW14" s="17">
        <v>6.9606794213210699E-2</v>
      </c>
    </row>
    <row r="15" spans="2:49" ht="43.2" x14ac:dyDescent="0.3">
      <c r="B15" s="18" t="s">
        <v>332</v>
      </c>
      <c r="C15" s="17">
        <v>0.22688265090496801</v>
      </c>
      <c r="D15" s="17">
        <v>0.157820983993084</v>
      </c>
      <c r="E15" s="17">
        <v>0.294151355244399</v>
      </c>
      <c r="F15" s="17"/>
      <c r="G15" s="17">
        <v>0.14344941981300299</v>
      </c>
      <c r="H15" s="17">
        <v>0.15587351178974501</v>
      </c>
      <c r="I15" s="17">
        <v>0.206504612581076</v>
      </c>
      <c r="J15" s="17">
        <v>0.21005589562714599</v>
      </c>
      <c r="K15" s="17">
        <v>0.30961176154690701</v>
      </c>
      <c r="L15" s="17">
        <v>0.31520372035578398</v>
      </c>
      <c r="M15" s="17"/>
      <c r="N15" s="17">
        <v>0.181828124575629</v>
      </c>
      <c r="O15" s="17">
        <v>0.24618886368798101</v>
      </c>
      <c r="P15" s="17">
        <v>0.215259484364935</v>
      </c>
      <c r="Q15" s="17">
        <v>0.26628306532622698</v>
      </c>
      <c r="R15" s="17"/>
      <c r="S15" s="17">
        <v>0.17572164845662799</v>
      </c>
      <c r="T15" s="17">
        <v>0.28903588475703101</v>
      </c>
      <c r="U15" s="17">
        <v>0.25228416517533397</v>
      </c>
      <c r="V15" s="17">
        <v>0.267991213855513</v>
      </c>
      <c r="W15" s="17">
        <v>0.24431205915944201</v>
      </c>
      <c r="X15" s="17">
        <v>0.18091554516515301</v>
      </c>
      <c r="Y15" s="17">
        <v>0.24633752848079399</v>
      </c>
      <c r="Z15" s="17">
        <v>0.15104751411817599</v>
      </c>
      <c r="AA15" s="17">
        <v>0.21330434112656499</v>
      </c>
      <c r="AB15" s="17">
        <v>0.17299953671975499</v>
      </c>
      <c r="AC15" s="17">
        <v>0.28967640985957899</v>
      </c>
      <c r="AD15" s="17">
        <v>0.25809591049112002</v>
      </c>
      <c r="AE15" s="17"/>
      <c r="AF15" s="17">
        <v>0.303215493685764</v>
      </c>
      <c r="AG15" s="17">
        <v>0.23631865597283599</v>
      </c>
      <c r="AH15" s="17">
        <v>0.19920173990246501</v>
      </c>
      <c r="AI15" s="17">
        <v>0.11698888703264899</v>
      </c>
      <c r="AJ15" s="17">
        <v>0.14450571313883001</v>
      </c>
      <c r="AK15" s="17"/>
      <c r="AL15" s="17">
        <v>0.165361227054971</v>
      </c>
      <c r="AM15" s="17">
        <v>0.24998881731842201</v>
      </c>
      <c r="AN15" s="17">
        <v>0.210251292535312</v>
      </c>
      <c r="AO15" s="17">
        <v>0.26706127088546799</v>
      </c>
      <c r="AP15" s="17">
        <v>0.269537262697359</v>
      </c>
      <c r="AQ15" s="17">
        <v>0.220238043659327</v>
      </c>
      <c r="AR15" s="17"/>
      <c r="AS15" s="17">
        <v>0.22067599142428501</v>
      </c>
      <c r="AT15" s="17">
        <v>0.234273865833204</v>
      </c>
      <c r="AU15" s="17"/>
      <c r="AV15" s="17">
        <v>0.209470596510412</v>
      </c>
      <c r="AW15" s="17">
        <v>0.24677150283456301</v>
      </c>
    </row>
    <row r="16" spans="2:49" x14ac:dyDescent="0.3">
      <c r="B16" s="18" t="s">
        <v>78</v>
      </c>
      <c r="C16" s="17">
        <v>0</v>
      </c>
      <c r="D16" s="17">
        <v>0</v>
      </c>
      <c r="E16" s="17">
        <v>0</v>
      </c>
      <c r="F16" s="17"/>
      <c r="G16" s="17">
        <v>0</v>
      </c>
      <c r="H16" s="17">
        <v>0</v>
      </c>
      <c r="I16" s="17">
        <v>0</v>
      </c>
      <c r="J16" s="17">
        <v>0</v>
      </c>
      <c r="K16" s="17">
        <v>0</v>
      </c>
      <c r="L16" s="17">
        <v>0</v>
      </c>
      <c r="M16" s="17"/>
      <c r="N16" s="17">
        <v>0</v>
      </c>
      <c r="O16" s="17">
        <v>0</v>
      </c>
      <c r="P16" s="17">
        <v>0</v>
      </c>
      <c r="Q16" s="17">
        <v>0</v>
      </c>
      <c r="R16" s="17"/>
      <c r="S16" s="17">
        <v>0</v>
      </c>
      <c r="T16" s="17">
        <v>0</v>
      </c>
      <c r="U16" s="17">
        <v>0</v>
      </c>
      <c r="V16" s="17">
        <v>0</v>
      </c>
      <c r="W16" s="17">
        <v>0</v>
      </c>
      <c r="X16" s="17">
        <v>0</v>
      </c>
      <c r="Y16" s="17">
        <v>0</v>
      </c>
      <c r="Z16" s="17">
        <v>0</v>
      </c>
      <c r="AA16" s="17">
        <v>0</v>
      </c>
      <c r="AB16" s="17">
        <v>0</v>
      </c>
      <c r="AC16" s="17">
        <v>0</v>
      </c>
      <c r="AD16" s="17">
        <v>0</v>
      </c>
      <c r="AE16" s="17"/>
      <c r="AF16" s="17">
        <v>0</v>
      </c>
      <c r="AG16" s="17">
        <v>0</v>
      </c>
      <c r="AH16" s="17">
        <v>0</v>
      </c>
      <c r="AI16" s="17">
        <v>0</v>
      </c>
      <c r="AJ16" s="17">
        <v>0</v>
      </c>
      <c r="AK16" s="17"/>
      <c r="AL16" s="17">
        <v>0</v>
      </c>
      <c r="AM16" s="17">
        <v>0</v>
      </c>
      <c r="AN16" s="17">
        <v>0</v>
      </c>
      <c r="AO16" s="17">
        <v>0</v>
      </c>
      <c r="AP16" s="17">
        <v>0</v>
      </c>
      <c r="AQ16" s="17">
        <v>0</v>
      </c>
      <c r="AR16" s="17"/>
      <c r="AS16" s="17">
        <v>0</v>
      </c>
      <c r="AT16" s="17">
        <v>0</v>
      </c>
      <c r="AU16" s="17"/>
      <c r="AV16" s="17">
        <v>0</v>
      </c>
      <c r="AW16" s="17">
        <v>0</v>
      </c>
    </row>
    <row r="17" spans="2:49" x14ac:dyDescent="0.3">
      <c r="B17" s="18" t="s">
        <v>142</v>
      </c>
      <c r="C17" s="19">
        <v>7.0757532147867702E-2</v>
      </c>
      <c r="D17" s="19">
        <v>5.2403259333225802E-2</v>
      </c>
      <c r="E17" s="19">
        <v>8.9169805090252796E-2</v>
      </c>
      <c r="F17" s="19"/>
      <c r="G17" s="19">
        <v>4.4023227174627297E-2</v>
      </c>
      <c r="H17" s="19">
        <v>4.7691050667604401E-2</v>
      </c>
      <c r="I17" s="19">
        <v>0.102651061886296</v>
      </c>
      <c r="J17" s="19">
        <v>9.8934051796615796E-2</v>
      </c>
      <c r="K17" s="19">
        <v>6.3756235749644397E-2</v>
      </c>
      <c r="L17" s="19">
        <v>6.3111214528249596E-2</v>
      </c>
      <c r="M17" s="19"/>
      <c r="N17" s="19">
        <v>4.3987410160590101E-2</v>
      </c>
      <c r="O17" s="19">
        <v>7.0552661892984397E-2</v>
      </c>
      <c r="P17" s="19">
        <v>6.7717873896363898E-2</v>
      </c>
      <c r="Q17" s="19">
        <v>0.1015378455154</v>
      </c>
      <c r="R17" s="19"/>
      <c r="S17" s="19">
        <v>6.6355764987180904E-2</v>
      </c>
      <c r="T17" s="19">
        <v>6.0547361165308601E-2</v>
      </c>
      <c r="U17" s="19">
        <v>0.110770655118857</v>
      </c>
      <c r="V17" s="19">
        <v>7.1906506320180794E-2</v>
      </c>
      <c r="W17" s="19">
        <v>6.5279701037568597E-2</v>
      </c>
      <c r="X17" s="19">
        <v>8.3341307082273802E-2</v>
      </c>
      <c r="Y17" s="19">
        <v>6.0465805865917203E-2</v>
      </c>
      <c r="Z17" s="19">
        <v>5.3628304532610901E-2</v>
      </c>
      <c r="AA17" s="19">
        <v>7.4335434301094197E-2</v>
      </c>
      <c r="AB17" s="19">
        <v>6.1255057614627101E-2</v>
      </c>
      <c r="AC17" s="19">
        <v>8.2412080656590003E-2</v>
      </c>
      <c r="AD17" s="19">
        <v>4.6835914955601902E-2</v>
      </c>
      <c r="AE17" s="19"/>
      <c r="AF17" s="19">
        <v>7.4037310904011E-2</v>
      </c>
      <c r="AG17" s="19">
        <v>8.2876139758612605E-2</v>
      </c>
      <c r="AH17" s="19">
        <v>4.6903056555515403E-2</v>
      </c>
      <c r="AI17" s="19">
        <v>6.6666629073055497E-2</v>
      </c>
      <c r="AJ17" s="19">
        <v>0</v>
      </c>
      <c r="AK17" s="19"/>
      <c r="AL17" s="19">
        <v>5.1340181896927101E-2</v>
      </c>
      <c r="AM17" s="19">
        <v>8.2577941598914906E-2</v>
      </c>
      <c r="AN17" s="19">
        <v>7.6648660044657202E-2</v>
      </c>
      <c r="AO17" s="19">
        <v>6.0930964471052701E-2</v>
      </c>
      <c r="AP17" s="19">
        <v>9.3607278921855497E-2</v>
      </c>
      <c r="AQ17" s="19">
        <v>8.3563683466546301E-2</v>
      </c>
      <c r="AR17" s="19"/>
      <c r="AS17" s="19">
        <v>7.1789522606012707E-2</v>
      </c>
      <c r="AT17" s="19">
        <v>6.9528583902233002E-2</v>
      </c>
      <c r="AU17" s="19"/>
      <c r="AV17" s="19">
        <v>7.1319228359138204E-2</v>
      </c>
      <c r="AW17" s="19">
        <v>7.2884760121498096E-2</v>
      </c>
    </row>
    <row r="18" spans="2:49" x14ac:dyDescent="0.3">
      <c r="B18" s="16"/>
    </row>
    <row r="19" spans="2:49" x14ac:dyDescent="0.3">
      <c r="B19" t="s">
        <v>81</v>
      </c>
    </row>
    <row r="20" spans="2:49" x14ac:dyDescent="0.3">
      <c r="B20" t="s">
        <v>82</v>
      </c>
    </row>
    <row r="22" spans="2:49" x14ac:dyDescent="0.3">
      <c r="B2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W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1.82272065081822E-2</v>
      </c>
      <c r="D9" s="17">
        <v>2.2466009409958201E-2</v>
      </c>
      <c r="E9" s="17">
        <v>1.4223682144421599E-2</v>
      </c>
      <c r="F9" s="17"/>
      <c r="G9" s="17">
        <v>1.6234122590622201E-2</v>
      </c>
      <c r="H9" s="17">
        <v>2.4994677943182501E-2</v>
      </c>
      <c r="I9" s="17">
        <v>1.9421572212511201E-2</v>
      </c>
      <c r="J9" s="17">
        <v>1.9490861418181599E-2</v>
      </c>
      <c r="K9" s="17">
        <v>1.8407485387285701E-2</v>
      </c>
      <c r="L9" s="17">
        <v>1.1939803848144E-2</v>
      </c>
      <c r="M9" s="17"/>
      <c r="N9" s="17">
        <v>1.5890071463003499E-2</v>
      </c>
      <c r="O9" s="17">
        <v>1.24588887998828E-2</v>
      </c>
      <c r="P9" s="17">
        <v>2.4658029924893701E-2</v>
      </c>
      <c r="Q9" s="17">
        <v>2.12926090983593E-2</v>
      </c>
      <c r="R9" s="17"/>
      <c r="S9" s="17">
        <v>2.4635215134956E-2</v>
      </c>
      <c r="T9" s="17">
        <v>6.3655131292606098E-3</v>
      </c>
      <c r="U9" s="17">
        <v>1.3403219336181301E-2</v>
      </c>
      <c r="V9" s="17">
        <v>3.3058880460178401E-2</v>
      </c>
      <c r="W9" s="17">
        <v>2.4686016611521099E-2</v>
      </c>
      <c r="X9" s="17">
        <v>1.19581246959798E-2</v>
      </c>
      <c r="Y9" s="17">
        <v>1.6079291514831201E-2</v>
      </c>
      <c r="Z9" s="17">
        <v>2.1491177490150299E-2</v>
      </c>
      <c r="AA9" s="17">
        <v>1.38793899054689E-2</v>
      </c>
      <c r="AB9" s="17">
        <v>2.5989455405495299E-2</v>
      </c>
      <c r="AC9" s="17">
        <v>2.18026199796627E-2</v>
      </c>
      <c r="AD9" s="17">
        <v>0</v>
      </c>
      <c r="AE9" s="17"/>
      <c r="AF9" s="17">
        <v>1.8458369696653699E-2</v>
      </c>
      <c r="AG9" s="17">
        <v>5.3729670569689497E-3</v>
      </c>
      <c r="AH9" s="17">
        <v>1.4935874285712801E-2</v>
      </c>
      <c r="AI9" s="17">
        <v>2.0430889125121698E-2</v>
      </c>
      <c r="AJ9" s="17">
        <v>2.5469775319673101E-2</v>
      </c>
      <c r="AK9" s="17"/>
      <c r="AL9" s="17">
        <v>2.3868286247273999E-2</v>
      </c>
      <c r="AM9" s="17">
        <v>1.556489477865E-2</v>
      </c>
      <c r="AN9" s="17">
        <v>2.55619812239378E-2</v>
      </c>
      <c r="AO9" s="17">
        <v>1.7207963870389999E-2</v>
      </c>
      <c r="AP9" s="17">
        <v>1.3205004341288899E-2</v>
      </c>
      <c r="AQ9" s="17">
        <v>0</v>
      </c>
      <c r="AR9" s="17"/>
      <c r="AS9" s="17">
        <v>1.67649303642609E-2</v>
      </c>
      <c r="AT9" s="17">
        <v>1.99685614669632E-2</v>
      </c>
      <c r="AU9" s="17"/>
      <c r="AV9" s="17">
        <v>1.5846950436405698E-2</v>
      </c>
      <c r="AW9" s="17">
        <v>1.89027537846648E-2</v>
      </c>
    </row>
    <row r="10" spans="2:49" x14ac:dyDescent="0.3">
      <c r="B10" s="18" t="s">
        <v>94</v>
      </c>
      <c r="C10" s="17">
        <v>3.4021598895961798E-2</v>
      </c>
      <c r="D10" s="17">
        <v>5.4393233542129597E-2</v>
      </c>
      <c r="E10" s="17">
        <v>1.4395285055095E-2</v>
      </c>
      <c r="F10" s="17"/>
      <c r="G10" s="17">
        <v>2.7030409323768E-2</v>
      </c>
      <c r="H10" s="17">
        <v>5.4260379256836702E-2</v>
      </c>
      <c r="I10" s="17">
        <v>4.2513526696242497E-2</v>
      </c>
      <c r="J10" s="17">
        <v>3.04016220187566E-2</v>
      </c>
      <c r="K10" s="17">
        <v>2.11878692812019E-2</v>
      </c>
      <c r="L10" s="17">
        <v>2.68788904349185E-2</v>
      </c>
      <c r="M10" s="17"/>
      <c r="N10" s="17">
        <v>2.2536294107101399E-2</v>
      </c>
      <c r="O10" s="17">
        <v>3.3243797359389003E-2</v>
      </c>
      <c r="P10" s="17">
        <v>5.4392253354753901E-2</v>
      </c>
      <c r="Q10" s="17">
        <v>2.9686469400436202E-2</v>
      </c>
      <c r="R10" s="17"/>
      <c r="S10" s="17">
        <v>3.4777640834920798E-2</v>
      </c>
      <c r="T10" s="17">
        <v>4.4167287193546602E-2</v>
      </c>
      <c r="U10" s="17">
        <v>3.0232940237046899E-2</v>
      </c>
      <c r="V10" s="17">
        <v>3.0480260845587699E-2</v>
      </c>
      <c r="W10" s="17">
        <v>2.4821994037159199E-2</v>
      </c>
      <c r="X10" s="17">
        <v>4.98104793744358E-2</v>
      </c>
      <c r="Y10" s="17">
        <v>1.5735785236220701E-2</v>
      </c>
      <c r="Z10" s="17">
        <v>3.1209655762042099E-2</v>
      </c>
      <c r="AA10" s="17">
        <v>3.4931464500129898E-2</v>
      </c>
      <c r="AB10" s="17">
        <v>1.48840994468331E-2</v>
      </c>
      <c r="AC10" s="17">
        <v>5.5534939698688501E-2</v>
      </c>
      <c r="AD10" s="17">
        <v>5.1966178435240498E-2</v>
      </c>
      <c r="AE10" s="17"/>
      <c r="AF10" s="17">
        <v>2.63553527572216E-2</v>
      </c>
      <c r="AG10" s="17">
        <v>2.8274991800473701E-2</v>
      </c>
      <c r="AH10" s="17">
        <v>3.5010154300454101E-2</v>
      </c>
      <c r="AI10" s="17">
        <v>3.4140085009881298E-2</v>
      </c>
      <c r="AJ10" s="17">
        <v>9.7148005938349394E-2</v>
      </c>
      <c r="AK10" s="17"/>
      <c r="AL10" s="17">
        <v>5.7920984903569901E-2</v>
      </c>
      <c r="AM10" s="17">
        <v>2.3582644897431299E-2</v>
      </c>
      <c r="AN10" s="17">
        <v>2.2437722875720899E-2</v>
      </c>
      <c r="AO10" s="17">
        <v>3.0635783786145999E-2</v>
      </c>
      <c r="AP10" s="17">
        <v>1.46287310821978E-2</v>
      </c>
      <c r="AQ10" s="17">
        <v>4.5046514866794098E-2</v>
      </c>
      <c r="AR10" s="17"/>
      <c r="AS10" s="17">
        <v>3.1486376477146097E-2</v>
      </c>
      <c r="AT10" s="17">
        <v>3.7040674430340002E-2</v>
      </c>
      <c r="AU10" s="17"/>
      <c r="AV10" s="17">
        <v>2.87476054878558E-2</v>
      </c>
      <c r="AW10" s="17">
        <v>3.7864521125370802E-2</v>
      </c>
    </row>
    <row r="11" spans="2:49" x14ac:dyDescent="0.3">
      <c r="B11" s="18" t="s">
        <v>95</v>
      </c>
      <c r="C11" s="17">
        <v>6.2602065897922499E-2</v>
      </c>
      <c r="D11" s="17">
        <v>7.7946585252454695E-2</v>
      </c>
      <c r="E11" s="17">
        <v>4.8084938413403402E-2</v>
      </c>
      <c r="F11" s="17"/>
      <c r="G11" s="17">
        <v>8.7519694726521699E-2</v>
      </c>
      <c r="H11" s="17">
        <v>0.111168954068335</v>
      </c>
      <c r="I11" s="17">
        <v>4.9808228476820898E-2</v>
      </c>
      <c r="J11" s="17">
        <v>5.5277924749420899E-2</v>
      </c>
      <c r="K11" s="17">
        <v>4.5931352147009399E-2</v>
      </c>
      <c r="L11" s="17">
        <v>3.4080159911899999E-2</v>
      </c>
      <c r="M11" s="17"/>
      <c r="N11" s="17">
        <v>7.5869582755235102E-2</v>
      </c>
      <c r="O11" s="17">
        <v>5.4097673601882799E-2</v>
      </c>
      <c r="P11" s="17">
        <v>6.8799658893074295E-2</v>
      </c>
      <c r="Q11" s="17">
        <v>5.04496277679405E-2</v>
      </c>
      <c r="R11" s="17"/>
      <c r="S11" s="17">
        <v>6.7873783165262602E-2</v>
      </c>
      <c r="T11" s="17">
        <v>6.3832615902607207E-2</v>
      </c>
      <c r="U11" s="17">
        <v>7.1156283954698404E-2</v>
      </c>
      <c r="V11" s="17">
        <v>8.31016028039573E-2</v>
      </c>
      <c r="W11" s="17">
        <v>5.3539270199867303E-2</v>
      </c>
      <c r="X11" s="17">
        <v>6.0412030973500001E-2</v>
      </c>
      <c r="Y11" s="17">
        <v>3.7979888207537497E-2</v>
      </c>
      <c r="Z11" s="17">
        <v>7.4029572953967296E-2</v>
      </c>
      <c r="AA11" s="17">
        <v>7.1364041407001602E-2</v>
      </c>
      <c r="AB11" s="17">
        <v>5.2335258873492899E-2</v>
      </c>
      <c r="AC11" s="17">
        <v>4.2197657769667198E-2</v>
      </c>
      <c r="AD11" s="17">
        <v>5.9120847689772597E-2</v>
      </c>
      <c r="AE11" s="17"/>
      <c r="AF11" s="17">
        <v>5.2022344066930702E-2</v>
      </c>
      <c r="AG11" s="17">
        <v>4.5696997226490899E-2</v>
      </c>
      <c r="AH11" s="17">
        <v>7.8785305652892407E-2</v>
      </c>
      <c r="AI11" s="17">
        <v>0.10034417119689</v>
      </c>
      <c r="AJ11" s="17">
        <v>0.137098611690078</v>
      </c>
      <c r="AK11" s="17"/>
      <c r="AL11" s="17">
        <v>8.3069930059763597E-2</v>
      </c>
      <c r="AM11" s="17">
        <v>4.9082027478593797E-2</v>
      </c>
      <c r="AN11" s="17">
        <v>4.6983978652419801E-2</v>
      </c>
      <c r="AO11" s="17">
        <v>7.8858205744031795E-2</v>
      </c>
      <c r="AP11" s="17">
        <v>3.9921111972532501E-2</v>
      </c>
      <c r="AQ11" s="17">
        <v>5.3834210579184603E-2</v>
      </c>
      <c r="AR11" s="17"/>
      <c r="AS11" s="17">
        <v>6.0241103624154899E-2</v>
      </c>
      <c r="AT11" s="17">
        <v>6.5413623331865997E-2</v>
      </c>
      <c r="AU11" s="17"/>
      <c r="AV11" s="17">
        <v>5.8003983879975199E-2</v>
      </c>
      <c r="AW11" s="17">
        <v>6.54509854943712E-2</v>
      </c>
    </row>
    <row r="12" spans="2:49" x14ac:dyDescent="0.3">
      <c r="B12" s="18" t="s">
        <v>96</v>
      </c>
      <c r="C12" s="17">
        <v>0.110910197125034</v>
      </c>
      <c r="D12" s="17">
        <v>0.143938016709457</v>
      </c>
      <c r="E12" s="17">
        <v>7.9491804440997002E-2</v>
      </c>
      <c r="F12" s="17"/>
      <c r="G12" s="17">
        <v>0.118416325698357</v>
      </c>
      <c r="H12" s="17">
        <v>0.14723840182535</v>
      </c>
      <c r="I12" s="17">
        <v>0.14226887929000401</v>
      </c>
      <c r="J12" s="17">
        <v>9.4235324803770296E-2</v>
      </c>
      <c r="K12" s="17">
        <v>9.1441532870648295E-2</v>
      </c>
      <c r="L12" s="17">
        <v>7.7363994092515098E-2</v>
      </c>
      <c r="M12" s="17"/>
      <c r="N12" s="17">
        <v>0.139370403862485</v>
      </c>
      <c r="O12" s="17">
        <v>9.6429365102669501E-2</v>
      </c>
      <c r="P12" s="17">
        <v>0.105426718491327</v>
      </c>
      <c r="Q12" s="17">
        <v>0.10126654293977499</v>
      </c>
      <c r="R12" s="17"/>
      <c r="S12" s="17">
        <v>0.148572125894018</v>
      </c>
      <c r="T12" s="17">
        <v>0.10690386293541</v>
      </c>
      <c r="U12" s="17">
        <v>8.3069330742208305E-2</v>
      </c>
      <c r="V12" s="17">
        <v>0.11351768819128701</v>
      </c>
      <c r="W12" s="17">
        <v>9.7006637201691601E-2</v>
      </c>
      <c r="X12" s="17">
        <v>0.107679322691765</v>
      </c>
      <c r="Y12" s="17">
        <v>6.1881175999861197E-2</v>
      </c>
      <c r="Z12" s="17">
        <v>0.102405301265001</v>
      </c>
      <c r="AA12" s="17">
        <v>0.115658654323501</v>
      </c>
      <c r="AB12" s="17">
        <v>0.120783535109977</v>
      </c>
      <c r="AC12" s="17">
        <v>0.151199868401553</v>
      </c>
      <c r="AD12" s="17">
        <v>8.8682229319596795E-2</v>
      </c>
      <c r="AE12" s="17"/>
      <c r="AF12" s="17">
        <v>0.10344028094251501</v>
      </c>
      <c r="AG12" s="17">
        <v>9.7348321485273004E-2</v>
      </c>
      <c r="AH12" s="17">
        <v>0.118116378463601</v>
      </c>
      <c r="AI12" s="17">
        <v>0.14424844343569401</v>
      </c>
      <c r="AJ12" s="17">
        <v>0.111022521939527</v>
      </c>
      <c r="AK12" s="17"/>
      <c r="AL12" s="17">
        <v>0.14855513478977</v>
      </c>
      <c r="AM12" s="17">
        <v>0.107091256798381</v>
      </c>
      <c r="AN12" s="17">
        <v>0.112356981935822</v>
      </c>
      <c r="AO12" s="17">
        <v>9.6055542472001001E-2</v>
      </c>
      <c r="AP12" s="17">
        <v>6.0720272775162003E-2</v>
      </c>
      <c r="AQ12" s="17">
        <v>8.3302518455420096E-2</v>
      </c>
      <c r="AR12" s="17"/>
      <c r="AS12" s="17">
        <v>0.12090046087525901</v>
      </c>
      <c r="AT12" s="17">
        <v>9.9013268221896197E-2</v>
      </c>
      <c r="AU12" s="17"/>
      <c r="AV12" s="17">
        <v>0.119957212517976</v>
      </c>
      <c r="AW12" s="17">
        <v>0.123097130288466</v>
      </c>
    </row>
    <row r="13" spans="2:49" x14ac:dyDescent="0.3">
      <c r="B13" s="18" t="s">
        <v>97</v>
      </c>
      <c r="C13" s="17">
        <v>0.17140646836509399</v>
      </c>
      <c r="D13" s="17">
        <v>0.195990102571934</v>
      </c>
      <c r="E13" s="17">
        <v>0.146865536217401</v>
      </c>
      <c r="F13" s="17"/>
      <c r="G13" s="17">
        <v>0.23491935391940599</v>
      </c>
      <c r="H13" s="17">
        <v>0.20272960856446501</v>
      </c>
      <c r="I13" s="17">
        <v>0.150069114591111</v>
      </c>
      <c r="J13" s="17">
        <v>0.16073719073908899</v>
      </c>
      <c r="K13" s="17">
        <v>0.16125783870167401</v>
      </c>
      <c r="L13" s="17">
        <v>0.136379595179489</v>
      </c>
      <c r="M13" s="17"/>
      <c r="N13" s="17">
        <v>0.18278075184148199</v>
      </c>
      <c r="O13" s="17">
        <v>0.173622768399113</v>
      </c>
      <c r="P13" s="17">
        <v>0.172977642478053</v>
      </c>
      <c r="Q13" s="17">
        <v>0.15730647618423699</v>
      </c>
      <c r="R13" s="17"/>
      <c r="S13" s="17">
        <v>0.17785168462152001</v>
      </c>
      <c r="T13" s="17">
        <v>0.16034833636620699</v>
      </c>
      <c r="U13" s="17">
        <v>0.17944166100441999</v>
      </c>
      <c r="V13" s="17">
        <v>0.149472039820127</v>
      </c>
      <c r="W13" s="17">
        <v>0.12918406463049101</v>
      </c>
      <c r="X13" s="17">
        <v>0.15137555438509401</v>
      </c>
      <c r="Y13" s="17">
        <v>0.19230560150394899</v>
      </c>
      <c r="Z13" s="17">
        <v>0.18133842408968801</v>
      </c>
      <c r="AA13" s="17">
        <v>0.19934338595319601</v>
      </c>
      <c r="AB13" s="17">
        <v>0.20720254511449199</v>
      </c>
      <c r="AC13" s="17">
        <v>0.14528082880218701</v>
      </c>
      <c r="AD13" s="17">
        <v>0.15705569040032499</v>
      </c>
      <c r="AE13" s="17"/>
      <c r="AF13" s="17">
        <v>0.14165059272143299</v>
      </c>
      <c r="AG13" s="17">
        <v>0.17789393352212199</v>
      </c>
      <c r="AH13" s="17">
        <v>0.17421110437033099</v>
      </c>
      <c r="AI13" s="17">
        <v>0.23276604975144899</v>
      </c>
      <c r="AJ13" s="17">
        <v>0.115940251128844</v>
      </c>
      <c r="AK13" s="17"/>
      <c r="AL13" s="17">
        <v>0.20247390643502899</v>
      </c>
      <c r="AM13" s="17">
        <v>0.150066598953944</v>
      </c>
      <c r="AN13" s="17">
        <v>0.20975597382849701</v>
      </c>
      <c r="AO13" s="17">
        <v>0.135373713199816</v>
      </c>
      <c r="AP13" s="17">
        <v>0.15974857349916499</v>
      </c>
      <c r="AQ13" s="17">
        <v>0.199485572701004</v>
      </c>
      <c r="AR13" s="17"/>
      <c r="AS13" s="17">
        <v>0.17141502825697699</v>
      </c>
      <c r="AT13" s="17">
        <v>0.17139627479786901</v>
      </c>
      <c r="AU13" s="17"/>
      <c r="AV13" s="17">
        <v>0.16950429866720099</v>
      </c>
      <c r="AW13" s="17">
        <v>0.175864801441696</v>
      </c>
    </row>
    <row r="14" spans="2:49" x14ac:dyDescent="0.3">
      <c r="B14" s="18" t="s">
        <v>334</v>
      </c>
      <c r="C14" s="17">
        <v>0.16672379522502301</v>
      </c>
      <c r="D14" s="17">
        <v>0.168761857822918</v>
      </c>
      <c r="E14" s="17">
        <v>0.164143136640723</v>
      </c>
      <c r="F14" s="17"/>
      <c r="G14" s="17">
        <v>0.21797328610449401</v>
      </c>
      <c r="H14" s="17">
        <v>0.14223770794403301</v>
      </c>
      <c r="I14" s="17">
        <v>0.15872816200564099</v>
      </c>
      <c r="J14" s="17">
        <v>0.183015297163898</v>
      </c>
      <c r="K14" s="17">
        <v>0.16731079707662</v>
      </c>
      <c r="L14" s="17">
        <v>0.1452062208289</v>
      </c>
      <c r="M14" s="17"/>
      <c r="N14" s="17">
        <v>0.183079014296191</v>
      </c>
      <c r="O14" s="17">
        <v>0.15901763943111</v>
      </c>
      <c r="P14" s="17">
        <v>0.17156235555869001</v>
      </c>
      <c r="Q14" s="17">
        <v>0.15274737216148401</v>
      </c>
      <c r="R14" s="17"/>
      <c r="S14" s="17">
        <v>0.1688948856885</v>
      </c>
      <c r="T14" s="17">
        <v>0.15033247120203</v>
      </c>
      <c r="U14" s="17">
        <v>0.13313912934728001</v>
      </c>
      <c r="V14" s="17">
        <v>0.118166088703444</v>
      </c>
      <c r="W14" s="17">
        <v>0.16032054753320699</v>
      </c>
      <c r="X14" s="17">
        <v>0.18197001960043799</v>
      </c>
      <c r="Y14" s="17">
        <v>0.18944559588275001</v>
      </c>
      <c r="Z14" s="17">
        <v>0.20214350884145199</v>
      </c>
      <c r="AA14" s="17">
        <v>0.18409872704642599</v>
      </c>
      <c r="AB14" s="17">
        <v>0.213660643332578</v>
      </c>
      <c r="AC14" s="17">
        <v>0.136108246949113</v>
      </c>
      <c r="AD14" s="17">
        <v>0.17098614712066901</v>
      </c>
      <c r="AE14" s="17"/>
      <c r="AF14" s="17">
        <v>0.17097416947983499</v>
      </c>
      <c r="AG14" s="17">
        <v>0.171676977146</v>
      </c>
      <c r="AH14" s="17">
        <v>0.17570278643599699</v>
      </c>
      <c r="AI14" s="17">
        <v>0.15051521963970099</v>
      </c>
      <c r="AJ14" s="17">
        <v>0.15758131249948801</v>
      </c>
      <c r="AK14" s="17"/>
      <c r="AL14" s="17">
        <v>0.166773918391034</v>
      </c>
      <c r="AM14" s="17">
        <v>0.175563197655592</v>
      </c>
      <c r="AN14" s="17">
        <v>0.155615758205148</v>
      </c>
      <c r="AO14" s="17">
        <v>0.15769188976359999</v>
      </c>
      <c r="AP14" s="17">
        <v>0.16473373109540199</v>
      </c>
      <c r="AQ14" s="17">
        <v>0.17922290845813199</v>
      </c>
      <c r="AR14" s="17"/>
      <c r="AS14" s="17">
        <v>0.17016949447850499</v>
      </c>
      <c r="AT14" s="17">
        <v>0.162620476227129</v>
      </c>
      <c r="AU14" s="17"/>
      <c r="AV14" s="17">
        <v>0.18080258535219901</v>
      </c>
      <c r="AW14" s="17">
        <v>0.14540678452015501</v>
      </c>
    </row>
    <row r="15" spans="2:49" x14ac:dyDescent="0.3">
      <c r="B15" s="18" t="s">
        <v>335</v>
      </c>
      <c r="C15" s="17">
        <v>0.117771006927216</v>
      </c>
      <c r="D15" s="17">
        <v>0.10416433385507599</v>
      </c>
      <c r="E15" s="17">
        <v>0.13189054076930901</v>
      </c>
      <c r="F15" s="17"/>
      <c r="G15" s="17">
        <v>0.105016327205363</v>
      </c>
      <c r="H15" s="17">
        <v>0.124161055311602</v>
      </c>
      <c r="I15" s="17">
        <v>0.109743365248175</v>
      </c>
      <c r="J15" s="17">
        <v>0.12170377895255199</v>
      </c>
      <c r="K15" s="17">
        <v>0.10243731161606601</v>
      </c>
      <c r="L15" s="17">
        <v>0.13478136893352299</v>
      </c>
      <c r="M15" s="17"/>
      <c r="N15" s="17">
        <v>0.117640534451773</v>
      </c>
      <c r="O15" s="17">
        <v>0.119739285218577</v>
      </c>
      <c r="P15" s="17">
        <v>0.108670691627675</v>
      </c>
      <c r="Q15" s="17">
        <v>0.12337752584648599</v>
      </c>
      <c r="R15" s="17"/>
      <c r="S15" s="17">
        <v>8.9412402511198599E-2</v>
      </c>
      <c r="T15" s="17">
        <v>0.128524107977526</v>
      </c>
      <c r="U15" s="17">
        <v>0.13339077557067899</v>
      </c>
      <c r="V15" s="17">
        <v>9.8051980575239506E-2</v>
      </c>
      <c r="W15" s="17">
        <v>0.13315111457244599</v>
      </c>
      <c r="X15" s="17">
        <v>0.15442358489572899</v>
      </c>
      <c r="Y15" s="17">
        <v>0.13921093968262299</v>
      </c>
      <c r="Z15" s="17">
        <v>0.15209120402872101</v>
      </c>
      <c r="AA15" s="17">
        <v>8.7217314869264997E-2</v>
      </c>
      <c r="AB15" s="17">
        <v>0.102665254929279</v>
      </c>
      <c r="AC15" s="17">
        <v>0.110744531069621</v>
      </c>
      <c r="AD15" s="17">
        <v>0.141412302399543</v>
      </c>
      <c r="AE15" s="17"/>
      <c r="AF15" s="17">
        <v>0.10813610698425299</v>
      </c>
      <c r="AG15" s="17">
        <v>0.14420886092468499</v>
      </c>
      <c r="AH15" s="17">
        <v>0.121771404572536</v>
      </c>
      <c r="AI15" s="17">
        <v>9.3870889032996896E-2</v>
      </c>
      <c r="AJ15" s="17">
        <v>0.14689077636938899</v>
      </c>
      <c r="AK15" s="17"/>
      <c r="AL15" s="17">
        <v>9.6134587348636696E-2</v>
      </c>
      <c r="AM15" s="17">
        <v>0.12986268995697001</v>
      </c>
      <c r="AN15" s="17">
        <v>0.101168062207478</v>
      </c>
      <c r="AO15" s="17">
        <v>0.140610148063221</v>
      </c>
      <c r="AP15" s="17">
        <v>0.13365090805244301</v>
      </c>
      <c r="AQ15" s="17">
        <v>8.5565466238619201E-2</v>
      </c>
      <c r="AR15" s="17"/>
      <c r="AS15" s="17">
        <v>0.12090881377010899</v>
      </c>
      <c r="AT15" s="17">
        <v>0.11403434232506</v>
      </c>
      <c r="AU15" s="17"/>
      <c r="AV15" s="17">
        <v>0.121414458278995</v>
      </c>
      <c r="AW15" s="17">
        <v>0.119731251341242</v>
      </c>
    </row>
    <row r="16" spans="2:49" x14ac:dyDescent="0.3">
      <c r="B16" s="18" t="s">
        <v>336</v>
      </c>
      <c r="C16" s="17">
        <v>4.6943679859329797E-2</v>
      </c>
      <c r="D16" s="17">
        <v>3.65938868655067E-2</v>
      </c>
      <c r="E16" s="17">
        <v>5.64444457259064E-2</v>
      </c>
      <c r="F16" s="17"/>
      <c r="G16" s="17">
        <v>4.1471425491717298E-2</v>
      </c>
      <c r="H16" s="17">
        <v>3.4021839841098099E-2</v>
      </c>
      <c r="I16" s="17">
        <v>5.8528840943261301E-2</v>
      </c>
      <c r="J16" s="17">
        <v>3.6265587815187697E-2</v>
      </c>
      <c r="K16" s="17">
        <v>5.2065587296143703E-2</v>
      </c>
      <c r="L16" s="17">
        <v>5.6870907764331603E-2</v>
      </c>
      <c r="M16" s="17"/>
      <c r="N16" s="17">
        <v>4.1389196915527102E-2</v>
      </c>
      <c r="O16" s="17">
        <v>4.14919933249926E-2</v>
      </c>
      <c r="P16" s="17">
        <v>6.9240678352484694E-2</v>
      </c>
      <c r="Q16" s="17">
        <v>3.9510042707679098E-2</v>
      </c>
      <c r="R16" s="17"/>
      <c r="S16" s="17">
        <v>6.9818769127461197E-2</v>
      </c>
      <c r="T16" s="17">
        <v>3.9852041863271903E-2</v>
      </c>
      <c r="U16" s="17">
        <v>4.5989729802158201E-2</v>
      </c>
      <c r="V16" s="17">
        <v>3.63813370290825E-2</v>
      </c>
      <c r="W16" s="17">
        <v>5.9123432823585197E-2</v>
      </c>
      <c r="X16" s="17">
        <v>4.6568892783924502E-2</v>
      </c>
      <c r="Y16" s="17">
        <v>4.31894954795113E-2</v>
      </c>
      <c r="Z16" s="17">
        <v>4.46720116047419E-2</v>
      </c>
      <c r="AA16" s="17">
        <v>3.7952158066848103E-2</v>
      </c>
      <c r="AB16" s="17">
        <v>3.97876397554697E-2</v>
      </c>
      <c r="AC16" s="17">
        <v>5.1085834269093203E-2</v>
      </c>
      <c r="AD16" s="17">
        <v>3.8271745574542798E-2</v>
      </c>
      <c r="AE16" s="17"/>
      <c r="AF16" s="17">
        <v>4.1245362918577402E-2</v>
      </c>
      <c r="AG16" s="17">
        <v>4.3946545096355302E-2</v>
      </c>
      <c r="AH16" s="17">
        <v>4.4301165016508798E-2</v>
      </c>
      <c r="AI16" s="17">
        <v>6.1999342019258503E-2</v>
      </c>
      <c r="AJ16" s="17">
        <v>6.1001563873010603E-2</v>
      </c>
      <c r="AK16" s="17"/>
      <c r="AL16" s="17">
        <v>3.9542863440966997E-2</v>
      </c>
      <c r="AM16" s="17">
        <v>5.3638356705361601E-2</v>
      </c>
      <c r="AN16" s="17">
        <v>5.5568483752524801E-2</v>
      </c>
      <c r="AO16" s="17">
        <v>4.9563982324730201E-2</v>
      </c>
      <c r="AP16" s="17">
        <v>1.2541320832511599E-2</v>
      </c>
      <c r="AQ16" s="17">
        <v>9.1849137352266796E-2</v>
      </c>
      <c r="AR16" s="17"/>
      <c r="AS16" s="17">
        <v>4.5473589276662202E-2</v>
      </c>
      <c r="AT16" s="17">
        <v>4.8694340660730001E-2</v>
      </c>
      <c r="AU16" s="17"/>
      <c r="AV16" s="17">
        <v>4.0835855445038198E-2</v>
      </c>
      <c r="AW16" s="17">
        <v>5.6274104301004699E-2</v>
      </c>
    </row>
    <row r="17" spans="2:49" ht="28.8" x14ac:dyDescent="0.3">
      <c r="B17" s="18" t="s">
        <v>337</v>
      </c>
      <c r="C17" s="17">
        <v>3.2248599842268598E-2</v>
      </c>
      <c r="D17" s="17">
        <v>2.0245896280266198E-2</v>
      </c>
      <c r="E17" s="17">
        <v>4.32416007887928E-2</v>
      </c>
      <c r="F17" s="17"/>
      <c r="G17" s="17">
        <v>2.52266425358539E-2</v>
      </c>
      <c r="H17" s="17">
        <v>1.5483371915504401E-2</v>
      </c>
      <c r="I17" s="17">
        <v>3.58053446802045E-2</v>
      </c>
      <c r="J17" s="17">
        <v>3.00611757084485E-2</v>
      </c>
      <c r="K17" s="17">
        <v>3.0143116174736501E-2</v>
      </c>
      <c r="L17" s="17">
        <v>5.08504715814726E-2</v>
      </c>
      <c r="M17" s="17"/>
      <c r="N17" s="17">
        <v>2.5643528818893702E-2</v>
      </c>
      <c r="O17" s="17">
        <v>3.4133685627041999E-2</v>
      </c>
      <c r="P17" s="17">
        <v>2.1404395224231501E-2</v>
      </c>
      <c r="Q17" s="17">
        <v>4.7315385932106803E-2</v>
      </c>
      <c r="R17" s="17"/>
      <c r="S17" s="17">
        <v>2.2352662583689498E-2</v>
      </c>
      <c r="T17" s="17">
        <v>2.28521052593939E-2</v>
      </c>
      <c r="U17" s="17">
        <v>5.7199340787622503E-2</v>
      </c>
      <c r="V17" s="17">
        <v>3.9241820716836802E-2</v>
      </c>
      <c r="W17" s="17">
        <v>4.81173361533348E-2</v>
      </c>
      <c r="X17" s="17">
        <v>4.2938014714011499E-2</v>
      </c>
      <c r="Y17" s="17">
        <v>4.83858333119793E-2</v>
      </c>
      <c r="Z17" s="17">
        <v>2.1142746658669501E-2</v>
      </c>
      <c r="AA17" s="17">
        <v>1.67304681186153E-2</v>
      </c>
      <c r="AB17" s="17">
        <v>2.6621523544646399E-2</v>
      </c>
      <c r="AC17" s="17">
        <v>9.4690763039283997E-3</v>
      </c>
      <c r="AD17" s="17">
        <v>4.6266533112316197E-2</v>
      </c>
      <c r="AE17" s="17"/>
      <c r="AF17" s="17">
        <v>4.4862904732203099E-2</v>
      </c>
      <c r="AG17" s="17">
        <v>2.7068134549723899E-2</v>
      </c>
      <c r="AH17" s="17">
        <v>2.87473017239811E-2</v>
      </c>
      <c r="AI17" s="17">
        <v>2.4441149940279499E-2</v>
      </c>
      <c r="AJ17" s="17">
        <v>0</v>
      </c>
      <c r="AK17" s="17"/>
      <c r="AL17" s="17">
        <v>2.9230781456421301E-2</v>
      </c>
      <c r="AM17" s="17">
        <v>2.9430246220785401E-2</v>
      </c>
      <c r="AN17" s="17">
        <v>4.36974634768807E-2</v>
      </c>
      <c r="AO17" s="17">
        <v>2.3640957462613198E-2</v>
      </c>
      <c r="AP17" s="17">
        <v>6.1279767498675697E-2</v>
      </c>
      <c r="AQ17" s="17">
        <v>1.02069642072066E-2</v>
      </c>
      <c r="AR17" s="17"/>
      <c r="AS17" s="17">
        <v>3.1239841389085799E-2</v>
      </c>
      <c r="AT17" s="17">
        <v>3.3449882200573003E-2</v>
      </c>
      <c r="AU17" s="17"/>
      <c r="AV17" s="17">
        <v>3.0221931585976601E-2</v>
      </c>
      <c r="AW17" s="17">
        <v>3.3610384960806303E-2</v>
      </c>
    </row>
    <row r="18" spans="2:49" ht="28.8" x14ac:dyDescent="0.3">
      <c r="B18" s="18" t="s">
        <v>338</v>
      </c>
      <c r="C18" s="17">
        <v>0.16419590546771401</v>
      </c>
      <c r="D18" s="17">
        <v>0.109780603118469</v>
      </c>
      <c r="E18" s="17">
        <v>0.21672719177682501</v>
      </c>
      <c r="F18" s="17"/>
      <c r="G18" s="17">
        <v>8.8599065691502304E-2</v>
      </c>
      <c r="H18" s="17">
        <v>0.101250747365388</v>
      </c>
      <c r="I18" s="17">
        <v>0.14816211462846601</v>
      </c>
      <c r="J18" s="17">
        <v>0.195514636593762</v>
      </c>
      <c r="K18" s="17">
        <v>0.216773361942104</v>
      </c>
      <c r="L18" s="17">
        <v>0.21827990738675199</v>
      </c>
      <c r="M18" s="17"/>
      <c r="N18" s="17">
        <v>0.136890542006743</v>
      </c>
      <c r="O18" s="17">
        <v>0.19922257158982501</v>
      </c>
      <c r="P18" s="17">
        <v>0.137003888237159</v>
      </c>
      <c r="Q18" s="17">
        <v>0.179413585707138</v>
      </c>
      <c r="R18" s="17"/>
      <c r="S18" s="17">
        <v>0.14887443350523999</v>
      </c>
      <c r="T18" s="17">
        <v>0.17773430536231799</v>
      </c>
      <c r="U18" s="17">
        <v>0.172794083036207</v>
      </c>
      <c r="V18" s="17">
        <v>0.20461882364637399</v>
      </c>
      <c r="W18" s="17">
        <v>0.206617038182595</v>
      </c>
      <c r="X18" s="17">
        <v>0.112827127549394</v>
      </c>
      <c r="Y18" s="17">
        <v>0.17820455030151</v>
      </c>
      <c r="Z18" s="17">
        <v>0.117263798944979</v>
      </c>
      <c r="AA18" s="17">
        <v>0.16732640588957301</v>
      </c>
      <c r="AB18" s="17">
        <v>0.135517866417283</v>
      </c>
      <c r="AC18" s="17">
        <v>0.16368408000076401</v>
      </c>
      <c r="AD18" s="17">
        <v>0.188527738580655</v>
      </c>
      <c r="AE18" s="17"/>
      <c r="AF18" s="17">
        <v>0.18429616194039899</v>
      </c>
      <c r="AG18" s="17">
        <v>0.18416991513981701</v>
      </c>
      <c r="AH18" s="17">
        <v>0.149257626872836</v>
      </c>
      <c r="AI18" s="17">
        <v>0.102632673741141</v>
      </c>
      <c r="AJ18" s="17">
        <v>0.119035937819157</v>
      </c>
      <c r="AK18" s="17"/>
      <c r="AL18" s="17">
        <v>0.11005245010831299</v>
      </c>
      <c r="AM18" s="17">
        <v>0.18480096312297001</v>
      </c>
      <c r="AN18" s="17">
        <v>0.14497718177715499</v>
      </c>
      <c r="AO18" s="17">
        <v>0.18306529591491399</v>
      </c>
      <c r="AP18" s="17">
        <v>0.212740326011223</v>
      </c>
      <c r="AQ18" s="17">
        <v>0.20536043561141801</v>
      </c>
      <c r="AR18" s="17"/>
      <c r="AS18" s="17">
        <v>0.15093352034927701</v>
      </c>
      <c r="AT18" s="17">
        <v>0.179989447738958</v>
      </c>
      <c r="AU18" s="17"/>
      <c r="AV18" s="17">
        <v>0.143729469526759</v>
      </c>
      <c r="AW18" s="17">
        <v>0.16771056318303801</v>
      </c>
    </row>
    <row r="19" spans="2:49" x14ac:dyDescent="0.3">
      <c r="B19" s="18" t="s">
        <v>77</v>
      </c>
      <c r="C19" s="19">
        <v>7.4949475886254099E-2</v>
      </c>
      <c r="D19" s="19">
        <v>6.5719474571831304E-2</v>
      </c>
      <c r="E19" s="19">
        <v>8.4491838027126398E-2</v>
      </c>
      <c r="F19" s="19"/>
      <c r="G19" s="19">
        <v>3.7593346712394698E-2</v>
      </c>
      <c r="H19" s="19">
        <v>4.2453255964205003E-2</v>
      </c>
      <c r="I19" s="19">
        <v>8.4950851227563295E-2</v>
      </c>
      <c r="J19" s="19">
        <v>7.3296600036933293E-2</v>
      </c>
      <c r="K19" s="19">
        <v>9.3043747506510996E-2</v>
      </c>
      <c r="L19" s="19">
        <v>0.107368680038055</v>
      </c>
      <c r="M19" s="19"/>
      <c r="N19" s="19">
        <v>5.8910079481564903E-2</v>
      </c>
      <c r="O19" s="19">
        <v>7.6542331545515693E-2</v>
      </c>
      <c r="P19" s="19">
        <v>6.5863687857657796E-2</v>
      </c>
      <c r="Q19" s="19">
        <v>9.7634362254358995E-2</v>
      </c>
      <c r="R19" s="19"/>
      <c r="S19" s="19">
        <v>4.6936396933233697E-2</v>
      </c>
      <c r="T19" s="19">
        <v>9.9087352808428994E-2</v>
      </c>
      <c r="U19" s="19">
        <v>8.0183506181498193E-2</v>
      </c>
      <c r="V19" s="19">
        <v>9.3909477207885506E-2</v>
      </c>
      <c r="W19" s="19">
        <v>6.3432548054102103E-2</v>
      </c>
      <c r="X19" s="19">
        <v>8.0036848335728994E-2</v>
      </c>
      <c r="Y19" s="19">
        <v>7.7581842879226801E-2</v>
      </c>
      <c r="Z19" s="19">
        <v>5.2212598360588003E-2</v>
      </c>
      <c r="AA19" s="19">
        <v>7.1497989919975205E-2</v>
      </c>
      <c r="AB19" s="19">
        <v>6.0552178070452101E-2</v>
      </c>
      <c r="AC19" s="19">
        <v>0.11289231675572101</v>
      </c>
      <c r="AD19" s="19">
        <v>5.7710587367338403E-2</v>
      </c>
      <c r="AE19" s="19"/>
      <c r="AF19" s="19">
        <v>0.10855835375997799</v>
      </c>
      <c r="AG19" s="19">
        <v>7.4342356052089595E-2</v>
      </c>
      <c r="AH19" s="19">
        <v>5.9160898305149499E-2</v>
      </c>
      <c r="AI19" s="19">
        <v>3.4611087107586598E-2</v>
      </c>
      <c r="AJ19" s="19">
        <v>2.8811243422484801E-2</v>
      </c>
      <c r="AK19" s="19"/>
      <c r="AL19" s="19">
        <v>4.2377156819219997E-2</v>
      </c>
      <c r="AM19" s="19">
        <v>8.1317123431320401E-2</v>
      </c>
      <c r="AN19" s="19">
        <v>8.1876412064417606E-2</v>
      </c>
      <c r="AO19" s="19">
        <v>8.7296517398537499E-2</v>
      </c>
      <c r="AP19" s="19">
        <v>0.126830252839398</v>
      </c>
      <c r="AQ19" s="19">
        <v>4.6126271529954598E-2</v>
      </c>
      <c r="AR19" s="19"/>
      <c r="AS19" s="19">
        <v>8.0466841138562603E-2</v>
      </c>
      <c r="AT19" s="19">
        <v>6.8379108598615998E-2</v>
      </c>
      <c r="AU19" s="19"/>
      <c r="AV19" s="19">
        <v>9.0935648821617296E-2</v>
      </c>
      <c r="AW19" s="19">
        <v>5.6086719559185497E-2</v>
      </c>
    </row>
    <row r="20" spans="2:49" x14ac:dyDescent="0.3">
      <c r="B20" s="16"/>
    </row>
    <row r="21" spans="2:49" x14ac:dyDescent="0.3">
      <c r="B21" t="s">
        <v>81</v>
      </c>
    </row>
    <row r="22" spans="2:49" x14ac:dyDescent="0.3">
      <c r="B22" t="s">
        <v>82</v>
      </c>
    </row>
    <row r="24" spans="2:49" x14ac:dyDescent="0.3">
      <c r="B24"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W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93</v>
      </c>
      <c r="C9" s="17">
        <v>1.9470028842025599E-2</v>
      </c>
      <c r="D9" s="17">
        <v>1.7197317301249401E-2</v>
      </c>
      <c r="E9" s="17">
        <v>2.0880201687629101E-2</v>
      </c>
      <c r="F9" s="17"/>
      <c r="G9" s="17">
        <v>2.14297932505263E-2</v>
      </c>
      <c r="H9" s="17">
        <v>2.7712498229170102E-2</v>
      </c>
      <c r="I9" s="17">
        <v>2.5294441820785201E-2</v>
      </c>
      <c r="J9" s="17">
        <v>1.32805845400657E-2</v>
      </c>
      <c r="K9" s="17">
        <v>1.5625815923491899E-2</v>
      </c>
      <c r="L9" s="17">
        <v>1.43130921076275E-2</v>
      </c>
      <c r="M9" s="17"/>
      <c r="N9" s="17">
        <v>1.16454094903055E-2</v>
      </c>
      <c r="O9" s="17">
        <v>1.9210320248411999E-2</v>
      </c>
      <c r="P9" s="17">
        <v>2.7337770918162099E-2</v>
      </c>
      <c r="Q9" s="17">
        <v>2.1482767699587801E-2</v>
      </c>
      <c r="R9" s="17"/>
      <c r="S9" s="17">
        <v>1.87584004753725E-2</v>
      </c>
      <c r="T9" s="17">
        <v>9.6268688106195092E-3</v>
      </c>
      <c r="U9" s="17">
        <v>5.6511794166751603E-2</v>
      </c>
      <c r="V9" s="17">
        <v>2.33217157936111E-2</v>
      </c>
      <c r="W9" s="17">
        <v>1.12261565595583E-2</v>
      </c>
      <c r="X9" s="17">
        <v>2.0627984166760999E-2</v>
      </c>
      <c r="Y9" s="17">
        <v>1.6190103798240901E-2</v>
      </c>
      <c r="Z9" s="17">
        <v>1.0637619469808599E-2</v>
      </c>
      <c r="AA9" s="17">
        <v>1.69180649694585E-2</v>
      </c>
      <c r="AB9" s="17">
        <v>2.17657017932474E-2</v>
      </c>
      <c r="AC9" s="17">
        <v>1.5854971604400699E-2</v>
      </c>
      <c r="AD9" s="17">
        <v>0</v>
      </c>
      <c r="AE9" s="17"/>
      <c r="AF9" s="17">
        <v>1.7137241810207499E-2</v>
      </c>
      <c r="AG9" s="17">
        <v>1.4323940825829599E-2</v>
      </c>
      <c r="AH9" s="17">
        <v>1.3998665660207099E-2</v>
      </c>
      <c r="AI9" s="17">
        <v>3.1550560505042402E-2</v>
      </c>
      <c r="AJ9" s="17">
        <v>5.1674331200655697E-2</v>
      </c>
      <c r="AK9" s="17"/>
      <c r="AL9" s="17">
        <v>2.84402577367339E-2</v>
      </c>
      <c r="AM9" s="17">
        <v>1.3805066868722999E-2</v>
      </c>
      <c r="AN9" s="17">
        <v>2.36969565451699E-2</v>
      </c>
      <c r="AO9" s="17">
        <v>1.82157508021022E-2</v>
      </c>
      <c r="AP9" s="17">
        <v>1.4330155850936801E-2</v>
      </c>
      <c r="AQ9" s="17">
        <v>9.3276085081957696E-3</v>
      </c>
      <c r="AR9" s="17"/>
      <c r="AS9" s="17">
        <v>1.7900127218074099E-2</v>
      </c>
      <c r="AT9" s="17">
        <v>2.13395498548868E-2</v>
      </c>
      <c r="AU9" s="17"/>
      <c r="AV9" s="17">
        <v>1.7656904250828501E-2</v>
      </c>
      <c r="AW9" s="17">
        <v>1.8466553280321998E-2</v>
      </c>
    </row>
    <row r="10" spans="2:49" x14ac:dyDescent="0.3">
      <c r="B10" s="18" t="s">
        <v>94</v>
      </c>
      <c r="C10" s="17">
        <v>3.1965845214569598E-2</v>
      </c>
      <c r="D10" s="17">
        <v>4.1352399273842003E-2</v>
      </c>
      <c r="E10" s="17">
        <v>2.3039893852134501E-2</v>
      </c>
      <c r="F10" s="17"/>
      <c r="G10" s="17">
        <v>4.1672503321301901E-2</v>
      </c>
      <c r="H10" s="17">
        <v>4.9213627392492298E-2</v>
      </c>
      <c r="I10" s="17">
        <v>3.5955250108218199E-2</v>
      </c>
      <c r="J10" s="17">
        <v>2.23732843308195E-2</v>
      </c>
      <c r="K10" s="17">
        <v>2.1624405357765799E-2</v>
      </c>
      <c r="L10" s="17">
        <v>2.2937335055160098E-2</v>
      </c>
      <c r="M10" s="17"/>
      <c r="N10" s="17">
        <v>2.71874871562644E-2</v>
      </c>
      <c r="O10" s="17">
        <v>2.4655584521070799E-2</v>
      </c>
      <c r="P10" s="17">
        <v>4.7529464614419398E-2</v>
      </c>
      <c r="Q10" s="17">
        <v>3.1387142274173899E-2</v>
      </c>
      <c r="R10" s="17"/>
      <c r="S10" s="17">
        <v>4.6511334373898698E-2</v>
      </c>
      <c r="T10" s="17">
        <v>3.4747985981525301E-2</v>
      </c>
      <c r="U10" s="17">
        <v>5.6994129838220699E-3</v>
      </c>
      <c r="V10" s="17">
        <v>2.5450717512440098E-2</v>
      </c>
      <c r="W10" s="17">
        <v>2.5101521232103199E-2</v>
      </c>
      <c r="X10" s="17">
        <v>2.47794288338909E-2</v>
      </c>
      <c r="Y10" s="17">
        <v>4.3791364220480501E-2</v>
      </c>
      <c r="Z10" s="17">
        <v>5.5435275676685401E-2</v>
      </c>
      <c r="AA10" s="17">
        <v>4.34362018614141E-2</v>
      </c>
      <c r="AB10" s="17">
        <v>1.00992999213183E-2</v>
      </c>
      <c r="AC10" s="17">
        <v>2.6487954914024298E-2</v>
      </c>
      <c r="AD10" s="17">
        <v>4.8868344139982901E-2</v>
      </c>
      <c r="AE10" s="17"/>
      <c r="AF10" s="17">
        <v>2.1009756331609598E-2</v>
      </c>
      <c r="AG10" s="17">
        <v>2.7448838577385299E-2</v>
      </c>
      <c r="AH10" s="17">
        <v>2.9667710265193499E-2</v>
      </c>
      <c r="AI10" s="17">
        <v>5.7060796863451703E-2</v>
      </c>
      <c r="AJ10" s="17">
        <v>3.0368629377089298E-2</v>
      </c>
      <c r="AK10" s="17"/>
      <c r="AL10" s="17">
        <v>5.0499527234889603E-2</v>
      </c>
      <c r="AM10" s="17">
        <v>3.5167970494789799E-2</v>
      </c>
      <c r="AN10" s="17">
        <v>1.98204944551462E-2</v>
      </c>
      <c r="AO10" s="17">
        <v>2.0814745551808601E-2</v>
      </c>
      <c r="AP10" s="17">
        <v>8.9477232187891408E-3</v>
      </c>
      <c r="AQ10" s="17">
        <v>2.8594811382334901E-2</v>
      </c>
      <c r="AR10" s="17"/>
      <c r="AS10" s="17">
        <v>3.1309533492070302E-2</v>
      </c>
      <c r="AT10" s="17">
        <v>3.2747415561067597E-2</v>
      </c>
      <c r="AU10" s="17"/>
      <c r="AV10" s="17">
        <v>3.2789586353536002E-2</v>
      </c>
      <c r="AW10" s="17">
        <v>2.7862735174736999E-2</v>
      </c>
    </row>
    <row r="11" spans="2:49" x14ac:dyDescent="0.3">
      <c r="B11" s="18" t="s">
        <v>95</v>
      </c>
      <c r="C11" s="17">
        <v>5.88446822268043E-2</v>
      </c>
      <c r="D11" s="17">
        <v>7.5737207486869407E-2</v>
      </c>
      <c r="E11" s="17">
        <v>4.1868133262597799E-2</v>
      </c>
      <c r="F11" s="17"/>
      <c r="G11" s="17">
        <v>7.03713709128439E-2</v>
      </c>
      <c r="H11" s="17">
        <v>0.100223578741376</v>
      </c>
      <c r="I11" s="17">
        <v>5.6823531931578103E-2</v>
      </c>
      <c r="J11" s="17">
        <v>5.0743330565664699E-2</v>
      </c>
      <c r="K11" s="17">
        <v>4.3085998447722602E-2</v>
      </c>
      <c r="L11" s="17">
        <v>3.6336820020878999E-2</v>
      </c>
      <c r="M11" s="17"/>
      <c r="N11" s="17">
        <v>8.5393247537597194E-2</v>
      </c>
      <c r="O11" s="17">
        <v>4.8939901157156698E-2</v>
      </c>
      <c r="P11" s="17">
        <v>6.3904602643268998E-2</v>
      </c>
      <c r="Q11" s="17">
        <v>3.6661544328219699E-2</v>
      </c>
      <c r="R11" s="17"/>
      <c r="S11" s="17">
        <v>6.9725745605681996E-2</v>
      </c>
      <c r="T11" s="17">
        <v>6.5306245859643106E-2</v>
      </c>
      <c r="U11" s="17">
        <v>3.5235392315564398E-2</v>
      </c>
      <c r="V11" s="17">
        <v>5.4781177039404397E-2</v>
      </c>
      <c r="W11" s="17">
        <v>5.32681721279743E-2</v>
      </c>
      <c r="X11" s="17">
        <v>5.0329770172755701E-2</v>
      </c>
      <c r="Y11" s="17">
        <v>4.7464150329572997E-2</v>
      </c>
      <c r="Z11" s="17">
        <v>5.5964106977501302E-2</v>
      </c>
      <c r="AA11" s="17">
        <v>8.0955408430866002E-2</v>
      </c>
      <c r="AB11" s="17">
        <v>4.9967060239016398E-2</v>
      </c>
      <c r="AC11" s="17">
        <v>6.5525608590826095E-2</v>
      </c>
      <c r="AD11" s="17">
        <v>6.2218681985030097E-2</v>
      </c>
      <c r="AE11" s="17"/>
      <c r="AF11" s="17">
        <v>5.0124053131395799E-2</v>
      </c>
      <c r="AG11" s="17">
        <v>4.3482458989334997E-2</v>
      </c>
      <c r="AH11" s="17">
        <v>6.39019083034299E-2</v>
      </c>
      <c r="AI11" s="17">
        <v>0.10188592242745501</v>
      </c>
      <c r="AJ11" s="17">
        <v>0.131052199711645</v>
      </c>
      <c r="AK11" s="17"/>
      <c r="AL11" s="17">
        <v>9.1682056573211601E-2</v>
      </c>
      <c r="AM11" s="17">
        <v>2.7995330765224601E-2</v>
      </c>
      <c r="AN11" s="17">
        <v>7.7418432763026804E-2</v>
      </c>
      <c r="AO11" s="17">
        <v>6.2848296254750802E-2</v>
      </c>
      <c r="AP11" s="17">
        <v>3.6822762401683501E-2</v>
      </c>
      <c r="AQ11" s="17">
        <v>5.0242573379363602E-2</v>
      </c>
      <c r="AR11" s="17"/>
      <c r="AS11" s="17">
        <v>6.0598254319847798E-2</v>
      </c>
      <c r="AT11" s="17">
        <v>5.6756436807158202E-2</v>
      </c>
      <c r="AU11" s="17"/>
      <c r="AV11" s="17">
        <v>5.6271649864114301E-2</v>
      </c>
      <c r="AW11" s="17">
        <v>7.0674200487757396E-2</v>
      </c>
    </row>
    <row r="12" spans="2:49" x14ac:dyDescent="0.3">
      <c r="B12" s="18" t="s">
        <v>96</v>
      </c>
      <c r="C12" s="17">
        <v>9.9599972725261998E-2</v>
      </c>
      <c r="D12" s="17">
        <v>0.116450239654632</v>
      </c>
      <c r="E12" s="17">
        <v>8.3008250534644307E-2</v>
      </c>
      <c r="F12" s="17"/>
      <c r="G12" s="17">
        <v>0.11911307405018801</v>
      </c>
      <c r="H12" s="17">
        <v>0.142695989620824</v>
      </c>
      <c r="I12" s="17">
        <v>0.107285265922206</v>
      </c>
      <c r="J12" s="17">
        <v>8.5169236338404605E-2</v>
      </c>
      <c r="K12" s="17">
        <v>7.0798674627582506E-2</v>
      </c>
      <c r="L12" s="17">
        <v>7.6316867399498195E-2</v>
      </c>
      <c r="M12" s="17"/>
      <c r="N12" s="17">
        <v>9.4711410867606205E-2</v>
      </c>
      <c r="O12" s="17">
        <v>9.8628577004593002E-2</v>
      </c>
      <c r="P12" s="17">
        <v>0.100493587035247</v>
      </c>
      <c r="Q12" s="17">
        <v>0.106192993240236</v>
      </c>
      <c r="R12" s="17"/>
      <c r="S12" s="17">
        <v>0.120550413615107</v>
      </c>
      <c r="T12" s="17">
        <v>7.9972195067856494E-2</v>
      </c>
      <c r="U12" s="17">
        <v>0.114723352529932</v>
      </c>
      <c r="V12" s="17">
        <v>0.111003177045768</v>
      </c>
      <c r="W12" s="17">
        <v>7.2890439014630506E-2</v>
      </c>
      <c r="X12" s="17">
        <v>8.4911444948829601E-2</v>
      </c>
      <c r="Y12" s="17">
        <v>6.0420942607755199E-2</v>
      </c>
      <c r="Z12" s="17">
        <v>0.106396939486572</v>
      </c>
      <c r="AA12" s="17">
        <v>9.1320104162669405E-2</v>
      </c>
      <c r="AB12" s="17">
        <v>0.118283732896241</v>
      </c>
      <c r="AC12" s="17">
        <v>0.13856996892496701</v>
      </c>
      <c r="AD12" s="17">
        <v>0.123585806677546</v>
      </c>
      <c r="AE12" s="17"/>
      <c r="AF12" s="17">
        <v>8.9143862344081407E-2</v>
      </c>
      <c r="AG12" s="17">
        <v>0.107518630184849</v>
      </c>
      <c r="AH12" s="17">
        <v>0.10552621506474801</v>
      </c>
      <c r="AI12" s="17">
        <v>0.10354107295472501</v>
      </c>
      <c r="AJ12" s="17">
        <v>8.5619144873632605E-2</v>
      </c>
      <c r="AK12" s="17"/>
      <c r="AL12" s="17">
        <v>0.113663981242661</v>
      </c>
      <c r="AM12" s="17">
        <v>9.4591302318558501E-2</v>
      </c>
      <c r="AN12" s="17">
        <v>8.2231003780519604E-2</v>
      </c>
      <c r="AO12" s="17">
        <v>0.129475701464358</v>
      </c>
      <c r="AP12" s="17">
        <v>4.3476627731726003E-2</v>
      </c>
      <c r="AQ12" s="17">
        <v>9.9387020217408306E-2</v>
      </c>
      <c r="AR12" s="17"/>
      <c r="AS12" s="17">
        <v>9.7956498708406198E-2</v>
      </c>
      <c r="AT12" s="17">
        <v>0.101557107593923</v>
      </c>
      <c r="AU12" s="17"/>
      <c r="AV12" s="17">
        <v>9.6123742328070805E-2</v>
      </c>
      <c r="AW12" s="17">
        <v>0.102224685184912</v>
      </c>
    </row>
    <row r="13" spans="2:49" x14ac:dyDescent="0.3">
      <c r="B13" s="18" t="s">
        <v>97</v>
      </c>
      <c r="C13" s="17">
        <v>0.14839067388816499</v>
      </c>
      <c r="D13" s="17">
        <v>0.164785077224777</v>
      </c>
      <c r="E13" s="17">
        <v>0.13346659800737201</v>
      </c>
      <c r="F13" s="17"/>
      <c r="G13" s="17">
        <v>0.16134965783400801</v>
      </c>
      <c r="H13" s="17">
        <v>0.174661412196425</v>
      </c>
      <c r="I13" s="17">
        <v>0.14964852987348601</v>
      </c>
      <c r="J13" s="17">
        <v>0.17721238177686499</v>
      </c>
      <c r="K13" s="17">
        <v>0.14275530288074401</v>
      </c>
      <c r="L13" s="17">
        <v>9.7705355867107005E-2</v>
      </c>
      <c r="M13" s="17"/>
      <c r="N13" s="17">
        <v>0.17979618718166099</v>
      </c>
      <c r="O13" s="17">
        <v>0.132020202263197</v>
      </c>
      <c r="P13" s="17">
        <v>0.155253902671591</v>
      </c>
      <c r="Q13" s="17">
        <v>0.12707824120282099</v>
      </c>
      <c r="R13" s="17"/>
      <c r="S13" s="17">
        <v>0.14270965769154301</v>
      </c>
      <c r="T13" s="17">
        <v>0.15723059759886199</v>
      </c>
      <c r="U13" s="17">
        <v>0.12292734713608</v>
      </c>
      <c r="V13" s="17">
        <v>0.10532015753042</v>
      </c>
      <c r="W13" s="17">
        <v>0.137946698029241</v>
      </c>
      <c r="X13" s="17">
        <v>0.179081722893176</v>
      </c>
      <c r="Y13" s="17">
        <v>0.148379136182926</v>
      </c>
      <c r="Z13" s="17">
        <v>0.16698477725206201</v>
      </c>
      <c r="AA13" s="17">
        <v>0.137797692378792</v>
      </c>
      <c r="AB13" s="17">
        <v>0.18359907375250001</v>
      </c>
      <c r="AC13" s="17">
        <v>0.179745898453195</v>
      </c>
      <c r="AD13" s="17">
        <v>0.122146853464633</v>
      </c>
      <c r="AE13" s="17"/>
      <c r="AF13" s="17">
        <v>0.10580149203002399</v>
      </c>
      <c r="AG13" s="17">
        <v>0.12890647016689499</v>
      </c>
      <c r="AH13" s="17">
        <v>0.17087819198086299</v>
      </c>
      <c r="AI13" s="17">
        <v>0.194834048188813</v>
      </c>
      <c r="AJ13" s="17">
        <v>0.266611041963977</v>
      </c>
      <c r="AK13" s="17"/>
      <c r="AL13" s="17">
        <v>0.179576447470221</v>
      </c>
      <c r="AM13" s="17">
        <v>0.13483519471240701</v>
      </c>
      <c r="AN13" s="17">
        <v>0.161191870521527</v>
      </c>
      <c r="AO13" s="17">
        <v>0.12725476363935401</v>
      </c>
      <c r="AP13" s="17">
        <v>0.124272184238177</v>
      </c>
      <c r="AQ13" s="17">
        <v>0.15843478423065499</v>
      </c>
      <c r="AR13" s="17"/>
      <c r="AS13" s="17">
        <v>0.15328288955279301</v>
      </c>
      <c r="AT13" s="17">
        <v>0.14256476744604499</v>
      </c>
      <c r="AU13" s="17"/>
      <c r="AV13" s="17">
        <v>0.166164448628804</v>
      </c>
      <c r="AW13" s="17">
        <v>0.123283869042232</v>
      </c>
    </row>
    <row r="14" spans="2:49" x14ac:dyDescent="0.3">
      <c r="B14" s="18" t="s">
        <v>334</v>
      </c>
      <c r="C14" s="17">
        <v>0.16102061795938799</v>
      </c>
      <c r="D14" s="17">
        <v>0.159449173260058</v>
      </c>
      <c r="E14" s="17">
        <v>0.16191974552635099</v>
      </c>
      <c r="F14" s="17"/>
      <c r="G14" s="17">
        <v>0.21337758195572401</v>
      </c>
      <c r="H14" s="17">
        <v>0.172859754646216</v>
      </c>
      <c r="I14" s="17">
        <v>0.15612776386327001</v>
      </c>
      <c r="J14" s="17">
        <v>0.156963754913962</v>
      </c>
      <c r="K14" s="17">
        <v>0.14890642793258199</v>
      </c>
      <c r="L14" s="17">
        <v>0.131787292653084</v>
      </c>
      <c r="M14" s="17"/>
      <c r="N14" s="17">
        <v>0.173060811811479</v>
      </c>
      <c r="O14" s="17">
        <v>0.15706286825687801</v>
      </c>
      <c r="P14" s="17">
        <v>0.16160126723413501</v>
      </c>
      <c r="Q14" s="17">
        <v>0.15149013670748401</v>
      </c>
      <c r="R14" s="17"/>
      <c r="S14" s="17">
        <v>0.16085890730831701</v>
      </c>
      <c r="T14" s="17">
        <v>0.156371990878962</v>
      </c>
      <c r="U14" s="17">
        <v>0.13892367692417101</v>
      </c>
      <c r="V14" s="17">
        <v>0.158462332248335</v>
      </c>
      <c r="W14" s="17">
        <v>0.144136654910416</v>
      </c>
      <c r="X14" s="17">
        <v>0.140661531982433</v>
      </c>
      <c r="Y14" s="17">
        <v>0.218185701174191</v>
      </c>
      <c r="Z14" s="17">
        <v>0.18266657477397999</v>
      </c>
      <c r="AA14" s="17">
        <v>0.17665317177654999</v>
      </c>
      <c r="AB14" s="17">
        <v>0.18047703163732601</v>
      </c>
      <c r="AC14" s="17">
        <v>8.6690181782591497E-2</v>
      </c>
      <c r="AD14" s="17">
        <v>0.17594827585161599</v>
      </c>
      <c r="AE14" s="17"/>
      <c r="AF14" s="17">
        <v>0.15313453379407699</v>
      </c>
      <c r="AG14" s="17">
        <v>0.16972091877692599</v>
      </c>
      <c r="AH14" s="17">
        <v>0.16785812200582501</v>
      </c>
      <c r="AI14" s="17">
        <v>0.16811717889251199</v>
      </c>
      <c r="AJ14" s="17">
        <v>0.11123060844487501</v>
      </c>
      <c r="AK14" s="17"/>
      <c r="AL14" s="17">
        <v>0.18694095341928099</v>
      </c>
      <c r="AM14" s="17">
        <v>0.14991608917930099</v>
      </c>
      <c r="AN14" s="17">
        <v>0.13980486996547201</v>
      </c>
      <c r="AO14" s="17">
        <v>0.159027681335389</v>
      </c>
      <c r="AP14" s="17">
        <v>0.15698553995318501</v>
      </c>
      <c r="AQ14" s="17">
        <v>0.15052684247305301</v>
      </c>
      <c r="AR14" s="17"/>
      <c r="AS14" s="17">
        <v>0.168262378262586</v>
      </c>
      <c r="AT14" s="17">
        <v>0.15239675080084999</v>
      </c>
      <c r="AU14" s="17"/>
      <c r="AV14" s="17">
        <v>0.16260570389771001</v>
      </c>
      <c r="AW14" s="17">
        <v>0.18143583725867099</v>
      </c>
    </row>
    <row r="15" spans="2:49" x14ac:dyDescent="0.3">
      <c r="B15" s="18" t="s">
        <v>335</v>
      </c>
      <c r="C15" s="17">
        <v>0.124019866171625</v>
      </c>
      <c r="D15" s="17">
        <v>0.121717215912543</v>
      </c>
      <c r="E15" s="17">
        <v>0.12628877334458699</v>
      </c>
      <c r="F15" s="17"/>
      <c r="G15" s="17">
        <v>0.127548402656636</v>
      </c>
      <c r="H15" s="17">
        <v>0.13652106322438501</v>
      </c>
      <c r="I15" s="17">
        <v>0.107461368641859</v>
      </c>
      <c r="J15" s="17">
        <v>0.129260938426045</v>
      </c>
      <c r="K15" s="17">
        <v>0.110742472635858</v>
      </c>
      <c r="L15" s="17">
        <v>0.12969701210040899</v>
      </c>
      <c r="M15" s="17"/>
      <c r="N15" s="17">
        <v>0.12386688501951</v>
      </c>
      <c r="O15" s="17">
        <v>0.123274981629969</v>
      </c>
      <c r="P15" s="17">
        <v>0.124631248627474</v>
      </c>
      <c r="Q15" s="17">
        <v>0.12387894513447301</v>
      </c>
      <c r="R15" s="17"/>
      <c r="S15" s="17">
        <v>0.14076861307710101</v>
      </c>
      <c r="T15" s="17">
        <v>8.8639354680374302E-2</v>
      </c>
      <c r="U15" s="17">
        <v>0.147703152757034</v>
      </c>
      <c r="V15" s="17">
        <v>0.103862877196733</v>
      </c>
      <c r="W15" s="17">
        <v>0.153279128298003</v>
      </c>
      <c r="X15" s="17">
        <v>0.162380916407248</v>
      </c>
      <c r="Y15" s="17">
        <v>8.9697522091003096E-2</v>
      </c>
      <c r="Z15" s="17">
        <v>0.11924437657824399</v>
      </c>
      <c r="AA15" s="17">
        <v>0.107957371568877</v>
      </c>
      <c r="AB15" s="17">
        <v>0.131475058546622</v>
      </c>
      <c r="AC15" s="17">
        <v>0.16611638265345099</v>
      </c>
      <c r="AD15" s="17">
        <v>7.7703945416613199E-2</v>
      </c>
      <c r="AE15" s="17"/>
      <c r="AF15" s="17">
        <v>0.118548499149047</v>
      </c>
      <c r="AG15" s="17">
        <v>0.12440875574292699</v>
      </c>
      <c r="AH15" s="17">
        <v>0.14062174268793501</v>
      </c>
      <c r="AI15" s="17">
        <v>0.115976877617082</v>
      </c>
      <c r="AJ15" s="17">
        <v>0.14307441475509999</v>
      </c>
      <c r="AK15" s="17"/>
      <c r="AL15" s="17">
        <v>0.1194998219991</v>
      </c>
      <c r="AM15" s="17">
        <v>0.14107826365009399</v>
      </c>
      <c r="AN15" s="17">
        <v>0.107118376224404</v>
      </c>
      <c r="AO15" s="17">
        <v>9.9109556686247699E-2</v>
      </c>
      <c r="AP15" s="17">
        <v>0.14290567342987801</v>
      </c>
      <c r="AQ15" s="17">
        <v>0.14118964198655801</v>
      </c>
      <c r="AR15" s="17"/>
      <c r="AS15" s="17">
        <v>0.114869369691771</v>
      </c>
      <c r="AT15" s="17">
        <v>0.13491675626091701</v>
      </c>
      <c r="AU15" s="17"/>
      <c r="AV15" s="17">
        <v>0.106898421250921</v>
      </c>
      <c r="AW15" s="17">
        <v>0.13343239023568801</v>
      </c>
    </row>
    <row r="16" spans="2:49" x14ac:dyDescent="0.3">
      <c r="B16" s="18" t="s">
        <v>336</v>
      </c>
      <c r="C16" s="17">
        <v>5.9363702512389302E-2</v>
      </c>
      <c r="D16" s="17">
        <v>5.2759133690722999E-2</v>
      </c>
      <c r="E16" s="17">
        <v>6.6233025936002998E-2</v>
      </c>
      <c r="F16" s="17"/>
      <c r="G16" s="17">
        <v>8.2033395266202305E-2</v>
      </c>
      <c r="H16" s="17">
        <v>3.8830235760399102E-2</v>
      </c>
      <c r="I16" s="17">
        <v>7.9037574265372196E-2</v>
      </c>
      <c r="J16" s="17">
        <v>5.26513462909875E-2</v>
      </c>
      <c r="K16" s="17">
        <v>4.7330568206255703E-2</v>
      </c>
      <c r="L16" s="17">
        <v>5.8316169167346901E-2</v>
      </c>
      <c r="M16" s="17"/>
      <c r="N16" s="17">
        <v>6.4571128343013803E-2</v>
      </c>
      <c r="O16" s="17">
        <v>6.52540772989956E-2</v>
      </c>
      <c r="P16" s="17">
        <v>4.6506828612943099E-2</v>
      </c>
      <c r="Q16" s="17">
        <v>5.7791866573702597E-2</v>
      </c>
      <c r="R16" s="17"/>
      <c r="S16" s="17">
        <v>6.3722240142195505E-2</v>
      </c>
      <c r="T16" s="17">
        <v>3.9823572009036003E-2</v>
      </c>
      <c r="U16" s="17">
        <v>6.3316599297314799E-2</v>
      </c>
      <c r="V16" s="17">
        <v>4.9564827719914599E-2</v>
      </c>
      <c r="W16" s="17">
        <v>4.9963952460151603E-2</v>
      </c>
      <c r="X16" s="17">
        <v>9.1156250241468895E-2</v>
      </c>
      <c r="Y16" s="17">
        <v>4.3882518901882897E-2</v>
      </c>
      <c r="Z16" s="17">
        <v>5.3781856355213799E-2</v>
      </c>
      <c r="AA16" s="17">
        <v>5.8007362567452397E-2</v>
      </c>
      <c r="AB16" s="17">
        <v>7.1270485515370602E-2</v>
      </c>
      <c r="AC16" s="17">
        <v>4.2406344345843797E-2</v>
      </c>
      <c r="AD16" s="17">
        <v>0.11563605675034599</v>
      </c>
      <c r="AE16" s="17"/>
      <c r="AF16" s="17">
        <v>6.0586821966065102E-2</v>
      </c>
      <c r="AG16" s="17">
        <v>8.1460578982753204E-2</v>
      </c>
      <c r="AH16" s="17">
        <v>4.85359314782716E-2</v>
      </c>
      <c r="AI16" s="17">
        <v>5.1376272511648502E-2</v>
      </c>
      <c r="AJ16" s="17">
        <v>2.5469775319673101E-2</v>
      </c>
      <c r="AK16" s="17"/>
      <c r="AL16" s="17">
        <v>4.5873721024945899E-2</v>
      </c>
      <c r="AM16" s="17">
        <v>7.2230324755523004E-2</v>
      </c>
      <c r="AN16" s="17">
        <v>6.9003149728844304E-2</v>
      </c>
      <c r="AO16" s="17">
        <v>5.9566347234819898E-2</v>
      </c>
      <c r="AP16" s="17">
        <v>5.3056472068795497E-2</v>
      </c>
      <c r="AQ16" s="17">
        <v>4.7475601703188E-2</v>
      </c>
      <c r="AR16" s="17"/>
      <c r="AS16" s="17">
        <v>5.0806989221380099E-2</v>
      </c>
      <c r="AT16" s="17">
        <v>6.9553484505419705E-2</v>
      </c>
      <c r="AU16" s="17"/>
      <c r="AV16" s="17">
        <v>4.9348289957891797E-2</v>
      </c>
      <c r="AW16" s="17">
        <v>5.4204058540855603E-2</v>
      </c>
    </row>
    <row r="17" spans="2:49" ht="28.8" x14ac:dyDescent="0.3">
      <c r="B17" s="18" t="s">
        <v>337</v>
      </c>
      <c r="C17" s="17">
        <v>5.7305976213245298E-2</v>
      </c>
      <c r="D17" s="17">
        <v>4.6243444385368003E-2</v>
      </c>
      <c r="E17" s="17">
        <v>6.7576510462403205E-2</v>
      </c>
      <c r="F17" s="17"/>
      <c r="G17" s="17">
        <v>5.1432531386943502E-2</v>
      </c>
      <c r="H17" s="17">
        <v>3.3610604530634601E-2</v>
      </c>
      <c r="I17" s="17">
        <v>3.29526212228596E-2</v>
      </c>
      <c r="J17" s="17">
        <v>5.7659787370950601E-2</v>
      </c>
      <c r="K17" s="17">
        <v>7.5902807291475E-2</v>
      </c>
      <c r="L17" s="17">
        <v>8.7622103133189994E-2</v>
      </c>
      <c r="M17" s="17"/>
      <c r="N17" s="17">
        <v>5.4504231390909201E-2</v>
      </c>
      <c r="O17" s="17">
        <v>7.0633539096512807E-2</v>
      </c>
      <c r="P17" s="17">
        <v>4.8799431899800599E-2</v>
      </c>
      <c r="Q17" s="17">
        <v>5.4580826912649497E-2</v>
      </c>
      <c r="R17" s="17"/>
      <c r="S17" s="17">
        <v>5.8556053129991702E-2</v>
      </c>
      <c r="T17" s="17">
        <v>6.9064591851639504E-2</v>
      </c>
      <c r="U17" s="17">
        <v>6.8086632157176794E-2</v>
      </c>
      <c r="V17" s="17">
        <v>6.05310141189968E-2</v>
      </c>
      <c r="W17" s="17">
        <v>6.5080843839790195E-2</v>
      </c>
      <c r="X17" s="17">
        <v>5.0075965967491698E-2</v>
      </c>
      <c r="Y17" s="17">
        <v>7.4681874438271706E-2</v>
      </c>
      <c r="Z17" s="17">
        <v>3.14892309392645E-2</v>
      </c>
      <c r="AA17" s="17">
        <v>5.4542111992442098E-2</v>
      </c>
      <c r="AB17" s="17">
        <v>3.3087548960732398E-2</v>
      </c>
      <c r="AC17" s="17">
        <v>5.1415526488127597E-2</v>
      </c>
      <c r="AD17" s="17">
        <v>4.6117200467937297E-2</v>
      </c>
      <c r="AE17" s="17"/>
      <c r="AF17" s="17">
        <v>6.4947694749496201E-2</v>
      </c>
      <c r="AG17" s="17">
        <v>5.7606039544918199E-2</v>
      </c>
      <c r="AH17" s="17">
        <v>6.1106397707150102E-2</v>
      </c>
      <c r="AI17" s="17">
        <v>5.4632320521553597E-2</v>
      </c>
      <c r="AJ17" s="17">
        <v>3.3257228992692997E-2</v>
      </c>
      <c r="AK17" s="17"/>
      <c r="AL17" s="17">
        <v>3.9379611540446599E-2</v>
      </c>
      <c r="AM17" s="17">
        <v>6.3536793413978998E-2</v>
      </c>
      <c r="AN17" s="17">
        <v>6.5112396853818297E-2</v>
      </c>
      <c r="AO17" s="17">
        <v>6.4053965680862093E-2</v>
      </c>
      <c r="AP17" s="17">
        <v>6.0199425908897201E-2</v>
      </c>
      <c r="AQ17" s="17">
        <v>7.0783205251295694E-2</v>
      </c>
      <c r="AR17" s="17"/>
      <c r="AS17" s="17">
        <v>5.3905548381704999E-2</v>
      </c>
      <c r="AT17" s="17">
        <v>6.1355383632661499E-2</v>
      </c>
      <c r="AU17" s="17"/>
      <c r="AV17" s="17">
        <v>5.6901942266173101E-2</v>
      </c>
      <c r="AW17" s="17">
        <v>4.6927442620790003E-2</v>
      </c>
    </row>
    <row r="18" spans="2:49" ht="28.8" x14ac:dyDescent="0.3">
      <c r="B18" s="18" t="s">
        <v>338</v>
      </c>
      <c r="C18" s="17">
        <v>0.13133700769527701</v>
      </c>
      <c r="D18" s="17">
        <v>9.8445435848495105E-2</v>
      </c>
      <c r="E18" s="17">
        <v>0.16350639895782301</v>
      </c>
      <c r="F18" s="17"/>
      <c r="G18" s="17">
        <v>5.5914906264056603E-2</v>
      </c>
      <c r="H18" s="17">
        <v>7.5853335004612402E-2</v>
      </c>
      <c r="I18" s="17">
        <v>0.112680057913632</v>
      </c>
      <c r="J18" s="17">
        <v>0.15760034862839301</v>
      </c>
      <c r="K18" s="17">
        <v>0.17349539953950799</v>
      </c>
      <c r="L18" s="17">
        <v>0.19249305314748499</v>
      </c>
      <c r="M18" s="17"/>
      <c r="N18" s="17">
        <v>0.100606124369193</v>
      </c>
      <c r="O18" s="17">
        <v>0.16132618312091401</v>
      </c>
      <c r="P18" s="17">
        <v>0.120113388571828</v>
      </c>
      <c r="Q18" s="17">
        <v>0.14108629229778699</v>
      </c>
      <c r="R18" s="17"/>
      <c r="S18" s="17">
        <v>0.121156374652369</v>
      </c>
      <c r="T18" s="17">
        <v>0.13969858349654901</v>
      </c>
      <c r="U18" s="17">
        <v>0.121083901151947</v>
      </c>
      <c r="V18" s="17">
        <v>0.19864059292712599</v>
      </c>
      <c r="W18" s="17">
        <v>0.16325015853303301</v>
      </c>
      <c r="X18" s="17">
        <v>7.9082887269138896E-2</v>
      </c>
      <c r="Y18" s="17">
        <v>0.15718492654463301</v>
      </c>
      <c r="Z18" s="17">
        <v>0.130799349602296</v>
      </c>
      <c r="AA18" s="17">
        <v>0.126696486934334</v>
      </c>
      <c r="AB18" s="17">
        <v>9.5816651892235996E-2</v>
      </c>
      <c r="AC18" s="17">
        <v>9.2711588000599698E-2</v>
      </c>
      <c r="AD18" s="17">
        <v>0.17006424787895699</v>
      </c>
      <c r="AE18" s="17"/>
      <c r="AF18" s="17">
        <v>0.169376920601683</v>
      </c>
      <c r="AG18" s="17">
        <v>0.12643028511833601</v>
      </c>
      <c r="AH18" s="17">
        <v>0.113733993061345</v>
      </c>
      <c r="AI18" s="17">
        <v>7.5416424788773806E-2</v>
      </c>
      <c r="AJ18" s="17">
        <v>9.2831381938174098E-2</v>
      </c>
      <c r="AK18" s="17"/>
      <c r="AL18" s="17">
        <v>8.1921782527312095E-2</v>
      </c>
      <c r="AM18" s="17">
        <v>0.14936373611877199</v>
      </c>
      <c r="AN18" s="17">
        <v>0.134659767356787</v>
      </c>
      <c r="AO18" s="17">
        <v>0.137613345546546</v>
      </c>
      <c r="AP18" s="17">
        <v>0.16884497667227399</v>
      </c>
      <c r="AQ18" s="17">
        <v>0.17943725334421101</v>
      </c>
      <c r="AR18" s="17"/>
      <c r="AS18" s="17">
        <v>0.13568710527698999</v>
      </c>
      <c r="AT18" s="17">
        <v>0.126156683837443</v>
      </c>
      <c r="AU18" s="17"/>
      <c r="AV18" s="17">
        <v>0.133491614938439</v>
      </c>
      <c r="AW18" s="17">
        <v>0.14080003914689701</v>
      </c>
    </row>
    <row r="19" spans="2:49" x14ac:dyDescent="0.3">
      <c r="B19" s="18" t="s">
        <v>77</v>
      </c>
      <c r="C19" s="19">
        <v>0.108681626551248</v>
      </c>
      <c r="D19" s="19">
        <v>0.105863355961444</v>
      </c>
      <c r="E19" s="19">
        <v>0.112212468428455</v>
      </c>
      <c r="F19" s="19"/>
      <c r="G19" s="19">
        <v>5.5756783101568501E-2</v>
      </c>
      <c r="H19" s="19">
        <v>4.7817900653465299E-2</v>
      </c>
      <c r="I19" s="19">
        <v>0.136733594436734</v>
      </c>
      <c r="J19" s="19">
        <v>9.7085006817842906E-2</v>
      </c>
      <c r="K19" s="19">
        <v>0.149732127157015</v>
      </c>
      <c r="L19" s="19">
        <v>0.15247489934821301</v>
      </c>
      <c r="M19" s="19"/>
      <c r="N19" s="19">
        <v>8.4657076832459904E-2</v>
      </c>
      <c r="O19" s="19">
        <v>9.89937654023018E-2</v>
      </c>
      <c r="P19" s="19">
        <v>0.103828507171131</v>
      </c>
      <c r="Q19" s="19">
        <v>0.148369243628866</v>
      </c>
      <c r="R19" s="19"/>
      <c r="S19" s="19">
        <v>5.6682259928422601E-2</v>
      </c>
      <c r="T19" s="19">
        <v>0.15951801376493299</v>
      </c>
      <c r="U19" s="19">
        <v>0.125788738580207</v>
      </c>
      <c r="V19" s="19">
        <v>0.10906141086725001</v>
      </c>
      <c r="W19" s="19">
        <v>0.12385627499509801</v>
      </c>
      <c r="X19" s="19">
        <v>0.116912097116806</v>
      </c>
      <c r="Y19" s="19">
        <v>0.10012175971104301</v>
      </c>
      <c r="Z19" s="19">
        <v>8.6599892888371305E-2</v>
      </c>
      <c r="AA19" s="19">
        <v>0.105716023357145</v>
      </c>
      <c r="AB19" s="19">
        <v>0.10415835484539</v>
      </c>
      <c r="AC19" s="19">
        <v>0.13447557424197301</v>
      </c>
      <c r="AD19" s="19">
        <v>5.7710587367338403E-2</v>
      </c>
      <c r="AE19" s="19"/>
      <c r="AF19" s="19">
        <v>0.150189124092313</v>
      </c>
      <c r="AG19" s="19">
        <v>0.118693083089845</v>
      </c>
      <c r="AH19" s="19">
        <v>8.4171121785032194E-2</v>
      </c>
      <c r="AI19" s="19">
        <v>4.5608524728943799E-2</v>
      </c>
      <c r="AJ19" s="19">
        <v>2.8811243422484801E-2</v>
      </c>
      <c r="AK19" s="19"/>
      <c r="AL19" s="19">
        <v>6.2521839231197002E-2</v>
      </c>
      <c r="AM19" s="19">
        <v>0.117479927722629</v>
      </c>
      <c r="AN19" s="19">
        <v>0.119942681805285</v>
      </c>
      <c r="AO19" s="19">
        <v>0.122019845803761</v>
      </c>
      <c r="AP19" s="19">
        <v>0.19015845852565699</v>
      </c>
      <c r="AQ19" s="19">
        <v>6.4600657523736796E-2</v>
      </c>
      <c r="AR19" s="19"/>
      <c r="AS19" s="19">
        <v>0.115421305874376</v>
      </c>
      <c r="AT19" s="19">
        <v>0.100655663699628</v>
      </c>
      <c r="AU19" s="19"/>
      <c r="AV19" s="19">
        <v>0.12174769626351099</v>
      </c>
      <c r="AW19" s="19">
        <v>0.100688189027137</v>
      </c>
    </row>
    <row r="20" spans="2:49" x14ac:dyDescent="0.3">
      <c r="B20" s="16"/>
    </row>
    <row r="21" spans="2:49" x14ac:dyDescent="0.3">
      <c r="B21" t="s">
        <v>81</v>
      </c>
    </row>
    <row r="22" spans="2:49" x14ac:dyDescent="0.3">
      <c r="B22" t="s">
        <v>82</v>
      </c>
    </row>
    <row r="24" spans="2:49" x14ac:dyDescent="0.3">
      <c r="B24"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341</v>
      </c>
      <c r="C9" s="17">
        <v>4.9280762078305999E-2</v>
      </c>
      <c r="D9" s="17">
        <v>6.9729093396734304E-2</v>
      </c>
      <c r="E9" s="17">
        <v>2.88751910538061E-2</v>
      </c>
      <c r="F9" s="17"/>
      <c r="G9" s="17">
        <v>9.4471476287930206E-2</v>
      </c>
      <c r="H9" s="17">
        <v>5.7134789826355899E-2</v>
      </c>
      <c r="I9" s="17">
        <v>4.6626940373121199E-2</v>
      </c>
      <c r="J9" s="17">
        <v>5.8441116095388997E-2</v>
      </c>
      <c r="K9" s="17">
        <v>3.0652856535142901E-2</v>
      </c>
      <c r="L9" s="17">
        <v>1.9881083272363001E-2</v>
      </c>
      <c r="M9" s="17"/>
      <c r="N9" s="17">
        <v>4.5000277527412501E-2</v>
      </c>
      <c r="O9" s="17">
        <v>4.8973546760923102E-2</v>
      </c>
      <c r="P9" s="17">
        <v>6.7944646108995005E-2</v>
      </c>
      <c r="Q9" s="17">
        <v>3.8342284611188597E-2</v>
      </c>
      <c r="R9" s="17"/>
      <c r="S9" s="17">
        <v>4.7308183518553003E-2</v>
      </c>
      <c r="T9" s="17">
        <v>3.9942211783430603E-2</v>
      </c>
      <c r="U9" s="17">
        <v>5.9183887144057298E-2</v>
      </c>
      <c r="V9" s="17">
        <v>3.4508893131674302E-2</v>
      </c>
      <c r="W9" s="17">
        <v>6.8331462758153896E-2</v>
      </c>
      <c r="X9" s="17">
        <v>4.4816287354481198E-2</v>
      </c>
      <c r="Y9" s="17">
        <v>4.8432539362183002E-2</v>
      </c>
      <c r="Z9" s="17">
        <v>3.6478454260028097E-2</v>
      </c>
      <c r="AA9" s="17">
        <v>4.4499890627517601E-2</v>
      </c>
      <c r="AB9" s="17">
        <v>6.2250891178135301E-2</v>
      </c>
      <c r="AC9" s="17">
        <v>8.9896651752133905E-2</v>
      </c>
      <c r="AD9" s="17">
        <v>1.6179540546291699E-2</v>
      </c>
      <c r="AE9" s="17"/>
      <c r="AF9" s="17">
        <v>4.01511464166091E-2</v>
      </c>
      <c r="AG9" s="17">
        <v>6.9177001762723803E-2</v>
      </c>
      <c r="AH9" s="17">
        <v>4.6822818186107999E-2</v>
      </c>
      <c r="AI9" s="17">
        <v>4.8405018614822902E-2</v>
      </c>
      <c r="AJ9" s="17">
        <v>3.5311594198893702E-2</v>
      </c>
      <c r="AK9" s="17"/>
      <c r="AL9" s="17">
        <v>5.49015108978676E-2</v>
      </c>
      <c r="AM9" s="17">
        <v>3.6446968509458902E-2</v>
      </c>
      <c r="AN9" s="17">
        <v>6.5833628089867494E-2</v>
      </c>
      <c r="AO9" s="17">
        <v>5.2528861546637301E-2</v>
      </c>
      <c r="AP9" s="17">
        <v>4.54072903322209E-2</v>
      </c>
      <c r="AQ9" s="17">
        <v>5.3144501314114398E-2</v>
      </c>
      <c r="AR9" s="17"/>
      <c r="AS9" s="17">
        <v>4.5685627111999597E-2</v>
      </c>
      <c r="AT9" s="17">
        <v>5.3562036943583399E-2</v>
      </c>
      <c r="AU9" s="17"/>
      <c r="AV9" s="17">
        <v>4.3808681680733999E-2</v>
      </c>
      <c r="AW9" s="17">
        <v>5.0056722579364298E-2</v>
      </c>
    </row>
    <row r="10" spans="2:49" ht="43.2" x14ac:dyDescent="0.3">
      <c r="B10" s="18" t="s">
        <v>342</v>
      </c>
      <c r="C10" s="17">
        <v>9.1076092162971495E-2</v>
      </c>
      <c r="D10" s="17">
        <v>0.13348722513466901</v>
      </c>
      <c r="E10" s="17">
        <v>4.9384454001150699E-2</v>
      </c>
      <c r="F10" s="17"/>
      <c r="G10" s="17">
        <v>0.13470097008347101</v>
      </c>
      <c r="H10" s="17">
        <v>0.20731272624549699</v>
      </c>
      <c r="I10" s="17">
        <v>0.100929003723789</v>
      </c>
      <c r="J10" s="17">
        <v>6.2504242151229697E-2</v>
      </c>
      <c r="K10" s="17">
        <v>3.2316252296402503E-2</v>
      </c>
      <c r="L10" s="17">
        <v>2.20805938228524E-2</v>
      </c>
      <c r="M10" s="17"/>
      <c r="N10" s="17">
        <v>0.14013853012446001</v>
      </c>
      <c r="O10" s="17">
        <v>7.4654679483004402E-2</v>
      </c>
      <c r="P10" s="17">
        <v>8.5559143064757398E-2</v>
      </c>
      <c r="Q10" s="17">
        <v>5.9252294291086499E-2</v>
      </c>
      <c r="R10" s="17"/>
      <c r="S10" s="17">
        <v>0.147959272313161</v>
      </c>
      <c r="T10" s="17">
        <v>7.6417942148415199E-2</v>
      </c>
      <c r="U10" s="17">
        <v>6.0678151843542499E-2</v>
      </c>
      <c r="V10" s="17">
        <v>8.0971328314674004E-2</v>
      </c>
      <c r="W10" s="17">
        <v>0.104588060726324</v>
      </c>
      <c r="X10" s="17">
        <v>5.9774331492073299E-2</v>
      </c>
      <c r="Y10" s="17">
        <v>0.10523600307699001</v>
      </c>
      <c r="Z10" s="17">
        <v>0.150321307162189</v>
      </c>
      <c r="AA10" s="17">
        <v>0.108187272035787</v>
      </c>
      <c r="AB10" s="17">
        <v>6.8379838952752806E-2</v>
      </c>
      <c r="AC10" s="17">
        <v>3.5784597403862098E-2</v>
      </c>
      <c r="AD10" s="17">
        <v>4.3209155860624501E-2</v>
      </c>
      <c r="AE10" s="17"/>
      <c r="AF10" s="17">
        <v>3.60633586326796E-2</v>
      </c>
      <c r="AG10" s="17">
        <v>6.6425826035841407E-2</v>
      </c>
      <c r="AH10" s="17">
        <v>0.119167695390763</v>
      </c>
      <c r="AI10" s="17">
        <v>0.17268600257015501</v>
      </c>
      <c r="AJ10" s="17">
        <v>0.286677408040794</v>
      </c>
      <c r="AK10" s="17"/>
      <c r="AL10" s="17">
        <v>0.15258477832366599</v>
      </c>
      <c r="AM10" s="17">
        <v>7.9949094185986599E-2</v>
      </c>
      <c r="AN10" s="17">
        <v>9.8405228798527394E-2</v>
      </c>
      <c r="AO10" s="17">
        <v>5.5825260177356499E-2</v>
      </c>
      <c r="AP10" s="17">
        <v>3.5392716718379701E-2</v>
      </c>
      <c r="AQ10" s="17">
        <v>4.8537693189755697E-2</v>
      </c>
      <c r="AR10" s="17"/>
      <c r="AS10" s="17">
        <v>9.5982845424929394E-2</v>
      </c>
      <c r="AT10" s="17">
        <v>8.5232873589143804E-2</v>
      </c>
      <c r="AU10" s="17"/>
      <c r="AV10" s="17">
        <v>9.5152629502352898E-2</v>
      </c>
      <c r="AW10" s="17">
        <v>9.79162809929848E-2</v>
      </c>
    </row>
    <row r="11" spans="2:49" ht="28.8" x14ac:dyDescent="0.3">
      <c r="B11" s="18" t="s">
        <v>343</v>
      </c>
      <c r="C11" s="17">
        <v>9.1928911074515507E-2</v>
      </c>
      <c r="D11" s="17">
        <v>0.11394477261614699</v>
      </c>
      <c r="E11" s="17">
        <v>7.1115340694673596E-2</v>
      </c>
      <c r="F11" s="17"/>
      <c r="G11" s="17">
        <v>0.13573283367695299</v>
      </c>
      <c r="H11" s="17">
        <v>0.18437657639403199</v>
      </c>
      <c r="I11" s="17">
        <v>0.102389108123893</v>
      </c>
      <c r="J11" s="17">
        <v>7.1979766404461895E-2</v>
      </c>
      <c r="K11" s="17">
        <v>5.69291776075092E-2</v>
      </c>
      <c r="L11" s="17">
        <v>1.8677560333822101E-2</v>
      </c>
      <c r="M11" s="17"/>
      <c r="N11" s="17">
        <v>0.13032309092733901</v>
      </c>
      <c r="O11" s="17">
        <v>7.37753999099547E-2</v>
      </c>
      <c r="P11" s="17">
        <v>8.8249138048264494E-2</v>
      </c>
      <c r="Q11" s="17">
        <v>7.3580659818352101E-2</v>
      </c>
      <c r="R11" s="17"/>
      <c r="S11" s="17">
        <v>0.12823669773860899</v>
      </c>
      <c r="T11" s="17">
        <v>7.6976467999002401E-2</v>
      </c>
      <c r="U11" s="17">
        <v>7.37657296180836E-2</v>
      </c>
      <c r="V11" s="17">
        <v>0.11646894393141299</v>
      </c>
      <c r="W11" s="17">
        <v>3.7517766779427399E-2</v>
      </c>
      <c r="X11" s="17">
        <v>0.12102177170872799</v>
      </c>
      <c r="Y11" s="17">
        <v>4.7321119474125303E-2</v>
      </c>
      <c r="Z11" s="17">
        <v>0.111062958536694</v>
      </c>
      <c r="AA11" s="17">
        <v>8.3396158875678403E-2</v>
      </c>
      <c r="AB11" s="17">
        <v>0.114044792950937</v>
      </c>
      <c r="AC11" s="17">
        <v>6.2304969126718499E-2</v>
      </c>
      <c r="AD11" s="17">
        <v>0.109448688694052</v>
      </c>
      <c r="AE11" s="17"/>
      <c r="AF11" s="17">
        <v>5.9773820617170098E-2</v>
      </c>
      <c r="AG11" s="17">
        <v>5.9469135949877502E-2</v>
      </c>
      <c r="AH11" s="17">
        <v>0.124662575850624</v>
      </c>
      <c r="AI11" s="17">
        <v>0.15056648580624299</v>
      </c>
      <c r="AJ11" s="17">
        <v>0.17166414129574001</v>
      </c>
      <c r="AK11" s="17"/>
      <c r="AL11" s="17">
        <v>0.15210176856160801</v>
      </c>
      <c r="AM11" s="17">
        <v>7.0920821468641398E-2</v>
      </c>
      <c r="AN11" s="17">
        <v>7.7430799787165494E-2</v>
      </c>
      <c r="AO11" s="17">
        <v>6.85128763904191E-2</v>
      </c>
      <c r="AP11" s="17">
        <v>5.6030076262693101E-2</v>
      </c>
      <c r="AQ11" s="17">
        <v>8.1655510325989694E-2</v>
      </c>
      <c r="AR11" s="17"/>
      <c r="AS11" s="17">
        <v>9.3000941266552895E-2</v>
      </c>
      <c r="AT11" s="17">
        <v>9.0652281418326694E-2</v>
      </c>
      <c r="AU11" s="17"/>
      <c r="AV11" s="17">
        <v>9.3180670004913604E-2</v>
      </c>
      <c r="AW11" s="17">
        <v>9.2582382761592003E-2</v>
      </c>
    </row>
    <row r="12" spans="2:49" x14ac:dyDescent="0.3">
      <c r="B12" s="18" t="s">
        <v>344</v>
      </c>
      <c r="C12" s="17">
        <v>0.126916948387919</v>
      </c>
      <c r="D12" s="17">
        <v>0.133395297733058</v>
      </c>
      <c r="E12" s="17">
        <v>0.119716366842801</v>
      </c>
      <c r="F12" s="17"/>
      <c r="G12" s="17">
        <v>0.167989047095771</v>
      </c>
      <c r="H12" s="17">
        <v>0.19349399590323599</v>
      </c>
      <c r="I12" s="17">
        <v>0.17721049262732899</v>
      </c>
      <c r="J12" s="17">
        <v>0.10729915724279999</v>
      </c>
      <c r="K12" s="17">
        <v>7.8523115199745294E-2</v>
      </c>
      <c r="L12" s="17">
        <v>5.2663144750642703E-2</v>
      </c>
      <c r="M12" s="17"/>
      <c r="N12" s="17">
        <v>0.16130547026040701</v>
      </c>
      <c r="O12" s="17">
        <v>0.114990366441999</v>
      </c>
      <c r="P12" s="17">
        <v>0.12525677496168</v>
      </c>
      <c r="Q12" s="17">
        <v>0.105024508089076</v>
      </c>
      <c r="R12" s="17"/>
      <c r="S12" s="17">
        <v>0.16718488280249699</v>
      </c>
      <c r="T12" s="17">
        <v>0.112465458366654</v>
      </c>
      <c r="U12" s="17">
        <v>0.122545614732346</v>
      </c>
      <c r="V12" s="17">
        <v>0.140239352227951</v>
      </c>
      <c r="W12" s="17">
        <v>0.122735981391578</v>
      </c>
      <c r="X12" s="17">
        <v>0.15246142485189501</v>
      </c>
      <c r="Y12" s="17">
        <v>9.7950066944409206E-2</v>
      </c>
      <c r="Z12" s="17">
        <v>0.10739401977336201</v>
      </c>
      <c r="AA12" s="17">
        <v>0.135695085789033</v>
      </c>
      <c r="AB12" s="17">
        <v>9.0580882487802494E-2</v>
      </c>
      <c r="AC12" s="17">
        <v>0.101979877529509</v>
      </c>
      <c r="AD12" s="17">
        <v>0.12791527812620099</v>
      </c>
      <c r="AE12" s="17"/>
      <c r="AF12" s="17">
        <v>8.7613846977979207E-2</v>
      </c>
      <c r="AG12" s="17">
        <v>0.12851445837984801</v>
      </c>
      <c r="AH12" s="17">
        <v>0.15425484154484201</v>
      </c>
      <c r="AI12" s="17">
        <v>0.18966455135222399</v>
      </c>
      <c r="AJ12" s="17">
        <v>0.21271077405111999</v>
      </c>
      <c r="AK12" s="17"/>
      <c r="AL12" s="17">
        <v>0.16305840893599799</v>
      </c>
      <c r="AM12" s="17">
        <v>0.12211422574436601</v>
      </c>
      <c r="AN12" s="17">
        <v>0.13473676895668399</v>
      </c>
      <c r="AO12" s="17">
        <v>0.103498602784514</v>
      </c>
      <c r="AP12" s="17">
        <v>5.8134796947628499E-2</v>
      </c>
      <c r="AQ12" s="17">
        <v>0.171633808380736</v>
      </c>
      <c r="AR12" s="17"/>
      <c r="AS12" s="17">
        <v>0.12534488352690101</v>
      </c>
      <c r="AT12" s="17">
        <v>0.12878904549669001</v>
      </c>
      <c r="AU12" s="17"/>
      <c r="AV12" s="17">
        <v>0.12464853242825499</v>
      </c>
      <c r="AW12" s="17">
        <v>0.12696657006092599</v>
      </c>
    </row>
    <row r="13" spans="2:49" x14ac:dyDescent="0.3">
      <c r="B13" s="18" t="s">
        <v>345</v>
      </c>
      <c r="C13" s="17">
        <v>0.10275491728632299</v>
      </c>
      <c r="D13" s="17">
        <v>9.9481131129306302E-2</v>
      </c>
      <c r="E13" s="17">
        <v>0.10574069238358801</v>
      </c>
      <c r="F13" s="17"/>
      <c r="G13" s="17">
        <v>0.12901699683099899</v>
      </c>
      <c r="H13" s="17">
        <v>8.3086330988210194E-2</v>
      </c>
      <c r="I13" s="17">
        <v>0.12914149909907499</v>
      </c>
      <c r="J13" s="17">
        <v>0.11746665350666299</v>
      </c>
      <c r="K13" s="17">
        <v>9.5104596253355905E-2</v>
      </c>
      <c r="L13" s="17">
        <v>7.2754697965648804E-2</v>
      </c>
      <c r="M13" s="17"/>
      <c r="N13" s="17">
        <v>9.7655549144254505E-2</v>
      </c>
      <c r="O13" s="17">
        <v>0.11901852403668201</v>
      </c>
      <c r="P13" s="17">
        <v>0.103727270641656</v>
      </c>
      <c r="Q13" s="17">
        <v>8.6030215802472706E-2</v>
      </c>
      <c r="R13" s="17"/>
      <c r="S13" s="17">
        <v>9.6078334125871204E-2</v>
      </c>
      <c r="T13" s="17">
        <v>0.116348314118007</v>
      </c>
      <c r="U13" s="17">
        <v>0.102403097588499</v>
      </c>
      <c r="V13" s="17">
        <v>9.0615985886249306E-2</v>
      </c>
      <c r="W13" s="17">
        <v>6.54484366388913E-2</v>
      </c>
      <c r="X13" s="17">
        <v>0.101591486357849</v>
      </c>
      <c r="Y13" s="17">
        <v>9.3789060189488002E-2</v>
      </c>
      <c r="Z13" s="17">
        <v>0.12839436583202099</v>
      </c>
      <c r="AA13" s="17">
        <v>9.5279157685876997E-2</v>
      </c>
      <c r="AB13" s="17">
        <v>0.11961937336265301</v>
      </c>
      <c r="AC13" s="17">
        <v>0.11461295762304</v>
      </c>
      <c r="AD13" s="17">
        <v>0.14958010909059599</v>
      </c>
      <c r="AE13" s="17"/>
      <c r="AF13" s="17">
        <v>8.6861325163400394E-2</v>
      </c>
      <c r="AG13" s="17">
        <v>0.10582993439609401</v>
      </c>
      <c r="AH13" s="17">
        <v>0.106364539162665</v>
      </c>
      <c r="AI13" s="17">
        <v>0.105854257166328</v>
      </c>
      <c r="AJ13" s="17">
        <v>0.148258086221909</v>
      </c>
      <c r="AK13" s="17"/>
      <c r="AL13" s="17">
        <v>0.108104469307339</v>
      </c>
      <c r="AM13" s="17">
        <v>9.5017031885409803E-2</v>
      </c>
      <c r="AN13" s="17">
        <v>9.0848501454863603E-2</v>
      </c>
      <c r="AO13" s="17">
        <v>0.12670093296764101</v>
      </c>
      <c r="AP13" s="17">
        <v>8.9486779963965798E-2</v>
      </c>
      <c r="AQ13" s="17">
        <v>8.6218044873893299E-2</v>
      </c>
      <c r="AR13" s="17"/>
      <c r="AS13" s="17">
        <v>8.8833129116188195E-2</v>
      </c>
      <c r="AT13" s="17">
        <v>0.119333711220657</v>
      </c>
      <c r="AU13" s="17"/>
      <c r="AV13" s="17">
        <v>8.5711865308262303E-2</v>
      </c>
      <c r="AW13" s="17">
        <v>9.6102036275665104E-2</v>
      </c>
    </row>
    <row r="14" spans="2:49" x14ac:dyDescent="0.3">
      <c r="B14" s="18" t="s">
        <v>346</v>
      </c>
      <c r="C14" s="17">
        <v>0.51807248553618002</v>
      </c>
      <c r="D14" s="17">
        <v>0.43381890756994801</v>
      </c>
      <c r="E14" s="17">
        <v>0.60132212475412805</v>
      </c>
      <c r="F14" s="17"/>
      <c r="G14" s="17">
        <v>0.31250269902366901</v>
      </c>
      <c r="H14" s="17">
        <v>0.266938281310448</v>
      </c>
      <c r="I14" s="17">
        <v>0.40272188615417698</v>
      </c>
      <c r="J14" s="17">
        <v>0.55703438618689904</v>
      </c>
      <c r="K14" s="17">
        <v>0.69146241660096697</v>
      </c>
      <c r="L14" s="17">
        <v>0.80589355737791002</v>
      </c>
      <c r="M14" s="17"/>
      <c r="N14" s="17">
        <v>0.417223672895353</v>
      </c>
      <c r="O14" s="17">
        <v>0.55210491058086797</v>
      </c>
      <c r="P14" s="17">
        <v>0.51661326753022696</v>
      </c>
      <c r="Q14" s="17">
        <v>0.59496725263141004</v>
      </c>
      <c r="R14" s="17"/>
      <c r="S14" s="17">
        <v>0.40081102504369998</v>
      </c>
      <c r="T14" s="17">
        <v>0.55757622216528102</v>
      </c>
      <c r="U14" s="17">
        <v>0.53334586545843798</v>
      </c>
      <c r="V14" s="17">
        <v>0.51132580924948301</v>
      </c>
      <c r="W14" s="17">
        <v>0.58095589640964695</v>
      </c>
      <c r="X14" s="17">
        <v>0.499668862537128</v>
      </c>
      <c r="Y14" s="17">
        <v>0.60159012606648099</v>
      </c>
      <c r="Z14" s="17">
        <v>0.44430700814451302</v>
      </c>
      <c r="AA14" s="17">
        <v>0.52393034101661795</v>
      </c>
      <c r="AB14" s="17">
        <v>0.51889737285913096</v>
      </c>
      <c r="AC14" s="17">
        <v>0.58394950572503301</v>
      </c>
      <c r="AD14" s="17">
        <v>0.52461585377133302</v>
      </c>
      <c r="AE14" s="17"/>
      <c r="AF14" s="17">
        <v>0.658219334468924</v>
      </c>
      <c r="AG14" s="17">
        <v>0.553385108916016</v>
      </c>
      <c r="AH14" s="17">
        <v>0.43258605458738197</v>
      </c>
      <c r="AI14" s="17">
        <v>0.314416019480936</v>
      </c>
      <c r="AJ14" s="17">
        <v>0.14537799619154401</v>
      </c>
      <c r="AK14" s="17"/>
      <c r="AL14" s="17">
        <v>0.355380372710424</v>
      </c>
      <c r="AM14" s="17">
        <v>0.57785738638070105</v>
      </c>
      <c r="AN14" s="17">
        <v>0.49364800957272098</v>
      </c>
      <c r="AO14" s="17">
        <v>0.56809205553947895</v>
      </c>
      <c r="AP14" s="17">
        <v>0.69343514706743103</v>
      </c>
      <c r="AQ14" s="17">
        <v>0.55881044191551099</v>
      </c>
      <c r="AR14" s="17"/>
      <c r="AS14" s="17">
        <v>0.53581890459117198</v>
      </c>
      <c r="AT14" s="17">
        <v>0.49693912098634302</v>
      </c>
      <c r="AU14" s="17"/>
      <c r="AV14" s="17">
        <v>0.54050649710058796</v>
      </c>
      <c r="AW14" s="17">
        <v>0.52490227695275304</v>
      </c>
    </row>
    <row r="15" spans="2:49" x14ac:dyDescent="0.3">
      <c r="B15" s="18" t="s">
        <v>142</v>
      </c>
      <c r="C15" s="19">
        <v>1.9969883473785501E-2</v>
      </c>
      <c r="D15" s="19">
        <v>1.61435724201375E-2</v>
      </c>
      <c r="E15" s="19">
        <v>2.38458302698525E-2</v>
      </c>
      <c r="F15" s="19"/>
      <c r="G15" s="19">
        <v>2.5585977001207998E-2</v>
      </c>
      <c r="H15" s="19">
        <v>7.6572993322212004E-3</v>
      </c>
      <c r="I15" s="19">
        <v>4.0981069898615899E-2</v>
      </c>
      <c r="J15" s="19">
        <v>2.5274678412557702E-2</v>
      </c>
      <c r="K15" s="19">
        <v>1.50115855068777E-2</v>
      </c>
      <c r="L15" s="19">
        <v>8.0493624767612095E-3</v>
      </c>
      <c r="M15" s="19"/>
      <c r="N15" s="19">
        <v>8.3534091207738501E-3</v>
      </c>
      <c r="O15" s="19">
        <v>1.6482572786568998E-2</v>
      </c>
      <c r="P15" s="19">
        <v>1.26497596444203E-2</v>
      </c>
      <c r="Q15" s="19">
        <v>4.2802784756413498E-2</v>
      </c>
      <c r="R15" s="19"/>
      <c r="S15" s="19">
        <v>1.2421604457608201E-2</v>
      </c>
      <c r="T15" s="19">
        <v>2.02733834192096E-2</v>
      </c>
      <c r="U15" s="19">
        <v>4.8077653615033099E-2</v>
      </c>
      <c r="V15" s="19">
        <v>2.5869687258555901E-2</v>
      </c>
      <c r="W15" s="19">
        <v>2.04223952959782E-2</v>
      </c>
      <c r="X15" s="19">
        <v>2.0665835697844501E-2</v>
      </c>
      <c r="Y15" s="19">
        <v>5.6810848863233102E-3</v>
      </c>
      <c r="Z15" s="19">
        <v>2.2041886291192799E-2</v>
      </c>
      <c r="AA15" s="19">
        <v>9.0120939694886097E-3</v>
      </c>
      <c r="AB15" s="19">
        <v>2.62268482085889E-2</v>
      </c>
      <c r="AC15" s="19">
        <v>1.14714408397023E-2</v>
      </c>
      <c r="AD15" s="19">
        <v>2.9051373910901099E-2</v>
      </c>
      <c r="AE15" s="19"/>
      <c r="AF15" s="19">
        <v>3.1317167723237498E-2</v>
      </c>
      <c r="AG15" s="19">
        <v>1.7198534559599198E-2</v>
      </c>
      <c r="AH15" s="19">
        <v>1.6141475277615398E-2</v>
      </c>
      <c r="AI15" s="19">
        <v>1.84076650092907E-2</v>
      </c>
      <c r="AJ15" s="19">
        <v>0</v>
      </c>
      <c r="AK15" s="19"/>
      <c r="AL15" s="19">
        <v>1.38686912630976E-2</v>
      </c>
      <c r="AM15" s="19">
        <v>1.76944718254364E-2</v>
      </c>
      <c r="AN15" s="19">
        <v>3.9097063340171399E-2</v>
      </c>
      <c r="AO15" s="19">
        <v>2.4841410593953499E-2</v>
      </c>
      <c r="AP15" s="19">
        <v>2.2113192707681199E-2</v>
      </c>
      <c r="AQ15" s="19">
        <v>0</v>
      </c>
      <c r="AR15" s="19"/>
      <c r="AS15" s="19">
        <v>1.53336689622571E-2</v>
      </c>
      <c r="AT15" s="19">
        <v>2.5490930345256301E-2</v>
      </c>
      <c r="AU15" s="19"/>
      <c r="AV15" s="19">
        <v>1.69911239748942E-2</v>
      </c>
      <c r="AW15" s="19">
        <v>1.14737303767151E-2</v>
      </c>
    </row>
    <row r="16" spans="2:49"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W32"/>
  <sheetViews>
    <sheetView showGridLines="0" topLeftCell="A9" workbookViewId="0">
      <pane xSplit="2" topLeftCell="C1" activePane="topRight" state="frozen"/>
      <selection pane="topRight" activeCell="B21" sqref="B2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230</v>
      </c>
      <c r="C9" s="17">
        <v>0.42934308265758597</v>
      </c>
      <c r="D9" s="17">
        <v>0.58446589448698205</v>
      </c>
      <c r="E9" s="17">
        <v>0.212498058342737</v>
      </c>
      <c r="F9" s="17"/>
      <c r="G9" s="17">
        <v>0.44104245055227997</v>
      </c>
      <c r="H9" s="17">
        <v>0.58692736879991103</v>
      </c>
      <c r="I9" s="17">
        <v>0.419710436641762</v>
      </c>
      <c r="J9" s="17">
        <v>0.42076035127187</v>
      </c>
      <c r="K9" s="17">
        <v>0.232288511851546</v>
      </c>
      <c r="L9" s="17">
        <v>0.150379933504941</v>
      </c>
      <c r="M9" s="17"/>
      <c r="N9" s="17">
        <v>0.47098429237811101</v>
      </c>
      <c r="O9" s="17">
        <v>0.386653677155121</v>
      </c>
      <c r="P9" s="17">
        <v>0.433204585995208</v>
      </c>
      <c r="Q9" s="17">
        <v>0.41518455485098299</v>
      </c>
      <c r="R9" s="17"/>
      <c r="S9" s="17">
        <v>0.495788834496873</v>
      </c>
      <c r="T9" s="17">
        <v>0.39945073518068702</v>
      </c>
      <c r="U9" s="17">
        <v>0.320916569594354</v>
      </c>
      <c r="V9" s="17">
        <v>0.37540180146765201</v>
      </c>
      <c r="W9" s="17">
        <v>0.50759455802117404</v>
      </c>
      <c r="X9" s="17">
        <v>0.39809007319161199</v>
      </c>
      <c r="Y9" s="17">
        <v>0.38941858187719802</v>
      </c>
      <c r="Z9" s="17">
        <v>0.458407117159708</v>
      </c>
      <c r="AA9" s="17">
        <v>0.492108761585689</v>
      </c>
      <c r="AB9" s="17">
        <v>0.45432495950354801</v>
      </c>
      <c r="AC9" s="17">
        <v>0.380288309166668</v>
      </c>
      <c r="AD9" s="17">
        <v>0.32463358128845299</v>
      </c>
      <c r="AE9" s="17"/>
      <c r="AF9" s="17">
        <v>0.368407363654362</v>
      </c>
      <c r="AG9" s="17">
        <v>0.39399106896689301</v>
      </c>
      <c r="AH9" s="17">
        <v>0.46227768620481102</v>
      </c>
      <c r="AI9" s="17">
        <v>0.47558902301324002</v>
      </c>
      <c r="AJ9" s="17">
        <v>0.66203193601010102</v>
      </c>
      <c r="AK9" s="17"/>
      <c r="AL9" s="17">
        <v>0.542574778504477</v>
      </c>
      <c r="AM9" s="17">
        <v>0.36201177867739598</v>
      </c>
      <c r="AN9" s="17">
        <v>0.45089720334869099</v>
      </c>
      <c r="AO9" s="17">
        <v>0.30100585128491703</v>
      </c>
      <c r="AP9" s="17">
        <v>0.31229223894378599</v>
      </c>
      <c r="AQ9" s="17">
        <v>0.45048001393325998</v>
      </c>
      <c r="AR9" s="17"/>
      <c r="AS9" s="17">
        <v>0.44604124907898002</v>
      </c>
      <c r="AT9" s="17">
        <v>0.41065398015815502</v>
      </c>
      <c r="AU9" s="17"/>
      <c r="AV9" s="17">
        <v>0.42484665533296101</v>
      </c>
      <c r="AW9" s="17">
        <v>0.493151286473614</v>
      </c>
    </row>
    <row r="10" spans="2:49" x14ac:dyDescent="0.3">
      <c r="B10" s="18" t="s">
        <v>239</v>
      </c>
      <c r="C10" s="17">
        <v>0.219470879270872</v>
      </c>
      <c r="D10" s="17">
        <v>0.128898061304378</v>
      </c>
      <c r="E10" s="17">
        <v>0.34691581406718902</v>
      </c>
      <c r="F10" s="17"/>
      <c r="G10" s="17">
        <v>0.150758118884813</v>
      </c>
      <c r="H10" s="17">
        <v>0.20894489525724</v>
      </c>
      <c r="I10" s="17">
        <v>0.22908315388598399</v>
      </c>
      <c r="J10" s="17">
        <v>0.24330345613764601</v>
      </c>
      <c r="K10" s="17">
        <v>0.32045294814650799</v>
      </c>
      <c r="L10" s="17">
        <v>0.24249146101508001</v>
      </c>
      <c r="M10" s="17"/>
      <c r="N10" s="17">
        <v>0.22071282304925499</v>
      </c>
      <c r="O10" s="17">
        <v>0.244317043675881</v>
      </c>
      <c r="P10" s="17">
        <v>0.16781811396838001</v>
      </c>
      <c r="Q10" s="17">
        <v>0.23989346159205899</v>
      </c>
      <c r="R10" s="17"/>
      <c r="S10" s="17">
        <v>0.23122113044134099</v>
      </c>
      <c r="T10" s="17">
        <v>0.187968165016697</v>
      </c>
      <c r="U10" s="17">
        <v>0.29818909106162</v>
      </c>
      <c r="V10" s="17">
        <v>0.23956488503003601</v>
      </c>
      <c r="W10" s="17">
        <v>0.19338685848502701</v>
      </c>
      <c r="X10" s="17">
        <v>0.22312798597898301</v>
      </c>
      <c r="Y10" s="17">
        <v>0.21023657777903701</v>
      </c>
      <c r="Z10" s="17">
        <v>0.15740167225205501</v>
      </c>
      <c r="AA10" s="17">
        <v>0.18265909528829999</v>
      </c>
      <c r="AB10" s="17">
        <v>0.162051766134995</v>
      </c>
      <c r="AC10" s="17">
        <v>0.24436972875423499</v>
      </c>
      <c r="AD10" s="17">
        <v>0.45979582925521501</v>
      </c>
      <c r="AE10" s="17"/>
      <c r="AF10" s="17">
        <v>0.27619362228963201</v>
      </c>
      <c r="AG10" s="17">
        <v>0.23200058123244399</v>
      </c>
      <c r="AH10" s="17">
        <v>0.19073449641423701</v>
      </c>
      <c r="AI10" s="17">
        <v>0.230126846261687</v>
      </c>
      <c r="AJ10" s="17">
        <v>0.19541632294587</v>
      </c>
      <c r="AK10" s="17"/>
      <c r="AL10" s="17">
        <v>0.187400882250186</v>
      </c>
      <c r="AM10" s="17">
        <v>0.246926495755348</v>
      </c>
      <c r="AN10" s="17">
        <v>0.22337246609488501</v>
      </c>
      <c r="AO10" s="17">
        <v>0.22848494312759099</v>
      </c>
      <c r="AP10" s="17">
        <v>0.214192529319295</v>
      </c>
      <c r="AQ10" s="17">
        <v>0.29090429693192998</v>
      </c>
      <c r="AR10" s="17"/>
      <c r="AS10" s="17">
        <v>0.259008152720128</v>
      </c>
      <c r="AT10" s="17">
        <v>0.175219544280316</v>
      </c>
      <c r="AU10" s="17"/>
      <c r="AV10" s="17">
        <v>0.28448883113819001</v>
      </c>
      <c r="AW10" s="17">
        <v>0.20237127033869501</v>
      </c>
    </row>
    <row r="11" spans="2:49" x14ac:dyDescent="0.3">
      <c r="B11" s="18" t="s">
        <v>231</v>
      </c>
      <c r="C11" s="17">
        <v>0.18224764085169701</v>
      </c>
      <c r="D11" s="17">
        <v>0.187471443908411</v>
      </c>
      <c r="E11" s="17">
        <v>0.17697456832960701</v>
      </c>
      <c r="F11" s="17"/>
      <c r="G11" s="17">
        <v>0.113914191844305</v>
      </c>
      <c r="H11" s="17">
        <v>0.213856508690072</v>
      </c>
      <c r="I11" s="17">
        <v>0.21148451091360199</v>
      </c>
      <c r="J11" s="17">
        <v>0.16989105377548699</v>
      </c>
      <c r="K11" s="17">
        <v>0.180006551454893</v>
      </c>
      <c r="L11" s="17">
        <v>0.19833335487112999</v>
      </c>
      <c r="M11" s="17"/>
      <c r="N11" s="17">
        <v>0.23408310233407201</v>
      </c>
      <c r="O11" s="17">
        <v>0.16677159201303399</v>
      </c>
      <c r="P11" s="17">
        <v>0.16607008881927801</v>
      </c>
      <c r="Q11" s="17">
        <v>0.13482007307552199</v>
      </c>
      <c r="R11" s="17"/>
      <c r="S11" s="17">
        <v>0.24451180761446201</v>
      </c>
      <c r="T11" s="17">
        <v>0.18681297326802401</v>
      </c>
      <c r="U11" s="17">
        <v>8.05657339563111E-2</v>
      </c>
      <c r="V11" s="17">
        <v>0.19062304976694899</v>
      </c>
      <c r="W11" s="17">
        <v>0.134332761264395</v>
      </c>
      <c r="X11" s="17">
        <v>0.144129235254981</v>
      </c>
      <c r="Y11" s="17">
        <v>0.15235195544153399</v>
      </c>
      <c r="Z11" s="17">
        <v>0.12077482476377401</v>
      </c>
      <c r="AA11" s="17">
        <v>0.24185206155182201</v>
      </c>
      <c r="AB11" s="17">
        <v>0.218097485578365</v>
      </c>
      <c r="AC11" s="17">
        <v>0.13298394988393</v>
      </c>
      <c r="AD11" s="17">
        <v>0.13598312611982699</v>
      </c>
      <c r="AE11" s="17"/>
      <c r="AF11" s="17">
        <v>0.14852113687173901</v>
      </c>
      <c r="AG11" s="17">
        <v>0.13872049625267899</v>
      </c>
      <c r="AH11" s="17">
        <v>0.19185810938446199</v>
      </c>
      <c r="AI11" s="17">
        <v>0.21942619433067101</v>
      </c>
      <c r="AJ11" s="17">
        <v>0.284880005422041</v>
      </c>
      <c r="AK11" s="17"/>
      <c r="AL11" s="17">
        <v>0.214601044018424</v>
      </c>
      <c r="AM11" s="17">
        <v>0.20395128067844401</v>
      </c>
      <c r="AN11" s="17">
        <v>0.14166480202208501</v>
      </c>
      <c r="AO11" s="17">
        <v>0.12980170982235301</v>
      </c>
      <c r="AP11" s="17">
        <v>0.18119553171452801</v>
      </c>
      <c r="AQ11" s="17">
        <v>8.6626182126335993E-2</v>
      </c>
      <c r="AR11" s="17"/>
      <c r="AS11" s="17">
        <v>0.219367829549381</v>
      </c>
      <c r="AT11" s="17">
        <v>0.14070158161010299</v>
      </c>
      <c r="AU11" s="17"/>
      <c r="AV11" s="17">
        <v>0.25603468645178001</v>
      </c>
      <c r="AW11" s="17">
        <v>0.137866998699995</v>
      </c>
    </row>
    <row r="12" spans="2:49" x14ac:dyDescent="0.3">
      <c r="B12" s="18" t="s">
        <v>240</v>
      </c>
      <c r="C12" s="17">
        <v>0.131324049115461</v>
      </c>
      <c r="D12" s="17">
        <v>0.13735526061407</v>
      </c>
      <c r="E12" s="17">
        <v>0.124279410431547</v>
      </c>
      <c r="F12" s="17"/>
      <c r="G12" s="17">
        <v>0.17674690947832999</v>
      </c>
      <c r="H12" s="17">
        <v>0.25208487935673002</v>
      </c>
      <c r="I12" s="17">
        <v>9.5624715176990602E-2</v>
      </c>
      <c r="J12" s="17">
        <v>5.2826020319694897E-2</v>
      </c>
      <c r="K12" s="17">
        <v>0</v>
      </c>
      <c r="L12" s="17">
        <v>1.03386384997886E-2</v>
      </c>
      <c r="M12" s="17"/>
      <c r="N12" s="17">
        <v>0.18797505477326801</v>
      </c>
      <c r="O12" s="17">
        <v>8.8032861974696994E-2</v>
      </c>
      <c r="P12" s="17">
        <v>0.135622868864063</v>
      </c>
      <c r="Q12" s="17">
        <v>8.5659703787522107E-2</v>
      </c>
      <c r="R12" s="17"/>
      <c r="S12" s="17">
        <v>0.24340097050067599</v>
      </c>
      <c r="T12" s="17">
        <v>0.159138468374107</v>
      </c>
      <c r="U12" s="17">
        <v>9.2160982350930495E-2</v>
      </c>
      <c r="V12" s="17">
        <v>7.3891057735382806E-2</v>
      </c>
      <c r="W12" s="17">
        <v>8.0544652887076407E-2</v>
      </c>
      <c r="X12" s="17">
        <v>0.132862352180073</v>
      </c>
      <c r="Y12" s="17">
        <v>7.4898016179170898E-2</v>
      </c>
      <c r="Z12" s="17">
        <v>0.120327681111442</v>
      </c>
      <c r="AA12" s="17">
        <v>0.13832923903181199</v>
      </c>
      <c r="AB12" s="17">
        <v>9.8356183116801998E-2</v>
      </c>
      <c r="AC12" s="17">
        <v>2.2085551283540301E-2</v>
      </c>
      <c r="AD12" s="17">
        <v>9.4125152516115806E-2</v>
      </c>
      <c r="AE12" s="17"/>
      <c r="AF12" s="17">
        <v>5.6718610401751302E-2</v>
      </c>
      <c r="AG12" s="17">
        <v>8.4454247188857898E-2</v>
      </c>
      <c r="AH12" s="17">
        <v>0.14655710407190101</v>
      </c>
      <c r="AI12" s="17">
        <v>0.22914562975658201</v>
      </c>
      <c r="AJ12" s="17">
        <v>0.34231635538791699</v>
      </c>
      <c r="AK12" s="17"/>
      <c r="AL12" s="17">
        <v>0.20387052563394101</v>
      </c>
      <c r="AM12" s="17">
        <v>0.118765655985032</v>
      </c>
      <c r="AN12" s="17">
        <v>9.0111941599413103E-2</v>
      </c>
      <c r="AO12" s="17">
        <v>7.68697806246431E-2</v>
      </c>
      <c r="AP12" s="17">
        <v>3.3073659033952402E-2</v>
      </c>
      <c r="AQ12" s="17">
        <v>4.5849839078212003E-2</v>
      </c>
      <c r="AR12" s="17"/>
      <c r="AS12" s="17">
        <v>0.13819817071584001</v>
      </c>
      <c r="AT12" s="17">
        <v>0.12363032035860599</v>
      </c>
      <c r="AU12" s="17"/>
      <c r="AV12" s="17">
        <v>0.15264771133352101</v>
      </c>
      <c r="AW12" s="17">
        <v>0.106080621920543</v>
      </c>
    </row>
    <row r="13" spans="2:49" x14ac:dyDescent="0.3">
      <c r="B13" s="18" t="s">
        <v>233</v>
      </c>
      <c r="C13" s="17">
        <v>0.129375005238132</v>
      </c>
      <c r="D13" s="17">
        <v>0.115569735537878</v>
      </c>
      <c r="E13" s="17">
        <v>0.15070005647375201</v>
      </c>
      <c r="F13" s="17"/>
      <c r="G13" s="17">
        <v>8.9930374389504394E-2</v>
      </c>
      <c r="H13" s="17">
        <v>0.161908604622202</v>
      </c>
      <c r="I13" s="17">
        <v>0.179742245409931</v>
      </c>
      <c r="J13" s="17">
        <v>0.13103956819325299</v>
      </c>
      <c r="K13" s="17">
        <v>5.1282546838690803E-2</v>
      </c>
      <c r="L13" s="17">
        <v>7.6838280555262095E-2</v>
      </c>
      <c r="M13" s="17"/>
      <c r="N13" s="17">
        <v>0.15298540859320001</v>
      </c>
      <c r="O13" s="17">
        <v>0.120276364002963</v>
      </c>
      <c r="P13" s="17">
        <v>0.13556514766490299</v>
      </c>
      <c r="Q13" s="17">
        <v>9.57488194838476E-2</v>
      </c>
      <c r="R13" s="17"/>
      <c r="S13" s="17">
        <v>0.142730410520679</v>
      </c>
      <c r="T13" s="17">
        <v>0.1081779874842</v>
      </c>
      <c r="U13" s="17">
        <v>0.11322965010588</v>
      </c>
      <c r="V13" s="17">
        <v>8.63189757099493E-2</v>
      </c>
      <c r="W13" s="17">
        <v>0.13122631385935901</v>
      </c>
      <c r="X13" s="17">
        <v>0.12340070786664201</v>
      </c>
      <c r="Y13" s="17">
        <v>0.14257076873549901</v>
      </c>
      <c r="Z13" s="17">
        <v>0.231181240771895</v>
      </c>
      <c r="AA13" s="17">
        <v>0.15056842479843099</v>
      </c>
      <c r="AB13" s="17">
        <v>0.107408128022977</v>
      </c>
      <c r="AC13" s="17">
        <v>0.139242374564263</v>
      </c>
      <c r="AD13" s="17">
        <v>0.101784911102452</v>
      </c>
      <c r="AE13" s="17"/>
      <c r="AF13" s="17">
        <v>7.5145666021229102E-2</v>
      </c>
      <c r="AG13" s="17">
        <v>8.4372508829151094E-2</v>
      </c>
      <c r="AH13" s="17">
        <v>0.164754994076934</v>
      </c>
      <c r="AI13" s="17">
        <v>0.195117720159871</v>
      </c>
      <c r="AJ13" s="17">
        <v>0.13270300844223401</v>
      </c>
      <c r="AK13" s="17"/>
      <c r="AL13" s="17">
        <v>0.16476592293853401</v>
      </c>
      <c r="AM13" s="17">
        <v>0.10637862243006101</v>
      </c>
      <c r="AN13" s="17">
        <v>9.3223356771168206E-2</v>
      </c>
      <c r="AO13" s="17">
        <v>8.8732800955604194E-2</v>
      </c>
      <c r="AP13" s="17">
        <v>0.166866855608026</v>
      </c>
      <c r="AQ13" s="17">
        <v>0.154105171916851</v>
      </c>
      <c r="AR13" s="17"/>
      <c r="AS13" s="17">
        <v>0.15034969324619199</v>
      </c>
      <c r="AT13" s="17">
        <v>0.105899487975711</v>
      </c>
      <c r="AU13" s="17"/>
      <c r="AV13" s="17">
        <v>0.17405028006694401</v>
      </c>
      <c r="AW13" s="17">
        <v>9.7669488813864197E-2</v>
      </c>
    </row>
    <row r="14" spans="2:49" x14ac:dyDescent="0.3">
      <c r="B14" s="18" t="s">
        <v>238</v>
      </c>
      <c r="C14" s="17">
        <v>0.11031909519156299</v>
      </c>
      <c r="D14" s="17">
        <v>0.13846764357689501</v>
      </c>
      <c r="E14" s="17">
        <v>6.8753728842217393E-2</v>
      </c>
      <c r="F14" s="17"/>
      <c r="G14" s="17">
        <v>4.9486469917241802E-2</v>
      </c>
      <c r="H14" s="17">
        <v>7.1990088438618594E-2</v>
      </c>
      <c r="I14" s="17">
        <v>7.1811479128574399E-2</v>
      </c>
      <c r="J14" s="17">
        <v>0.15104365658306201</v>
      </c>
      <c r="K14" s="17">
        <v>0.23902264597805301</v>
      </c>
      <c r="L14" s="17">
        <v>0.26006736500990102</v>
      </c>
      <c r="M14" s="17"/>
      <c r="N14" s="17">
        <v>0.129746112859984</v>
      </c>
      <c r="O14" s="17">
        <v>0.10760240328149299</v>
      </c>
      <c r="P14" s="17">
        <v>0.13991111131203299</v>
      </c>
      <c r="Q14" s="17">
        <v>4.8810995712351403E-2</v>
      </c>
      <c r="R14" s="17"/>
      <c r="S14" s="17">
        <v>4.6971891135921102E-2</v>
      </c>
      <c r="T14" s="17">
        <v>8.61488526775811E-2</v>
      </c>
      <c r="U14" s="17">
        <v>6.8555960022667103E-2</v>
      </c>
      <c r="V14" s="17">
        <v>0.187491286643755</v>
      </c>
      <c r="W14" s="17">
        <v>0.12504927675355401</v>
      </c>
      <c r="X14" s="17">
        <v>0.120931629406479</v>
      </c>
      <c r="Y14" s="17">
        <v>8.5574472439163801E-2</v>
      </c>
      <c r="Z14" s="17">
        <v>0.12635233745548599</v>
      </c>
      <c r="AA14" s="17">
        <v>9.59373044759598E-2</v>
      </c>
      <c r="AB14" s="17">
        <v>0.24024682753778601</v>
      </c>
      <c r="AC14" s="17">
        <v>0.12574505550017001</v>
      </c>
      <c r="AD14" s="17">
        <v>6.5929861726417405E-2</v>
      </c>
      <c r="AE14" s="17"/>
      <c r="AF14" s="17">
        <v>0.122339215961321</v>
      </c>
      <c r="AG14" s="17">
        <v>0.115945646294642</v>
      </c>
      <c r="AH14" s="17">
        <v>8.7492659464392997E-2</v>
      </c>
      <c r="AI14" s="17">
        <v>9.7444876283757698E-2</v>
      </c>
      <c r="AJ14" s="17">
        <v>0.16749065062245799</v>
      </c>
      <c r="AK14" s="17"/>
      <c r="AL14" s="17">
        <v>9.5108119974731606E-2</v>
      </c>
      <c r="AM14" s="17">
        <v>0.132000294922062</v>
      </c>
      <c r="AN14" s="17">
        <v>0.107842564917574</v>
      </c>
      <c r="AO14" s="17">
        <v>0.123438195089329</v>
      </c>
      <c r="AP14" s="17">
        <v>8.7701202757338101E-2</v>
      </c>
      <c r="AQ14" s="17">
        <v>0.103124710496775</v>
      </c>
      <c r="AR14" s="17"/>
      <c r="AS14" s="17">
        <v>0.146617936647266</v>
      </c>
      <c r="AT14" s="17">
        <v>6.9692313097269601E-2</v>
      </c>
      <c r="AU14" s="17"/>
      <c r="AV14" s="17">
        <v>0.14709061882097799</v>
      </c>
      <c r="AW14" s="17">
        <v>0.14556728782869399</v>
      </c>
    </row>
    <row r="15" spans="2:49" x14ac:dyDescent="0.3">
      <c r="B15" s="18" t="s">
        <v>237</v>
      </c>
      <c r="C15" s="17">
        <v>9.6127008980870995E-2</v>
      </c>
      <c r="D15" s="17">
        <v>0.12927447652448201</v>
      </c>
      <c r="E15" s="17">
        <v>4.7234721579314999E-2</v>
      </c>
      <c r="F15" s="17"/>
      <c r="G15" s="17">
        <v>7.7863810407158507E-2</v>
      </c>
      <c r="H15" s="17">
        <v>9.2817940146668901E-2</v>
      </c>
      <c r="I15" s="17">
        <v>0.13461363229572099</v>
      </c>
      <c r="J15" s="17">
        <v>8.3413998164164796E-2</v>
      </c>
      <c r="K15" s="17">
        <v>0.11191844998276899</v>
      </c>
      <c r="L15" s="17">
        <v>6.2486008995586803E-2</v>
      </c>
      <c r="M15" s="17"/>
      <c r="N15" s="17">
        <v>8.6680376946111803E-2</v>
      </c>
      <c r="O15" s="17">
        <v>7.2042863222050599E-2</v>
      </c>
      <c r="P15" s="17">
        <v>9.1608480424167096E-2</v>
      </c>
      <c r="Q15" s="17">
        <v>0.149256220319682</v>
      </c>
      <c r="R15" s="17"/>
      <c r="S15" s="17">
        <v>0.11553128083689</v>
      </c>
      <c r="T15" s="17">
        <v>0.120409088353873</v>
      </c>
      <c r="U15" s="17">
        <v>5.82684923136738E-2</v>
      </c>
      <c r="V15" s="17">
        <v>7.4772877413906494E-2</v>
      </c>
      <c r="W15" s="17">
        <v>0.123327105154764</v>
      </c>
      <c r="X15" s="17">
        <v>9.9363299076145495E-2</v>
      </c>
      <c r="Y15" s="17">
        <v>0.13943565136559499</v>
      </c>
      <c r="Z15" s="17">
        <v>0.159612863213799</v>
      </c>
      <c r="AA15" s="17">
        <v>9.0800688824677303E-2</v>
      </c>
      <c r="AB15" s="17">
        <v>3.2140625386912897E-2</v>
      </c>
      <c r="AC15" s="17">
        <v>4.0372536349554601E-2</v>
      </c>
      <c r="AD15" s="17">
        <v>6.8374505002859506E-2</v>
      </c>
      <c r="AE15" s="17"/>
      <c r="AF15" s="17">
        <v>0.10125678147737099</v>
      </c>
      <c r="AG15" s="17">
        <v>6.9930168459858E-2</v>
      </c>
      <c r="AH15" s="17">
        <v>0.102317695794165</v>
      </c>
      <c r="AI15" s="17">
        <v>0.122780185089573</v>
      </c>
      <c r="AJ15" s="17">
        <v>3.7384534014682502E-2</v>
      </c>
      <c r="AK15" s="17"/>
      <c r="AL15" s="17">
        <v>0.114527224197538</v>
      </c>
      <c r="AM15" s="17">
        <v>7.2154054396926307E-2</v>
      </c>
      <c r="AN15" s="17">
        <v>0.11553049992437001</v>
      </c>
      <c r="AO15" s="17">
        <v>8.4111791471514402E-2</v>
      </c>
      <c r="AP15" s="17">
        <v>8.8678818364531301E-2</v>
      </c>
      <c r="AQ15" s="17">
        <v>8.5511183385567097E-2</v>
      </c>
      <c r="AR15" s="17"/>
      <c r="AS15" s="17">
        <v>0.10743048160464901</v>
      </c>
      <c r="AT15" s="17">
        <v>8.3475814045202296E-2</v>
      </c>
      <c r="AU15" s="17"/>
      <c r="AV15" s="17">
        <v>8.5943233947640599E-2</v>
      </c>
      <c r="AW15" s="17">
        <v>0.15519101208519001</v>
      </c>
    </row>
    <row r="16" spans="2:49" x14ac:dyDescent="0.3">
      <c r="B16" s="18" t="s">
        <v>243</v>
      </c>
      <c r="C16" s="17">
        <v>9.0774492461607001E-2</v>
      </c>
      <c r="D16" s="17">
        <v>7.4236285854173301E-2</v>
      </c>
      <c r="E16" s="17">
        <v>0.112935848654411</v>
      </c>
      <c r="F16" s="17"/>
      <c r="G16" s="17">
        <v>0.106686329104174</v>
      </c>
      <c r="H16" s="17">
        <v>8.3574870810683405E-2</v>
      </c>
      <c r="I16" s="17">
        <v>0.112767326471908</v>
      </c>
      <c r="J16" s="17">
        <v>8.2516097476142594E-2</v>
      </c>
      <c r="K16" s="17">
        <v>8.3582455145566795E-2</v>
      </c>
      <c r="L16" s="17">
        <v>4.4603899956995201E-2</v>
      </c>
      <c r="M16" s="17"/>
      <c r="N16" s="17">
        <v>9.3266481402539306E-2</v>
      </c>
      <c r="O16" s="17">
        <v>8.4056072285071698E-2</v>
      </c>
      <c r="P16" s="17">
        <v>0.102027756305624</v>
      </c>
      <c r="Q16" s="17">
        <v>8.38021812090783E-2</v>
      </c>
      <c r="R16" s="17"/>
      <c r="S16" s="17">
        <v>0.117618018166778</v>
      </c>
      <c r="T16" s="17">
        <v>8.2630545973442507E-2</v>
      </c>
      <c r="U16" s="17">
        <v>9.7166475314867301E-2</v>
      </c>
      <c r="V16" s="17">
        <v>8.4378230437937005E-2</v>
      </c>
      <c r="W16" s="17">
        <v>9.3071661267337499E-2</v>
      </c>
      <c r="X16" s="17">
        <v>0.111086113855925</v>
      </c>
      <c r="Y16" s="17">
        <v>6.85550402746649E-2</v>
      </c>
      <c r="Z16" s="17">
        <v>0.120985344139088</v>
      </c>
      <c r="AA16" s="17">
        <v>5.98847190551383E-2</v>
      </c>
      <c r="AB16" s="17">
        <v>6.2878519878922803E-2</v>
      </c>
      <c r="AC16" s="17">
        <v>9.2194892696969497E-2</v>
      </c>
      <c r="AD16" s="17">
        <v>9.8462971325462195E-2</v>
      </c>
      <c r="AE16" s="17"/>
      <c r="AF16" s="17">
        <v>7.2758921875510807E-2</v>
      </c>
      <c r="AG16" s="17">
        <v>8.3790361435170796E-2</v>
      </c>
      <c r="AH16" s="17">
        <v>0.10177701598113</v>
      </c>
      <c r="AI16" s="17">
        <v>0.121480482539449</v>
      </c>
      <c r="AJ16" s="17">
        <v>7.2355276910603505E-2</v>
      </c>
      <c r="AK16" s="17"/>
      <c r="AL16" s="17">
        <v>0.105639837645155</v>
      </c>
      <c r="AM16" s="17">
        <v>9.6325558042969397E-2</v>
      </c>
      <c r="AN16" s="17">
        <v>0.102755227161199</v>
      </c>
      <c r="AO16" s="17">
        <v>4.8839601840469801E-2</v>
      </c>
      <c r="AP16" s="17">
        <v>6.1215305980033399E-2</v>
      </c>
      <c r="AQ16" s="17">
        <v>9.7814035711296696E-2</v>
      </c>
      <c r="AR16" s="17"/>
      <c r="AS16" s="17">
        <v>9.5816840343661794E-2</v>
      </c>
      <c r="AT16" s="17">
        <v>8.5130941305908203E-2</v>
      </c>
      <c r="AU16" s="17"/>
      <c r="AV16" s="17">
        <v>0.100302611112439</v>
      </c>
      <c r="AW16" s="17">
        <v>8.5846145401676704E-2</v>
      </c>
    </row>
    <row r="17" spans="2:49" x14ac:dyDescent="0.3">
      <c r="B17" s="18" t="s">
        <v>234</v>
      </c>
      <c r="C17" s="17">
        <v>7.3679888704750701E-2</v>
      </c>
      <c r="D17" s="17">
        <v>8.5727160587866599E-2</v>
      </c>
      <c r="E17" s="17">
        <v>5.48660186248097E-2</v>
      </c>
      <c r="F17" s="17"/>
      <c r="G17" s="17">
        <v>0.135427481903244</v>
      </c>
      <c r="H17" s="17">
        <v>0.105702314411236</v>
      </c>
      <c r="I17" s="17">
        <v>5.1795386924173903E-2</v>
      </c>
      <c r="J17" s="17">
        <v>2.68042578824743E-2</v>
      </c>
      <c r="K17" s="17">
        <v>1.9989140668413501E-2</v>
      </c>
      <c r="L17" s="17">
        <v>2.1126800149220401E-2</v>
      </c>
      <c r="M17" s="17"/>
      <c r="N17" s="17">
        <v>5.1985221373052601E-2</v>
      </c>
      <c r="O17" s="17">
        <v>6.9925776702428694E-2</v>
      </c>
      <c r="P17" s="17">
        <v>9.1283869637580201E-2</v>
      </c>
      <c r="Q17" s="17">
        <v>9.6857304496990398E-2</v>
      </c>
      <c r="R17" s="17"/>
      <c r="S17" s="17">
        <v>9.8458797443696205E-2</v>
      </c>
      <c r="T17" s="17">
        <v>9.21755089578188E-2</v>
      </c>
      <c r="U17" s="17">
        <v>8.4278272269774995E-2</v>
      </c>
      <c r="V17" s="17">
        <v>3.4140898393788803E-2</v>
      </c>
      <c r="W17" s="17">
        <v>6.81882297394098E-2</v>
      </c>
      <c r="X17" s="17">
        <v>6.9776631438235606E-2</v>
      </c>
      <c r="Y17" s="17">
        <v>0.11239717014539601</v>
      </c>
      <c r="Z17" s="17">
        <v>8.4569753998132602E-2</v>
      </c>
      <c r="AA17" s="17">
        <v>7.2431142730771905E-2</v>
      </c>
      <c r="AB17" s="17">
        <v>1.0700478356065799E-2</v>
      </c>
      <c r="AC17" s="17">
        <v>6.2536073636875494E-2</v>
      </c>
      <c r="AD17" s="17">
        <v>7.1679332890447506E-2</v>
      </c>
      <c r="AE17" s="17"/>
      <c r="AF17" s="17">
        <v>0.10095325656022799</v>
      </c>
      <c r="AG17" s="17">
        <v>7.1744920056065198E-2</v>
      </c>
      <c r="AH17" s="17">
        <v>7.8794498414155395E-2</v>
      </c>
      <c r="AI17" s="17">
        <v>6.8250721026916303E-2</v>
      </c>
      <c r="AJ17" s="17">
        <v>3.5534574632711799E-2</v>
      </c>
      <c r="AK17" s="17"/>
      <c r="AL17" s="17">
        <v>0.101255904633527</v>
      </c>
      <c r="AM17" s="17">
        <v>6.4741384541113001E-2</v>
      </c>
      <c r="AN17" s="17">
        <v>5.5669211989132897E-2</v>
      </c>
      <c r="AO17" s="17">
        <v>6.8370639753961598E-2</v>
      </c>
      <c r="AP17" s="17">
        <v>0</v>
      </c>
      <c r="AQ17" s="17">
        <v>6.6608695654792702E-2</v>
      </c>
      <c r="AR17" s="17"/>
      <c r="AS17" s="17">
        <v>4.9733655005687598E-2</v>
      </c>
      <c r="AT17" s="17">
        <v>0.100481251488135</v>
      </c>
      <c r="AU17" s="17"/>
      <c r="AV17" s="17">
        <v>4.6389506283901802E-2</v>
      </c>
      <c r="AW17" s="17">
        <v>5.7166822785378303E-2</v>
      </c>
    </row>
    <row r="18" spans="2:49" x14ac:dyDescent="0.3">
      <c r="B18" s="18" t="s">
        <v>348</v>
      </c>
      <c r="C18" s="17">
        <v>3.9235719505269301E-2</v>
      </c>
      <c r="D18" s="17">
        <v>2.6609757815532601E-2</v>
      </c>
      <c r="E18" s="17">
        <v>5.7782606115076601E-2</v>
      </c>
      <c r="F18" s="17"/>
      <c r="G18" s="17">
        <v>5.5408973401269102E-2</v>
      </c>
      <c r="H18" s="17">
        <v>3.89339297263991E-2</v>
      </c>
      <c r="I18" s="17">
        <v>3.2745817700050299E-2</v>
      </c>
      <c r="J18" s="17">
        <v>5.3280773939357602E-2</v>
      </c>
      <c r="K18" s="17">
        <v>2.2653159883647099E-2</v>
      </c>
      <c r="L18" s="17">
        <v>9.4762321665208503E-3</v>
      </c>
      <c r="M18" s="17"/>
      <c r="N18" s="17">
        <v>4.8695818957801201E-2</v>
      </c>
      <c r="O18" s="17">
        <v>1.9972370816878599E-2</v>
      </c>
      <c r="P18" s="17">
        <v>3.7500070911981397E-2</v>
      </c>
      <c r="Q18" s="17">
        <v>4.9673189032826498E-2</v>
      </c>
      <c r="R18" s="17"/>
      <c r="S18" s="17">
        <v>3.3276197486800801E-2</v>
      </c>
      <c r="T18" s="17">
        <v>2.7247756174547701E-2</v>
      </c>
      <c r="U18" s="17">
        <v>0</v>
      </c>
      <c r="V18" s="17">
        <v>1.15982106699916E-2</v>
      </c>
      <c r="W18" s="17">
        <v>2.8653058466708101E-2</v>
      </c>
      <c r="X18" s="17">
        <v>4.5275672442829699E-2</v>
      </c>
      <c r="Y18" s="17">
        <v>4.25134592835828E-2</v>
      </c>
      <c r="Z18" s="17">
        <v>1.9417945050650001E-2</v>
      </c>
      <c r="AA18" s="17">
        <v>8.5192695514972605E-2</v>
      </c>
      <c r="AB18" s="17">
        <v>4.4981372910509798E-2</v>
      </c>
      <c r="AC18" s="17">
        <v>6.7192277244057699E-2</v>
      </c>
      <c r="AD18" s="17">
        <v>9.9724241832351707E-2</v>
      </c>
      <c r="AE18" s="17"/>
      <c r="AF18" s="17">
        <v>2.9496352330260201E-2</v>
      </c>
      <c r="AG18" s="17">
        <v>2.70816721158561E-2</v>
      </c>
      <c r="AH18" s="17">
        <v>5.8561515771985803E-2</v>
      </c>
      <c r="AI18" s="17">
        <v>3.5371016124004402E-2</v>
      </c>
      <c r="AJ18" s="17">
        <v>3.7085735606880402E-2</v>
      </c>
      <c r="AK18" s="17"/>
      <c r="AL18" s="17">
        <v>5.3443978700011802E-2</v>
      </c>
      <c r="AM18" s="17">
        <v>3.6708649047727901E-2</v>
      </c>
      <c r="AN18" s="17">
        <v>2.03397927956111E-2</v>
      </c>
      <c r="AO18" s="17">
        <v>1.2964483324873001E-2</v>
      </c>
      <c r="AP18" s="17">
        <v>4.8379839569668202E-2</v>
      </c>
      <c r="AQ18" s="17">
        <v>6.5834819693999305E-2</v>
      </c>
      <c r="AR18" s="17"/>
      <c r="AS18" s="17">
        <v>3.2185162200273398E-2</v>
      </c>
      <c r="AT18" s="17">
        <v>4.7126920540513199E-2</v>
      </c>
      <c r="AU18" s="17"/>
      <c r="AV18" s="17">
        <v>3.3179862369468301E-2</v>
      </c>
      <c r="AW18" s="17">
        <v>2.9974203937578599E-2</v>
      </c>
    </row>
    <row r="19" spans="2:49" x14ac:dyDescent="0.3">
      <c r="B19" s="18" t="s">
        <v>242</v>
      </c>
      <c r="C19" s="17">
        <v>3.7839497673870903E-2</v>
      </c>
      <c r="D19" s="17">
        <v>4.2039457961659997E-2</v>
      </c>
      <c r="E19" s="17">
        <v>3.2285448399104598E-2</v>
      </c>
      <c r="F19" s="17"/>
      <c r="G19" s="17">
        <v>7.5951068591930807E-2</v>
      </c>
      <c r="H19" s="17">
        <v>2.3932617536999601E-2</v>
      </c>
      <c r="I19" s="17">
        <v>3.5606061105548703E-2</v>
      </c>
      <c r="J19" s="17">
        <v>4.0562208124874301E-2</v>
      </c>
      <c r="K19" s="17">
        <v>1.01910911872216E-2</v>
      </c>
      <c r="L19" s="17">
        <v>2.0895493210369601E-2</v>
      </c>
      <c r="M19" s="17"/>
      <c r="N19" s="17">
        <v>3.4615689278882797E-2</v>
      </c>
      <c r="O19" s="17">
        <v>2.8412879872788802E-2</v>
      </c>
      <c r="P19" s="17">
        <v>4.5950018886773199E-2</v>
      </c>
      <c r="Q19" s="17">
        <v>4.6532542953145101E-2</v>
      </c>
      <c r="R19" s="17"/>
      <c r="S19" s="17">
        <v>4.3861098496780701E-2</v>
      </c>
      <c r="T19" s="17">
        <v>4.6219650913959298E-2</v>
      </c>
      <c r="U19" s="17">
        <v>2.85380638393984E-2</v>
      </c>
      <c r="V19" s="17">
        <v>2.0440940187853501E-2</v>
      </c>
      <c r="W19" s="17">
        <v>3.2335203178216698E-2</v>
      </c>
      <c r="X19" s="17">
        <v>4.7498791866600103E-2</v>
      </c>
      <c r="Y19" s="17">
        <v>2.78187703931277E-2</v>
      </c>
      <c r="Z19" s="17">
        <v>2.2186696066986401E-2</v>
      </c>
      <c r="AA19" s="17">
        <v>6.9188562066211295E-2</v>
      </c>
      <c r="AB19" s="17">
        <v>2.9647338270803299E-2</v>
      </c>
      <c r="AC19" s="17">
        <v>2.282201457359E-2</v>
      </c>
      <c r="AD19" s="17">
        <v>0</v>
      </c>
      <c r="AE19" s="17"/>
      <c r="AF19" s="17">
        <v>2.7876812033934498E-2</v>
      </c>
      <c r="AG19" s="17">
        <v>6.2392817859102397E-2</v>
      </c>
      <c r="AH19" s="17">
        <v>2.37587306314982E-2</v>
      </c>
      <c r="AI19" s="17">
        <v>3.4977688547875398E-2</v>
      </c>
      <c r="AJ19" s="17">
        <v>6.8400676517495193E-2</v>
      </c>
      <c r="AK19" s="17"/>
      <c r="AL19" s="17">
        <v>4.9547410281438498E-2</v>
      </c>
      <c r="AM19" s="17">
        <v>3.6661220173495601E-2</v>
      </c>
      <c r="AN19" s="17">
        <v>8.6678594620751195E-3</v>
      </c>
      <c r="AO19" s="17">
        <v>4.7252194444934302E-2</v>
      </c>
      <c r="AP19" s="17">
        <v>0</v>
      </c>
      <c r="AQ19" s="17">
        <v>4.2281845056252799E-2</v>
      </c>
      <c r="AR19" s="17"/>
      <c r="AS19" s="17">
        <v>2.8694633808506301E-2</v>
      </c>
      <c r="AT19" s="17">
        <v>4.8074711158398599E-2</v>
      </c>
      <c r="AU19" s="17"/>
      <c r="AV19" s="17">
        <v>3.2263570125909503E-2</v>
      </c>
      <c r="AW19" s="17">
        <v>2.0761822008161599E-2</v>
      </c>
    </row>
    <row r="20" spans="2:49" x14ac:dyDescent="0.3">
      <c r="B20" s="18" t="s">
        <v>241</v>
      </c>
      <c r="C20" s="17">
        <v>3.5255504863965302E-2</v>
      </c>
      <c r="D20" s="17">
        <v>1.8265318480177199E-2</v>
      </c>
      <c r="E20" s="17">
        <v>6.0001056964519503E-2</v>
      </c>
      <c r="F20" s="17"/>
      <c r="G20" s="17">
        <v>5.8733778576257903E-2</v>
      </c>
      <c r="H20" s="17">
        <v>3.08624212883854E-2</v>
      </c>
      <c r="I20" s="17">
        <v>3.43176903335769E-2</v>
      </c>
      <c r="J20" s="17">
        <v>4.6949839303874197E-2</v>
      </c>
      <c r="K20" s="17">
        <v>0</v>
      </c>
      <c r="L20" s="17">
        <v>1.1551728163836599E-2</v>
      </c>
      <c r="M20" s="17"/>
      <c r="N20" s="17">
        <v>3.2823382346475298E-2</v>
      </c>
      <c r="O20" s="17">
        <v>4.5464923825691499E-2</v>
      </c>
      <c r="P20" s="17">
        <v>4.5474379789118398E-2</v>
      </c>
      <c r="Q20" s="17">
        <v>1.58060759493985E-2</v>
      </c>
      <c r="R20" s="17"/>
      <c r="S20" s="17">
        <v>1.4901229916952001E-2</v>
      </c>
      <c r="T20" s="17">
        <v>4.04882286454714E-2</v>
      </c>
      <c r="U20" s="17">
        <v>1.3772830803702001E-2</v>
      </c>
      <c r="V20" s="17">
        <v>7.6105115778142302E-2</v>
      </c>
      <c r="W20" s="17">
        <v>0</v>
      </c>
      <c r="X20" s="17">
        <v>7.2368668977361494E-2</v>
      </c>
      <c r="Y20" s="17">
        <v>0</v>
      </c>
      <c r="Z20" s="17">
        <v>4.8916369379908398E-2</v>
      </c>
      <c r="AA20" s="17">
        <v>5.0652078204472401E-2</v>
      </c>
      <c r="AB20" s="17">
        <v>2.5162148359198201E-2</v>
      </c>
      <c r="AC20" s="17">
        <v>4.58130461204872E-2</v>
      </c>
      <c r="AD20" s="17">
        <v>3.6249949700697198E-2</v>
      </c>
      <c r="AE20" s="17"/>
      <c r="AF20" s="17">
        <v>7.5594916019652699E-3</v>
      </c>
      <c r="AG20" s="17">
        <v>4.7935911889413797E-2</v>
      </c>
      <c r="AH20" s="17">
        <v>3.2170337046254799E-2</v>
      </c>
      <c r="AI20" s="17">
        <v>4.0416766928853202E-2</v>
      </c>
      <c r="AJ20" s="17">
        <v>9.9396302308850701E-2</v>
      </c>
      <c r="AK20" s="17"/>
      <c r="AL20" s="17">
        <v>4.7317564347117799E-2</v>
      </c>
      <c r="AM20" s="17">
        <v>3.18993010612314E-2</v>
      </c>
      <c r="AN20" s="17">
        <v>2.6616952195675801E-2</v>
      </c>
      <c r="AO20" s="17">
        <v>3.0120790984464799E-2</v>
      </c>
      <c r="AP20" s="17">
        <v>1.6546948945981101E-2</v>
      </c>
      <c r="AQ20" s="17">
        <v>2.2134872364833399E-2</v>
      </c>
      <c r="AR20" s="17"/>
      <c r="AS20" s="17">
        <v>3.0403341270365401E-2</v>
      </c>
      <c r="AT20" s="17">
        <v>4.06861959025102E-2</v>
      </c>
      <c r="AU20" s="17"/>
      <c r="AV20" s="17">
        <v>3.6112861963177E-2</v>
      </c>
      <c r="AW20" s="17">
        <v>1.7712570380061701E-2</v>
      </c>
    </row>
    <row r="21" spans="2:49" x14ac:dyDescent="0.3">
      <c r="B21" s="18" t="s">
        <v>246</v>
      </c>
      <c r="C21" s="17">
        <v>2.4153702187661299E-2</v>
      </c>
      <c r="D21" s="17">
        <v>1.11758065527115E-2</v>
      </c>
      <c r="E21" s="17">
        <v>4.3021933292302798E-2</v>
      </c>
      <c r="F21" s="17"/>
      <c r="G21" s="17">
        <v>9.0525249880057997E-3</v>
      </c>
      <c r="H21" s="17">
        <v>3.9548392280706599E-2</v>
      </c>
      <c r="I21" s="17">
        <v>3.2672529618916001E-2</v>
      </c>
      <c r="J21" s="17">
        <v>2.73218698369075E-2</v>
      </c>
      <c r="K21" s="17">
        <v>9.7648379151194405E-3</v>
      </c>
      <c r="L21" s="17">
        <v>0</v>
      </c>
      <c r="M21" s="17"/>
      <c r="N21" s="17">
        <v>2.1544988309536599E-2</v>
      </c>
      <c r="O21" s="17">
        <v>2.3939861749618301E-2</v>
      </c>
      <c r="P21" s="17">
        <v>1.9456269419486201E-2</v>
      </c>
      <c r="Q21" s="17">
        <v>3.4747330336367899E-2</v>
      </c>
      <c r="R21" s="17"/>
      <c r="S21" s="17">
        <v>1.5495079695906201E-2</v>
      </c>
      <c r="T21" s="17">
        <v>3.2491229257925199E-2</v>
      </c>
      <c r="U21" s="17">
        <v>4.65052553364095E-2</v>
      </c>
      <c r="V21" s="17">
        <v>1.1393187065059301E-2</v>
      </c>
      <c r="W21" s="17">
        <v>0</v>
      </c>
      <c r="X21" s="17">
        <v>1.0875010178486799E-2</v>
      </c>
      <c r="Y21" s="17">
        <v>5.4082569279548201E-2</v>
      </c>
      <c r="Z21" s="17">
        <v>2.2095381153619101E-2</v>
      </c>
      <c r="AA21" s="17">
        <v>2.2308927772836801E-2</v>
      </c>
      <c r="AB21" s="17">
        <v>3.1623477468557697E-2</v>
      </c>
      <c r="AC21" s="17">
        <v>0</v>
      </c>
      <c r="AD21" s="17">
        <v>7.38151261668369E-2</v>
      </c>
      <c r="AE21" s="17"/>
      <c r="AF21" s="17">
        <v>2.6586933374570101E-2</v>
      </c>
      <c r="AG21" s="17">
        <v>1.31581268447955E-2</v>
      </c>
      <c r="AH21" s="17">
        <v>2.6066278576781499E-2</v>
      </c>
      <c r="AI21" s="17">
        <v>3.6654411974890597E-2</v>
      </c>
      <c r="AJ21" s="17">
        <v>0</v>
      </c>
      <c r="AK21" s="17"/>
      <c r="AL21" s="17">
        <v>1.7037301185062199E-2</v>
      </c>
      <c r="AM21" s="17">
        <v>2.22239630095637E-2</v>
      </c>
      <c r="AN21" s="17">
        <v>4.5377754753228701E-2</v>
      </c>
      <c r="AO21" s="17">
        <v>2.5779376244973898E-2</v>
      </c>
      <c r="AP21" s="17">
        <v>3.09325575995773E-2</v>
      </c>
      <c r="AQ21" s="17">
        <v>2.4105733887198201E-2</v>
      </c>
      <c r="AR21" s="17"/>
      <c r="AS21" s="17">
        <v>3.2609483802821998E-2</v>
      </c>
      <c r="AT21" s="17">
        <v>1.46897307952055E-2</v>
      </c>
      <c r="AU21" s="17"/>
      <c r="AV21" s="17">
        <v>3.3705625331957603E-2</v>
      </c>
      <c r="AW21" s="17">
        <v>3.0173047934024401E-2</v>
      </c>
    </row>
    <row r="22" spans="2:49" x14ac:dyDescent="0.3">
      <c r="B22" s="18" t="s">
        <v>232</v>
      </c>
      <c r="C22" s="17">
        <v>2.4119153125781799E-2</v>
      </c>
      <c r="D22" s="17">
        <v>3.4957634167564103E-2</v>
      </c>
      <c r="E22" s="17">
        <v>8.8970183165604996E-3</v>
      </c>
      <c r="F22" s="17"/>
      <c r="G22" s="17">
        <v>3.3669036813871497E-2</v>
      </c>
      <c r="H22" s="17">
        <v>2.79904590759214E-2</v>
      </c>
      <c r="I22" s="17">
        <v>2.5389268450505698E-2</v>
      </c>
      <c r="J22" s="17">
        <v>1.91011074653284E-2</v>
      </c>
      <c r="K22" s="17">
        <v>1.95575116095884E-2</v>
      </c>
      <c r="L22" s="17">
        <v>0</v>
      </c>
      <c r="M22" s="17"/>
      <c r="N22" s="17">
        <v>2.3639280859046902E-2</v>
      </c>
      <c r="O22" s="17">
        <v>1.92430353542473E-2</v>
      </c>
      <c r="P22" s="17">
        <v>6.1804977213725703E-3</v>
      </c>
      <c r="Q22" s="17">
        <v>4.7127235430331101E-2</v>
      </c>
      <c r="R22" s="17"/>
      <c r="S22" s="17">
        <v>5.2189865949851004E-3</v>
      </c>
      <c r="T22" s="17">
        <v>3.5618594063550203E-2</v>
      </c>
      <c r="U22" s="17">
        <v>5.4592053309044701E-2</v>
      </c>
      <c r="V22" s="17">
        <v>1.9282259202897799E-2</v>
      </c>
      <c r="W22" s="17">
        <v>7.6150738688504596E-2</v>
      </c>
      <c r="X22" s="17">
        <v>1.1126351464486499E-2</v>
      </c>
      <c r="Y22" s="17">
        <v>2.7408834416172201E-2</v>
      </c>
      <c r="Z22" s="17">
        <v>0</v>
      </c>
      <c r="AA22" s="17">
        <v>9.1879794432900893E-3</v>
      </c>
      <c r="AB22" s="17">
        <v>2.2638403921686999E-2</v>
      </c>
      <c r="AC22" s="17">
        <v>6.2395915334707397E-2</v>
      </c>
      <c r="AD22" s="17">
        <v>0</v>
      </c>
      <c r="AE22" s="17"/>
      <c r="AF22" s="17">
        <v>1.7605559081004599E-2</v>
      </c>
      <c r="AG22" s="17">
        <v>3.2592174195990101E-2</v>
      </c>
      <c r="AH22" s="17">
        <v>3.0319105755357002E-2</v>
      </c>
      <c r="AI22" s="17">
        <v>1.0022345686260901E-2</v>
      </c>
      <c r="AJ22" s="17">
        <v>0</v>
      </c>
      <c r="AK22" s="17"/>
      <c r="AL22" s="17">
        <v>1.0209013925051E-2</v>
      </c>
      <c r="AM22" s="17">
        <v>2.4291205830326401E-2</v>
      </c>
      <c r="AN22" s="17">
        <v>1.6418598107115798E-2</v>
      </c>
      <c r="AO22" s="17">
        <v>5.8047021049654902E-2</v>
      </c>
      <c r="AP22" s="17">
        <v>3.4651699020667899E-2</v>
      </c>
      <c r="AQ22" s="17">
        <v>2.1028334001470299E-2</v>
      </c>
      <c r="AR22" s="17"/>
      <c r="AS22" s="17">
        <v>1.62048439484964E-2</v>
      </c>
      <c r="AT22" s="17">
        <v>3.2977091877486098E-2</v>
      </c>
      <c r="AU22" s="17"/>
      <c r="AV22" s="17">
        <v>1.50929670048359E-2</v>
      </c>
      <c r="AW22" s="17">
        <v>1.86762555274003E-2</v>
      </c>
    </row>
    <row r="23" spans="2:49" x14ac:dyDescent="0.3">
      <c r="B23" s="18" t="s">
        <v>247</v>
      </c>
      <c r="C23" s="17">
        <v>2.2129439407442199E-2</v>
      </c>
      <c r="D23" s="17">
        <v>2.8101909533100301E-2</v>
      </c>
      <c r="E23" s="17">
        <v>1.3848282841568599E-2</v>
      </c>
      <c r="F23" s="17"/>
      <c r="G23" s="17">
        <v>4.8022370403330798E-3</v>
      </c>
      <c r="H23" s="17">
        <v>2.84561419788311E-2</v>
      </c>
      <c r="I23" s="17">
        <v>2.4760139535871001E-2</v>
      </c>
      <c r="J23" s="17">
        <v>1.86138087383655E-2</v>
      </c>
      <c r="K23" s="17">
        <v>3.1269810985327898E-2</v>
      </c>
      <c r="L23" s="17">
        <v>3.3660912602176803E-2</v>
      </c>
      <c r="M23" s="17"/>
      <c r="N23" s="17">
        <v>1.49587235782112E-2</v>
      </c>
      <c r="O23" s="17">
        <v>3.7374520289342801E-2</v>
      </c>
      <c r="P23" s="17">
        <v>2.6162021563741499E-2</v>
      </c>
      <c r="Q23" s="17">
        <v>1.1365794012131799E-2</v>
      </c>
      <c r="R23" s="17"/>
      <c r="S23" s="17">
        <v>4.6089046049757601E-3</v>
      </c>
      <c r="T23" s="17">
        <v>5.0249658551854502E-2</v>
      </c>
      <c r="U23" s="17">
        <v>1.3302099758274E-2</v>
      </c>
      <c r="V23" s="17">
        <v>5.4028973196189302E-2</v>
      </c>
      <c r="W23" s="17">
        <v>1.5113408413570501E-2</v>
      </c>
      <c r="X23" s="17">
        <v>1.07673056239292E-2</v>
      </c>
      <c r="Y23" s="17">
        <v>0</v>
      </c>
      <c r="Z23" s="17">
        <v>3.9820358127318697E-2</v>
      </c>
      <c r="AA23" s="17">
        <v>0</v>
      </c>
      <c r="AB23" s="17">
        <v>3.6047416925110903E-2</v>
      </c>
      <c r="AC23" s="17">
        <v>5.81424193086E-2</v>
      </c>
      <c r="AD23" s="17">
        <v>0</v>
      </c>
      <c r="AE23" s="17"/>
      <c r="AF23" s="17">
        <v>2.81934650803509E-2</v>
      </c>
      <c r="AG23" s="17">
        <v>2.1984598357066499E-2</v>
      </c>
      <c r="AH23" s="17">
        <v>2.6760913192968E-2</v>
      </c>
      <c r="AI23" s="17">
        <v>1.05064244524079E-2</v>
      </c>
      <c r="AJ23" s="17">
        <v>0</v>
      </c>
      <c r="AK23" s="17"/>
      <c r="AL23" s="17">
        <v>1.7851933461603901E-2</v>
      </c>
      <c r="AM23" s="17">
        <v>2.3979503803261099E-2</v>
      </c>
      <c r="AN23" s="17">
        <v>2.4354738971329899E-2</v>
      </c>
      <c r="AO23" s="17">
        <v>2.4301819818113499E-2</v>
      </c>
      <c r="AP23" s="17">
        <v>1.5385974817387999E-2</v>
      </c>
      <c r="AQ23" s="17">
        <v>4.2502961767594397E-2</v>
      </c>
      <c r="AR23" s="17"/>
      <c r="AS23" s="17">
        <v>2.35364039374945E-2</v>
      </c>
      <c r="AT23" s="17">
        <v>2.0554721342498101E-2</v>
      </c>
      <c r="AU23" s="17"/>
      <c r="AV23" s="17">
        <v>2.8923344396631499E-2</v>
      </c>
      <c r="AW23" s="17">
        <v>1.1562644519705101E-2</v>
      </c>
    </row>
    <row r="24" spans="2:49" x14ac:dyDescent="0.3">
      <c r="B24" s="18" t="s">
        <v>245</v>
      </c>
      <c r="C24" s="17">
        <v>1.9898898229050499E-2</v>
      </c>
      <c r="D24" s="17">
        <v>1.30580250652892E-2</v>
      </c>
      <c r="E24" s="17">
        <v>2.9931347443876599E-2</v>
      </c>
      <c r="F24" s="17"/>
      <c r="G24" s="17">
        <v>9.8025767168023401E-3</v>
      </c>
      <c r="H24" s="17">
        <v>2.1345356376160501E-2</v>
      </c>
      <c r="I24" s="17">
        <v>2.6951504840337599E-2</v>
      </c>
      <c r="J24" s="17">
        <v>2.7141070994756999E-2</v>
      </c>
      <c r="K24" s="17">
        <v>1.97866696859758E-2</v>
      </c>
      <c r="L24" s="17">
        <v>9.0253143446288996E-3</v>
      </c>
      <c r="M24" s="17"/>
      <c r="N24" s="17">
        <v>2.4277423854899598E-2</v>
      </c>
      <c r="O24" s="17">
        <v>1.9977970730625998E-2</v>
      </c>
      <c r="P24" s="17">
        <v>1.39495910174983E-2</v>
      </c>
      <c r="Q24" s="17">
        <v>1.9506357595579501E-2</v>
      </c>
      <c r="R24" s="17"/>
      <c r="S24" s="17">
        <v>1.0138346681965799E-2</v>
      </c>
      <c r="T24" s="17">
        <v>3.0755796753123999E-2</v>
      </c>
      <c r="U24" s="17">
        <v>2.8803012487750499E-2</v>
      </c>
      <c r="V24" s="17">
        <v>8.4353458263119099E-3</v>
      </c>
      <c r="W24" s="17">
        <v>0</v>
      </c>
      <c r="X24" s="17">
        <v>1.0491710672929999E-2</v>
      </c>
      <c r="Y24" s="17">
        <v>0</v>
      </c>
      <c r="Z24" s="17">
        <v>0</v>
      </c>
      <c r="AA24" s="17">
        <v>3.1645715708250602E-2</v>
      </c>
      <c r="AB24" s="17">
        <v>2.14939755957252E-2</v>
      </c>
      <c r="AC24" s="17">
        <v>2.29910315468972E-2</v>
      </c>
      <c r="AD24" s="17">
        <v>0.14432335746598801</v>
      </c>
      <c r="AE24" s="17"/>
      <c r="AF24" s="17">
        <v>0</v>
      </c>
      <c r="AG24" s="17">
        <v>2.1275962894351599E-2</v>
      </c>
      <c r="AH24" s="17">
        <v>1.51037983713877E-2</v>
      </c>
      <c r="AI24" s="17">
        <v>3.3519116165454402E-2</v>
      </c>
      <c r="AJ24" s="17">
        <v>0</v>
      </c>
      <c r="AK24" s="17"/>
      <c r="AL24" s="17">
        <v>2.2205025044137901E-2</v>
      </c>
      <c r="AM24" s="17">
        <v>1.17176414960216E-2</v>
      </c>
      <c r="AN24" s="17">
        <v>0</v>
      </c>
      <c r="AO24" s="17">
        <v>3.1982566957004299E-2</v>
      </c>
      <c r="AP24" s="17">
        <v>5.9311642960173099E-2</v>
      </c>
      <c r="AQ24" s="17">
        <v>0</v>
      </c>
      <c r="AR24" s="17"/>
      <c r="AS24" s="17">
        <v>2.37884594891812E-2</v>
      </c>
      <c r="AT24" s="17">
        <v>1.5545581389708E-2</v>
      </c>
      <c r="AU24" s="17"/>
      <c r="AV24" s="17">
        <v>2.4274478167265901E-2</v>
      </c>
      <c r="AW24" s="17">
        <v>2.2708167110217201E-2</v>
      </c>
    </row>
    <row r="25" spans="2:49" x14ac:dyDescent="0.3">
      <c r="B25" s="18" t="s">
        <v>236</v>
      </c>
      <c r="C25" s="17">
        <v>1.8276565039829301E-2</v>
      </c>
      <c r="D25" s="17">
        <v>2.4373625505115699E-2</v>
      </c>
      <c r="E25" s="17">
        <v>9.77047750188389E-3</v>
      </c>
      <c r="F25" s="17"/>
      <c r="G25" s="17">
        <v>5.3645214213581101E-2</v>
      </c>
      <c r="H25" s="17">
        <v>0</v>
      </c>
      <c r="I25" s="17">
        <v>2.30843973872451E-2</v>
      </c>
      <c r="J25" s="17">
        <v>6.6311912657579502E-3</v>
      </c>
      <c r="K25" s="17">
        <v>0</v>
      </c>
      <c r="L25" s="17">
        <v>2.0780904777258601E-2</v>
      </c>
      <c r="M25" s="17"/>
      <c r="N25" s="17">
        <v>2.6668692542562201E-2</v>
      </c>
      <c r="O25" s="17">
        <v>1.3781963140529201E-2</v>
      </c>
      <c r="P25" s="17">
        <v>5.0243654458764003E-3</v>
      </c>
      <c r="Q25" s="17">
        <v>2.4991324965337399E-2</v>
      </c>
      <c r="R25" s="17"/>
      <c r="S25" s="17">
        <v>2.9022926025976E-2</v>
      </c>
      <c r="T25" s="17">
        <v>6.8897481340002703E-3</v>
      </c>
      <c r="U25" s="17">
        <v>1.3135437243636E-2</v>
      </c>
      <c r="V25" s="17">
        <v>4.5387641027675098E-2</v>
      </c>
      <c r="W25" s="17">
        <v>1.3217529180843899E-2</v>
      </c>
      <c r="X25" s="17">
        <v>0</v>
      </c>
      <c r="Y25" s="17">
        <v>1.34548060762248E-2</v>
      </c>
      <c r="Z25" s="17">
        <v>0</v>
      </c>
      <c r="AA25" s="17">
        <v>1.0107520594832E-2</v>
      </c>
      <c r="AB25" s="17">
        <v>2.58072480708837E-2</v>
      </c>
      <c r="AC25" s="17">
        <v>0</v>
      </c>
      <c r="AD25" s="17">
        <v>7.34214085356346E-2</v>
      </c>
      <c r="AE25" s="17"/>
      <c r="AF25" s="17">
        <v>1.8712800284046399E-2</v>
      </c>
      <c r="AG25" s="17">
        <v>3.01124099478784E-2</v>
      </c>
      <c r="AH25" s="17">
        <v>1.22261061568304E-2</v>
      </c>
      <c r="AI25" s="17">
        <v>1.5817708871992801E-2</v>
      </c>
      <c r="AJ25" s="17">
        <v>3.2463866781665303E-2</v>
      </c>
      <c r="AK25" s="17"/>
      <c r="AL25" s="17">
        <v>1.57577719562421E-2</v>
      </c>
      <c r="AM25" s="17">
        <v>7.6590072789182798E-3</v>
      </c>
      <c r="AN25" s="17">
        <v>2.6193578187056699E-2</v>
      </c>
      <c r="AO25" s="17">
        <v>1.8427696333756599E-2</v>
      </c>
      <c r="AP25" s="17">
        <v>4.46465649593107E-2</v>
      </c>
      <c r="AQ25" s="17">
        <v>4.1327725239055001E-2</v>
      </c>
      <c r="AR25" s="17"/>
      <c r="AS25" s="17">
        <v>6.9485308562824899E-3</v>
      </c>
      <c r="AT25" s="17">
        <v>3.0955250030183401E-2</v>
      </c>
      <c r="AU25" s="17"/>
      <c r="AV25" s="17">
        <v>1.0074643607943299E-2</v>
      </c>
      <c r="AW25" s="17">
        <v>0</v>
      </c>
    </row>
    <row r="26" spans="2:49" x14ac:dyDescent="0.3">
      <c r="B26" s="18" t="s">
        <v>244</v>
      </c>
      <c r="C26" s="17">
        <v>1.6063411920538201E-2</v>
      </c>
      <c r="D26" s="17">
        <v>8.0249702609523597E-3</v>
      </c>
      <c r="E26" s="17">
        <v>2.7763633450289898E-2</v>
      </c>
      <c r="F26" s="17"/>
      <c r="G26" s="17">
        <v>1.8944134992275999E-2</v>
      </c>
      <c r="H26" s="17">
        <v>2.4084514731643698E-2</v>
      </c>
      <c r="I26" s="17">
        <v>0</v>
      </c>
      <c r="J26" s="17">
        <v>2.0114327181975099E-2</v>
      </c>
      <c r="K26" s="17">
        <v>2.0756841606486401E-2</v>
      </c>
      <c r="L26" s="17">
        <v>1.07069193069381E-2</v>
      </c>
      <c r="M26" s="17"/>
      <c r="N26" s="17">
        <v>2.1615123239699E-2</v>
      </c>
      <c r="O26" s="17">
        <v>1.20724582617439E-2</v>
      </c>
      <c r="P26" s="17">
        <v>9.0430291013862806E-3</v>
      </c>
      <c r="Q26" s="17">
        <v>1.98497790282323E-2</v>
      </c>
      <c r="R26" s="17"/>
      <c r="S26" s="17">
        <v>1.52679264209118E-2</v>
      </c>
      <c r="T26" s="17">
        <v>1.54150057676537E-2</v>
      </c>
      <c r="U26" s="17">
        <v>4.1385585507309898E-2</v>
      </c>
      <c r="V26" s="17">
        <v>3.1530108994259697E-2</v>
      </c>
      <c r="W26" s="17">
        <v>0</v>
      </c>
      <c r="X26" s="17">
        <v>1.9373870194084999E-2</v>
      </c>
      <c r="Y26" s="17">
        <v>2.8963645392574899E-2</v>
      </c>
      <c r="Z26" s="17">
        <v>0</v>
      </c>
      <c r="AA26" s="17">
        <v>0</v>
      </c>
      <c r="AB26" s="17">
        <v>0</v>
      </c>
      <c r="AC26" s="17">
        <v>2.3958767789627699E-2</v>
      </c>
      <c r="AD26" s="17">
        <v>2.9115960272741399E-2</v>
      </c>
      <c r="AE26" s="17"/>
      <c r="AF26" s="17">
        <v>1.41566836275492E-2</v>
      </c>
      <c r="AG26" s="17">
        <v>1.6222904733089401E-2</v>
      </c>
      <c r="AH26" s="17">
        <v>1.5578491155843499E-2</v>
      </c>
      <c r="AI26" s="17">
        <v>2.9614587015087099E-2</v>
      </c>
      <c r="AJ26" s="17">
        <v>0</v>
      </c>
      <c r="AK26" s="17"/>
      <c r="AL26" s="17">
        <v>1.7362168611565702E-2</v>
      </c>
      <c r="AM26" s="17">
        <v>1.12663448123021E-2</v>
      </c>
      <c r="AN26" s="17">
        <v>1.66826457572012E-2</v>
      </c>
      <c r="AO26" s="17">
        <v>3.11456157360884E-2</v>
      </c>
      <c r="AP26" s="17">
        <v>0</v>
      </c>
      <c r="AQ26" s="17">
        <v>0</v>
      </c>
      <c r="AR26" s="17"/>
      <c r="AS26" s="17">
        <v>1.945816267771E-2</v>
      </c>
      <c r="AT26" s="17">
        <v>1.22639022462593E-2</v>
      </c>
      <c r="AU26" s="17"/>
      <c r="AV26" s="17">
        <v>1.3154549742800699E-2</v>
      </c>
      <c r="AW26" s="17">
        <v>3.3469445207749499E-2</v>
      </c>
    </row>
    <row r="27" spans="2:49" x14ac:dyDescent="0.3">
      <c r="B27" s="18" t="s">
        <v>214</v>
      </c>
      <c r="C27" s="19">
        <v>0.112011337367733</v>
      </c>
      <c r="D27" s="19">
        <v>0.103418731866394</v>
      </c>
      <c r="E27" s="19">
        <v>0.123492950346919</v>
      </c>
      <c r="F27" s="19"/>
      <c r="G27" s="19">
        <v>0.11547405257546201</v>
      </c>
      <c r="H27" s="19">
        <v>4.2812671980657302E-2</v>
      </c>
      <c r="I27" s="19">
        <v>0.12133220335815401</v>
      </c>
      <c r="J27" s="19">
        <v>0.112406373606633</v>
      </c>
      <c r="K27" s="19">
        <v>0.17732779323921799</v>
      </c>
      <c r="L27" s="19">
        <v>0.230211305434392</v>
      </c>
      <c r="M27" s="19"/>
      <c r="N27" s="19">
        <v>9.7736530719260098E-2</v>
      </c>
      <c r="O27" s="19">
        <v>0.13058795704551401</v>
      </c>
      <c r="P27" s="19">
        <v>0.103051463031574</v>
      </c>
      <c r="Q27" s="19">
        <v>0.12072501392574</v>
      </c>
      <c r="R27" s="19"/>
      <c r="S27" s="19">
        <v>7.3291507643804404E-2</v>
      </c>
      <c r="T27" s="19">
        <v>0.12890877612469201</v>
      </c>
      <c r="U27" s="19">
        <v>9.4008318072777694E-2</v>
      </c>
      <c r="V27" s="19">
        <v>0.17490699150676001</v>
      </c>
      <c r="W27" s="19">
        <v>0.209849142156108</v>
      </c>
      <c r="X27" s="19">
        <v>8.1037023319029594E-2</v>
      </c>
      <c r="Y27" s="19">
        <v>0.13556462583050799</v>
      </c>
      <c r="Z27" s="19">
        <v>6.3554384520476001E-2</v>
      </c>
      <c r="AA27" s="19">
        <v>0.113317347535961</v>
      </c>
      <c r="AB27" s="19">
        <v>0.11337630652832099</v>
      </c>
      <c r="AC27" s="19">
        <v>0.114497896718555</v>
      </c>
      <c r="AD27" s="19">
        <v>3.4974525485310902E-2</v>
      </c>
      <c r="AE27" s="19"/>
      <c r="AF27" s="19">
        <v>0.14421892869132799</v>
      </c>
      <c r="AG27" s="19">
        <v>0.124206600859896</v>
      </c>
      <c r="AH27" s="19">
        <v>0.108106853993444</v>
      </c>
      <c r="AI27" s="19">
        <v>6.2636907442595396E-2</v>
      </c>
      <c r="AJ27" s="19">
        <v>0.100838970534937</v>
      </c>
      <c r="AK27" s="19"/>
      <c r="AL27" s="19">
        <v>6.2639712250270402E-2</v>
      </c>
      <c r="AM27" s="19">
        <v>0.13895600510987599</v>
      </c>
      <c r="AN27" s="19">
        <v>0.101647214632373</v>
      </c>
      <c r="AO27" s="19">
        <v>0.169526535686612</v>
      </c>
      <c r="AP27" s="19">
        <v>0.18359096317460799</v>
      </c>
      <c r="AQ27" s="19">
        <v>8.4801697147623201E-2</v>
      </c>
      <c r="AR27" s="19"/>
      <c r="AS27" s="19">
        <v>8.6420977087602102E-2</v>
      </c>
      <c r="AT27" s="19">
        <v>0.140652857292937</v>
      </c>
      <c r="AU27" s="19"/>
      <c r="AV27" s="19">
        <v>8.1145826942278496E-2</v>
      </c>
      <c r="AW27" s="19">
        <v>9.81462558821148E-2</v>
      </c>
    </row>
    <row r="28" spans="2:49" x14ac:dyDescent="0.3">
      <c r="B28" s="16" t="s">
        <v>350</v>
      </c>
    </row>
    <row r="29" spans="2:49" x14ac:dyDescent="0.3">
      <c r="B29" t="s">
        <v>81</v>
      </c>
    </row>
    <row r="30" spans="2:49" x14ac:dyDescent="0.3">
      <c r="B30" t="s">
        <v>82</v>
      </c>
    </row>
    <row r="32" spans="2:49" x14ac:dyDescent="0.3">
      <c r="B32"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W19"/>
  <sheetViews>
    <sheetView showGridLines="0" topLeftCell="A6" workbookViewId="0">
      <pane xSplit="2" topLeftCell="C1" activePane="topRight" state="frozen"/>
      <selection pane="topRight" activeCell="B19" sqref="B1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205</v>
      </c>
      <c r="D7" s="10">
        <v>100</v>
      </c>
      <c r="E7" s="10">
        <v>104</v>
      </c>
      <c r="F7" s="10"/>
      <c r="G7" s="10">
        <v>5</v>
      </c>
      <c r="H7" s="10">
        <v>31</v>
      </c>
      <c r="I7" s="10">
        <v>34</v>
      </c>
      <c r="J7" s="10">
        <v>48</v>
      </c>
      <c r="K7" s="10">
        <v>35</v>
      </c>
      <c r="L7" s="10">
        <v>52</v>
      </c>
      <c r="M7" s="10"/>
      <c r="N7" s="10">
        <v>63</v>
      </c>
      <c r="O7" s="10">
        <v>62</v>
      </c>
      <c r="P7" s="10">
        <v>38</v>
      </c>
      <c r="Q7" s="10">
        <v>41</v>
      </c>
      <c r="R7" s="10"/>
      <c r="S7" s="10">
        <v>28</v>
      </c>
      <c r="T7" s="10">
        <v>36</v>
      </c>
      <c r="U7" s="10">
        <v>9</v>
      </c>
      <c r="V7" s="10">
        <v>20</v>
      </c>
      <c r="W7" s="10">
        <v>2</v>
      </c>
      <c r="X7" s="10">
        <v>17</v>
      </c>
      <c r="Y7" s="10">
        <v>15</v>
      </c>
      <c r="Z7" s="10">
        <v>17</v>
      </c>
      <c r="AA7" s="10">
        <v>17</v>
      </c>
      <c r="AB7" s="10">
        <v>20</v>
      </c>
      <c r="AC7" s="10">
        <v>16</v>
      </c>
      <c r="AD7" s="10">
        <v>8</v>
      </c>
      <c r="AE7" s="10"/>
      <c r="AF7" s="10">
        <v>47</v>
      </c>
      <c r="AG7" s="10">
        <v>51</v>
      </c>
      <c r="AH7" s="10">
        <v>56</v>
      </c>
      <c r="AI7" s="10">
        <v>19</v>
      </c>
      <c r="AJ7" s="10">
        <v>1</v>
      </c>
      <c r="AK7" s="10"/>
      <c r="AL7" s="10">
        <v>49</v>
      </c>
      <c r="AM7" s="10">
        <v>68</v>
      </c>
      <c r="AN7" s="10">
        <v>19</v>
      </c>
      <c r="AO7" s="10">
        <v>36</v>
      </c>
      <c r="AP7" s="10">
        <v>25</v>
      </c>
      <c r="AQ7" s="10">
        <v>8</v>
      </c>
      <c r="AR7" s="10"/>
      <c r="AS7" s="10">
        <v>121</v>
      </c>
      <c r="AT7" s="10">
        <v>84</v>
      </c>
      <c r="AU7" s="10"/>
      <c r="AV7" s="10">
        <v>87</v>
      </c>
      <c r="AW7" s="10">
        <v>34</v>
      </c>
    </row>
    <row r="8" spans="2:49" ht="30" customHeight="1" x14ac:dyDescent="0.3">
      <c r="B8" s="11" t="s">
        <v>20</v>
      </c>
      <c r="C8" s="11">
        <v>206</v>
      </c>
      <c r="D8" s="11">
        <v>102</v>
      </c>
      <c r="E8" s="11">
        <v>103</v>
      </c>
      <c r="F8" s="11"/>
      <c r="G8" s="11">
        <v>5</v>
      </c>
      <c r="H8" s="11">
        <v>31</v>
      </c>
      <c r="I8" s="11">
        <v>39</v>
      </c>
      <c r="J8" s="11">
        <v>49</v>
      </c>
      <c r="K8" s="11">
        <v>34</v>
      </c>
      <c r="L8" s="11">
        <v>49</v>
      </c>
      <c r="M8" s="11"/>
      <c r="N8" s="11">
        <v>62</v>
      </c>
      <c r="O8" s="11">
        <v>61</v>
      </c>
      <c r="P8" s="11">
        <v>41</v>
      </c>
      <c r="Q8" s="11">
        <v>41</v>
      </c>
      <c r="R8" s="11"/>
      <c r="S8" s="11">
        <v>28</v>
      </c>
      <c r="T8" s="11">
        <v>36</v>
      </c>
      <c r="U8" s="11">
        <v>9</v>
      </c>
      <c r="V8" s="11">
        <v>20</v>
      </c>
      <c r="W8" s="11">
        <v>2</v>
      </c>
      <c r="X8" s="11">
        <v>18</v>
      </c>
      <c r="Y8" s="11">
        <v>14</v>
      </c>
      <c r="Z8" s="11">
        <v>16</v>
      </c>
      <c r="AA8" s="11">
        <v>18</v>
      </c>
      <c r="AB8" s="11">
        <v>20</v>
      </c>
      <c r="AC8" s="11">
        <v>15</v>
      </c>
      <c r="AD8" s="11">
        <v>9</v>
      </c>
      <c r="AE8" s="11"/>
      <c r="AF8" s="11">
        <v>47</v>
      </c>
      <c r="AG8" s="11">
        <v>51</v>
      </c>
      <c r="AH8" s="11">
        <v>56</v>
      </c>
      <c r="AI8" s="11">
        <v>19</v>
      </c>
      <c r="AJ8" s="11">
        <v>1</v>
      </c>
      <c r="AK8" s="11"/>
      <c r="AL8" s="11">
        <v>50</v>
      </c>
      <c r="AM8" s="11">
        <v>68</v>
      </c>
      <c r="AN8" s="11">
        <v>19</v>
      </c>
      <c r="AO8" s="11">
        <v>36</v>
      </c>
      <c r="AP8" s="11">
        <v>24</v>
      </c>
      <c r="AQ8" s="11">
        <v>8</v>
      </c>
      <c r="AR8" s="11"/>
      <c r="AS8" s="11">
        <v>122</v>
      </c>
      <c r="AT8" s="11">
        <v>84</v>
      </c>
      <c r="AU8" s="11"/>
      <c r="AV8" s="11">
        <v>89</v>
      </c>
      <c r="AW8" s="11">
        <v>33</v>
      </c>
    </row>
    <row r="9" spans="2:49" x14ac:dyDescent="0.3">
      <c r="B9" s="18" t="s">
        <v>351</v>
      </c>
      <c r="C9" s="17">
        <v>0.16453467126617399</v>
      </c>
      <c r="D9" s="17">
        <v>0.137206031847107</v>
      </c>
      <c r="E9" s="17">
        <v>0.19319578881067201</v>
      </c>
      <c r="F9" s="17"/>
      <c r="G9" s="17">
        <v>0.218436769120608</v>
      </c>
      <c r="H9" s="17">
        <v>0.257261696862988</v>
      </c>
      <c r="I9" s="17">
        <v>0.14203262279348</v>
      </c>
      <c r="J9" s="17">
        <v>0.124210707129232</v>
      </c>
      <c r="K9" s="17">
        <v>0.25724191984594602</v>
      </c>
      <c r="L9" s="17">
        <v>9.5860132803921194E-2</v>
      </c>
      <c r="M9" s="17"/>
      <c r="N9" s="17">
        <v>0.15521802429489601</v>
      </c>
      <c r="O9" s="17">
        <v>0.19204344485986599</v>
      </c>
      <c r="P9" s="17">
        <v>0.24120302209799099</v>
      </c>
      <c r="Q9" s="17">
        <v>6.6109373250237302E-2</v>
      </c>
      <c r="R9" s="17"/>
      <c r="S9" s="17">
        <v>0.17694505841034799</v>
      </c>
      <c r="T9" s="17">
        <v>0.13682260949927699</v>
      </c>
      <c r="U9" s="17">
        <v>0</v>
      </c>
      <c r="V9" s="17">
        <v>0.194077085930036</v>
      </c>
      <c r="W9" s="17">
        <v>0</v>
      </c>
      <c r="X9" s="17">
        <v>0.104067168340918</v>
      </c>
      <c r="Y9" s="17">
        <v>0.19465009616307399</v>
      </c>
      <c r="Z9" s="17">
        <v>0.12340850492434501</v>
      </c>
      <c r="AA9" s="17">
        <v>0.240185753305968</v>
      </c>
      <c r="AB9" s="17">
        <v>0.23428620589129601</v>
      </c>
      <c r="AC9" s="17">
        <v>0.126246895413793</v>
      </c>
      <c r="AD9" s="17">
        <v>0.28828047795461897</v>
      </c>
      <c r="AE9" s="17"/>
      <c r="AF9" s="17">
        <v>0.10910047171972299</v>
      </c>
      <c r="AG9" s="17">
        <v>0.15134551130663801</v>
      </c>
      <c r="AH9" s="17">
        <v>0.21618613714548299</v>
      </c>
      <c r="AI9" s="17">
        <v>0.21124014760242399</v>
      </c>
      <c r="AJ9" s="17">
        <v>0</v>
      </c>
      <c r="AK9" s="17"/>
      <c r="AL9" s="17">
        <v>0.19257360563824999</v>
      </c>
      <c r="AM9" s="17">
        <v>0.16664504481482501</v>
      </c>
      <c r="AN9" s="17">
        <v>5.0069425669723E-2</v>
      </c>
      <c r="AO9" s="17">
        <v>0.19411897810585799</v>
      </c>
      <c r="AP9" s="17">
        <v>0.16003461758754101</v>
      </c>
      <c r="AQ9" s="17">
        <v>0.126591465526079</v>
      </c>
      <c r="AR9" s="17"/>
      <c r="AS9" s="17">
        <v>0.12057646197826</v>
      </c>
      <c r="AT9" s="17">
        <v>0.228494385920642</v>
      </c>
      <c r="AU9" s="17"/>
      <c r="AV9" s="17">
        <v>0.13367124560305399</v>
      </c>
      <c r="AW9" s="17">
        <v>8.5670762465468994E-2</v>
      </c>
    </row>
    <row r="10" spans="2:49" x14ac:dyDescent="0.3">
      <c r="B10" s="18" t="s">
        <v>352</v>
      </c>
      <c r="C10" s="17">
        <v>0.16229890788652601</v>
      </c>
      <c r="D10" s="17">
        <v>0.11266861473409399</v>
      </c>
      <c r="E10" s="17">
        <v>0.21295669436252401</v>
      </c>
      <c r="F10" s="17"/>
      <c r="G10" s="17">
        <v>0.40493685942791002</v>
      </c>
      <c r="H10" s="17">
        <v>0.285949720628076</v>
      </c>
      <c r="I10" s="17">
        <v>9.6259113254346301E-2</v>
      </c>
      <c r="J10" s="17">
        <v>0.19334776518985</v>
      </c>
      <c r="K10" s="17">
        <v>0.144896092485225</v>
      </c>
      <c r="L10" s="17">
        <v>9.4996981452759893E-2</v>
      </c>
      <c r="M10" s="17"/>
      <c r="N10" s="17">
        <v>0.15775303237757499</v>
      </c>
      <c r="O10" s="17">
        <v>0.12792838043632401</v>
      </c>
      <c r="P10" s="17">
        <v>0.16793300213974599</v>
      </c>
      <c r="Q10" s="17">
        <v>0.21851417391160299</v>
      </c>
      <c r="R10" s="17"/>
      <c r="S10" s="17">
        <v>0.16566093350212699</v>
      </c>
      <c r="T10" s="17">
        <v>0.14161182398837899</v>
      </c>
      <c r="U10" s="17">
        <v>0.66430725726060702</v>
      </c>
      <c r="V10" s="17">
        <v>0.121598158670775</v>
      </c>
      <c r="W10" s="17">
        <v>0</v>
      </c>
      <c r="X10" s="17">
        <v>0.115325044062989</v>
      </c>
      <c r="Y10" s="17">
        <v>6.9988642093866002E-2</v>
      </c>
      <c r="Z10" s="17">
        <v>0.11644477967499101</v>
      </c>
      <c r="AA10" s="17">
        <v>0.231770656085068</v>
      </c>
      <c r="AB10" s="17">
        <v>0</v>
      </c>
      <c r="AC10" s="17">
        <v>0.256695121979506</v>
      </c>
      <c r="AD10" s="17">
        <v>0.23978132961835699</v>
      </c>
      <c r="AE10" s="17"/>
      <c r="AF10" s="17">
        <v>0.16737506745119399</v>
      </c>
      <c r="AG10" s="17">
        <v>0.23064432978247401</v>
      </c>
      <c r="AH10" s="17">
        <v>0.18531576206973799</v>
      </c>
      <c r="AI10" s="17">
        <v>5.21080031252701E-2</v>
      </c>
      <c r="AJ10" s="17">
        <v>0</v>
      </c>
      <c r="AK10" s="17"/>
      <c r="AL10" s="17">
        <v>0.224492726527663</v>
      </c>
      <c r="AM10" s="17">
        <v>0.110490038333158</v>
      </c>
      <c r="AN10" s="17">
        <v>0.156164399803675</v>
      </c>
      <c r="AO10" s="17">
        <v>0.163872667952603</v>
      </c>
      <c r="AP10" s="17">
        <v>0.15197141608721401</v>
      </c>
      <c r="AQ10" s="17">
        <v>0.247791722894735</v>
      </c>
      <c r="AR10" s="17"/>
      <c r="AS10" s="17">
        <v>0.17763294576142</v>
      </c>
      <c r="AT10" s="17">
        <v>0.139987701336794</v>
      </c>
      <c r="AU10" s="17"/>
      <c r="AV10" s="17">
        <v>0.16679068499844599</v>
      </c>
      <c r="AW10" s="17">
        <v>0.206534278313039</v>
      </c>
    </row>
    <row r="11" spans="2:49" ht="28.8" x14ac:dyDescent="0.3">
      <c r="B11" s="18" t="s">
        <v>353</v>
      </c>
      <c r="C11" s="17">
        <v>0.31881879224765602</v>
      </c>
      <c r="D11" s="17">
        <v>0.35178648987904698</v>
      </c>
      <c r="E11" s="17">
        <v>0.28952020187025801</v>
      </c>
      <c r="F11" s="17"/>
      <c r="G11" s="17">
        <v>0.37662637145148198</v>
      </c>
      <c r="H11" s="17">
        <v>0.196444572333943</v>
      </c>
      <c r="I11" s="17">
        <v>0.37122840313933297</v>
      </c>
      <c r="J11" s="17">
        <v>0.35497593477141398</v>
      </c>
      <c r="K11" s="17">
        <v>0.28899219833599199</v>
      </c>
      <c r="L11" s="17">
        <v>0.33208693965392899</v>
      </c>
      <c r="M11" s="17"/>
      <c r="N11" s="17">
        <v>0.34697045533930299</v>
      </c>
      <c r="O11" s="17">
        <v>0.27590334969851399</v>
      </c>
      <c r="P11" s="17">
        <v>0.33153031607352601</v>
      </c>
      <c r="Q11" s="17">
        <v>0.33554599994586198</v>
      </c>
      <c r="R11" s="17"/>
      <c r="S11" s="17">
        <v>0.33340600109840401</v>
      </c>
      <c r="T11" s="17">
        <v>0.37100434703645702</v>
      </c>
      <c r="U11" s="17">
        <v>0</v>
      </c>
      <c r="V11" s="17">
        <v>0.24870732002943399</v>
      </c>
      <c r="W11" s="17">
        <v>0</v>
      </c>
      <c r="X11" s="17">
        <v>0.32020000600499099</v>
      </c>
      <c r="Y11" s="17">
        <v>0.19389320229031501</v>
      </c>
      <c r="Z11" s="17">
        <v>0.53778315325822801</v>
      </c>
      <c r="AA11" s="17">
        <v>0.226575072487193</v>
      </c>
      <c r="AB11" s="17">
        <v>0.42166120317334999</v>
      </c>
      <c r="AC11" s="17">
        <v>0.26143030780557502</v>
      </c>
      <c r="AD11" s="17">
        <v>0.47193819242702401</v>
      </c>
      <c r="AE11" s="17"/>
      <c r="AF11" s="17">
        <v>0.237714836553095</v>
      </c>
      <c r="AG11" s="17">
        <v>0.30328747316427801</v>
      </c>
      <c r="AH11" s="17">
        <v>0.32168622282136</v>
      </c>
      <c r="AI11" s="17">
        <v>0.447762303789981</v>
      </c>
      <c r="AJ11" s="17">
        <v>0</v>
      </c>
      <c r="AK11" s="17"/>
      <c r="AL11" s="17">
        <v>0.33112377079942501</v>
      </c>
      <c r="AM11" s="17">
        <v>0.313694035545585</v>
      </c>
      <c r="AN11" s="17">
        <v>0.50284562334676697</v>
      </c>
      <c r="AO11" s="17">
        <v>0.27603342867203801</v>
      </c>
      <c r="AP11" s="17">
        <v>0.28443153487607098</v>
      </c>
      <c r="AQ11" s="17">
        <v>0.138936584864393</v>
      </c>
      <c r="AR11" s="17"/>
      <c r="AS11" s="17">
        <v>0.33700218495294798</v>
      </c>
      <c r="AT11" s="17">
        <v>0.29236174070437698</v>
      </c>
      <c r="AU11" s="17"/>
      <c r="AV11" s="17">
        <v>0.33597224322455499</v>
      </c>
      <c r="AW11" s="17">
        <v>0.33974761683766402</v>
      </c>
    </row>
    <row r="12" spans="2:49" x14ac:dyDescent="0.3">
      <c r="B12" s="18" t="s">
        <v>354</v>
      </c>
      <c r="C12" s="17">
        <v>0.17984145373888599</v>
      </c>
      <c r="D12" s="17">
        <v>0.26645248237851499</v>
      </c>
      <c r="E12" s="17">
        <v>9.6160696912521201E-2</v>
      </c>
      <c r="F12" s="17"/>
      <c r="G12" s="17">
        <v>0</v>
      </c>
      <c r="H12" s="17">
        <v>0.12785315625143401</v>
      </c>
      <c r="I12" s="17">
        <v>0.14340095927998001</v>
      </c>
      <c r="J12" s="17">
        <v>0.182295565287135</v>
      </c>
      <c r="K12" s="17">
        <v>0.112192506063873</v>
      </c>
      <c r="L12" s="17">
        <v>0.303519630801181</v>
      </c>
      <c r="M12" s="17"/>
      <c r="N12" s="17">
        <v>0.21411914182805</v>
      </c>
      <c r="O12" s="17">
        <v>0.227394065829301</v>
      </c>
      <c r="P12" s="17">
        <v>0.126248734933956</v>
      </c>
      <c r="Q12" s="17">
        <v>0.114878295454397</v>
      </c>
      <c r="R12" s="17"/>
      <c r="S12" s="17">
        <v>0.206162545080365</v>
      </c>
      <c r="T12" s="17">
        <v>0.13304751046701199</v>
      </c>
      <c r="U12" s="17">
        <v>0.105921469911312</v>
      </c>
      <c r="V12" s="17">
        <v>0.191647839371729</v>
      </c>
      <c r="W12" s="17">
        <v>1</v>
      </c>
      <c r="X12" s="17">
        <v>0.235724910027898</v>
      </c>
      <c r="Y12" s="17">
        <v>0.27315493310950001</v>
      </c>
      <c r="Z12" s="17">
        <v>0.16831298599609201</v>
      </c>
      <c r="AA12" s="17">
        <v>0.124346968691345</v>
      </c>
      <c r="AB12" s="17">
        <v>9.7215884705537894E-2</v>
      </c>
      <c r="AC12" s="17">
        <v>0.29350774826002601</v>
      </c>
      <c r="AD12" s="17">
        <v>0</v>
      </c>
      <c r="AE12" s="17"/>
      <c r="AF12" s="17">
        <v>0.22650164147964499</v>
      </c>
      <c r="AG12" s="17">
        <v>0.17202062684191899</v>
      </c>
      <c r="AH12" s="17">
        <v>0.17350212615272501</v>
      </c>
      <c r="AI12" s="17">
        <v>0.13874561649522299</v>
      </c>
      <c r="AJ12" s="17">
        <v>0</v>
      </c>
      <c r="AK12" s="17"/>
      <c r="AL12" s="17">
        <v>0.12994091394089199</v>
      </c>
      <c r="AM12" s="17">
        <v>0.20865843162814501</v>
      </c>
      <c r="AN12" s="17">
        <v>0.14389659630752899</v>
      </c>
      <c r="AO12" s="17">
        <v>0.137537828541553</v>
      </c>
      <c r="AP12" s="17">
        <v>0.19267289867217</v>
      </c>
      <c r="AQ12" s="17">
        <v>0.486680226714793</v>
      </c>
      <c r="AR12" s="17"/>
      <c r="AS12" s="17">
        <v>0.22685902513179099</v>
      </c>
      <c r="AT12" s="17">
        <v>0.111430331021402</v>
      </c>
      <c r="AU12" s="17"/>
      <c r="AV12" s="17">
        <v>0.22791392821839601</v>
      </c>
      <c r="AW12" s="17">
        <v>0.224047055784971</v>
      </c>
    </row>
    <row r="13" spans="2:49" ht="28.8" x14ac:dyDescent="0.3">
      <c r="B13" s="18" t="s">
        <v>355</v>
      </c>
      <c r="C13" s="17">
        <v>9.9382068789604205E-2</v>
      </c>
      <c r="D13" s="17">
        <v>6.7566929170235296E-2</v>
      </c>
      <c r="E13" s="17">
        <v>0.121608297240521</v>
      </c>
      <c r="F13" s="17"/>
      <c r="G13" s="17">
        <v>0</v>
      </c>
      <c r="H13" s="17">
        <v>9.7951781908107494E-2</v>
      </c>
      <c r="I13" s="17">
        <v>7.8455499605204093E-2</v>
      </c>
      <c r="J13" s="17">
        <v>0.10196517597381199</v>
      </c>
      <c r="K13" s="17">
        <v>0.16751594673633199</v>
      </c>
      <c r="L13" s="17">
        <v>7.7170758805127193E-2</v>
      </c>
      <c r="M13" s="17"/>
      <c r="N13" s="17">
        <v>7.7821170183480198E-2</v>
      </c>
      <c r="O13" s="17">
        <v>0.10991336310372</v>
      </c>
      <c r="P13" s="17">
        <v>5.4249420261231501E-2</v>
      </c>
      <c r="Q13" s="17">
        <v>0.16279898024418399</v>
      </c>
      <c r="R13" s="17"/>
      <c r="S13" s="17">
        <v>7.3496921961390196E-2</v>
      </c>
      <c r="T13" s="17">
        <v>0.15556436435333301</v>
      </c>
      <c r="U13" s="17">
        <v>0.113593285281564</v>
      </c>
      <c r="V13" s="17">
        <v>0.13729854420545301</v>
      </c>
      <c r="W13" s="17">
        <v>0</v>
      </c>
      <c r="X13" s="17">
        <v>0.11217005638330101</v>
      </c>
      <c r="Y13" s="17">
        <v>6.5157764553706907E-2</v>
      </c>
      <c r="Z13" s="17">
        <v>5.4050576146343197E-2</v>
      </c>
      <c r="AA13" s="17">
        <v>0.123506383196197</v>
      </c>
      <c r="AB13" s="17">
        <v>0.14815512751788501</v>
      </c>
      <c r="AC13" s="17">
        <v>0</v>
      </c>
      <c r="AD13" s="17">
        <v>0</v>
      </c>
      <c r="AE13" s="17"/>
      <c r="AF13" s="17">
        <v>0.14618371128958901</v>
      </c>
      <c r="AG13" s="17">
        <v>0.100316353206617</v>
      </c>
      <c r="AH13" s="17">
        <v>6.5523179637464096E-2</v>
      </c>
      <c r="AI13" s="17">
        <v>0</v>
      </c>
      <c r="AJ13" s="17">
        <v>1</v>
      </c>
      <c r="AK13" s="17"/>
      <c r="AL13" s="17">
        <v>8.1114053480860898E-2</v>
      </c>
      <c r="AM13" s="17">
        <v>0.15567218013511799</v>
      </c>
      <c r="AN13" s="17">
        <v>4.3364324432648003E-2</v>
      </c>
      <c r="AO13" s="17">
        <v>0.13873339678971999</v>
      </c>
      <c r="AP13" s="17">
        <v>0</v>
      </c>
      <c r="AQ13" s="17">
        <v>0</v>
      </c>
      <c r="AR13" s="17"/>
      <c r="AS13" s="17">
        <v>7.0829440849033504E-2</v>
      </c>
      <c r="AT13" s="17">
        <v>0.14092648029537899</v>
      </c>
      <c r="AU13" s="17"/>
      <c r="AV13" s="17">
        <v>7.5875023255477597E-2</v>
      </c>
      <c r="AW13" s="17">
        <v>5.7379842261326697E-2</v>
      </c>
    </row>
    <row r="14" spans="2:49" x14ac:dyDescent="0.3">
      <c r="B14" s="18" t="s">
        <v>356</v>
      </c>
      <c r="C14" s="19">
        <v>7.5124106071154301E-2</v>
      </c>
      <c r="D14" s="19">
        <v>6.4319451991002197E-2</v>
      </c>
      <c r="E14" s="19">
        <v>8.6558320803503397E-2</v>
      </c>
      <c r="F14" s="19"/>
      <c r="G14" s="19">
        <v>0</v>
      </c>
      <c r="H14" s="19">
        <v>3.4539072015451797E-2</v>
      </c>
      <c r="I14" s="19">
        <v>0.16862340192765701</v>
      </c>
      <c r="J14" s="19">
        <v>4.3204851648556503E-2</v>
      </c>
      <c r="K14" s="19">
        <v>2.9161336532633201E-2</v>
      </c>
      <c r="L14" s="19">
        <v>9.6365556483081205E-2</v>
      </c>
      <c r="M14" s="19"/>
      <c r="N14" s="19">
        <v>4.8118175976695897E-2</v>
      </c>
      <c r="O14" s="19">
        <v>6.6817396072275007E-2</v>
      </c>
      <c r="P14" s="19">
        <v>7.8835504493549396E-2</v>
      </c>
      <c r="Q14" s="19">
        <v>0.102153177193716</v>
      </c>
      <c r="R14" s="19"/>
      <c r="S14" s="19">
        <v>4.4328539947365901E-2</v>
      </c>
      <c r="T14" s="19">
        <v>6.1949344655541597E-2</v>
      </c>
      <c r="U14" s="19">
        <v>0.11617798754651699</v>
      </c>
      <c r="V14" s="19">
        <v>0.106671051792574</v>
      </c>
      <c r="W14" s="19">
        <v>0</v>
      </c>
      <c r="X14" s="19">
        <v>0.112512815179904</v>
      </c>
      <c r="Y14" s="19">
        <v>0.203155361789538</v>
      </c>
      <c r="Z14" s="19">
        <v>0</v>
      </c>
      <c r="AA14" s="19">
        <v>5.3615166234228899E-2</v>
      </c>
      <c r="AB14" s="19">
        <v>9.8681578711930798E-2</v>
      </c>
      <c r="AC14" s="19">
        <v>6.2119926541100802E-2</v>
      </c>
      <c r="AD14" s="19">
        <v>0</v>
      </c>
      <c r="AE14" s="19"/>
      <c r="AF14" s="19">
        <v>0.113124271506755</v>
      </c>
      <c r="AG14" s="19">
        <v>4.2385705698074497E-2</v>
      </c>
      <c r="AH14" s="19">
        <v>3.77865721732294E-2</v>
      </c>
      <c r="AI14" s="19">
        <v>0.15014392898710199</v>
      </c>
      <c r="AJ14" s="19">
        <v>0</v>
      </c>
      <c r="AK14" s="19"/>
      <c r="AL14" s="19">
        <v>4.0754929612910197E-2</v>
      </c>
      <c r="AM14" s="19">
        <v>4.4840269543168602E-2</v>
      </c>
      <c r="AN14" s="19">
        <v>0.10365963043965799</v>
      </c>
      <c r="AO14" s="19">
        <v>8.9703699938228604E-2</v>
      </c>
      <c r="AP14" s="19">
        <v>0.21088953277700401</v>
      </c>
      <c r="AQ14" s="19">
        <v>0</v>
      </c>
      <c r="AR14" s="19"/>
      <c r="AS14" s="19">
        <v>6.7099941326548201E-2</v>
      </c>
      <c r="AT14" s="19">
        <v>8.6799360721405705E-2</v>
      </c>
      <c r="AU14" s="19"/>
      <c r="AV14" s="19">
        <v>5.9776874700071099E-2</v>
      </c>
      <c r="AW14" s="19">
        <v>8.6620444337530203E-2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1997</v>
      </c>
      <c r="D7" s="10">
        <v>969</v>
      </c>
      <c r="E7" s="10">
        <v>1021</v>
      </c>
      <c r="F7" s="10"/>
      <c r="G7" s="10">
        <v>306</v>
      </c>
      <c r="H7" s="10">
        <v>357</v>
      </c>
      <c r="I7" s="10">
        <v>289</v>
      </c>
      <c r="J7" s="10">
        <v>316</v>
      </c>
      <c r="K7" s="10">
        <v>289</v>
      </c>
      <c r="L7" s="10">
        <v>440</v>
      </c>
      <c r="M7" s="10"/>
      <c r="N7" s="10">
        <v>538</v>
      </c>
      <c r="O7" s="10">
        <v>519</v>
      </c>
      <c r="P7" s="10">
        <v>420</v>
      </c>
      <c r="Q7" s="10">
        <v>515</v>
      </c>
      <c r="R7" s="10"/>
      <c r="S7" s="10">
        <v>277</v>
      </c>
      <c r="T7" s="10">
        <v>260</v>
      </c>
      <c r="U7" s="10">
        <v>163</v>
      </c>
      <c r="V7" s="10">
        <v>180</v>
      </c>
      <c r="W7" s="10">
        <v>160</v>
      </c>
      <c r="X7" s="10">
        <v>173</v>
      </c>
      <c r="Y7" s="10">
        <v>168</v>
      </c>
      <c r="Z7" s="10">
        <v>75</v>
      </c>
      <c r="AA7" s="10">
        <v>213</v>
      </c>
      <c r="AB7" s="10">
        <v>175</v>
      </c>
      <c r="AC7" s="10">
        <v>97</v>
      </c>
      <c r="AD7" s="10">
        <v>56</v>
      </c>
      <c r="AE7" s="10"/>
      <c r="AF7" s="10">
        <v>436</v>
      </c>
      <c r="AG7" s="10">
        <v>488</v>
      </c>
      <c r="AH7" s="10">
        <v>507</v>
      </c>
      <c r="AI7" s="10">
        <v>263</v>
      </c>
      <c r="AJ7" s="10">
        <v>33</v>
      </c>
      <c r="AK7" s="10"/>
      <c r="AL7" s="10">
        <v>539</v>
      </c>
      <c r="AM7" s="10">
        <v>566</v>
      </c>
      <c r="AN7" s="10">
        <v>226</v>
      </c>
      <c r="AO7" s="10">
        <v>366</v>
      </c>
      <c r="AP7" s="10">
        <v>202</v>
      </c>
      <c r="AQ7" s="10">
        <v>97</v>
      </c>
      <c r="AR7" s="10"/>
      <c r="AS7" s="10">
        <v>1082</v>
      </c>
      <c r="AT7" s="10">
        <v>915</v>
      </c>
      <c r="AU7" s="10"/>
      <c r="AV7" s="10">
        <v>755</v>
      </c>
      <c r="AW7" s="10">
        <v>327</v>
      </c>
    </row>
    <row r="8" spans="2:49" ht="30" customHeight="1" x14ac:dyDescent="0.3">
      <c r="B8" s="11" t="s">
        <v>20</v>
      </c>
      <c r="C8" s="11">
        <v>1996</v>
      </c>
      <c r="D8" s="11">
        <v>982</v>
      </c>
      <c r="E8" s="11">
        <v>1008</v>
      </c>
      <c r="F8" s="11"/>
      <c r="G8" s="11">
        <v>303</v>
      </c>
      <c r="H8" s="11">
        <v>343</v>
      </c>
      <c r="I8" s="11">
        <v>337</v>
      </c>
      <c r="J8" s="11">
        <v>325</v>
      </c>
      <c r="K8" s="11">
        <v>276</v>
      </c>
      <c r="L8" s="11">
        <v>412</v>
      </c>
      <c r="M8" s="11"/>
      <c r="N8" s="11">
        <v>531</v>
      </c>
      <c r="O8" s="11">
        <v>510</v>
      </c>
      <c r="P8" s="11">
        <v>442</v>
      </c>
      <c r="Q8" s="11">
        <v>508</v>
      </c>
      <c r="R8" s="11"/>
      <c r="S8" s="11">
        <v>280</v>
      </c>
      <c r="T8" s="11">
        <v>251</v>
      </c>
      <c r="U8" s="11">
        <v>167</v>
      </c>
      <c r="V8" s="11">
        <v>178</v>
      </c>
      <c r="W8" s="11">
        <v>152</v>
      </c>
      <c r="X8" s="11">
        <v>180</v>
      </c>
      <c r="Y8" s="11">
        <v>162</v>
      </c>
      <c r="Z8" s="11">
        <v>72</v>
      </c>
      <c r="AA8" s="11">
        <v>224</v>
      </c>
      <c r="AB8" s="11">
        <v>178</v>
      </c>
      <c r="AC8" s="11">
        <v>95</v>
      </c>
      <c r="AD8" s="11">
        <v>57</v>
      </c>
      <c r="AE8" s="11"/>
      <c r="AF8" s="11">
        <v>438</v>
      </c>
      <c r="AG8" s="11">
        <v>490</v>
      </c>
      <c r="AH8" s="11">
        <v>510</v>
      </c>
      <c r="AI8" s="11">
        <v>264</v>
      </c>
      <c r="AJ8" s="11">
        <v>31</v>
      </c>
      <c r="AK8" s="11"/>
      <c r="AL8" s="11">
        <v>540</v>
      </c>
      <c r="AM8" s="11">
        <v>570</v>
      </c>
      <c r="AN8" s="11">
        <v>228</v>
      </c>
      <c r="AO8" s="11">
        <v>362</v>
      </c>
      <c r="AP8" s="11">
        <v>199</v>
      </c>
      <c r="AQ8" s="11">
        <v>96</v>
      </c>
      <c r="AR8" s="11"/>
      <c r="AS8" s="11">
        <v>1075</v>
      </c>
      <c r="AT8" s="11">
        <v>921</v>
      </c>
      <c r="AU8" s="11"/>
      <c r="AV8" s="11">
        <v>749</v>
      </c>
      <c r="AW8" s="11">
        <v>326</v>
      </c>
    </row>
    <row r="9" spans="2:49" x14ac:dyDescent="0.3">
      <c r="B9" s="18" t="s">
        <v>351</v>
      </c>
      <c r="C9" s="17">
        <v>0.12202796316470201</v>
      </c>
      <c r="D9" s="17">
        <v>8.7659469279441696E-2</v>
      </c>
      <c r="E9" s="17">
        <v>0.156350324186177</v>
      </c>
      <c r="F9" s="17"/>
      <c r="G9" s="17">
        <v>0.183998796697732</v>
      </c>
      <c r="H9" s="17">
        <v>9.7948177799156697E-2</v>
      </c>
      <c r="I9" s="17">
        <v>0.11290366783809</v>
      </c>
      <c r="J9" s="17">
        <v>0.11908466723330501</v>
      </c>
      <c r="K9" s="17">
        <v>0.13309302134584999</v>
      </c>
      <c r="L9" s="17">
        <v>9.8814955313960298E-2</v>
      </c>
      <c r="M9" s="17"/>
      <c r="N9" s="17">
        <v>0.114380218698417</v>
      </c>
      <c r="O9" s="17">
        <v>0.108788125711336</v>
      </c>
      <c r="P9" s="17">
        <v>0.119802624819617</v>
      </c>
      <c r="Q9" s="17">
        <v>0.144538707618136</v>
      </c>
      <c r="R9" s="17"/>
      <c r="S9" s="17">
        <v>0.161133180671508</v>
      </c>
      <c r="T9" s="17">
        <v>0.11825093317532499</v>
      </c>
      <c r="U9" s="17">
        <v>0.117973269044782</v>
      </c>
      <c r="V9" s="17">
        <v>0.11196953472684899</v>
      </c>
      <c r="W9" s="17">
        <v>0.122517065074253</v>
      </c>
      <c r="X9" s="17">
        <v>0.10478786022987301</v>
      </c>
      <c r="Y9" s="17">
        <v>9.9270571617785103E-2</v>
      </c>
      <c r="Z9" s="17">
        <v>8.1266221837330094E-2</v>
      </c>
      <c r="AA9" s="17">
        <v>0.12888914396624401</v>
      </c>
      <c r="AB9" s="17">
        <v>0.106910581233447</v>
      </c>
      <c r="AC9" s="17">
        <v>0.18698005067468401</v>
      </c>
      <c r="AD9" s="17">
        <v>7.0309344236313798E-2</v>
      </c>
      <c r="AE9" s="17"/>
      <c r="AF9" s="17">
        <v>0.121076071637379</v>
      </c>
      <c r="AG9" s="17">
        <v>0.13758453959033801</v>
      </c>
      <c r="AH9" s="17">
        <v>0.10880344230988399</v>
      </c>
      <c r="AI9" s="17">
        <v>0.132647129987428</v>
      </c>
      <c r="AJ9" s="17">
        <v>8.7213831363631006E-2</v>
      </c>
      <c r="AK9" s="17"/>
      <c r="AL9" s="17">
        <v>0.14148233234478599</v>
      </c>
      <c r="AM9" s="17">
        <v>0.111809199626085</v>
      </c>
      <c r="AN9" s="17">
        <v>0.11730019503568601</v>
      </c>
      <c r="AO9" s="17">
        <v>0.104514108169124</v>
      </c>
      <c r="AP9" s="17">
        <v>0.111090295372125</v>
      </c>
      <c r="AQ9" s="17">
        <v>0.174726601403805</v>
      </c>
      <c r="AR9" s="17"/>
      <c r="AS9" s="17">
        <v>0.11559235568193001</v>
      </c>
      <c r="AT9" s="17">
        <v>0.129537027697262</v>
      </c>
      <c r="AU9" s="17"/>
      <c r="AV9" s="17">
        <v>0.11341631695575401</v>
      </c>
      <c r="AW9" s="17">
        <v>0.12058520340360999</v>
      </c>
    </row>
    <row r="10" spans="2:49" x14ac:dyDescent="0.3">
      <c r="B10" s="18" t="s">
        <v>358</v>
      </c>
      <c r="C10" s="17">
        <v>0.22692282932373001</v>
      </c>
      <c r="D10" s="17">
        <v>0.22409715600778499</v>
      </c>
      <c r="E10" s="17">
        <v>0.22830162987427299</v>
      </c>
      <c r="F10" s="17"/>
      <c r="G10" s="17">
        <v>0.26670999900106901</v>
      </c>
      <c r="H10" s="17">
        <v>0.221905907455374</v>
      </c>
      <c r="I10" s="17">
        <v>0.28353604849280201</v>
      </c>
      <c r="J10" s="17">
        <v>0.22101521626659801</v>
      </c>
      <c r="K10" s="17">
        <v>0.182997294935691</v>
      </c>
      <c r="L10" s="17">
        <v>0.18948266841173</v>
      </c>
      <c r="M10" s="17"/>
      <c r="N10" s="17">
        <v>0.20945367737357701</v>
      </c>
      <c r="O10" s="17">
        <v>0.22630563789661601</v>
      </c>
      <c r="P10" s="17">
        <v>0.25080484760652899</v>
      </c>
      <c r="Q10" s="17">
        <v>0.22520697713491</v>
      </c>
      <c r="R10" s="17"/>
      <c r="S10" s="17">
        <v>0.22126590321241801</v>
      </c>
      <c r="T10" s="17">
        <v>0.21794810456055499</v>
      </c>
      <c r="U10" s="17">
        <v>0.27021832514434901</v>
      </c>
      <c r="V10" s="17">
        <v>0.225770986455785</v>
      </c>
      <c r="W10" s="17">
        <v>0.23365298188445699</v>
      </c>
      <c r="X10" s="17">
        <v>0.29662552343020399</v>
      </c>
      <c r="Y10" s="17">
        <v>0.15860399863383301</v>
      </c>
      <c r="Z10" s="17">
        <v>0.29255190471338299</v>
      </c>
      <c r="AA10" s="17">
        <v>0.18552700362902899</v>
      </c>
      <c r="AB10" s="17">
        <v>0.23018225566119599</v>
      </c>
      <c r="AC10" s="17">
        <v>0.19025550918064599</v>
      </c>
      <c r="AD10" s="17">
        <v>0.25851396298067603</v>
      </c>
      <c r="AE10" s="17"/>
      <c r="AF10" s="17">
        <v>0.234223701722653</v>
      </c>
      <c r="AG10" s="17">
        <v>0.218448769854719</v>
      </c>
      <c r="AH10" s="17">
        <v>0.246629790964221</v>
      </c>
      <c r="AI10" s="17">
        <v>0.20905871003862</v>
      </c>
      <c r="AJ10" s="17">
        <v>0.192480784065823</v>
      </c>
      <c r="AK10" s="17"/>
      <c r="AL10" s="17">
        <v>0.20594244546989901</v>
      </c>
      <c r="AM10" s="17">
        <v>0.25527227829476601</v>
      </c>
      <c r="AN10" s="17">
        <v>0.190596700062512</v>
      </c>
      <c r="AO10" s="17">
        <v>0.24829103647800899</v>
      </c>
      <c r="AP10" s="17">
        <v>0.21517530940223401</v>
      </c>
      <c r="AQ10" s="17">
        <v>0.20924115449772401</v>
      </c>
      <c r="AR10" s="17"/>
      <c r="AS10" s="17">
        <v>0.22856167242445499</v>
      </c>
      <c r="AT10" s="17">
        <v>0.225010627773989</v>
      </c>
      <c r="AU10" s="17"/>
      <c r="AV10" s="17">
        <v>0.236468995329806</v>
      </c>
      <c r="AW10" s="17">
        <v>0.21041858577915001</v>
      </c>
    </row>
    <row r="11" spans="2:49" ht="28.8" x14ac:dyDescent="0.3">
      <c r="B11" s="18" t="s">
        <v>353</v>
      </c>
      <c r="C11" s="17">
        <v>0.25474334196614001</v>
      </c>
      <c r="D11" s="17">
        <v>0.26015548348845602</v>
      </c>
      <c r="E11" s="17">
        <v>0.25019717264130098</v>
      </c>
      <c r="F11" s="17"/>
      <c r="G11" s="17">
        <v>0.19099230431354999</v>
      </c>
      <c r="H11" s="17">
        <v>0.22608975263820799</v>
      </c>
      <c r="I11" s="17">
        <v>0.212242090017845</v>
      </c>
      <c r="J11" s="17">
        <v>0.289361854574822</v>
      </c>
      <c r="K11" s="17">
        <v>0.28956271807886003</v>
      </c>
      <c r="L11" s="17">
        <v>0.30979129226329499</v>
      </c>
      <c r="M11" s="17"/>
      <c r="N11" s="17">
        <v>0.270084892458822</v>
      </c>
      <c r="O11" s="17">
        <v>0.26295196310030999</v>
      </c>
      <c r="P11" s="17">
        <v>0.227904018987448</v>
      </c>
      <c r="Q11" s="17">
        <v>0.25635363166399899</v>
      </c>
      <c r="R11" s="17"/>
      <c r="S11" s="17">
        <v>0.226982658830468</v>
      </c>
      <c r="T11" s="17">
        <v>0.30667165092597798</v>
      </c>
      <c r="U11" s="17">
        <v>0.26768863870459803</v>
      </c>
      <c r="V11" s="17">
        <v>0.23106782775860199</v>
      </c>
      <c r="W11" s="17">
        <v>0.25168281737315201</v>
      </c>
      <c r="X11" s="17">
        <v>0.219652383580619</v>
      </c>
      <c r="Y11" s="17">
        <v>0.31318442682716602</v>
      </c>
      <c r="Z11" s="17">
        <v>0.23066786017357099</v>
      </c>
      <c r="AA11" s="17">
        <v>0.268692160187678</v>
      </c>
      <c r="AB11" s="17">
        <v>0.25833860760663502</v>
      </c>
      <c r="AC11" s="17">
        <v>0.151401911810503</v>
      </c>
      <c r="AD11" s="17">
        <v>0.28824944839311001</v>
      </c>
      <c r="AE11" s="17"/>
      <c r="AF11" s="17">
        <v>0.26889816108647002</v>
      </c>
      <c r="AG11" s="17">
        <v>0.24758139988771</v>
      </c>
      <c r="AH11" s="17">
        <v>0.24994582402136301</v>
      </c>
      <c r="AI11" s="17">
        <v>0.255838274314511</v>
      </c>
      <c r="AJ11" s="17">
        <v>0.236429662702418</v>
      </c>
      <c r="AK11" s="17"/>
      <c r="AL11" s="17">
        <v>0.25026770412333099</v>
      </c>
      <c r="AM11" s="17">
        <v>0.23748173915132201</v>
      </c>
      <c r="AN11" s="17">
        <v>0.269863691980475</v>
      </c>
      <c r="AO11" s="17">
        <v>0.26510512423474603</v>
      </c>
      <c r="AP11" s="17">
        <v>0.30083299947822301</v>
      </c>
      <c r="AQ11" s="17">
        <v>0.21455320579136</v>
      </c>
      <c r="AR11" s="17"/>
      <c r="AS11" s="17">
        <v>0.26448932350917098</v>
      </c>
      <c r="AT11" s="17">
        <v>0.24337173415200999</v>
      </c>
      <c r="AU11" s="17"/>
      <c r="AV11" s="17">
        <v>0.26634620636573902</v>
      </c>
      <c r="AW11" s="17">
        <v>0.26022876820364299</v>
      </c>
    </row>
    <row r="12" spans="2:49" x14ac:dyDescent="0.3">
      <c r="B12" s="18" t="s">
        <v>354</v>
      </c>
      <c r="C12" s="17">
        <v>0.160396398293218</v>
      </c>
      <c r="D12" s="17">
        <v>0.219660876091782</v>
      </c>
      <c r="E12" s="17">
        <v>0.103764972004021</v>
      </c>
      <c r="F12" s="17"/>
      <c r="G12" s="17">
        <v>0.18194949302973701</v>
      </c>
      <c r="H12" s="17">
        <v>0.219699745545551</v>
      </c>
      <c r="I12" s="17">
        <v>0.14292437913265901</v>
      </c>
      <c r="J12" s="17">
        <v>0.134172109195833</v>
      </c>
      <c r="K12" s="17">
        <v>0.13230060399504301</v>
      </c>
      <c r="L12" s="17">
        <v>0.14887897540526401</v>
      </c>
      <c r="M12" s="17"/>
      <c r="N12" s="17">
        <v>0.18956450086021101</v>
      </c>
      <c r="O12" s="17">
        <v>0.155466879961565</v>
      </c>
      <c r="P12" s="17">
        <v>0.15971949331058199</v>
      </c>
      <c r="Q12" s="17">
        <v>0.13494915137203001</v>
      </c>
      <c r="R12" s="17"/>
      <c r="S12" s="17">
        <v>0.19195493818514001</v>
      </c>
      <c r="T12" s="17">
        <v>0.13279118939498499</v>
      </c>
      <c r="U12" s="17">
        <v>0.145754055412876</v>
      </c>
      <c r="V12" s="17">
        <v>0.13415326479151701</v>
      </c>
      <c r="W12" s="17">
        <v>0.17116733433017001</v>
      </c>
      <c r="X12" s="17">
        <v>0.139799565165557</v>
      </c>
      <c r="Y12" s="17">
        <v>0.114589345809439</v>
      </c>
      <c r="Z12" s="17">
        <v>0.18336061936149001</v>
      </c>
      <c r="AA12" s="17">
        <v>0.19934082905545999</v>
      </c>
      <c r="AB12" s="17">
        <v>0.19311310998266101</v>
      </c>
      <c r="AC12" s="17">
        <v>0.145690972638922</v>
      </c>
      <c r="AD12" s="17">
        <v>0.15820346732312399</v>
      </c>
      <c r="AE12" s="17"/>
      <c r="AF12" s="17">
        <v>0.12785663398827901</v>
      </c>
      <c r="AG12" s="17">
        <v>0.147206242465316</v>
      </c>
      <c r="AH12" s="17">
        <v>0.181655712154042</v>
      </c>
      <c r="AI12" s="17">
        <v>0.20046530172046201</v>
      </c>
      <c r="AJ12" s="17">
        <v>0.31918668708538001</v>
      </c>
      <c r="AK12" s="17"/>
      <c r="AL12" s="17">
        <v>0.20361521738075</v>
      </c>
      <c r="AM12" s="17">
        <v>0.15446039011918999</v>
      </c>
      <c r="AN12" s="17">
        <v>0.173933033753223</v>
      </c>
      <c r="AO12" s="17">
        <v>0.113441062954863</v>
      </c>
      <c r="AP12" s="17">
        <v>0.122756149982786</v>
      </c>
      <c r="AQ12" s="17">
        <v>0.17756950994963699</v>
      </c>
      <c r="AR12" s="17"/>
      <c r="AS12" s="17">
        <v>0.16606830208347501</v>
      </c>
      <c r="AT12" s="17">
        <v>0.15377842295871499</v>
      </c>
      <c r="AU12" s="17"/>
      <c r="AV12" s="17">
        <v>0.157756106118566</v>
      </c>
      <c r="AW12" s="17">
        <v>0.185140356356363</v>
      </c>
    </row>
    <row r="13" spans="2:49" x14ac:dyDescent="0.3">
      <c r="B13" s="18" t="s">
        <v>359</v>
      </c>
      <c r="C13" s="17">
        <v>5.9749323245181098E-2</v>
      </c>
      <c r="D13" s="17">
        <v>8.0062059072835395E-2</v>
      </c>
      <c r="E13" s="17">
        <v>3.9355129774643699E-2</v>
      </c>
      <c r="F13" s="17"/>
      <c r="G13" s="17">
        <v>7.9979733964855401E-2</v>
      </c>
      <c r="H13" s="17">
        <v>8.2596197045862504E-2</v>
      </c>
      <c r="I13" s="17">
        <v>3.73469694629779E-2</v>
      </c>
      <c r="J13" s="17">
        <v>4.0981068737970298E-2</v>
      </c>
      <c r="K13" s="17">
        <v>6.5082378608343094E-2</v>
      </c>
      <c r="L13" s="17">
        <v>5.5381483605665201E-2</v>
      </c>
      <c r="M13" s="17"/>
      <c r="N13" s="17">
        <v>6.9840795595768099E-2</v>
      </c>
      <c r="O13" s="17">
        <v>3.8372712574007997E-2</v>
      </c>
      <c r="P13" s="17">
        <v>8.0336577613814297E-2</v>
      </c>
      <c r="Q13" s="17">
        <v>5.1401280564751697E-2</v>
      </c>
      <c r="R13" s="17"/>
      <c r="S13" s="17">
        <v>5.8067104480232098E-2</v>
      </c>
      <c r="T13" s="17">
        <v>4.6968241347926702E-2</v>
      </c>
      <c r="U13" s="17">
        <v>4.6089008346452499E-2</v>
      </c>
      <c r="V13" s="17">
        <v>6.7722395489764206E-2</v>
      </c>
      <c r="W13" s="17">
        <v>5.0581243849144399E-2</v>
      </c>
      <c r="X13" s="17">
        <v>9.7060700494893404E-2</v>
      </c>
      <c r="Y13" s="17">
        <v>5.5599571187285403E-2</v>
      </c>
      <c r="Z13" s="17">
        <v>6.4998887911215594E-2</v>
      </c>
      <c r="AA13" s="17">
        <v>6.2157240847325698E-2</v>
      </c>
      <c r="AB13" s="17">
        <v>4.9777556033740997E-2</v>
      </c>
      <c r="AC13" s="17">
        <v>6.3799387030480298E-2</v>
      </c>
      <c r="AD13" s="17">
        <v>6.6169213955480602E-2</v>
      </c>
      <c r="AE13" s="17"/>
      <c r="AF13" s="17">
        <v>5.6692949971841003E-2</v>
      </c>
      <c r="AG13" s="17">
        <v>6.1919819263434803E-2</v>
      </c>
      <c r="AH13" s="17">
        <v>4.1091585453311499E-2</v>
      </c>
      <c r="AI13" s="17">
        <v>9.2793635963001303E-2</v>
      </c>
      <c r="AJ13" s="17">
        <v>6.9359587003128803E-2</v>
      </c>
      <c r="AK13" s="17"/>
      <c r="AL13" s="17">
        <v>7.8018946172352999E-2</v>
      </c>
      <c r="AM13" s="17">
        <v>6.4739450642096699E-2</v>
      </c>
      <c r="AN13" s="17">
        <v>4.9554246196058201E-2</v>
      </c>
      <c r="AO13" s="17">
        <v>5.5998187285223697E-2</v>
      </c>
      <c r="AP13" s="17">
        <v>9.1129241208896001E-3</v>
      </c>
      <c r="AQ13" s="17">
        <v>7.1644214961173402E-2</v>
      </c>
      <c r="AR13" s="17"/>
      <c r="AS13" s="17">
        <v>5.8413361502894501E-2</v>
      </c>
      <c r="AT13" s="17">
        <v>6.1308122933123203E-2</v>
      </c>
      <c r="AU13" s="17"/>
      <c r="AV13" s="17">
        <v>5.9522287457121098E-2</v>
      </c>
      <c r="AW13" s="17">
        <v>5.5868968171347802E-2</v>
      </c>
    </row>
    <row r="14" spans="2:49" ht="28.8" x14ac:dyDescent="0.3">
      <c r="B14" s="18" t="s">
        <v>355</v>
      </c>
      <c r="C14" s="17">
        <v>0.105957666057216</v>
      </c>
      <c r="D14" s="17">
        <v>7.4876001649285706E-2</v>
      </c>
      <c r="E14" s="17">
        <v>0.135062422668386</v>
      </c>
      <c r="F14" s="17"/>
      <c r="G14" s="17">
        <v>6.7403718330451806E-2</v>
      </c>
      <c r="H14" s="17">
        <v>8.8137193736733399E-2</v>
      </c>
      <c r="I14" s="17">
        <v>0.12479702554099401</v>
      </c>
      <c r="J14" s="17">
        <v>0.113831157223112</v>
      </c>
      <c r="K14" s="17">
        <v>0.11630219686684801</v>
      </c>
      <c r="L14" s="17">
        <v>0.120669155905887</v>
      </c>
      <c r="M14" s="17"/>
      <c r="N14" s="17">
        <v>8.3764710195162698E-2</v>
      </c>
      <c r="O14" s="17">
        <v>0.13062525246068901</v>
      </c>
      <c r="P14" s="17">
        <v>0.103158417443105</v>
      </c>
      <c r="Q14" s="17">
        <v>0.105947515701612</v>
      </c>
      <c r="R14" s="17"/>
      <c r="S14" s="17">
        <v>8.5003907405281201E-2</v>
      </c>
      <c r="T14" s="17">
        <v>9.3041557335855701E-2</v>
      </c>
      <c r="U14" s="17">
        <v>8.4205033085443998E-2</v>
      </c>
      <c r="V14" s="17">
        <v>0.14545855728047899</v>
      </c>
      <c r="W14" s="17">
        <v>0.11962857239810901</v>
      </c>
      <c r="X14" s="17">
        <v>8.03980049450468E-2</v>
      </c>
      <c r="Y14" s="17">
        <v>0.164030914526612</v>
      </c>
      <c r="Z14" s="17">
        <v>8.1890629339553406E-2</v>
      </c>
      <c r="AA14" s="17">
        <v>0.11771328520292899</v>
      </c>
      <c r="AB14" s="17">
        <v>7.6114358686619699E-2</v>
      </c>
      <c r="AC14" s="17">
        <v>0.13876946465574899</v>
      </c>
      <c r="AD14" s="17">
        <v>0.10817824867260201</v>
      </c>
      <c r="AE14" s="17"/>
      <c r="AF14" s="17">
        <v>0.11114977785592201</v>
      </c>
      <c r="AG14" s="17">
        <v>0.110900396743253</v>
      </c>
      <c r="AH14" s="17">
        <v>0.103991347651709</v>
      </c>
      <c r="AI14" s="17">
        <v>6.03579869275521E-2</v>
      </c>
      <c r="AJ14" s="17">
        <v>9.5329447779618298E-2</v>
      </c>
      <c r="AK14" s="17"/>
      <c r="AL14" s="17">
        <v>7.1632298333139E-2</v>
      </c>
      <c r="AM14" s="17">
        <v>0.113768394904251</v>
      </c>
      <c r="AN14" s="17">
        <v>0.114057605759942</v>
      </c>
      <c r="AO14" s="17">
        <v>0.12762539338019099</v>
      </c>
      <c r="AP14" s="17">
        <v>0.120257779774606</v>
      </c>
      <c r="AQ14" s="17">
        <v>0.111763121395931</v>
      </c>
      <c r="AR14" s="17"/>
      <c r="AS14" s="17">
        <v>9.98297001020923E-2</v>
      </c>
      <c r="AT14" s="17">
        <v>0.113107774564229</v>
      </c>
      <c r="AU14" s="17"/>
      <c r="AV14" s="17">
        <v>9.8040214827955399E-2</v>
      </c>
      <c r="AW14" s="17">
        <v>0.10393561391992701</v>
      </c>
    </row>
    <row r="15" spans="2:49" x14ac:dyDescent="0.3">
      <c r="B15" s="18" t="s">
        <v>356</v>
      </c>
      <c r="C15" s="19">
        <v>7.0202477949813102E-2</v>
      </c>
      <c r="D15" s="19">
        <v>5.3488954410414999E-2</v>
      </c>
      <c r="E15" s="19">
        <v>8.6968348851199501E-2</v>
      </c>
      <c r="F15" s="19"/>
      <c r="G15" s="19">
        <v>2.89659546626055E-2</v>
      </c>
      <c r="H15" s="19">
        <v>6.3623025779114301E-2</v>
      </c>
      <c r="I15" s="19">
        <v>8.6249819514633203E-2</v>
      </c>
      <c r="J15" s="19">
        <v>8.1553926768359694E-2</v>
      </c>
      <c r="K15" s="19">
        <v>8.0661786169364896E-2</v>
      </c>
      <c r="L15" s="19">
        <v>7.6981469094198798E-2</v>
      </c>
      <c r="M15" s="19"/>
      <c r="N15" s="19">
        <v>6.2911204818043298E-2</v>
      </c>
      <c r="O15" s="19">
        <v>7.7489428295475601E-2</v>
      </c>
      <c r="P15" s="19">
        <v>5.8274020218904397E-2</v>
      </c>
      <c r="Q15" s="19">
        <v>8.1602735944559995E-2</v>
      </c>
      <c r="R15" s="19"/>
      <c r="S15" s="19">
        <v>5.5592307214952501E-2</v>
      </c>
      <c r="T15" s="19">
        <v>8.4328323259374505E-2</v>
      </c>
      <c r="U15" s="19">
        <v>6.8071670261498504E-2</v>
      </c>
      <c r="V15" s="19">
        <v>8.3857433497003198E-2</v>
      </c>
      <c r="W15" s="19">
        <v>5.0769985090714502E-2</v>
      </c>
      <c r="X15" s="19">
        <v>6.1675962153806302E-2</v>
      </c>
      <c r="Y15" s="19">
        <v>9.4721171397879902E-2</v>
      </c>
      <c r="Z15" s="19">
        <v>6.5263876663456497E-2</v>
      </c>
      <c r="AA15" s="19">
        <v>3.7680337111335102E-2</v>
      </c>
      <c r="AB15" s="19">
        <v>8.5563530795699796E-2</v>
      </c>
      <c r="AC15" s="19">
        <v>0.123102704009016</v>
      </c>
      <c r="AD15" s="19">
        <v>5.0376314438693698E-2</v>
      </c>
      <c r="AE15" s="19"/>
      <c r="AF15" s="19">
        <v>8.0102703737455094E-2</v>
      </c>
      <c r="AG15" s="19">
        <v>7.6358832195229001E-2</v>
      </c>
      <c r="AH15" s="19">
        <v>6.7882297445469295E-2</v>
      </c>
      <c r="AI15" s="19">
        <v>4.8838961048426E-2</v>
      </c>
      <c r="AJ15" s="19">
        <v>0</v>
      </c>
      <c r="AK15" s="19"/>
      <c r="AL15" s="19">
        <v>4.9041056175740998E-2</v>
      </c>
      <c r="AM15" s="19">
        <v>6.2468547262288697E-2</v>
      </c>
      <c r="AN15" s="19">
        <v>8.4694527212103202E-2</v>
      </c>
      <c r="AO15" s="19">
        <v>8.5025087497843002E-2</v>
      </c>
      <c r="AP15" s="19">
        <v>0.120774541869137</v>
      </c>
      <c r="AQ15" s="19">
        <v>4.0502192000369697E-2</v>
      </c>
      <c r="AR15" s="19"/>
      <c r="AS15" s="19">
        <v>6.7045284695982102E-2</v>
      </c>
      <c r="AT15" s="19">
        <v>7.3886289920672102E-2</v>
      </c>
      <c r="AU15" s="19"/>
      <c r="AV15" s="19">
        <v>6.8449872945058707E-2</v>
      </c>
      <c r="AW15" s="19">
        <v>6.3822504165958402E-2</v>
      </c>
    </row>
    <row r="16" spans="2:49" x14ac:dyDescent="0.3">
      <c r="B16" s="16" t="s">
        <v>276</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H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2" t="s">
        <v>368</v>
      </c>
      <c r="E2" s="28"/>
      <c r="F2" s="28"/>
      <c r="G2" s="28"/>
      <c r="H2" s="28"/>
    </row>
    <row r="6" spans="2:8" ht="49.95" customHeight="1" x14ac:dyDescent="0.3">
      <c r="B6" s="20" t="s">
        <v>15</v>
      </c>
      <c r="C6" s="20" t="s">
        <v>360</v>
      </c>
      <c r="D6" s="20" t="s">
        <v>361</v>
      </c>
      <c r="E6" s="20" t="s">
        <v>362</v>
      </c>
      <c r="F6" s="20" t="s">
        <v>363</v>
      </c>
      <c r="G6" s="20" t="s">
        <v>364</v>
      </c>
    </row>
    <row r="7" spans="2:8" x14ac:dyDescent="0.3">
      <c r="B7" s="18" t="s">
        <v>365</v>
      </c>
      <c r="C7" s="17">
        <v>0.26789864472875802</v>
      </c>
      <c r="D7" s="17">
        <v>0.25572641987649403</v>
      </c>
      <c r="E7" s="17">
        <v>0.27428368860893398</v>
      </c>
      <c r="F7" s="17">
        <v>0.310964957700478</v>
      </c>
      <c r="G7" s="17">
        <v>0.19879817301903099</v>
      </c>
    </row>
    <row r="8" spans="2:8" x14ac:dyDescent="0.3">
      <c r="B8" s="18" t="s">
        <v>366</v>
      </c>
      <c r="C8" s="17">
        <v>0.42954541943690999</v>
      </c>
      <c r="D8" s="17">
        <v>0.45831855409392502</v>
      </c>
      <c r="E8" s="17">
        <v>0.45136987324503602</v>
      </c>
      <c r="F8" s="17">
        <v>0.47245419527052002</v>
      </c>
      <c r="G8" s="17">
        <v>0.40261306798288399</v>
      </c>
    </row>
    <row r="9" spans="2:8" x14ac:dyDescent="0.3">
      <c r="B9" s="18" t="s">
        <v>367</v>
      </c>
      <c r="C9" s="17">
        <v>0.19310922943319</v>
      </c>
      <c r="D9" s="17">
        <v>0.185024805135826</v>
      </c>
      <c r="E9" s="17">
        <v>0.15875073987074201</v>
      </c>
      <c r="F9" s="17">
        <v>0.149017361923903</v>
      </c>
      <c r="G9" s="17">
        <v>0.26630881714509003</v>
      </c>
    </row>
    <row r="10" spans="2:8" x14ac:dyDescent="0.3">
      <c r="B10" s="18" t="s">
        <v>176</v>
      </c>
      <c r="C10" s="17">
        <v>0.109446706401142</v>
      </c>
      <c r="D10" s="17">
        <v>0.100930220893754</v>
      </c>
      <c r="E10" s="17">
        <v>0.115595698275287</v>
      </c>
      <c r="F10" s="17">
        <v>6.7563485105099602E-2</v>
      </c>
      <c r="G10" s="17">
        <v>0.13227994185299499</v>
      </c>
    </row>
    <row r="11" spans="2:8" x14ac:dyDescent="0.3">
      <c r="B11" s="16" t="s">
        <v>369</v>
      </c>
      <c r="C11" s="16"/>
      <c r="D11" s="16"/>
      <c r="E11" s="16"/>
      <c r="F11" s="16"/>
      <c r="G11" s="16"/>
    </row>
    <row r="12" spans="2:8" x14ac:dyDescent="0.3">
      <c r="B12" t="s">
        <v>81</v>
      </c>
    </row>
    <row r="13" spans="2:8" x14ac:dyDescent="0.3">
      <c r="B13" t="s">
        <v>82</v>
      </c>
    </row>
    <row r="17" spans="2:2" x14ac:dyDescent="0.3">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W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1204</v>
      </c>
      <c r="D7" s="10">
        <v>552</v>
      </c>
      <c r="E7" s="10">
        <v>650</v>
      </c>
      <c r="F7" s="10"/>
      <c r="G7" s="10">
        <v>39</v>
      </c>
      <c r="H7" s="10">
        <v>222</v>
      </c>
      <c r="I7" s="10">
        <v>173</v>
      </c>
      <c r="J7" s="10">
        <v>196</v>
      </c>
      <c r="K7" s="10">
        <v>207</v>
      </c>
      <c r="L7" s="10">
        <v>367</v>
      </c>
      <c r="M7" s="10"/>
      <c r="N7" s="10">
        <v>356</v>
      </c>
      <c r="O7" s="10">
        <v>283</v>
      </c>
      <c r="P7" s="10">
        <v>266</v>
      </c>
      <c r="Q7" s="10">
        <v>298</v>
      </c>
      <c r="R7" s="10"/>
      <c r="S7" s="10">
        <v>136</v>
      </c>
      <c r="T7" s="10">
        <v>158</v>
      </c>
      <c r="U7" s="10">
        <v>84</v>
      </c>
      <c r="V7" s="10">
        <v>125</v>
      </c>
      <c r="W7" s="10">
        <v>93</v>
      </c>
      <c r="X7" s="10">
        <v>106</v>
      </c>
      <c r="Y7" s="10">
        <v>106</v>
      </c>
      <c r="Z7" s="10">
        <v>56</v>
      </c>
      <c r="AA7" s="10">
        <v>134</v>
      </c>
      <c r="AB7" s="10">
        <v>118</v>
      </c>
      <c r="AC7" s="10">
        <v>53</v>
      </c>
      <c r="AD7" s="10">
        <v>35</v>
      </c>
      <c r="AE7" s="10"/>
      <c r="AF7" s="10">
        <v>298</v>
      </c>
      <c r="AG7" s="10">
        <v>249</v>
      </c>
      <c r="AH7" s="10">
        <v>269</v>
      </c>
      <c r="AI7" s="10">
        <v>163</v>
      </c>
      <c r="AJ7" s="10">
        <v>25</v>
      </c>
      <c r="AK7" s="10"/>
      <c r="AL7" s="10">
        <v>293</v>
      </c>
      <c r="AM7" s="10">
        <v>334</v>
      </c>
      <c r="AN7" s="10">
        <v>131</v>
      </c>
      <c r="AO7" s="10">
        <v>236</v>
      </c>
      <c r="AP7" s="10">
        <v>142</v>
      </c>
      <c r="AQ7" s="10">
        <v>67</v>
      </c>
      <c r="AR7" s="10"/>
      <c r="AS7" s="10">
        <v>1203</v>
      </c>
      <c r="AT7" s="10">
        <v>1</v>
      </c>
      <c r="AU7" s="10"/>
      <c r="AV7" s="10">
        <v>842</v>
      </c>
      <c r="AW7" s="10">
        <v>361</v>
      </c>
    </row>
    <row r="8" spans="2:49" ht="30" customHeight="1" x14ac:dyDescent="0.3">
      <c r="B8" s="11" t="s">
        <v>20</v>
      </c>
      <c r="C8" s="11">
        <v>1198</v>
      </c>
      <c r="D8" s="11">
        <v>554</v>
      </c>
      <c r="E8" s="11">
        <v>642</v>
      </c>
      <c r="F8" s="11"/>
      <c r="G8" s="11">
        <v>38</v>
      </c>
      <c r="H8" s="11">
        <v>212</v>
      </c>
      <c r="I8" s="11">
        <v>203</v>
      </c>
      <c r="J8" s="11">
        <v>202</v>
      </c>
      <c r="K8" s="11">
        <v>199</v>
      </c>
      <c r="L8" s="11">
        <v>344</v>
      </c>
      <c r="M8" s="11"/>
      <c r="N8" s="11">
        <v>349</v>
      </c>
      <c r="O8" s="11">
        <v>278</v>
      </c>
      <c r="P8" s="11">
        <v>278</v>
      </c>
      <c r="Q8" s="11">
        <v>291</v>
      </c>
      <c r="R8" s="11"/>
      <c r="S8" s="11">
        <v>137</v>
      </c>
      <c r="T8" s="11">
        <v>154</v>
      </c>
      <c r="U8" s="11">
        <v>85</v>
      </c>
      <c r="V8" s="11">
        <v>122</v>
      </c>
      <c r="W8" s="11">
        <v>88</v>
      </c>
      <c r="X8" s="11">
        <v>111</v>
      </c>
      <c r="Y8" s="11">
        <v>101</v>
      </c>
      <c r="Z8" s="11">
        <v>53</v>
      </c>
      <c r="AA8" s="11">
        <v>139</v>
      </c>
      <c r="AB8" s="11">
        <v>120</v>
      </c>
      <c r="AC8" s="11">
        <v>51</v>
      </c>
      <c r="AD8" s="11">
        <v>35</v>
      </c>
      <c r="AE8" s="11"/>
      <c r="AF8" s="11">
        <v>295</v>
      </c>
      <c r="AG8" s="11">
        <v>249</v>
      </c>
      <c r="AH8" s="11">
        <v>270</v>
      </c>
      <c r="AI8" s="11">
        <v>162</v>
      </c>
      <c r="AJ8" s="11">
        <v>24</v>
      </c>
      <c r="AK8" s="11"/>
      <c r="AL8" s="11">
        <v>295</v>
      </c>
      <c r="AM8" s="11">
        <v>333</v>
      </c>
      <c r="AN8" s="11">
        <v>131</v>
      </c>
      <c r="AO8" s="11">
        <v>232</v>
      </c>
      <c r="AP8" s="11">
        <v>139</v>
      </c>
      <c r="AQ8" s="11">
        <v>66</v>
      </c>
      <c r="AR8" s="11"/>
      <c r="AS8" s="11">
        <v>1197</v>
      </c>
      <c r="AT8" s="11">
        <v>1</v>
      </c>
      <c r="AU8" s="11"/>
      <c r="AV8" s="11">
        <v>837</v>
      </c>
      <c r="AW8" s="11">
        <v>360</v>
      </c>
    </row>
    <row r="9" spans="2:49" x14ac:dyDescent="0.3">
      <c r="B9" s="18" t="s">
        <v>365</v>
      </c>
      <c r="C9" s="17">
        <v>0.26789864472875802</v>
      </c>
      <c r="D9" s="17">
        <v>0.232401584475945</v>
      </c>
      <c r="E9" s="17">
        <v>0.29935585814410798</v>
      </c>
      <c r="F9" s="17"/>
      <c r="G9" s="17">
        <v>7.7645603205524397E-2</v>
      </c>
      <c r="H9" s="17">
        <v>5.7058996729085598E-2</v>
      </c>
      <c r="I9" s="17">
        <v>0.16998985843938699</v>
      </c>
      <c r="J9" s="17">
        <v>0.33897019013788099</v>
      </c>
      <c r="K9" s="17">
        <v>0.35516828234623499</v>
      </c>
      <c r="L9" s="17">
        <v>0.38406404611603201</v>
      </c>
      <c r="M9" s="17"/>
      <c r="N9" s="17">
        <v>0.19783849132187001</v>
      </c>
      <c r="O9" s="17">
        <v>0.26924142199649698</v>
      </c>
      <c r="P9" s="17">
        <v>0.28880977246814199</v>
      </c>
      <c r="Q9" s="17">
        <v>0.32814630109790799</v>
      </c>
      <c r="R9" s="17"/>
      <c r="S9" s="17">
        <v>0.15921274599382201</v>
      </c>
      <c r="T9" s="17">
        <v>0.243727524174915</v>
      </c>
      <c r="U9" s="17">
        <v>0.33419556449735699</v>
      </c>
      <c r="V9" s="17">
        <v>0.272326356391068</v>
      </c>
      <c r="W9" s="17">
        <v>0.28858972306342601</v>
      </c>
      <c r="X9" s="17">
        <v>0.267881948875485</v>
      </c>
      <c r="Y9" s="17">
        <v>0.31505726107602899</v>
      </c>
      <c r="Z9" s="17">
        <v>0.22771996147361501</v>
      </c>
      <c r="AA9" s="17">
        <v>0.29033558549210498</v>
      </c>
      <c r="AB9" s="17">
        <v>0.263020238451038</v>
      </c>
      <c r="AC9" s="17">
        <v>0.31816866300988</v>
      </c>
      <c r="AD9" s="17">
        <v>0.34844493680440403</v>
      </c>
      <c r="AE9" s="17"/>
      <c r="AF9" s="17">
        <v>0.39804535167114602</v>
      </c>
      <c r="AG9" s="17">
        <v>0.302129448979855</v>
      </c>
      <c r="AH9" s="17">
        <v>0.17968594065872801</v>
      </c>
      <c r="AI9" s="17">
        <v>0.13227384902052</v>
      </c>
      <c r="AJ9" s="17">
        <v>0.118453340413741</v>
      </c>
      <c r="AK9" s="17"/>
      <c r="AL9" s="17">
        <v>0.124882304915095</v>
      </c>
      <c r="AM9" s="17">
        <v>0.311084010624126</v>
      </c>
      <c r="AN9" s="17">
        <v>0.317277053036229</v>
      </c>
      <c r="AO9" s="17">
        <v>0.318650853232751</v>
      </c>
      <c r="AP9" s="17">
        <v>0.29046314321295802</v>
      </c>
      <c r="AQ9" s="17">
        <v>0.35257072509822002</v>
      </c>
      <c r="AR9" s="17"/>
      <c r="AS9" s="17">
        <v>0.26811020458111401</v>
      </c>
      <c r="AT9" s="17">
        <v>0</v>
      </c>
      <c r="AU9" s="17"/>
      <c r="AV9" s="17">
        <v>0.28932061165740602</v>
      </c>
      <c r="AW9" s="17">
        <v>0.21871467464840699</v>
      </c>
    </row>
    <row r="10" spans="2:49" x14ac:dyDescent="0.3">
      <c r="B10" s="18" t="s">
        <v>366</v>
      </c>
      <c r="C10" s="17">
        <v>0.42954541943690999</v>
      </c>
      <c r="D10" s="17">
        <v>0.44955977295706501</v>
      </c>
      <c r="E10" s="17">
        <v>0.41360888846844501</v>
      </c>
      <c r="F10" s="17"/>
      <c r="G10" s="17">
        <v>0.61442809346195204</v>
      </c>
      <c r="H10" s="17">
        <v>0.48730866941953799</v>
      </c>
      <c r="I10" s="17">
        <v>0.48187537388596602</v>
      </c>
      <c r="J10" s="17">
        <v>0.46304788619140103</v>
      </c>
      <c r="K10" s="17">
        <v>0.372304850527655</v>
      </c>
      <c r="L10" s="17">
        <v>0.35618132028358301</v>
      </c>
      <c r="M10" s="17"/>
      <c r="N10" s="17">
        <v>0.43697671689404399</v>
      </c>
      <c r="O10" s="17">
        <v>0.46785304813506301</v>
      </c>
      <c r="P10" s="17">
        <v>0.42831040187554198</v>
      </c>
      <c r="Q10" s="17">
        <v>0.38667464858661499</v>
      </c>
      <c r="R10" s="17"/>
      <c r="S10" s="17">
        <v>0.50320053785275398</v>
      </c>
      <c r="T10" s="17">
        <v>0.446094673055626</v>
      </c>
      <c r="U10" s="17">
        <v>0.35318492763779102</v>
      </c>
      <c r="V10" s="17">
        <v>0.35291647547079902</v>
      </c>
      <c r="W10" s="17">
        <v>0.43417110662588099</v>
      </c>
      <c r="X10" s="17">
        <v>0.46898452696466197</v>
      </c>
      <c r="Y10" s="17">
        <v>0.45012154861536302</v>
      </c>
      <c r="Z10" s="17">
        <v>0.40744728774594302</v>
      </c>
      <c r="AA10" s="17">
        <v>0.382798322941797</v>
      </c>
      <c r="AB10" s="17">
        <v>0.46687438191869102</v>
      </c>
      <c r="AC10" s="17">
        <v>0.43490042569792597</v>
      </c>
      <c r="AD10" s="17">
        <v>0.40972023580743999</v>
      </c>
      <c r="AE10" s="17"/>
      <c r="AF10" s="17">
        <v>0.387218426034597</v>
      </c>
      <c r="AG10" s="17">
        <v>0.45683151361496599</v>
      </c>
      <c r="AH10" s="17">
        <v>0.48089686439990498</v>
      </c>
      <c r="AI10" s="17">
        <v>0.436517196051047</v>
      </c>
      <c r="AJ10" s="17">
        <v>0.42494740974338902</v>
      </c>
      <c r="AK10" s="17"/>
      <c r="AL10" s="17">
        <v>0.46649489972373398</v>
      </c>
      <c r="AM10" s="17">
        <v>0.430182788312927</v>
      </c>
      <c r="AN10" s="17">
        <v>0.39122492166018402</v>
      </c>
      <c r="AO10" s="17">
        <v>0.42349818769356501</v>
      </c>
      <c r="AP10" s="17">
        <v>0.37723306471468498</v>
      </c>
      <c r="AQ10" s="17">
        <v>0.47632027592443799</v>
      </c>
      <c r="AR10" s="17"/>
      <c r="AS10" s="17">
        <v>0.42909493083155797</v>
      </c>
      <c r="AT10" s="17">
        <v>1</v>
      </c>
      <c r="AU10" s="17"/>
      <c r="AV10" s="17">
        <v>0.400386131704771</v>
      </c>
      <c r="AW10" s="17">
        <v>0.49595297563468199</v>
      </c>
    </row>
    <row r="11" spans="2:49" x14ac:dyDescent="0.3">
      <c r="B11" s="18" t="s">
        <v>367</v>
      </c>
      <c r="C11" s="17">
        <v>0.19310922943319</v>
      </c>
      <c r="D11" s="17">
        <v>0.209315449176356</v>
      </c>
      <c r="E11" s="17">
        <v>0.178033620266148</v>
      </c>
      <c r="F11" s="17"/>
      <c r="G11" s="17">
        <v>0.23463192041234299</v>
      </c>
      <c r="H11" s="17">
        <v>0.39003163793096102</v>
      </c>
      <c r="I11" s="17">
        <v>0.279186453580056</v>
      </c>
      <c r="J11" s="17">
        <v>0.13676486184376699</v>
      </c>
      <c r="K11" s="17">
        <v>0.12900709103048499</v>
      </c>
      <c r="L11" s="17">
        <v>8.6768919015466697E-2</v>
      </c>
      <c r="M11" s="17"/>
      <c r="N11" s="17">
        <v>0.29492490458311499</v>
      </c>
      <c r="O11" s="17">
        <v>0.14775755060062601</v>
      </c>
      <c r="P11" s="17">
        <v>0.17592757363353201</v>
      </c>
      <c r="Q11" s="17">
        <v>0.131494217629545</v>
      </c>
      <c r="R11" s="17"/>
      <c r="S11" s="17">
        <v>0.25239275305188302</v>
      </c>
      <c r="T11" s="17">
        <v>0.182413941677148</v>
      </c>
      <c r="U11" s="17">
        <v>0.13945415599616701</v>
      </c>
      <c r="V11" s="17">
        <v>0.21058129845702001</v>
      </c>
      <c r="W11" s="17">
        <v>0.20462952285547301</v>
      </c>
      <c r="X11" s="17">
        <v>0.20123266797338801</v>
      </c>
      <c r="Y11" s="17">
        <v>0.143379885294487</v>
      </c>
      <c r="Z11" s="17">
        <v>0.24260119643715</v>
      </c>
      <c r="AA11" s="17">
        <v>0.215007504270502</v>
      </c>
      <c r="AB11" s="17">
        <v>0.19408535407928701</v>
      </c>
      <c r="AC11" s="17">
        <v>0.10227306617111</v>
      </c>
      <c r="AD11" s="17">
        <v>0.135185978202432</v>
      </c>
      <c r="AE11" s="17"/>
      <c r="AF11" s="17">
        <v>0.100843721175537</v>
      </c>
      <c r="AG11" s="17">
        <v>0.111353618333803</v>
      </c>
      <c r="AH11" s="17">
        <v>0.25268417144689798</v>
      </c>
      <c r="AI11" s="17">
        <v>0.34285506218733203</v>
      </c>
      <c r="AJ11" s="17">
        <v>0.45659924984286998</v>
      </c>
      <c r="AK11" s="17"/>
      <c r="AL11" s="17">
        <v>0.33475587709730598</v>
      </c>
      <c r="AM11" s="17">
        <v>0.13391709526371301</v>
      </c>
      <c r="AN11" s="17">
        <v>0.18730014336813</v>
      </c>
      <c r="AO11" s="17">
        <v>0.14077041011574401</v>
      </c>
      <c r="AP11" s="17">
        <v>0.15208905476769199</v>
      </c>
      <c r="AQ11" s="17">
        <v>0.14420215770005601</v>
      </c>
      <c r="AR11" s="17"/>
      <c r="AS11" s="17">
        <v>0.193261728002597</v>
      </c>
      <c r="AT11" s="17">
        <v>0</v>
      </c>
      <c r="AU11" s="17"/>
      <c r="AV11" s="17">
        <v>0.20233837317565001</v>
      </c>
      <c r="AW11" s="17">
        <v>0.17212372264883799</v>
      </c>
    </row>
    <row r="12" spans="2:49" x14ac:dyDescent="0.3">
      <c r="B12" s="18" t="s">
        <v>176</v>
      </c>
      <c r="C12" s="19">
        <v>0.109446706401142</v>
      </c>
      <c r="D12" s="19">
        <v>0.10872319339063399</v>
      </c>
      <c r="E12" s="19">
        <v>0.109001633121299</v>
      </c>
      <c r="F12" s="19"/>
      <c r="G12" s="19">
        <v>7.3294382920180201E-2</v>
      </c>
      <c r="H12" s="19">
        <v>6.5600695920415994E-2</v>
      </c>
      <c r="I12" s="19">
        <v>6.8948314094590707E-2</v>
      </c>
      <c r="J12" s="19">
        <v>6.12170618269504E-2</v>
      </c>
      <c r="K12" s="19">
        <v>0.143519776095625</v>
      </c>
      <c r="L12" s="19">
        <v>0.17298571458491799</v>
      </c>
      <c r="M12" s="19"/>
      <c r="N12" s="19">
        <v>7.02598872009704E-2</v>
      </c>
      <c r="O12" s="19">
        <v>0.115147979267814</v>
      </c>
      <c r="P12" s="19">
        <v>0.10695225202278399</v>
      </c>
      <c r="Q12" s="19">
        <v>0.153684832685932</v>
      </c>
      <c r="R12" s="19"/>
      <c r="S12" s="19">
        <v>8.5193963101540995E-2</v>
      </c>
      <c r="T12" s="19">
        <v>0.127763861092311</v>
      </c>
      <c r="U12" s="19">
        <v>0.17316535186868601</v>
      </c>
      <c r="V12" s="19">
        <v>0.164175869681114</v>
      </c>
      <c r="W12" s="19">
        <v>7.26096474552205E-2</v>
      </c>
      <c r="X12" s="19">
        <v>6.1900856186465902E-2</v>
      </c>
      <c r="Y12" s="19">
        <v>9.14413050141204E-2</v>
      </c>
      <c r="Z12" s="19">
        <v>0.122231554343292</v>
      </c>
      <c r="AA12" s="19">
        <v>0.111858587295596</v>
      </c>
      <c r="AB12" s="19">
        <v>7.6020025550983902E-2</v>
      </c>
      <c r="AC12" s="19">
        <v>0.14465784512108401</v>
      </c>
      <c r="AD12" s="19">
        <v>0.106648849185724</v>
      </c>
      <c r="AE12" s="19"/>
      <c r="AF12" s="19">
        <v>0.113892501118719</v>
      </c>
      <c r="AG12" s="19">
        <v>0.12968541907137601</v>
      </c>
      <c r="AH12" s="19">
        <v>8.6733023494468903E-2</v>
      </c>
      <c r="AI12" s="19">
        <v>8.8353892741100296E-2</v>
      </c>
      <c r="AJ12" s="19">
        <v>0</v>
      </c>
      <c r="AK12" s="19"/>
      <c r="AL12" s="19">
        <v>7.3866918263865294E-2</v>
      </c>
      <c r="AM12" s="19">
        <v>0.124816105799234</v>
      </c>
      <c r="AN12" s="19">
        <v>0.10419788193545799</v>
      </c>
      <c r="AO12" s="19">
        <v>0.11708054895794</v>
      </c>
      <c r="AP12" s="19">
        <v>0.180214737304665</v>
      </c>
      <c r="AQ12" s="19">
        <v>2.6906841277286899E-2</v>
      </c>
      <c r="AR12" s="19"/>
      <c r="AS12" s="19">
        <v>0.109533136584731</v>
      </c>
      <c r="AT12" s="19">
        <v>0</v>
      </c>
      <c r="AU12" s="19"/>
      <c r="AV12" s="19">
        <v>0.107954883462172</v>
      </c>
      <c r="AW12" s="19">
        <v>0.113208627068074</v>
      </c>
    </row>
    <row r="13" spans="2:49" x14ac:dyDescent="0.3">
      <c r="B13" s="16" t="s">
        <v>369</v>
      </c>
    </row>
    <row r="14" spans="2:49" x14ac:dyDescent="0.3">
      <c r="B14" t="s">
        <v>81</v>
      </c>
    </row>
    <row r="15" spans="2:49" x14ac:dyDescent="0.3">
      <c r="B15" t="s">
        <v>82</v>
      </c>
    </row>
    <row r="17" spans="2:2" x14ac:dyDescent="0.3">
      <c r="B1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W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813</v>
      </c>
      <c r="D7" s="10">
        <v>365</v>
      </c>
      <c r="E7" s="10">
        <v>447</v>
      </c>
      <c r="F7" s="10"/>
      <c r="G7" s="10">
        <v>11</v>
      </c>
      <c r="H7" s="10">
        <v>132</v>
      </c>
      <c r="I7" s="10">
        <v>104</v>
      </c>
      <c r="J7" s="10">
        <v>127</v>
      </c>
      <c r="K7" s="10">
        <v>152</v>
      </c>
      <c r="L7" s="10">
        <v>287</v>
      </c>
      <c r="M7" s="10"/>
      <c r="N7" s="10">
        <v>246</v>
      </c>
      <c r="O7" s="10">
        <v>183</v>
      </c>
      <c r="P7" s="10">
        <v>180</v>
      </c>
      <c r="Q7" s="10">
        <v>204</v>
      </c>
      <c r="R7" s="10"/>
      <c r="S7" s="10">
        <v>76</v>
      </c>
      <c r="T7" s="10">
        <v>104</v>
      </c>
      <c r="U7" s="10">
        <v>56</v>
      </c>
      <c r="V7" s="10">
        <v>88</v>
      </c>
      <c r="W7" s="10">
        <v>64</v>
      </c>
      <c r="X7" s="10">
        <v>71</v>
      </c>
      <c r="Y7" s="10">
        <v>80</v>
      </c>
      <c r="Z7" s="10">
        <v>33</v>
      </c>
      <c r="AA7" s="10">
        <v>102</v>
      </c>
      <c r="AB7" s="10">
        <v>76</v>
      </c>
      <c r="AC7" s="10">
        <v>38</v>
      </c>
      <c r="AD7" s="10">
        <v>25</v>
      </c>
      <c r="AE7" s="10"/>
      <c r="AF7" s="10">
        <v>212</v>
      </c>
      <c r="AG7" s="10">
        <v>160</v>
      </c>
      <c r="AH7" s="10">
        <v>177</v>
      </c>
      <c r="AI7" s="10">
        <v>99</v>
      </c>
      <c r="AJ7" s="10">
        <v>19</v>
      </c>
      <c r="AK7" s="10"/>
      <c r="AL7" s="10">
        <v>187</v>
      </c>
      <c r="AM7" s="10">
        <v>219</v>
      </c>
      <c r="AN7" s="10">
        <v>94</v>
      </c>
      <c r="AO7" s="10">
        <v>171</v>
      </c>
      <c r="AP7" s="10">
        <v>93</v>
      </c>
      <c r="AQ7" s="10">
        <v>48</v>
      </c>
      <c r="AR7" s="10"/>
      <c r="AS7" s="10">
        <v>813</v>
      </c>
      <c r="AT7" s="10" t="s">
        <v>279</v>
      </c>
      <c r="AU7" s="10"/>
      <c r="AV7" s="10">
        <v>662</v>
      </c>
      <c r="AW7" s="10">
        <v>151</v>
      </c>
    </row>
    <row r="8" spans="2:49" ht="30" customHeight="1" x14ac:dyDescent="0.3">
      <c r="B8" s="11" t="s">
        <v>20</v>
      </c>
      <c r="C8" s="11">
        <v>805</v>
      </c>
      <c r="D8" s="11">
        <v>362</v>
      </c>
      <c r="E8" s="11">
        <v>441</v>
      </c>
      <c r="F8" s="11"/>
      <c r="G8" s="11">
        <v>11</v>
      </c>
      <c r="H8" s="11">
        <v>124</v>
      </c>
      <c r="I8" s="11">
        <v>122</v>
      </c>
      <c r="J8" s="11">
        <v>131</v>
      </c>
      <c r="K8" s="11">
        <v>147</v>
      </c>
      <c r="L8" s="11">
        <v>269</v>
      </c>
      <c r="M8" s="11"/>
      <c r="N8" s="11">
        <v>241</v>
      </c>
      <c r="O8" s="11">
        <v>180</v>
      </c>
      <c r="P8" s="11">
        <v>187</v>
      </c>
      <c r="Q8" s="11">
        <v>198</v>
      </c>
      <c r="R8" s="11"/>
      <c r="S8" s="11">
        <v>77</v>
      </c>
      <c r="T8" s="11">
        <v>100</v>
      </c>
      <c r="U8" s="11">
        <v>57</v>
      </c>
      <c r="V8" s="11">
        <v>86</v>
      </c>
      <c r="W8" s="11">
        <v>60</v>
      </c>
      <c r="X8" s="11">
        <v>74</v>
      </c>
      <c r="Y8" s="11">
        <v>76</v>
      </c>
      <c r="Z8" s="11">
        <v>32</v>
      </c>
      <c r="AA8" s="11">
        <v>105</v>
      </c>
      <c r="AB8" s="11">
        <v>77</v>
      </c>
      <c r="AC8" s="11">
        <v>36</v>
      </c>
      <c r="AD8" s="11">
        <v>25</v>
      </c>
      <c r="AE8" s="11"/>
      <c r="AF8" s="11">
        <v>209</v>
      </c>
      <c r="AG8" s="11">
        <v>158</v>
      </c>
      <c r="AH8" s="11">
        <v>177</v>
      </c>
      <c r="AI8" s="11">
        <v>98</v>
      </c>
      <c r="AJ8" s="11">
        <v>18</v>
      </c>
      <c r="AK8" s="11"/>
      <c r="AL8" s="11">
        <v>187</v>
      </c>
      <c r="AM8" s="11">
        <v>218</v>
      </c>
      <c r="AN8" s="11">
        <v>94</v>
      </c>
      <c r="AO8" s="11">
        <v>167</v>
      </c>
      <c r="AP8" s="11">
        <v>90</v>
      </c>
      <c r="AQ8" s="11">
        <v>47</v>
      </c>
      <c r="AR8" s="11"/>
      <c r="AS8" s="11">
        <v>805</v>
      </c>
      <c r="AT8" s="11" t="s">
        <v>279</v>
      </c>
      <c r="AU8" s="11"/>
      <c r="AV8" s="11">
        <v>656</v>
      </c>
      <c r="AW8" s="11">
        <v>149</v>
      </c>
    </row>
    <row r="9" spans="2:49" x14ac:dyDescent="0.3">
      <c r="B9" s="18" t="s">
        <v>365</v>
      </c>
      <c r="C9" s="17">
        <v>0.25572641987649403</v>
      </c>
      <c r="D9" s="17">
        <v>0.24202165337109699</v>
      </c>
      <c r="E9" s="17">
        <v>0.26750440445700802</v>
      </c>
      <c r="F9" s="17"/>
      <c r="G9" s="17">
        <v>9.3223122588775298E-2</v>
      </c>
      <c r="H9" s="17">
        <v>6.0897568051449399E-2</v>
      </c>
      <c r="I9" s="17">
        <v>0.109106140247962</v>
      </c>
      <c r="J9" s="17">
        <v>0.26461364651737002</v>
      </c>
      <c r="K9" s="17">
        <v>0.35713121213499699</v>
      </c>
      <c r="L9" s="17">
        <v>0.358905460611184</v>
      </c>
      <c r="M9" s="17"/>
      <c r="N9" s="17">
        <v>0.171097101764874</v>
      </c>
      <c r="O9" s="17">
        <v>0.23461972993574601</v>
      </c>
      <c r="P9" s="17">
        <v>0.32286361629745403</v>
      </c>
      <c r="Q9" s="17">
        <v>0.31452778055488401</v>
      </c>
      <c r="R9" s="17"/>
      <c r="S9" s="17">
        <v>0.17161764377358399</v>
      </c>
      <c r="T9" s="17">
        <v>0.27262710231383902</v>
      </c>
      <c r="U9" s="17">
        <v>0.286142663700578</v>
      </c>
      <c r="V9" s="17">
        <v>0.23971618565977701</v>
      </c>
      <c r="W9" s="17">
        <v>0.32283239227675098</v>
      </c>
      <c r="X9" s="17">
        <v>0.24925976043765199</v>
      </c>
      <c r="Y9" s="17">
        <v>0.31990917171022398</v>
      </c>
      <c r="Z9" s="17">
        <v>0.30185856899984598</v>
      </c>
      <c r="AA9" s="17">
        <v>0.20575565164154599</v>
      </c>
      <c r="AB9" s="17">
        <v>0.21849228190876299</v>
      </c>
      <c r="AC9" s="17">
        <v>0.247981533113633</v>
      </c>
      <c r="AD9" s="17">
        <v>0.37018893257108698</v>
      </c>
      <c r="AE9" s="17"/>
      <c r="AF9" s="17">
        <v>0.337707828124585</v>
      </c>
      <c r="AG9" s="17">
        <v>0.34009917559435898</v>
      </c>
      <c r="AH9" s="17">
        <v>0.16046173590982599</v>
      </c>
      <c r="AI9" s="17">
        <v>9.1624040908385704E-2</v>
      </c>
      <c r="AJ9" s="17">
        <v>0.104644453090479</v>
      </c>
      <c r="AK9" s="17"/>
      <c r="AL9" s="17">
        <v>9.4044472518227798E-2</v>
      </c>
      <c r="AM9" s="17">
        <v>0.275968207864419</v>
      </c>
      <c r="AN9" s="17">
        <v>0.315387367643923</v>
      </c>
      <c r="AO9" s="17">
        <v>0.307369909292319</v>
      </c>
      <c r="AP9" s="17">
        <v>0.326158536700902</v>
      </c>
      <c r="AQ9" s="17">
        <v>0.37492590199878401</v>
      </c>
      <c r="AR9" s="17"/>
      <c r="AS9" s="17">
        <v>0.25572641987649403</v>
      </c>
      <c r="AT9" s="17" t="s">
        <v>280</v>
      </c>
      <c r="AU9" s="17"/>
      <c r="AV9" s="17">
        <v>0.25760771269066401</v>
      </c>
      <c r="AW9" s="17">
        <v>0.24744101877879199</v>
      </c>
    </row>
    <row r="10" spans="2:49" x14ac:dyDescent="0.3">
      <c r="B10" s="18" t="s">
        <v>366</v>
      </c>
      <c r="C10" s="17">
        <v>0.45831855409392502</v>
      </c>
      <c r="D10" s="17">
        <v>0.44304841096238201</v>
      </c>
      <c r="E10" s="17">
        <v>0.47179716042805098</v>
      </c>
      <c r="F10" s="17"/>
      <c r="G10" s="17">
        <v>0.54731620358358002</v>
      </c>
      <c r="H10" s="17">
        <v>0.50005468421999499</v>
      </c>
      <c r="I10" s="17">
        <v>0.62316986074650105</v>
      </c>
      <c r="J10" s="17">
        <v>0.53167949431863604</v>
      </c>
      <c r="K10" s="17">
        <v>0.40180309036381401</v>
      </c>
      <c r="L10" s="17">
        <v>0.35580957132319402</v>
      </c>
      <c r="M10" s="17"/>
      <c r="N10" s="17">
        <v>0.50847051238482699</v>
      </c>
      <c r="O10" s="17">
        <v>0.47886039472868802</v>
      </c>
      <c r="P10" s="17">
        <v>0.46725115239952097</v>
      </c>
      <c r="Q10" s="17">
        <v>0.37019809438166001</v>
      </c>
      <c r="R10" s="17"/>
      <c r="S10" s="17">
        <v>0.44928642735700502</v>
      </c>
      <c r="T10" s="17">
        <v>0.50684159900741699</v>
      </c>
      <c r="U10" s="17">
        <v>0.49585193114332599</v>
      </c>
      <c r="V10" s="17">
        <v>0.43961844889083201</v>
      </c>
      <c r="W10" s="17">
        <v>0.34077554540528798</v>
      </c>
      <c r="X10" s="17">
        <v>0.53371414593075694</v>
      </c>
      <c r="Y10" s="17">
        <v>0.42923687039444602</v>
      </c>
      <c r="Z10" s="17">
        <v>0.40798629666198799</v>
      </c>
      <c r="AA10" s="17">
        <v>0.41944670298800002</v>
      </c>
      <c r="AB10" s="17">
        <v>0.55204888815514597</v>
      </c>
      <c r="AC10" s="17">
        <v>0.53810229124669495</v>
      </c>
      <c r="AD10" s="17">
        <v>0.24378661985722799</v>
      </c>
      <c r="AE10" s="17"/>
      <c r="AF10" s="17">
        <v>0.42601090486055398</v>
      </c>
      <c r="AG10" s="17">
        <v>0.44863403608736202</v>
      </c>
      <c r="AH10" s="17">
        <v>0.48958946774447198</v>
      </c>
      <c r="AI10" s="17">
        <v>0.50519766265362898</v>
      </c>
      <c r="AJ10" s="17">
        <v>0.38219704161224399</v>
      </c>
      <c r="AK10" s="17"/>
      <c r="AL10" s="17">
        <v>0.49988156476912099</v>
      </c>
      <c r="AM10" s="17">
        <v>0.468116135761519</v>
      </c>
      <c r="AN10" s="17">
        <v>0.42531694684841598</v>
      </c>
      <c r="AO10" s="17">
        <v>0.44832278547969001</v>
      </c>
      <c r="AP10" s="17">
        <v>0.37963992539931002</v>
      </c>
      <c r="AQ10" s="17">
        <v>0.48608076758377</v>
      </c>
      <c r="AR10" s="17"/>
      <c r="AS10" s="17">
        <v>0.45831855409392502</v>
      </c>
      <c r="AT10" s="17" t="s">
        <v>280</v>
      </c>
      <c r="AU10" s="17"/>
      <c r="AV10" s="17">
        <v>0.46194725908889001</v>
      </c>
      <c r="AW10" s="17">
        <v>0.44233737555432101</v>
      </c>
    </row>
    <row r="11" spans="2:49" x14ac:dyDescent="0.3">
      <c r="B11" s="18" t="s">
        <v>367</v>
      </c>
      <c r="C11" s="17">
        <v>0.185024805135826</v>
      </c>
      <c r="D11" s="17">
        <v>0.193671260403529</v>
      </c>
      <c r="E11" s="17">
        <v>0.17830380156320899</v>
      </c>
      <c r="F11" s="17"/>
      <c r="G11" s="17">
        <v>0.19225233434510799</v>
      </c>
      <c r="H11" s="17">
        <v>0.39879007407654798</v>
      </c>
      <c r="I11" s="17">
        <v>0.22560656903982201</v>
      </c>
      <c r="J11" s="17">
        <v>0.12532501654037601</v>
      </c>
      <c r="K11" s="17">
        <v>0.123663470797945</v>
      </c>
      <c r="L11" s="17">
        <v>0.130429050512577</v>
      </c>
      <c r="M11" s="17"/>
      <c r="N11" s="17">
        <v>0.27418560560105698</v>
      </c>
      <c r="O11" s="17">
        <v>0.17374244108291001</v>
      </c>
      <c r="P11" s="17">
        <v>0.110416301599396</v>
      </c>
      <c r="Q11" s="17">
        <v>0.15718576691844899</v>
      </c>
      <c r="R11" s="17"/>
      <c r="S11" s="17">
        <v>0.28683452260923797</v>
      </c>
      <c r="T11" s="17">
        <v>0.140122597337035</v>
      </c>
      <c r="U11" s="17">
        <v>8.3632137817079094E-2</v>
      </c>
      <c r="V11" s="17">
        <v>0.160647543221591</v>
      </c>
      <c r="W11" s="17">
        <v>0.23410315980473401</v>
      </c>
      <c r="X11" s="17">
        <v>0.145217427655327</v>
      </c>
      <c r="Y11" s="17">
        <v>0.147908501332949</v>
      </c>
      <c r="Z11" s="17">
        <v>0.20130164853075999</v>
      </c>
      <c r="AA11" s="17">
        <v>0.26747415474577502</v>
      </c>
      <c r="AB11" s="17">
        <v>0.16837843790828999</v>
      </c>
      <c r="AC11" s="17">
        <v>0.13926111841223801</v>
      </c>
      <c r="AD11" s="17">
        <v>0.23029199590760899</v>
      </c>
      <c r="AE11" s="17"/>
      <c r="AF11" s="17">
        <v>0.12255640828025501</v>
      </c>
      <c r="AG11" s="17">
        <v>0.12066382517860801</v>
      </c>
      <c r="AH11" s="17">
        <v>0.257536757276073</v>
      </c>
      <c r="AI11" s="17">
        <v>0.32433486491292601</v>
      </c>
      <c r="AJ11" s="17">
        <v>0.51315850529727702</v>
      </c>
      <c r="AK11" s="17"/>
      <c r="AL11" s="17">
        <v>0.334062422914431</v>
      </c>
      <c r="AM11" s="17">
        <v>0.11106516435472601</v>
      </c>
      <c r="AN11" s="17">
        <v>0.188513075657399</v>
      </c>
      <c r="AO11" s="17">
        <v>0.134027081025794</v>
      </c>
      <c r="AP11" s="17">
        <v>0.17115708655210399</v>
      </c>
      <c r="AQ11" s="17">
        <v>0.13899333041744599</v>
      </c>
      <c r="AR11" s="17"/>
      <c r="AS11" s="17">
        <v>0.185024805135826</v>
      </c>
      <c r="AT11" s="17" t="s">
        <v>280</v>
      </c>
      <c r="AU11" s="17"/>
      <c r="AV11" s="17">
        <v>0.186337181082944</v>
      </c>
      <c r="AW11" s="17">
        <v>0.179244970635345</v>
      </c>
    </row>
    <row r="12" spans="2:49" x14ac:dyDescent="0.3">
      <c r="B12" s="18" t="s">
        <v>176</v>
      </c>
      <c r="C12" s="19">
        <v>0.100930220893754</v>
      </c>
      <c r="D12" s="19">
        <v>0.121258675262992</v>
      </c>
      <c r="E12" s="19">
        <v>8.2394633551731905E-2</v>
      </c>
      <c r="F12" s="19"/>
      <c r="G12" s="19">
        <v>0.16720833948253699</v>
      </c>
      <c r="H12" s="19">
        <v>4.0257673652006998E-2</v>
      </c>
      <c r="I12" s="19">
        <v>4.2117429965715103E-2</v>
      </c>
      <c r="J12" s="19">
        <v>7.83818426236189E-2</v>
      </c>
      <c r="K12" s="19">
        <v>0.117402226703244</v>
      </c>
      <c r="L12" s="19">
        <v>0.15485591755304401</v>
      </c>
      <c r="M12" s="19"/>
      <c r="N12" s="19">
        <v>4.62467802492409E-2</v>
      </c>
      <c r="O12" s="19">
        <v>0.112777434252656</v>
      </c>
      <c r="P12" s="19">
        <v>9.9468929703629305E-2</v>
      </c>
      <c r="Q12" s="19">
        <v>0.15808835814500699</v>
      </c>
      <c r="R12" s="19"/>
      <c r="S12" s="19">
        <v>9.2261406260172901E-2</v>
      </c>
      <c r="T12" s="19">
        <v>8.0408701341707897E-2</v>
      </c>
      <c r="U12" s="19">
        <v>0.134373267339017</v>
      </c>
      <c r="V12" s="19">
        <v>0.16001782222780001</v>
      </c>
      <c r="W12" s="19">
        <v>0.102288902513227</v>
      </c>
      <c r="X12" s="19">
        <v>7.1808665976264396E-2</v>
      </c>
      <c r="Y12" s="19">
        <v>0.10294545656238099</v>
      </c>
      <c r="Z12" s="19">
        <v>8.88534858074055E-2</v>
      </c>
      <c r="AA12" s="19">
        <v>0.10732349062468</v>
      </c>
      <c r="AB12" s="19">
        <v>6.1080392027800703E-2</v>
      </c>
      <c r="AC12" s="19">
        <v>7.4655057227434402E-2</v>
      </c>
      <c r="AD12" s="19">
        <v>0.15573245166407601</v>
      </c>
      <c r="AE12" s="19"/>
      <c r="AF12" s="19">
        <v>0.113724858734606</v>
      </c>
      <c r="AG12" s="19">
        <v>9.0602963139671699E-2</v>
      </c>
      <c r="AH12" s="19">
        <v>9.2412039069628596E-2</v>
      </c>
      <c r="AI12" s="19">
        <v>7.8843431525058905E-2</v>
      </c>
      <c r="AJ12" s="19">
        <v>0</v>
      </c>
      <c r="AK12" s="19"/>
      <c r="AL12" s="19">
        <v>7.2011539798219906E-2</v>
      </c>
      <c r="AM12" s="19">
        <v>0.144850492019337</v>
      </c>
      <c r="AN12" s="19">
        <v>7.0782609850261802E-2</v>
      </c>
      <c r="AO12" s="19">
        <v>0.11028022420219701</v>
      </c>
      <c r="AP12" s="19">
        <v>0.123044451347685</v>
      </c>
      <c r="AQ12" s="19">
        <v>0</v>
      </c>
      <c r="AR12" s="19"/>
      <c r="AS12" s="19">
        <v>0.100930220893754</v>
      </c>
      <c r="AT12" s="19" t="s">
        <v>280</v>
      </c>
      <c r="AU12" s="19"/>
      <c r="AV12" s="19">
        <v>9.4107847137503406E-2</v>
      </c>
      <c r="AW12" s="19">
        <v>0.130976635031542</v>
      </c>
    </row>
    <row r="13" spans="2:49" x14ac:dyDescent="0.3">
      <c r="B13" s="16" t="s">
        <v>369</v>
      </c>
    </row>
    <row r="14" spans="2:49" x14ac:dyDescent="0.3">
      <c r="B14" t="s">
        <v>81</v>
      </c>
    </row>
    <row r="15" spans="2:49" x14ac:dyDescent="0.3">
      <c r="B15" t="s">
        <v>82</v>
      </c>
    </row>
    <row r="17" spans="2:2" x14ac:dyDescent="0.3">
      <c r="B1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W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239</v>
      </c>
      <c r="D7" s="10">
        <v>94</v>
      </c>
      <c r="E7" s="10">
        <v>145</v>
      </c>
      <c r="F7" s="10"/>
      <c r="G7" s="10">
        <v>2</v>
      </c>
      <c r="H7" s="10">
        <v>25</v>
      </c>
      <c r="I7" s="10">
        <v>32</v>
      </c>
      <c r="J7" s="10">
        <v>34</v>
      </c>
      <c r="K7" s="10">
        <v>50</v>
      </c>
      <c r="L7" s="10">
        <v>96</v>
      </c>
      <c r="M7" s="10"/>
      <c r="N7" s="10">
        <v>58</v>
      </c>
      <c r="O7" s="10">
        <v>42</v>
      </c>
      <c r="P7" s="10">
        <v>59</v>
      </c>
      <c r="Q7" s="10">
        <v>80</v>
      </c>
      <c r="R7" s="10"/>
      <c r="S7" s="10">
        <v>14</v>
      </c>
      <c r="T7" s="10">
        <v>32</v>
      </c>
      <c r="U7" s="10">
        <v>16</v>
      </c>
      <c r="V7" s="10">
        <v>24</v>
      </c>
      <c r="W7" s="10">
        <v>20</v>
      </c>
      <c r="X7" s="10">
        <v>31</v>
      </c>
      <c r="Y7" s="10">
        <v>26</v>
      </c>
      <c r="Z7" s="10">
        <v>11</v>
      </c>
      <c r="AA7" s="10">
        <v>28</v>
      </c>
      <c r="AB7" s="10">
        <v>21</v>
      </c>
      <c r="AC7" s="10">
        <v>8</v>
      </c>
      <c r="AD7" s="10">
        <v>8</v>
      </c>
      <c r="AE7" s="10"/>
      <c r="AF7" s="10">
        <v>74</v>
      </c>
      <c r="AG7" s="10">
        <v>39</v>
      </c>
      <c r="AH7" s="10">
        <v>49</v>
      </c>
      <c r="AI7" s="10">
        <v>20</v>
      </c>
      <c r="AJ7" s="10">
        <v>4</v>
      </c>
      <c r="AK7" s="10"/>
      <c r="AL7" s="10">
        <v>50</v>
      </c>
      <c r="AM7" s="10">
        <v>69</v>
      </c>
      <c r="AN7" s="10">
        <v>28</v>
      </c>
      <c r="AO7" s="10">
        <v>49</v>
      </c>
      <c r="AP7" s="10">
        <v>25</v>
      </c>
      <c r="AQ7" s="10">
        <v>17</v>
      </c>
      <c r="AR7" s="10"/>
      <c r="AS7" s="10">
        <v>239</v>
      </c>
      <c r="AT7" s="10" t="s">
        <v>279</v>
      </c>
      <c r="AU7" s="10"/>
      <c r="AV7" s="10">
        <v>223</v>
      </c>
      <c r="AW7" s="10">
        <v>16</v>
      </c>
    </row>
    <row r="8" spans="2:49" ht="30" customHeight="1" x14ac:dyDescent="0.3">
      <c r="B8" s="11" t="s">
        <v>20</v>
      </c>
      <c r="C8" s="11">
        <v>237</v>
      </c>
      <c r="D8" s="11">
        <v>93</v>
      </c>
      <c r="E8" s="11">
        <v>144</v>
      </c>
      <c r="F8" s="11"/>
      <c r="G8" s="11">
        <v>2</v>
      </c>
      <c r="H8" s="11">
        <v>24</v>
      </c>
      <c r="I8" s="11">
        <v>37</v>
      </c>
      <c r="J8" s="11">
        <v>35</v>
      </c>
      <c r="K8" s="11">
        <v>48</v>
      </c>
      <c r="L8" s="11">
        <v>90</v>
      </c>
      <c r="M8" s="11"/>
      <c r="N8" s="11">
        <v>59</v>
      </c>
      <c r="O8" s="11">
        <v>41</v>
      </c>
      <c r="P8" s="11">
        <v>61</v>
      </c>
      <c r="Q8" s="11">
        <v>77</v>
      </c>
      <c r="R8" s="11"/>
      <c r="S8" s="11">
        <v>14</v>
      </c>
      <c r="T8" s="11">
        <v>31</v>
      </c>
      <c r="U8" s="11">
        <v>17</v>
      </c>
      <c r="V8" s="11">
        <v>24</v>
      </c>
      <c r="W8" s="11">
        <v>18</v>
      </c>
      <c r="X8" s="11">
        <v>32</v>
      </c>
      <c r="Y8" s="11">
        <v>24</v>
      </c>
      <c r="Z8" s="11">
        <v>11</v>
      </c>
      <c r="AA8" s="11">
        <v>29</v>
      </c>
      <c r="AB8" s="11">
        <v>21</v>
      </c>
      <c r="AC8" s="11">
        <v>7</v>
      </c>
      <c r="AD8" s="11">
        <v>8</v>
      </c>
      <c r="AE8" s="11"/>
      <c r="AF8" s="11">
        <v>73</v>
      </c>
      <c r="AG8" s="11">
        <v>38</v>
      </c>
      <c r="AH8" s="11">
        <v>50</v>
      </c>
      <c r="AI8" s="11">
        <v>20</v>
      </c>
      <c r="AJ8" s="11">
        <v>4</v>
      </c>
      <c r="AK8" s="11"/>
      <c r="AL8" s="11">
        <v>52</v>
      </c>
      <c r="AM8" s="11">
        <v>67</v>
      </c>
      <c r="AN8" s="11">
        <v>28</v>
      </c>
      <c r="AO8" s="11">
        <v>48</v>
      </c>
      <c r="AP8" s="11">
        <v>24</v>
      </c>
      <c r="AQ8" s="11">
        <v>17</v>
      </c>
      <c r="AR8" s="11"/>
      <c r="AS8" s="11">
        <v>237</v>
      </c>
      <c r="AT8" s="11" t="s">
        <v>279</v>
      </c>
      <c r="AU8" s="11"/>
      <c r="AV8" s="11">
        <v>222</v>
      </c>
      <c r="AW8" s="11">
        <v>15</v>
      </c>
    </row>
    <row r="9" spans="2:49" x14ac:dyDescent="0.3">
      <c r="B9" s="18" t="s">
        <v>365</v>
      </c>
      <c r="C9" s="17">
        <v>0.27428368860893398</v>
      </c>
      <c r="D9" s="17">
        <v>0.32876934582595901</v>
      </c>
      <c r="E9" s="17">
        <v>0.238897053057437</v>
      </c>
      <c r="F9" s="17"/>
      <c r="G9" s="17">
        <v>0</v>
      </c>
      <c r="H9" s="17">
        <v>4.01980213737144E-2</v>
      </c>
      <c r="I9" s="17">
        <v>0.22310436263991701</v>
      </c>
      <c r="J9" s="17">
        <v>0.36019766256097902</v>
      </c>
      <c r="K9" s="17">
        <v>0.34120802801590999</v>
      </c>
      <c r="L9" s="17">
        <v>0.29390284980075598</v>
      </c>
      <c r="M9" s="17"/>
      <c r="N9" s="17">
        <v>0.20523436612211801</v>
      </c>
      <c r="O9" s="17">
        <v>0.33365847720210401</v>
      </c>
      <c r="P9" s="17">
        <v>0.21620693250683801</v>
      </c>
      <c r="Q9" s="17">
        <v>0.341493523221505</v>
      </c>
      <c r="R9" s="17"/>
      <c r="S9" s="17">
        <v>0.14779009839087401</v>
      </c>
      <c r="T9" s="17">
        <v>0.240083898133128</v>
      </c>
      <c r="U9" s="17">
        <v>0.29643162095247699</v>
      </c>
      <c r="V9" s="17">
        <v>0.38214396000674</v>
      </c>
      <c r="W9" s="17">
        <v>0.14316697165964601</v>
      </c>
      <c r="X9" s="17">
        <v>0.35012079195398799</v>
      </c>
      <c r="Y9" s="17">
        <v>0.185894730087451</v>
      </c>
      <c r="Z9" s="17">
        <v>0</v>
      </c>
      <c r="AA9" s="17">
        <v>0.230192610726629</v>
      </c>
      <c r="AB9" s="17">
        <v>0.48180341874159599</v>
      </c>
      <c r="AC9" s="17">
        <v>0.25769059230820901</v>
      </c>
      <c r="AD9" s="17">
        <v>0.50892862438434505</v>
      </c>
      <c r="AE9" s="17"/>
      <c r="AF9" s="17">
        <v>0.40856320641188798</v>
      </c>
      <c r="AG9" s="17">
        <v>0.27365078818322303</v>
      </c>
      <c r="AH9" s="17">
        <v>0.134702012482698</v>
      </c>
      <c r="AI9" s="17">
        <v>0.202104805596304</v>
      </c>
      <c r="AJ9" s="17">
        <v>0.250854113760418</v>
      </c>
      <c r="AK9" s="17"/>
      <c r="AL9" s="17">
        <v>0.25623192027361902</v>
      </c>
      <c r="AM9" s="17">
        <v>0.32757738410637899</v>
      </c>
      <c r="AN9" s="17">
        <v>0.208621167549633</v>
      </c>
      <c r="AO9" s="17">
        <v>0.25027598028384201</v>
      </c>
      <c r="AP9" s="17">
        <v>0.32640770721575102</v>
      </c>
      <c r="AQ9" s="17">
        <v>0.17515935609585501</v>
      </c>
      <c r="AR9" s="17"/>
      <c r="AS9" s="17">
        <v>0.27428368860893398</v>
      </c>
      <c r="AT9" s="17" t="s">
        <v>280</v>
      </c>
      <c r="AU9" s="17"/>
      <c r="AV9" s="17">
        <v>0.28017482463446902</v>
      </c>
      <c r="AW9" s="17">
        <v>0.18932172060880001</v>
      </c>
    </row>
    <row r="10" spans="2:49" x14ac:dyDescent="0.3">
      <c r="B10" s="18" t="s">
        <v>366</v>
      </c>
      <c r="C10" s="17">
        <v>0.45136987324503602</v>
      </c>
      <c r="D10" s="17">
        <v>0.38307811436692801</v>
      </c>
      <c r="E10" s="17">
        <v>0.49572311602532498</v>
      </c>
      <c r="F10" s="17"/>
      <c r="G10" s="17">
        <v>0</v>
      </c>
      <c r="H10" s="17">
        <v>0.81686636921032596</v>
      </c>
      <c r="I10" s="17">
        <v>0.44732226620028198</v>
      </c>
      <c r="J10" s="17">
        <v>0.38253516263477999</v>
      </c>
      <c r="K10" s="17">
        <v>0.40067278806141698</v>
      </c>
      <c r="L10" s="17">
        <v>0.41868940863847598</v>
      </c>
      <c r="M10" s="17"/>
      <c r="N10" s="17">
        <v>0.45130734225555402</v>
      </c>
      <c r="O10" s="17">
        <v>0.38809693272025397</v>
      </c>
      <c r="P10" s="17">
        <v>0.56793394484458004</v>
      </c>
      <c r="Q10" s="17">
        <v>0.39292627451032802</v>
      </c>
      <c r="R10" s="17"/>
      <c r="S10" s="17">
        <v>0.56223441397704299</v>
      </c>
      <c r="T10" s="17">
        <v>0.51861079584216296</v>
      </c>
      <c r="U10" s="17">
        <v>0.64646034951568399</v>
      </c>
      <c r="V10" s="17">
        <v>0.29078180163145601</v>
      </c>
      <c r="W10" s="17">
        <v>0.35054824127623102</v>
      </c>
      <c r="X10" s="17">
        <v>0.45626721525431502</v>
      </c>
      <c r="Y10" s="17">
        <v>0.62436278205541296</v>
      </c>
      <c r="Z10" s="17">
        <v>0.57564511217238301</v>
      </c>
      <c r="AA10" s="17">
        <v>0.381866197532852</v>
      </c>
      <c r="AB10" s="17">
        <v>0.368985592789978</v>
      </c>
      <c r="AC10" s="17">
        <v>0.38072081141719499</v>
      </c>
      <c r="AD10" s="17">
        <v>0.12745456316633999</v>
      </c>
      <c r="AE10" s="17"/>
      <c r="AF10" s="17">
        <v>0.38339051801052998</v>
      </c>
      <c r="AG10" s="17">
        <v>0.41316971054365498</v>
      </c>
      <c r="AH10" s="17">
        <v>0.56591709483391195</v>
      </c>
      <c r="AI10" s="17">
        <v>0.39893267797684101</v>
      </c>
      <c r="AJ10" s="17">
        <v>0.26305976903803202</v>
      </c>
      <c r="AK10" s="17"/>
      <c r="AL10" s="17">
        <v>0.479468580136168</v>
      </c>
      <c r="AM10" s="17">
        <v>0.42373804865987102</v>
      </c>
      <c r="AN10" s="17">
        <v>0.54752315682281305</v>
      </c>
      <c r="AO10" s="17">
        <v>0.44800311190099701</v>
      </c>
      <c r="AP10" s="17">
        <v>0.31690147288784298</v>
      </c>
      <c r="AQ10" s="17">
        <v>0.54263479240593404</v>
      </c>
      <c r="AR10" s="17"/>
      <c r="AS10" s="17">
        <v>0.45136987324503602</v>
      </c>
      <c r="AT10" s="17" t="s">
        <v>280</v>
      </c>
      <c r="AU10" s="17"/>
      <c r="AV10" s="17">
        <v>0.45530923779341997</v>
      </c>
      <c r="AW10" s="17">
        <v>0.39455635489308499</v>
      </c>
    </row>
    <row r="11" spans="2:49" x14ac:dyDescent="0.3">
      <c r="B11" s="18" t="s">
        <v>367</v>
      </c>
      <c r="C11" s="17">
        <v>0.15875073987074201</v>
      </c>
      <c r="D11" s="17">
        <v>0.15059829849187201</v>
      </c>
      <c r="E11" s="17">
        <v>0.164045481398406</v>
      </c>
      <c r="F11" s="17"/>
      <c r="G11" s="17">
        <v>0.54862161241104301</v>
      </c>
      <c r="H11" s="17">
        <v>0.103002347247032</v>
      </c>
      <c r="I11" s="17">
        <v>0.32957337115980201</v>
      </c>
      <c r="J11" s="17">
        <v>0.16838928010534801</v>
      </c>
      <c r="K11" s="17">
        <v>7.9009691946108601E-2</v>
      </c>
      <c r="L11" s="17">
        <v>0.13454552488827901</v>
      </c>
      <c r="M11" s="17"/>
      <c r="N11" s="17">
        <v>0.27858081447965</v>
      </c>
      <c r="O11" s="17">
        <v>0.16458460898006499</v>
      </c>
      <c r="P11" s="17">
        <v>0.100276364893465</v>
      </c>
      <c r="Q11" s="17">
        <v>0.11019328214202299</v>
      </c>
      <c r="R11" s="17"/>
      <c r="S11" s="17">
        <v>0.28997548763208297</v>
      </c>
      <c r="T11" s="17">
        <v>0.15379543039079799</v>
      </c>
      <c r="U11" s="17">
        <v>0</v>
      </c>
      <c r="V11" s="17">
        <v>0.17146485125601199</v>
      </c>
      <c r="W11" s="17">
        <v>0.31133808622353698</v>
      </c>
      <c r="X11" s="17">
        <v>0.13037412624446901</v>
      </c>
      <c r="Y11" s="17">
        <v>0.15392131911634199</v>
      </c>
      <c r="Z11" s="17">
        <v>0.16303599074977099</v>
      </c>
      <c r="AA11" s="17">
        <v>0.210543412484895</v>
      </c>
      <c r="AB11" s="17">
        <v>6.3019766672541902E-2</v>
      </c>
      <c r="AC11" s="17">
        <v>0</v>
      </c>
      <c r="AD11" s="17">
        <v>0.239487706665577</v>
      </c>
      <c r="AE11" s="17"/>
      <c r="AF11" s="17">
        <v>0.108621414972769</v>
      </c>
      <c r="AG11" s="17">
        <v>0.15455952269440301</v>
      </c>
      <c r="AH11" s="17">
        <v>0.21810864835294699</v>
      </c>
      <c r="AI11" s="17">
        <v>0.31478480421771499</v>
      </c>
      <c r="AJ11" s="17">
        <v>0.48608611720154998</v>
      </c>
      <c r="AK11" s="17"/>
      <c r="AL11" s="17">
        <v>0.16653436155343701</v>
      </c>
      <c r="AM11" s="17">
        <v>0.13698741843255</v>
      </c>
      <c r="AN11" s="17">
        <v>0.14142340264275199</v>
      </c>
      <c r="AO11" s="17">
        <v>0.150465873535789</v>
      </c>
      <c r="AP11" s="17">
        <v>0.19790454455541601</v>
      </c>
      <c r="AQ11" s="17">
        <v>0.22847502894025201</v>
      </c>
      <c r="AR11" s="17"/>
      <c r="AS11" s="17">
        <v>0.15875073987074201</v>
      </c>
      <c r="AT11" s="17" t="s">
        <v>280</v>
      </c>
      <c r="AU11" s="17"/>
      <c r="AV11" s="17">
        <v>0.15618672263751299</v>
      </c>
      <c r="AW11" s="17">
        <v>0.19572899825370399</v>
      </c>
    </row>
    <row r="12" spans="2:49" x14ac:dyDescent="0.3">
      <c r="B12" s="18" t="s">
        <v>176</v>
      </c>
      <c r="C12" s="19">
        <v>0.115595698275287</v>
      </c>
      <c r="D12" s="19">
        <v>0.13755424131524199</v>
      </c>
      <c r="E12" s="19">
        <v>0.101334349518831</v>
      </c>
      <c r="F12" s="19"/>
      <c r="G12" s="19">
        <v>0.45137838758895699</v>
      </c>
      <c r="H12" s="19">
        <v>3.9933262168927001E-2</v>
      </c>
      <c r="I12" s="19">
        <v>0</v>
      </c>
      <c r="J12" s="19">
        <v>8.8877894698892707E-2</v>
      </c>
      <c r="K12" s="19">
        <v>0.17910949197656401</v>
      </c>
      <c r="L12" s="19">
        <v>0.152862216672488</v>
      </c>
      <c r="M12" s="19"/>
      <c r="N12" s="19">
        <v>6.4877477142677498E-2</v>
      </c>
      <c r="O12" s="19">
        <v>0.11365998109757799</v>
      </c>
      <c r="P12" s="19">
        <v>0.115582757755118</v>
      </c>
      <c r="Q12" s="19">
        <v>0.155386920126144</v>
      </c>
      <c r="R12" s="19"/>
      <c r="S12" s="19">
        <v>0</v>
      </c>
      <c r="T12" s="19">
        <v>8.75098756339103E-2</v>
      </c>
      <c r="U12" s="19">
        <v>5.7108029531839397E-2</v>
      </c>
      <c r="V12" s="19">
        <v>0.155609387105791</v>
      </c>
      <c r="W12" s="19">
        <v>0.19494670084058599</v>
      </c>
      <c r="X12" s="19">
        <v>6.3237866547228405E-2</v>
      </c>
      <c r="Y12" s="19">
        <v>3.58211687407941E-2</v>
      </c>
      <c r="Z12" s="19">
        <v>0.261318897077846</v>
      </c>
      <c r="AA12" s="19">
        <v>0.177397779255624</v>
      </c>
      <c r="AB12" s="19">
        <v>8.6191221795884093E-2</v>
      </c>
      <c r="AC12" s="19">
        <v>0.361588596274596</v>
      </c>
      <c r="AD12" s="19">
        <v>0.12412910578373899</v>
      </c>
      <c r="AE12" s="19"/>
      <c r="AF12" s="19">
        <v>9.9424860604812704E-2</v>
      </c>
      <c r="AG12" s="19">
        <v>0.15861997857871801</v>
      </c>
      <c r="AH12" s="19">
        <v>8.1272244330443597E-2</v>
      </c>
      <c r="AI12" s="19">
        <v>8.4177712209140096E-2</v>
      </c>
      <c r="AJ12" s="19">
        <v>0</v>
      </c>
      <c r="AK12" s="19"/>
      <c r="AL12" s="19">
        <v>9.7765138036775695E-2</v>
      </c>
      <c r="AM12" s="19">
        <v>0.111697148801201</v>
      </c>
      <c r="AN12" s="19">
        <v>0.10243227298480199</v>
      </c>
      <c r="AO12" s="19">
        <v>0.15125503427937201</v>
      </c>
      <c r="AP12" s="19">
        <v>0.15878627534098899</v>
      </c>
      <c r="AQ12" s="19">
        <v>5.3730822557958198E-2</v>
      </c>
      <c r="AR12" s="19"/>
      <c r="AS12" s="19">
        <v>0.115595698275287</v>
      </c>
      <c r="AT12" s="19" t="s">
        <v>280</v>
      </c>
      <c r="AU12" s="19"/>
      <c r="AV12" s="19">
        <v>0.108329214934598</v>
      </c>
      <c r="AW12" s="19">
        <v>0.22039292624441201</v>
      </c>
    </row>
    <row r="13" spans="2:49" x14ac:dyDescent="0.3">
      <c r="B13" s="16" t="s">
        <v>369</v>
      </c>
    </row>
    <row r="14" spans="2:49" x14ac:dyDescent="0.3">
      <c r="B14" t="s">
        <v>81</v>
      </c>
    </row>
    <row r="15" spans="2:49" x14ac:dyDescent="0.3">
      <c r="B15" t="s">
        <v>82</v>
      </c>
    </row>
    <row r="17" spans="2:2" x14ac:dyDescent="0.3">
      <c r="B1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W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59</v>
      </c>
      <c r="D7" s="10">
        <v>21</v>
      </c>
      <c r="E7" s="10">
        <v>38</v>
      </c>
      <c r="F7" s="10"/>
      <c r="G7" s="10" t="s">
        <v>279</v>
      </c>
      <c r="H7" s="10">
        <v>6</v>
      </c>
      <c r="I7" s="10">
        <v>5</v>
      </c>
      <c r="J7" s="10">
        <v>12</v>
      </c>
      <c r="K7" s="10">
        <v>14</v>
      </c>
      <c r="L7" s="10">
        <v>22</v>
      </c>
      <c r="M7" s="10"/>
      <c r="N7" s="10">
        <v>8</v>
      </c>
      <c r="O7" s="10">
        <v>5</v>
      </c>
      <c r="P7" s="10">
        <v>19</v>
      </c>
      <c r="Q7" s="10">
        <v>27</v>
      </c>
      <c r="R7" s="10"/>
      <c r="S7" s="10">
        <v>4</v>
      </c>
      <c r="T7" s="10">
        <v>6</v>
      </c>
      <c r="U7" s="10">
        <v>6</v>
      </c>
      <c r="V7" s="10">
        <v>7</v>
      </c>
      <c r="W7" s="10">
        <v>6</v>
      </c>
      <c r="X7" s="10">
        <v>8</v>
      </c>
      <c r="Y7" s="10">
        <v>9</v>
      </c>
      <c r="Z7" s="10">
        <v>3</v>
      </c>
      <c r="AA7" s="10">
        <v>4</v>
      </c>
      <c r="AB7" s="10">
        <v>4</v>
      </c>
      <c r="AC7" s="10">
        <v>2</v>
      </c>
      <c r="AD7" s="10" t="s">
        <v>279</v>
      </c>
      <c r="AE7" s="10"/>
      <c r="AF7" s="10">
        <v>21</v>
      </c>
      <c r="AG7" s="10">
        <v>5</v>
      </c>
      <c r="AH7" s="10">
        <v>9</v>
      </c>
      <c r="AI7" s="10">
        <v>4</v>
      </c>
      <c r="AJ7" s="10" t="s">
        <v>279</v>
      </c>
      <c r="AK7" s="10"/>
      <c r="AL7" s="10">
        <v>12</v>
      </c>
      <c r="AM7" s="10">
        <v>21</v>
      </c>
      <c r="AN7" s="10">
        <v>11</v>
      </c>
      <c r="AO7" s="10">
        <v>12</v>
      </c>
      <c r="AP7" s="10">
        <v>1</v>
      </c>
      <c r="AQ7" s="10">
        <v>2</v>
      </c>
      <c r="AR7" s="10"/>
      <c r="AS7" s="10">
        <v>59</v>
      </c>
      <c r="AT7" s="10" t="s">
        <v>279</v>
      </c>
      <c r="AU7" s="10"/>
      <c r="AV7" s="10">
        <v>58</v>
      </c>
      <c r="AW7" s="10">
        <v>1</v>
      </c>
    </row>
    <row r="8" spans="2:49" ht="30" customHeight="1" x14ac:dyDescent="0.3">
      <c r="B8" s="11" t="s">
        <v>20</v>
      </c>
      <c r="C8" s="11">
        <v>58</v>
      </c>
      <c r="D8" s="11">
        <v>20</v>
      </c>
      <c r="E8" s="11">
        <v>38</v>
      </c>
      <c r="F8" s="11"/>
      <c r="G8" s="11" t="s">
        <v>279</v>
      </c>
      <c r="H8" s="11">
        <v>6</v>
      </c>
      <c r="I8" s="11">
        <v>5</v>
      </c>
      <c r="J8" s="11">
        <v>13</v>
      </c>
      <c r="K8" s="11">
        <v>14</v>
      </c>
      <c r="L8" s="11">
        <v>21</v>
      </c>
      <c r="M8" s="11"/>
      <c r="N8" s="11">
        <v>8</v>
      </c>
      <c r="O8" s="11">
        <v>5</v>
      </c>
      <c r="P8" s="11">
        <v>19</v>
      </c>
      <c r="Q8" s="11">
        <v>26</v>
      </c>
      <c r="R8" s="11"/>
      <c r="S8" s="11">
        <v>4</v>
      </c>
      <c r="T8" s="11">
        <v>5</v>
      </c>
      <c r="U8" s="11">
        <v>6</v>
      </c>
      <c r="V8" s="11">
        <v>7</v>
      </c>
      <c r="W8" s="11">
        <v>6</v>
      </c>
      <c r="X8" s="11">
        <v>8</v>
      </c>
      <c r="Y8" s="11">
        <v>8</v>
      </c>
      <c r="Z8" s="11">
        <v>3</v>
      </c>
      <c r="AA8" s="11">
        <v>4</v>
      </c>
      <c r="AB8" s="11">
        <v>4</v>
      </c>
      <c r="AC8" s="11">
        <v>2</v>
      </c>
      <c r="AD8" s="11" t="s">
        <v>279</v>
      </c>
      <c r="AE8" s="11"/>
      <c r="AF8" s="11">
        <v>21</v>
      </c>
      <c r="AG8" s="11">
        <v>5</v>
      </c>
      <c r="AH8" s="11">
        <v>9</v>
      </c>
      <c r="AI8" s="11">
        <v>4</v>
      </c>
      <c r="AJ8" s="11" t="s">
        <v>279</v>
      </c>
      <c r="AK8" s="11"/>
      <c r="AL8" s="11">
        <v>12</v>
      </c>
      <c r="AM8" s="11">
        <v>21</v>
      </c>
      <c r="AN8" s="11">
        <v>11</v>
      </c>
      <c r="AO8" s="11">
        <v>12</v>
      </c>
      <c r="AP8" s="11">
        <v>1</v>
      </c>
      <c r="AQ8" s="11">
        <v>2</v>
      </c>
      <c r="AR8" s="11"/>
      <c r="AS8" s="11">
        <v>58</v>
      </c>
      <c r="AT8" s="11" t="s">
        <v>279</v>
      </c>
      <c r="AU8" s="11"/>
      <c r="AV8" s="11">
        <v>57</v>
      </c>
      <c r="AW8" s="11">
        <v>1</v>
      </c>
    </row>
    <row r="9" spans="2:49" x14ac:dyDescent="0.3">
      <c r="B9" s="18" t="s">
        <v>365</v>
      </c>
      <c r="C9" s="17">
        <v>0.310964957700478</v>
      </c>
      <c r="D9" s="17">
        <v>0.38184318356539798</v>
      </c>
      <c r="E9" s="17">
        <v>0.27371174487743999</v>
      </c>
      <c r="F9" s="17"/>
      <c r="G9" s="17" t="s">
        <v>280</v>
      </c>
      <c r="H9" s="17">
        <v>0</v>
      </c>
      <c r="I9" s="17">
        <v>0</v>
      </c>
      <c r="J9" s="17">
        <v>0.49469831995042202</v>
      </c>
      <c r="K9" s="17">
        <v>0.513427981068867</v>
      </c>
      <c r="L9" s="17">
        <v>0.22773697073879401</v>
      </c>
      <c r="M9" s="17"/>
      <c r="N9" s="17">
        <v>0.13750143390571601</v>
      </c>
      <c r="O9" s="17">
        <v>0.41990134766160098</v>
      </c>
      <c r="P9" s="17">
        <v>0.31325038260548599</v>
      </c>
      <c r="Q9" s="17">
        <v>0.34052425210849602</v>
      </c>
      <c r="R9" s="17"/>
      <c r="S9" s="17">
        <v>0.24733743950105699</v>
      </c>
      <c r="T9" s="17">
        <v>0.15267091115185899</v>
      </c>
      <c r="U9" s="17">
        <v>0.33552285445895003</v>
      </c>
      <c r="V9" s="17">
        <v>0.58137098149047195</v>
      </c>
      <c r="W9" s="17">
        <v>0.161704561261933</v>
      </c>
      <c r="X9" s="17">
        <v>0.49649532296083898</v>
      </c>
      <c r="Y9" s="17">
        <v>0.12204466035811</v>
      </c>
      <c r="Z9" s="17">
        <v>0</v>
      </c>
      <c r="AA9" s="17">
        <v>0.24830525849517199</v>
      </c>
      <c r="AB9" s="17">
        <v>0.48517765489273001</v>
      </c>
      <c r="AC9" s="17">
        <v>0.49736666698737803</v>
      </c>
      <c r="AD9" s="17" t="s">
        <v>280</v>
      </c>
      <c r="AE9" s="17"/>
      <c r="AF9" s="17">
        <v>0.535614880651756</v>
      </c>
      <c r="AG9" s="17">
        <v>0.20606610038768899</v>
      </c>
      <c r="AH9" s="17">
        <v>0.1171591620409</v>
      </c>
      <c r="AI9" s="17">
        <v>0.24103959225431701</v>
      </c>
      <c r="AJ9" s="17" t="s">
        <v>280</v>
      </c>
      <c r="AK9" s="17"/>
      <c r="AL9" s="17">
        <v>0.163113818454276</v>
      </c>
      <c r="AM9" s="17">
        <v>0.43515941387877199</v>
      </c>
      <c r="AN9" s="17">
        <v>0.46624207629242798</v>
      </c>
      <c r="AO9" s="17">
        <v>0.177508359799886</v>
      </c>
      <c r="AP9" s="17">
        <v>0</v>
      </c>
      <c r="AQ9" s="17">
        <v>0</v>
      </c>
      <c r="AR9" s="17"/>
      <c r="AS9" s="17">
        <v>0.310964957700478</v>
      </c>
      <c r="AT9" s="17" t="s">
        <v>280</v>
      </c>
      <c r="AU9" s="17"/>
      <c r="AV9" s="17">
        <v>0.29853567603800601</v>
      </c>
      <c r="AW9" s="17">
        <v>1</v>
      </c>
    </row>
    <row r="10" spans="2:49" x14ac:dyDescent="0.3">
      <c r="B10" s="18" t="s">
        <v>366</v>
      </c>
      <c r="C10" s="17">
        <v>0.47245419527052002</v>
      </c>
      <c r="D10" s="17">
        <v>0.38343661769494602</v>
      </c>
      <c r="E10" s="17">
        <v>0.519241353413192</v>
      </c>
      <c r="F10" s="17"/>
      <c r="G10" s="17" t="s">
        <v>280</v>
      </c>
      <c r="H10" s="17">
        <v>0.68976045030349298</v>
      </c>
      <c r="I10" s="17">
        <v>0.60871056444454397</v>
      </c>
      <c r="J10" s="17">
        <v>0.32963975045513699</v>
      </c>
      <c r="K10" s="17">
        <v>0.35211735282843698</v>
      </c>
      <c r="L10" s="17">
        <v>0.54562081398845597</v>
      </c>
      <c r="M10" s="17"/>
      <c r="N10" s="17">
        <v>0.60203684650578304</v>
      </c>
      <c r="O10" s="17">
        <v>0.58009865233839897</v>
      </c>
      <c r="P10" s="17">
        <v>0.43330754184700299</v>
      </c>
      <c r="Q10" s="17">
        <v>0.44321044742000498</v>
      </c>
      <c r="R10" s="17"/>
      <c r="S10" s="17">
        <v>0.49088826884210202</v>
      </c>
      <c r="T10" s="17">
        <v>0.50593067506023703</v>
      </c>
      <c r="U10" s="17">
        <v>0.66447714554104997</v>
      </c>
      <c r="V10" s="17">
        <v>0.289869582572649</v>
      </c>
      <c r="W10" s="17">
        <v>0.51046940776122596</v>
      </c>
      <c r="X10" s="17">
        <v>0.37321570621618</v>
      </c>
      <c r="Y10" s="17">
        <v>0.54467073493706197</v>
      </c>
      <c r="Z10" s="17">
        <v>0.67535024698729496</v>
      </c>
      <c r="AA10" s="17">
        <v>0.24185530717315301</v>
      </c>
      <c r="AB10" s="17">
        <v>0.51482234510726999</v>
      </c>
      <c r="AC10" s="17">
        <v>0.50263333301262203</v>
      </c>
      <c r="AD10" s="17" t="s">
        <v>280</v>
      </c>
      <c r="AE10" s="17"/>
      <c r="AF10" s="17">
        <v>0.464385119348244</v>
      </c>
      <c r="AG10" s="17">
        <v>0.40383374104046499</v>
      </c>
      <c r="AH10" s="17">
        <v>0.42840167857417</v>
      </c>
      <c r="AI10" s="17">
        <v>0.517066843008259</v>
      </c>
      <c r="AJ10" s="17" t="s">
        <v>280</v>
      </c>
      <c r="AK10" s="17"/>
      <c r="AL10" s="17">
        <v>0.42220478997250499</v>
      </c>
      <c r="AM10" s="17">
        <v>0.46920630401711499</v>
      </c>
      <c r="AN10" s="17">
        <v>0.36073219470497597</v>
      </c>
      <c r="AO10" s="17">
        <v>0.66174979988284599</v>
      </c>
      <c r="AP10" s="17">
        <v>0</v>
      </c>
      <c r="AQ10" s="17">
        <v>0.54455233228490696</v>
      </c>
      <c r="AR10" s="17"/>
      <c r="AS10" s="17">
        <v>0.47245419527052002</v>
      </c>
      <c r="AT10" s="17" t="s">
        <v>280</v>
      </c>
      <c r="AU10" s="17"/>
      <c r="AV10" s="17">
        <v>0.48097664464557</v>
      </c>
      <c r="AW10" s="17">
        <v>0</v>
      </c>
    </row>
    <row r="11" spans="2:49" x14ac:dyDescent="0.3">
      <c r="B11" s="18" t="s">
        <v>367</v>
      </c>
      <c r="C11" s="17">
        <v>0.149017361923903</v>
      </c>
      <c r="D11" s="17">
        <v>0.14062563799153799</v>
      </c>
      <c r="E11" s="17">
        <v>0.15342800671346599</v>
      </c>
      <c r="F11" s="17"/>
      <c r="G11" s="17" t="s">
        <v>280</v>
      </c>
      <c r="H11" s="17">
        <v>0.14581368531119299</v>
      </c>
      <c r="I11" s="17">
        <v>0.39128943555545598</v>
      </c>
      <c r="J11" s="17">
        <v>8.6115945002024893E-2</v>
      </c>
      <c r="K11" s="17">
        <v>6.7547326076740397E-2</v>
      </c>
      <c r="L11" s="17">
        <v>0.18315059243477</v>
      </c>
      <c r="M11" s="17"/>
      <c r="N11" s="17">
        <v>0.26046171958850101</v>
      </c>
      <c r="O11" s="17">
        <v>0</v>
      </c>
      <c r="P11" s="17">
        <v>0.144799939654807</v>
      </c>
      <c r="Q11" s="17">
        <v>0.146736243600019</v>
      </c>
      <c r="R11" s="17"/>
      <c r="S11" s="17">
        <v>0.26177429165684202</v>
      </c>
      <c r="T11" s="17">
        <v>0.34139841378790398</v>
      </c>
      <c r="U11" s="17">
        <v>0</v>
      </c>
      <c r="V11" s="17">
        <v>0</v>
      </c>
      <c r="W11" s="17">
        <v>0.15407939369573101</v>
      </c>
      <c r="X11" s="17">
        <v>0.13028897082298099</v>
      </c>
      <c r="Y11" s="17">
        <v>0.33328460470482801</v>
      </c>
      <c r="Z11" s="17">
        <v>0</v>
      </c>
      <c r="AA11" s="17">
        <v>0.229891569367079</v>
      </c>
      <c r="AB11" s="17">
        <v>0</v>
      </c>
      <c r="AC11" s="17">
        <v>0</v>
      </c>
      <c r="AD11" s="17" t="s">
        <v>280</v>
      </c>
      <c r="AE11" s="17"/>
      <c r="AF11" s="17">
        <v>0</v>
      </c>
      <c r="AG11" s="17">
        <v>0.39010015857184699</v>
      </c>
      <c r="AH11" s="17">
        <v>0.22192842608204899</v>
      </c>
      <c r="AI11" s="17">
        <v>0.24189356473742299</v>
      </c>
      <c r="AJ11" s="17" t="s">
        <v>280</v>
      </c>
      <c r="AK11" s="17"/>
      <c r="AL11" s="17">
        <v>0.23944540507881401</v>
      </c>
      <c r="AM11" s="17">
        <v>5.2151858334124203E-2</v>
      </c>
      <c r="AN11" s="17">
        <v>0.173025729002596</v>
      </c>
      <c r="AO11" s="17">
        <v>8.1387053759930397E-2</v>
      </c>
      <c r="AP11" s="17">
        <v>1</v>
      </c>
      <c r="AQ11" s="17">
        <v>0.45544766771509299</v>
      </c>
      <c r="AR11" s="17"/>
      <c r="AS11" s="17">
        <v>0.149017361923903</v>
      </c>
      <c r="AT11" s="17" t="s">
        <v>280</v>
      </c>
      <c r="AU11" s="17"/>
      <c r="AV11" s="17">
        <v>0.15170543821936899</v>
      </c>
      <c r="AW11" s="17">
        <v>0</v>
      </c>
    </row>
    <row r="12" spans="2:49" x14ac:dyDescent="0.3">
      <c r="B12" s="18" t="s">
        <v>176</v>
      </c>
      <c r="C12" s="19">
        <v>6.7563485105099602E-2</v>
      </c>
      <c r="D12" s="19">
        <v>9.4094560748117506E-2</v>
      </c>
      <c r="E12" s="19">
        <v>5.3618894995901702E-2</v>
      </c>
      <c r="F12" s="19"/>
      <c r="G12" s="19" t="s">
        <v>280</v>
      </c>
      <c r="H12" s="19">
        <v>0.16442586438531401</v>
      </c>
      <c r="I12" s="19">
        <v>0</v>
      </c>
      <c r="J12" s="19">
        <v>8.9545984592415695E-2</v>
      </c>
      <c r="K12" s="19">
        <v>6.6907340025955497E-2</v>
      </c>
      <c r="L12" s="19">
        <v>4.3491622837979901E-2</v>
      </c>
      <c r="M12" s="19"/>
      <c r="N12" s="19">
        <v>0</v>
      </c>
      <c r="O12" s="19">
        <v>0</v>
      </c>
      <c r="P12" s="19">
        <v>0.10864213589270399</v>
      </c>
      <c r="Q12" s="19">
        <v>6.9529056871479297E-2</v>
      </c>
      <c r="R12" s="19"/>
      <c r="S12" s="19">
        <v>0</v>
      </c>
      <c r="T12" s="19">
        <v>0</v>
      </c>
      <c r="U12" s="19">
        <v>0</v>
      </c>
      <c r="V12" s="19">
        <v>0.128759435936879</v>
      </c>
      <c r="W12" s="19">
        <v>0.17374663728111001</v>
      </c>
      <c r="X12" s="19">
        <v>0</v>
      </c>
      <c r="Y12" s="19">
        <v>0</v>
      </c>
      <c r="Z12" s="19">
        <v>0.32464975301270499</v>
      </c>
      <c r="AA12" s="19">
        <v>0.279947864964596</v>
      </c>
      <c r="AB12" s="19">
        <v>0</v>
      </c>
      <c r="AC12" s="19">
        <v>0</v>
      </c>
      <c r="AD12" s="19" t="s">
        <v>280</v>
      </c>
      <c r="AE12" s="19"/>
      <c r="AF12" s="19">
        <v>0</v>
      </c>
      <c r="AG12" s="19">
        <v>0</v>
      </c>
      <c r="AH12" s="19">
        <v>0.232510733302881</v>
      </c>
      <c r="AI12" s="19">
        <v>0</v>
      </c>
      <c r="AJ12" s="19" t="s">
        <v>280</v>
      </c>
      <c r="AK12" s="19"/>
      <c r="AL12" s="19">
        <v>0.175235986494404</v>
      </c>
      <c r="AM12" s="19">
        <v>4.3482423769988503E-2</v>
      </c>
      <c r="AN12" s="19">
        <v>0</v>
      </c>
      <c r="AO12" s="19">
        <v>7.9354786557338006E-2</v>
      </c>
      <c r="AP12" s="19">
        <v>0</v>
      </c>
      <c r="AQ12" s="19">
        <v>0</v>
      </c>
      <c r="AR12" s="19"/>
      <c r="AS12" s="19">
        <v>6.7563485105099602E-2</v>
      </c>
      <c r="AT12" s="19" t="s">
        <v>280</v>
      </c>
      <c r="AU12" s="19"/>
      <c r="AV12" s="19">
        <v>6.8782241097054594E-2</v>
      </c>
      <c r="AW12" s="19">
        <v>0</v>
      </c>
    </row>
    <row r="13" spans="2:49" x14ac:dyDescent="0.3">
      <c r="B13" s="16" t="s">
        <v>369</v>
      </c>
    </row>
    <row r="14" spans="2:49" x14ac:dyDescent="0.3">
      <c r="B14" t="s">
        <v>81</v>
      </c>
    </row>
    <row r="15" spans="2:49" x14ac:dyDescent="0.3">
      <c r="B15" t="s">
        <v>82</v>
      </c>
    </row>
    <row r="17" spans="2:2" x14ac:dyDescent="0.3">
      <c r="B1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W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15</v>
      </c>
      <c r="D7" s="10">
        <v>6</v>
      </c>
      <c r="E7" s="10">
        <v>9</v>
      </c>
      <c r="F7" s="10"/>
      <c r="G7" s="10" t="s">
        <v>279</v>
      </c>
      <c r="H7" s="10">
        <v>3</v>
      </c>
      <c r="I7" s="10">
        <v>1</v>
      </c>
      <c r="J7" s="10">
        <v>1</v>
      </c>
      <c r="K7" s="10">
        <v>6</v>
      </c>
      <c r="L7" s="10">
        <v>4</v>
      </c>
      <c r="M7" s="10"/>
      <c r="N7" s="10" t="s">
        <v>279</v>
      </c>
      <c r="O7" s="10">
        <v>2</v>
      </c>
      <c r="P7" s="10">
        <v>6</v>
      </c>
      <c r="Q7" s="10">
        <v>7</v>
      </c>
      <c r="R7" s="10"/>
      <c r="S7" s="10" t="s">
        <v>279</v>
      </c>
      <c r="T7" s="10">
        <v>1</v>
      </c>
      <c r="U7" s="10">
        <v>2</v>
      </c>
      <c r="V7" s="10">
        <v>2</v>
      </c>
      <c r="W7" s="10">
        <v>3</v>
      </c>
      <c r="X7" s="10" t="s">
        <v>279</v>
      </c>
      <c r="Y7" s="10">
        <v>2</v>
      </c>
      <c r="Z7" s="10" t="s">
        <v>279</v>
      </c>
      <c r="AA7" s="10">
        <v>2</v>
      </c>
      <c r="AB7" s="10">
        <v>1</v>
      </c>
      <c r="AC7" s="10">
        <v>2</v>
      </c>
      <c r="AD7" s="10" t="s">
        <v>279</v>
      </c>
      <c r="AE7" s="10"/>
      <c r="AF7" s="10">
        <v>6</v>
      </c>
      <c r="AG7" s="10">
        <v>2</v>
      </c>
      <c r="AH7" s="10">
        <v>1</v>
      </c>
      <c r="AI7" s="10">
        <v>2</v>
      </c>
      <c r="AJ7" s="10" t="s">
        <v>279</v>
      </c>
      <c r="AK7" s="10"/>
      <c r="AL7" s="10">
        <v>6</v>
      </c>
      <c r="AM7" s="10">
        <v>4</v>
      </c>
      <c r="AN7" s="10">
        <v>2</v>
      </c>
      <c r="AO7" s="10">
        <v>3</v>
      </c>
      <c r="AP7" s="10" t="s">
        <v>279</v>
      </c>
      <c r="AQ7" s="10" t="s">
        <v>279</v>
      </c>
      <c r="AR7" s="10"/>
      <c r="AS7" s="10">
        <v>15</v>
      </c>
      <c r="AT7" s="10" t="s">
        <v>279</v>
      </c>
      <c r="AU7" s="10"/>
      <c r="AV7" s="10">
        <v>15</v>
      </c>
      <c r="AW7" s="10" t="s">
        <v>279</v>
      </c>
    </row>
    <row r="8" spans="2:49" ht="30" customHeight="1" x14ac:dyDescent="0.3">
      <c r="B8" s="11" t="s">
        <v>20</v>
      </c>
      <c r="C8" s="11">
        <v>14</v>
      </c>
      <c r="D8" s="11">
        <v>6</v>
      </c>
      <c r="E8" s="11">
        <v>9</v>
      </c>
      <c r="F8" s="11"/>
      <c r="G8" s="11" t="s">
        <v>279</v>
      </c>
      <c r="H8" s="11">
        <v>3</v>
      </c>
      <c r="I8" s="11">
        <v>1</v>
      </c>
      <c r="J8" s="11">
        <v>1</v>
      </c>
      <c r="K8" s="11">
        <v>6</v>
      </c>
      <c r="L8" s="11">
        <v>4</v>
      </c>
      <c r="M8" s="11"/>
      <c r="N8" s="11" t="s">
        <v>279</v>
      </c>
      <c r="O8" s="11">
        <v>2</v>
      </c>
      <c r="P8" s="11">
        <v>6</v>
      </c>
      <c r="Q8" s="11">
        <v>6</v>
      </c>
      <c r="R8" s="11"/>
      <c r="S8" s="11" t="s">
        <v>279</v>
      </c>
      <c r="T8" s="11">
        <v>1</v>
      </c>
      <c r="U8" s="11">
        <v>2</v>
      </c>
      <c r="V8" s="11">
        <v>2</v>
      </c>
      <c r="W8" s="11">
        <v>3</v>
      </c>
      <c r="X8" s="11" t="s">
        <v>279</v>
      </c>
      <c r="Y8" s="11">
        <v>2</v>
      </c>
      <c r="Z8" s="11" t="s">
        <v>279</v>
      </c>
      <c r="AA8" s="11">
        <v>2</v>
      </c>
      <c r="AB8" s="11">
        <v>1</v>
      </c>
      <c r="AC8" s="11">
        <v>2</v>
      </c>
      <c r="AD8" s="11" t="s">
        <v>279</v>
      </c>
      <c r="AE8" s="11"/>
      <c r="AF8" s="11">
        <v>6</v>
      </c>
      <c r="AG8" s="11">
        <v>2</v>
      </c>
      <c r="AH8" s="11">
        <v>1</v>
      </c>
      <c r="AI8" s="11">
        <v>2</v>
      </c>
      <c r="AJ8" s="11" t="s">
        <v>279</v>
      </c>
      <c r="AK8" s="11"/>
      <c r="AL8" s="11">
        <v>6</v>
      </c>
      <c r="AM8" s="11">
        <v>4</v>
      </c>
      <c r="AN8" s="11">
        <v>2</v>
      </c>
      <c r="AO8" s="11">
        <v>3</v>
      </c>
      <c r="AP8" s="11" t="s">
        <v>279</v>
      </c>
      <c r="AQ8" s="11" t="s">
        <v>279</v>
      </c>
      <c r="AR8" s="11"/>
      <c r="AS8" s="11">
        <v>14</v>
      </c>
      <c r="AT8" s="11" t="s">
        <v>279</v>
      </c>
      <c r="AU8" s="11"/>
      <c r="AV8" s="11">
        <v>14</v>
      </c>
      <c r="AW8" s="11" t="s">
        <v>279</v>
      </c>
    </row>
    <row r="9" spans="2:49" x14ac:dyDescent="0.3">
      <c r="B9" s="18" t="s">
        <v>365</v>
      </c>
      <c r="C9" s="17">
        <v>0.19879817301903099</v>
      </c>
      <c r="D9" s="17">
        <v>0.48979400293223002</v>
      </c>
      <c r="E9" s="17">
        <v>0</v>
      </c>
      <c r="F9" s="17"/>
      <c r="G9" s="17" t="s">
        <v>280</v>
      </c>
      <c r="H9" s="17">
        <v>0</v>
      </c>
      <c r="I9" s="17">
        <v>0</v>
      </c>
      <c r="J9" s="17">
        <v>0</v>
      </c>
      <c r="K9" s="17">
        <v>0.32300065051469101</v>
      </c>
      <c r="L9" s="17">
        <v>0.25879734653068398</v>
      </c>
      <c r="M9" s="17"/>
      <c r="N9" s="17" t="s">
        <v>280</v>
      </c>
      <c r="O9" s="17">
        <v>0</v>
      </c>
      <c r="P9" s="17">
        <v>0.32239467435153202</v>
      </c>
      <c r="Q9" s="17">
        <v>0.14606318192540901</v>
      </c>
      <c r="R9" s="17"/>
      <c r="S9" s="17" t="s">
        <v>280</v>
      </c>
      <c r="T9" s="17">
        <v>0</v>
      </c>
      <c r="U9" s="17">
        <v>0.51108485646338397</v>
      </c>
      <c r="V9" s="17">
        <v>0.48451527912819697</v>
      </c>
      <c r="W9" s="17">
        <v>0</v>
      </c>
      <c r="X9" s="17" t="s">
        <v>280</v>
      </c>
      <c r="Y9" s="17">
        <v>0</v>
      </c>
      <c r="Z9" s="17" t="s">
        <v>280</v>
      </c>
      <c r="AA9" s="17">
        <v>0</v>
      </c>
      <c r="AB9" s="17">
        <v>0</v>
      </c>
      <c r="AC9" s="17">
        <v>0.49736666698737803</v>
      </c>
      <c r="AD9" s="17" t="s">
        <v>280</v>
      </c>
      <c r="AE9" s="17"/>
      <c r="AF9" s="17">
        <v>0.16278270068516701</v>
      </c>
      <c r="AG9" s="17">
        <v>0</v>
      </c>
      <c r="AH9" s="17">
        <v>0</v>
      </c>
      <c r="AI9" s="17">
        <v>0.49911584815544102</v>
      </c>
      <c r="AJ9" s="17" t="s">
        <v>280</v>
      </c>
      <c r="AK9" s="17"/>
      <c r="AL9" s="17">
        <v>0</v>
      </c>
      <c r="AM9" s="17">
        <v>0.24049317379607801</v>
      </c>
      <c r="AN9" s="17">
        <v>1</v>
      </c>
      <c r="AO9" s="17">
        <v>0</v>
      </c>
      <c r="AP9" s="17" t="s">
        <v>280</v>
      </c>
      <c r="AQ9" s="17" t="s">
        <v>280</v>
      </c>
      <c r="AR9" s="17"/>
      <c r="AS9" s="17">
        <v>0.19879817301903099</v>
      </c>
      <c r="AT9" s="17" t="s">
        <v>280</v>
      </c>
      <c r="AU9" s="17"/>
      <c r="AV9" s="17">
        <v>0.19879817301903099</v>
      </c>
      <c r="AW9" s="17" t="s">
        <v>280</v>
      </c>
    </row>
    <row r="10" spans="2:49" x14ac:dyDescent="0.3">
      <c r="B10" s="18" t="s">
        <v>366</v>
      </c>
      <c r="C10" s="17">
        <v>0.40261306798288399</v>
      </c>
      <c r="D10" s="17">
        <v>0.345198410452626</v>
      </c>
      <c r="E10" s="17">
        <v>0.44183675385128002</v>
      </c>
      <c r="F10" s="17"/>
      <c r="G10" s="17" t="s">
        <v>280</v>
      </c>
      <c r="H10" s="17">
        <v>0.34752052637922498</v>
      </c>
      <c r="I10" s="17">
        <v>0</v>
      </c>
      <c r="J10" s="17">
        <v>1</v>
      </c>
      <c r="K10" s="17">
        <v>0.32552562389007</v>
      </c>
      <c r="L10" s="17">
        <v>0.49170937067071402</v>
      </c>
      <c r="M10" s="17"/>
      <c r="N10" s="17" t="s">
        <v>280</v>
      </c>
      <c r="O10" s="17">
        <v>0.48249358604081799</v>
      </c>
      <c r="P10" s="17">
        <v>0.340094314213923</v>
      </c>
      <c r="Q10" s="17">
        <v>0.43552714346170501</v>
      </c>
      <c r="R10" s="17"/>
      <c r="S10" s="17" t="s">
        <v>280</v>
      </c>
      <c r="T10" s="17">
        <v>1</v>
      </c>
      <c r="U10" s="17">
        <v>0.48891514353661603</v>
      </c>
      <c r="V10" s="17">
        <v>0</v>
      </c>
      <c r="W10" s="17">
        <v>0.34417281799163701</v>
      </c>
      <c r="X10" s="17" t="s">
        <v>280</v>
      </c>
      <c r="Y10" s="17">
        <v>0.51138635402024701</v>
      </c>
      <c r="Z10" s="17" t="s">
        <v>280</v>
      </c>
      <c r="AA10" s="17">
        <v>0</v>
      </c>
      <c r="AB10" s="17">
        <v>1</v>
      </c>
      <c r="AC10" s="17">
        <v>0.50263333301262203</v>
      </c>
      <c r="AD10" s="17" t="s">
        <v>280</v>
      </c>
      <c r="AE10" s="17"/>
      <c r="AF10" s="17">
        <v>0.485380940630183</v>
      </c>
      <c r="AG10" s="17">
        <v>0.50560364353908704</v>
      </c>
      <c r="AH10" s="17">
        <v>0</v>
      </c>
      <c r="AI10" s="17">
        <v>0</v>
      </c>
      <c r="AJ10" s="17" t="s">
        <v>280</v>
      </c>
      <c r="AK10" s="17"/>
      <c r="AL10" s="17">
        <v>0.52189852945992599</v>
      </c>
      <c r="AM10" s="17">
        <v>0.239708087143952</v>
      </c>
      <c r="AN10" s="17">
        <v>0</v>
      </c>
      <c r="AO10" s="17">
        <v>0.66339396974523901</v>
      </c>
      <c r="AP10" s="17" t="s">
        <v>280</v>
      </c>
      <c r="AQ10" s="17" t="s">
        <v>280</v>
      </c>
      <c r="AR10" s="17"/>
      <c r="AS10" s="17">
        <v>0.40261306798288399</v>
      </c>
      <c r="AT10" s="17" t="s">
        <v>280</v>
      </c>
      <c r="AU10" s="17"/>
      <c r="AV10" s="17">
        <v>0.40261306798288399</v>
      </c>
      <c r="AW10" s="17" t="s">
        <v>280</v>
      </c>
    </row>
    <row r="11" spans="2:49" x14ac:dyDescent="0.3">
      <c r="B11" s="18" t="s">
        <v>367</v>
      </c>
      <c r="C11" s="17">
        <v>0.26630881714509003</v>
      </c>
      <c r="D11" s="17">
        <v>0</v>
      </c>
      <c r="E11" s="17">
        <v>0.44824168650302898</v>
      </c>
      <c r="F11" s="17"/>
      <c r="G11" s="17" t="s">
        <v>280</v>
      </c>
      <c r="H11" s="17">
        <v>0.306667659657268</v>
      </c>
      <c r="I11" s="17">
        <v>1</v>
      </c>
      <c r="J11" s="17">
        <v>0</v>
      </c>
      <c r="K11" s="17">
        <v>0.35147372559523898</v>
      </c>
      <c r="L11" s="17">
        <v>0</v>
      </c>
      <c r="M11" s="17"/>
      <c r="N11" s="17" t="s">
        <v>280</v>
      </c>
      <c r="O11" s="17">
        <v>0.51750641395918195</v>
      </c>
      <c r="P11" s="17">
        <v>0.174943223429989</v>
      </c>
      <c r="Q11" s="17">
        <v>0.27383839992894299</v>
      </c>
      <c r="R11" s="17"/>
      <c r="S11" s="17" t="s">
        <v>280</v>
      </c>
      <c r="T11" s="17">
        <v>0</v>
      </c>
      <c r="U11" s="17">
        <v>0</v>
      </c>
      <c r="V11" s="17">
        <v>0.51548472087180297</v>
      </c>
      <c r="W11" s="17">
        <v>0.308241094436357</v>
      </c>
      <c r="X11" s="17" t="s">
        <v>280</v>
      </c>
      <c r="Y11" s="17">
        <v>0.48861364597975299</v>
      </c>
      <c r="Z11" s="17" t="s">
        <v>280</v>
      </c>
      <c r="AA11" s="17">
        <v>0.519253253111705</v>
      </c>
      <c r="AB11" s="17">
        <v>0</v>
      </c>
      <c r="AC11" s="17">
        <v>0</v>
      </c>
      <c r="AD11" s="17" t="s">
        <v>280</v>
      </c>
      <c r="AE11" s="17"/>
      <c r="AF11" s="17">
        <v>0.35183635868464902</v>
      </c>
      <c r="AG11" s="17">
        <v>0.49439635646091301</v>
      </c>
      <c r="AH11" s="17">
        <v>0</v>
      </c>
      <c r="AI11" s="17">
        <v>0</v>
      </c>
      <c r="AJ11" s="17" t="s">
        <v>280</v>
      </c>
      <c r="AK11" s="17"/>
      <c r="AL11" s="17">
        <v>0.31016949459086102</v>
      </c>
      <c r="AM11" s="17">
        <v>0.51979873905996998</v>
      </c>
      <c r="AN11" s="17">
        <v>0</v>
      </c>
      <c r="AO11" s="17">
        <v>0</v>
      </c>
      <c r="AP11" s="17" t="s">
        <v>280</v>
      </c>
      <c r="AQ11" s="17" t="s">
        <v>280</v>
      </c>
      <c r="AR11" s="17"/>
      <c r="AS11" s="17">
        <v>0.26630881714509003</v>
      </c>
      <c r="AT11" s="17" t="s">
        <v>280</v>
      </c>
      <c r="AU11" s="17"/>
      <c r="AV11" s="17">
        <v>0.26630881714509003</v>
      </c>
      <c r="AW11" s="17" t="s">
        <v>280</v>
      </c>
    </row>
    <row r="12" spans="2:49" x14ac:dyDescent="0.3">
      <c r="B12" s="18" t="s">
        <v>176</v>
      </c>
      <c r="C12" s="19">
        <v>0.13227994185299499</v>
      </c>
      <c r="D12" s="19">
        <v>0.165007586615144</v>
      </c>
      <c r="E12" s="19">
        <v>0.109921559645691</v>
      </c>
      <c r="F12" s="19"/>
      <c r="G12" s="19" t="s">
        <v>280</v>
      </c>
      <c r="H12" s="19">
        <v>0.34581181396350602</v>
      </c>
      <c r="I12" s="19">
        <v>0</v>
      </c>
      <c r="J12" s="19">
        <v>0</v>
      </c>
      <c r="K12" s="19">
        <v>0</v>
      </c>
      <c r="L12" s="19">
        <v>0.249493282798602</v>
      </c>
      <c r="M12" s="19"/>
      <c r="N12" s="19" t="s">
        <v>280</v>
      </c>
      <c r="O12" s="19">
        <v>0</v>
      </c>
      <c r="P12" s="19">
        <v>0.16256778800455499</v>
      </c>
      <c r="Q12" s="19">
        <v>0.14457127468394301</v>
      </c>
      <c r="R12" s="19"/>
      <c r="S12" s="19" t="s">
        <v>280</v>
      </c>
      <c r="T12" s="19">
        <v>0</v>
      </c>
      <c r="U12" s="19">
        <v>0</v>
      </c>
      <c r="V12" s="19">
        <v>0</v>
      </c>
      <c r="W12" s="19">
        <v>0.34758608757200599</v>
      </c>
      <c r="X12" s="19" t="s">
        <v>280</v>
      </c>
      <c r="Y12" s="19">
        <v>0</v>
      </c>
      <c r="Z12" s="19" t="s">
        <v>280</v>
      </c>
      <c r="AA12" s="19">
        <v>0.480746746888295</v>
      </c>
      <c r="AB12" s="19">
        <v>0</v>
      </c>
      <c r="AC12" s="19">
        <v>0</v>
      </c>
      <c r="AD12" s="19" t="s">
        <v>280</v>
      </c>
      <c r="AE12" s="19"/>
      <c r="AF12" s="19">
        <v>0</v>
      </c>
      <c r="AG12" s="19">
        <v>0</v>
      </c>
      <c r="AH12" s="19">
        <v>1</v>
      </c>
      <c r="AI12" s="19">
        <v>0.50088415184455903</v>
      </c>
      <c r="AJ12" s="19" t="s">
        <v>280</v>
      </c>
      <c r="AK12" s="19"/>
      <c r="AL12" s="19">
        <v>0.167931975949213</v>
      </c>
      <c r="AM12" s="19">
        <v>0</v>
      </c>
      <c r="AN12" s="19">
        <v>0</v>
      </c>
      <c r="AO12" s="19">
        <v>0.33660603025476099</v>
      </c>
      <c r="AP12" s="19" t="s">
        <v>280</v>
      </c>
      <c r="AQ12" s="19" t="s">
        <v>280</v>
      </c>
      <c r="AR12" s="19"/>
      <c r="AS12" s="19">
        <v>0.13227994185299499</v>
      </c>
      <c r="AT12" s="19" t="s">
        <v>280</v>
      </c>
      <c r="AU12" s="19"/>
      <c r="AV12" s="19">
        <v>0.13227994185299499</v>
      </c>
      <c r="AW12" s="19" t="s">
        <v>280</v>
      </c>
    </row>
    <row r="13" spans="2:49" x14ac:dyDescent="0.3">
      <c r="B13" s="16" t="s">
        <v>369</v>
      </c>
    </row>
    <row r="14" spans="2:49" x14ac:dyDescent="0.3">
      <c r="B14" t="s">
        <v>81</v>
      </c>
    </row>
    <row r="15" spans="2:49" x14ac:dyDescent="0.3">
      <c r="B15" t="s">
        <v>82</v>
      </c>
    </row>
    <row r="17" spans="2:2" x14ac:dyDescent="0.3">
      <c r="B17"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W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376</v>
      </c>
      <c r="D7" s="10">
        <v>158</v>
      </c>
      <c r="E7" s="10">
        <v>218</v>
      </c>
      <c r="F7" s="10"/>
      <c r="G7" s="10">
        <v>3</v>
      </c>
      <c r="H7" s="10">
        <v>17</v>
      </c>
      <c r="I7" s="10">
        <v>36</v>
      </c>
      <c r="J7" s="10">
        <v>72</v>
      </c>
      <c r="K7" s="10">
        <v>83</v>
      </c>
      <c r="L7" s="10">
        <v>165</v>
      </c>
      <c r="M7" s="10"/>
      <c r="N7" s="10">
        <v>83</v>
      </c>
      <c r="O7" s="10">
        <v>86</v>
      </c>
      <c r="P7" s="10">
        <v>88</v>
      </c>
      <c r="Q7" s="10">
        <v>118</v>
      </c>
      <c r="R7" s="10"/>
      <c r="S7" s="10">
        <v>26</v>
      </c>
      <c r="T7" s="10">
        <v>47</v>
      </c>
      <c r="U7" s="10">
        <v>32</v>
      </c>
      <c r="V7" s="10">
        <v>37</v>
      </c>
      <c r="W7" s="10">
        <v>35</v>
      </c>
      <c r="X7" s="10">
        <v>34</v>
      </c>
      <c r="Y7" s="10">
        <v>42</v>
      </c>
      <c r="Z7" s="10">
        <v>15</v>
      </c>
      <c r="AA7" s="10">
        <v>43</v>
      </c>
      <c r="AB7" s="10">
        <v>36</v>
      </c>
      <c r="AC7" s="10">
        <v>17</v>
      </c>
      <c r="AD7" s="10">
        <v>12</v>
      </c>
      <c r="AE7" s="10"/>
      <c r="AF7" s="10">
        <v>132</v>
      </c>
      <c r="AG7" s="10">
        <v>87</v>
      </c>
      <c r="AH7" s="10">
        <v>58</v>
      </c>
      <c r="AI7" s="10">
        <v>29</v>
      </c>
      <c r="AJ7" s="10">
        <v>3</v>
      </c>
      <c r="AK7" s="10"/>
      <c r="AL7" s="10">
        <v>44</v>
      </c>
      <c r="AM7" s="10">
        <v>115</v>
      </c>
      <c r="AN7" s="10">
        <v>53</v>
      </c>
      <c r="AO7" s="10">
        <v>86</v>
      </c>
      <c r="AP7" s="10">
        <v>48</v>
      </c>
      <c r="AQ7" s="10">
        <v>29</v>
      </c>
      <c r="AR7" s="10"/>
      <c r="AS7" s="10">
        <v>376</v>
      </c>
      <c r="AT7" s="10" t="s">
        <v>279</v>
      </c>
      <c r="AU7" s="10"/>
      <c r="AV7" s="10">
        <v>286</v>
      </c>
      <c r="AW7" s="10">
        <v>90</v>
      </c>
    </row>
    <row r="8" spans="2:49" ht="30" customHeight="1" x14ac:dyDescent="0.3">
      <c r="B8" s="11" t="s">
        <v>20</v>
      </c>
      <c r="C8" s="11">
        <v>370</v>
      </c>
      <c r="D8" s="11">
        <v>154</v>
      </c>
      <c r="E8" s="11">
        <v>216</v>
      </c>
      <c r="F8" s="11"/>
      <c r="G8" s="11">
        <v>3</v>
      </c>
      <c r="H8" s="11">
        <v>16</v>
      </c>
      <c r="I8" s="11">
        <v>41</v>
      </c>
      <c r="J8" s="11">
        <v>75</v>
      </c>
      <c r="K8" s="11">
        <v>80</v>
      </c>
      <c r="L8" s="11">
        <v>155</v>
      </c>
      <c r="M8" s="11"/>
      <c r="N8" s="11">
        <v>82</v>
      </c>
      <c r="O8" s="11">
        <v>83</v>
      </c>
      <c r="P8" s="11">
        <v>90</v>
      </c>
      <c r="Q8" s="11">
        <v>114</v>
      </c>
      <c r="R8" s="11"/>
      <c r="S8" s="11">
        <v>26</v>
      </c>
      <c r="T8" s="11">
        <v>45</v>
      </c>
      <c r="U8" s="11">
        <v>32</v>
      </c>
      <c r="V8" s="11">
        <v>36</v>
      </c>
      <c r="W8" s="11">
        <v>32</v>
      </c>
      <c r="X8" s="11">
        <v>35</v>
      </c>
      <c r="Y8" s="11">
        <v>39</v>
      </c>
      <c r="Z8" s="11">
        <v>14</v>
      </c>
      <c r="AA8" s="11">
        <v>45</v>
      </c>
      <c r="AB8" s="11">
        <v>36</v>
      </c>
      <c r="AC8" s="11">
        <v>16</v>
      </c>
      <c r="AD8" s="11">
        <v>12</v>
      </c>
      <c r="AE8" s="11"/>
      <c r="AF8" s="11">
        <v>130</v>
      </c>
      <c r="AG8" s="11">
        <v>87</v>
      </c>
      <c r="AH8" s="11">
        <v>57</v>
      </c>
      <c r="AI8" s="11">
        <v>28</v>
      </c>
      <c r="AJ8" s="11">
        <v>3</v>
      </c>
      <c r="AK8" s="11"/>
      <c r="AL8" s="11">
        <v>45</v>
      </c>
      <c r="AM8" s="11">
        <v>114</v>
      </c>
      <c r="AN8" s="11">
        <v>52</v>
      </c>
      <c r="AO8" s="11">
        <v>84</v>
      </c>
      <c r="AP8" s="11">
        <v>46</v>
      </c>
      <c r="AQ8" s="11">
        <v>28</v>
      </c>
      <c r="AR8" s="11"/>
      <c r="AS8" s="11">
        <v>370</v>
      </c>
      <c r="AT8" s="11" t="s">
        <v>279</v>
      </c>
      <c r="AU8" s="11"/>
      <c r="AV8" s="11">
        <v>283</v>
      </c>
      <c r="AW8" s="11">
        <v>87</v>
      </c>
    </row>
    <row r="9" spans="2:49" x14ac:dyDescent="0.3">
      <c r="B9" s="18" t="s">
        <v>375</v>
      </c>
      <c r="C9" s="17">
        <v>0.31279702881326099</v>
      </c>
      <c r="D9" s="17">
        <v>0.329623614478465</v>
      </c>
      <c r="E9" s="17">
        <v>0.30085953737871601</v>
      </c>
      <c r="F9" s="17"/>
      <c r="G9" s="17">
        <v>0.348580903025691</v>
      </c>
      <c r="H9" s="17">
        <v>0.35181356112156897</v>
      </c>
      <c r="I9" s="17">
        <v>0.338329366226502</v>
      </c>
      <c r="J9" s="17">
        <v>0.30540678801007698</v>
      </c>
      <c r="K9" s="17">
        <v>0.33692608129909002</v>
      </c>
      <c r="L9" s="17">
        <v>0.292497872038256</v>
      </c>
      <c r="M9" s="17"/>
      <c r="N9" s="17">
        <v>0.36140636899308398</v>
      </c>
      <c r="O9" s="17">
        <v>0.31840894740367098</v>
      </c>
      <c r="P9" s="17">
        <v>0.273431933169547</v>
      </c>
      <c r="Q9" s="17">
        <v>0.29912906690001301</v>
      </c>
      <c r="R9" s="17"/>
      <c r="S9" s="17">
        <v>0.220607105913738</v>
      </c>
      <c r="T9" s="17">
        <v>0.265623389156323</v>
      </c>
      <c r="U9" s="17">
        <v>0.30619441885367299</v>
      </c>
      <c r="V9" s="17">
        <v>0.32649008219654602</v>
      </c>
      <c r="W9" s="17">
        <v>0.28236926067354001</v>
      </c>
      <c r="X9" s="17">
        <v>0.32636846779919698</v>
      </c>
      <c r="Y9" s="17">
        <v>0.33315920140807398</v>
      </c>
      <c r="Z9" s="17">
        <v>0.25645900372325398</v>
      </c>
      <c r="AA9" s="17">
        <v>0.29316962348933201</v>
      </c>
      <c r="AB9" s="17">
        <v>0.42136249266089398</v>
      </c>
      <c r="AC9" s="17">
        <v>0.40530687981241798</v>
      </c>
      <c r="AD9" s="17">
        <v>0.32893585550844401</v>
      </c>
      <c r="AE9" s="17"/>
      <c r="AF9" s="17">
        <v>0.33811882453087</v>
      </c>
      <c r="AG9" s="17">
        <v>0.27883146746409598</v>
      </c>
      <c r="AH9" s="17">
        <v>0.40440085376350099</v>
      </c>
      <c r="AI9" s="17">
        <v>0.16573082534273001</v>
      </c>
      <c r="AJ9" s="17">
        <v>0</v>
      </c>
      <c r="AK9" s="17"/>
      <c r="AL9" s="17">
        <v>0.29932249742525102</v>
      </c>
      <c r="AM9" s="17">
        <v>0.31616052834706398</v>
      </c>
      <c r="AN9" s="17">
        <v>0.304812630775946</v>
      </c>
      <c r="AO9" s="17">
        <v>0.34858321733993702</v>
      </c>
      <c r="AP9" s="17">
        <v>0.357670313020852</v>
      </c>
      <c r="AQ9" s="17">
        <v>0.16599240917751801</v>
      </c>
      <c r="AR9" s="17"/>
      <c r="AS9" s="17">
        <v>0.31279702881326099</v>
      </c>
      <c r="AT9" s="17" t="s">
        <v>280</v>
      </c>
      <c r="AU9" s="17"/>
      <c r="AV9" s="17">
        <v>0.357440350194696</v>
      </c>
      <c r="AW9" s="17">
        <v>0.16863821747319899</v>
      </c>
    </row>
    <row r="10" spans="2:49" ht="28.8" x14ac:dyDescent="0.3">
      <c r="B10" s="18" t="s">
        <v>376</v>
      </c>
      <c r="C10" s="17">
        <v>0.21526656899442301</v>
      </c>
      <c r="D10" s="17">
        <v>0.22496638735732899</v>
      </c>
      <c r="E10" s="17">
        <v>0.20838510766128501</v>
      </c>
      <c r="F10" s="17"/>
      <c r="G10" s="17">
        <v>0</v>
      </c>
      <c r="H10" s="17">
        <v>0.224330766228902</v>
      </c>
      <c r="I10" s="17">
        <v>0.140443942493478</v>
      </c>
      <c r="J10" s="17">
        <v>0.234744047892394</v>
      </c>
      <c r="K10" s="17">
        <v>0.177002291482937</v>
      </c>
      <c r="L10" s="17">
        <v>0.24841970554144599</v>
      </c>
      <c r="M10" s="17"/>
      <c r="N10" s="17">
        <v>0.240375557312347</v>
      </c>
      <c r="O10" s="17">
        <v>0.22087887481559701</v>
      </c>
      <c r="P10" s="17">
        <v>0.17942995301324</v>
      </c>
      <c r="Q10" s="17">
        <v>0.21482581071257201</v>
      </c>
      <c r="R10" s="17"/>
      <c r="S10" s="17">
        <v>0.267207529595758</v>
      </c>
      <c r="T10" s="17">
        <v>8.4272798244663702E-2</v>
      </c>
      <c r="U10" s="17">
        <v>0.20927308339320699</v>
      </c>
      <c r="V10" s="17">
        <v>0.21228216055933699</v>
      </c>
      <c r="W10" s="17">
        <v>0.30792651339340399</v>
      </c>
      <c r="X10" s="17">
        <v>0.23329598596744799</v>
      </c>
      <c r="Y10" s="17">
        <v>0.267994372822626</v>
      </c>
      <c r="Z10" s="17">
        <v>0.19190884463769201</v>
      </c>
      <c r="AA10" s="17">
        <v>0.130562111709598</v>
      </c>
      <c r="AB10" s="17">
        <v>0.25259505070295901</v>
      </c>
      <c r="AC10" s="17">
        <v>0.246380830874877</v>
      </c>
      <c r="AD10" s="17">
        <v>0.33565015359073902</v>
      </c>
      <c r="AE10" s="17"/>
      <c r="AF10" s="17">
        <v>0.21647272024612699</v>
      </c>
      <c r="AG10" s="17">
        <v>0.28101566492080399</v>
      </c>
      <c r="AH10" s="17">
        <v>0.22131941220281601</v>
      </c>
      <c r="AI10" s="17">
        <v>0.206219076930207</v>
      </c>
      <c r="AJ10" s="17">
        <v>0</v>
      </c>
      <c r="AK10" s="17"/>
      <c r="AL10" s="17">
        <v>0.261587522142327</v>
      </c>
      <c r="AM10" s="17">
        <v>0.18310943243997399</v>
      </c>
      <c r="AN10" s="17">
        <v>0.18319716317905901</v>
      </c>
      <c r="AO10" s="17">
        <v>0.24669889445246701</v>
      </c>
      <c r="AP10" s="17">
        <v>0.22241045282164701</v>
      </c>
      <c r="AQ10" s="17">
        <v>0.23463735945035499</v>
      </c>
      <c r="AR10" s="17"/>
      <c r="AS10" s="17">
        <v>0.21526656899442301</v>
      </c>
      <c r="AT10" s="17" t="s">
        <v>280</v>
      </c>
      <c r="AU10" s="17"/>
      <c r="AV10" s="17">
        <v>0.18841906043953399</v>
      </c>
      <c r="AW10" s="17">
        <v>0.30196049769311201</v>
      </c>
    </row>
    <row r="11" spans="2:49" x14ac:dyDescent="0.3">
      <c r="B11" s="18" t="s">
        <v>377</v>
      </c>
      <c r="C11" s="17">
        <v>0.18696408068068901</v>
      </c>
      <c r="D11" s="17">
        <v>0.23041897463295699</v>
      </c>
      <c r="E11" s="17">
        <v>0.15613534128782899</v>
      </c>
      <c r="F11" s="17"/>
      <c r="G11" s="17">
        <v>0</v>
      </c>
      <c r="H11" s="17">
        <v>0</v>
      </c>
      <c r="I11" s="17">
        <v>0.26699371161109398</v>
      </c>
      <c r="J11" s="17">
        <v>0.16537580357644999</v>
      </c>
      <c r="K11" s="17">
        <v>0.19086984660099399</v>
      </c>
      <c r="L11" s="17">
        <v>0.19713640201173299</v>
      </c>
      <c r="M11" s="17"/>
      <c r="N11" s="17">
        <v>0.25185361659889499</v>
      </c>
      <c r="O11" s="17">
        <v>0.19890513088926601</v>
      </c>
      <c r="P11" s="17">
        <v>0.20359728868126201</v>
      </c>
      <c r="Q11" s="17">
        <v>0.12003432744843701</v>
      </c>
      <c r="R11" s="17"/>
      <c r="S11" s="17">
        <v>0.19746832556192401</v>
      </c>
      <c r="T11" s="17">
        <v>0.13695264110785199</v>
      </c>
      <c r="U11" s="17">
        <v>6.3073277359310204E-2</v>
      </c>
      <c r="V11" s="17">
        <v>5.4505985128857397E-2</v>
      </c>
      <c r="W11" s="17">
        <v>0.28800104403069099</v>
      </c>
      <c r="X11" s="17">
        <v>8.4466200893151794E-2</v>
      </c>
      <c r="Y11" s="17">
        <v>0.190724670053664</v>
      </c>
      <c r="Z11" s="17">
        <v>0.20036301199802101</v>
      </c>
      <c r="AA11" s="17">
        <v>0.24159218668131099</v>
      </c>
      <c r="AB11" s="17">
        <v>0.345193055544607</v>
      </c>
      <c r="AC11" s="17">
        <v>0.30251707683929702</v>
      </c>
      <c r="AD11" s="17">
        <v>0.24648686674613501</v>
      </c>
      <c r="AE11" s="17"/>
      <c r="AF11" s="17">
        <v>0.15071133310402399</v>
      </c>
      <c r="AG11" s="17">
        <v>0.20725890499593699</v>
      </c>
      <c r="AH11" s="17">
        <v>0.25122629264545399</v>
      </c>
      <c r="AI11" s="17">
        <v>0.157085082602651</v>
      </c>
      <c r="AJ11" s="17">
        <v>0.36122874468818</v>
      </c>
      <c r="AK11" s="17"/>
      <c r="AL11" s="17">
        <v>0.127614893305462</v>
      </c>
      <c r="AM11" s="17">
        <v>0.23415025193284</v>
      </c>
      <c r="AN11" s="17">
        <v>0.22643035071412301</v>
      </c>
      <c r="AO11" s="17">
        <v>0.12493031228817</v>
      </c>
      <c r="AP11" s="17">
        <v>0.210060607414148</v>
      </c>
      <c r="AQ11" s="17">
        <v>0.17066443271521101</v>
      </c>
      <c r="AR11" s="17"/>
      <c r="AS11" s="17">
        <v>0.18696408068068901</v>
      </c>
      <c r="AT11" s="17" t="s">
        <v>280</v>
      </c>
      <c r="AU11" s="17"/>
      <c r="AV11" s="17">
        <v>0.18917211331933501</v>
      </c>
      <c r="AW11" s="17">
        <v>0.17983406994811699</v>
      </c>
    </row>
    <row r="12" spans="2:49" ht="28.8" x14ac:dyDescent="0.3">
      <c r="B12" s="18" t="s">
        <v>378</v>
      </c>
      <c r="C12" s="17">
        <v>0.17539524295831599</v>
      </c>
      <c r="D12" s="17">
        <v>0.193122696065372</v>
      </c>
      <c r="E12" s="17">
        <v>0.16281863806458699</v>
      </c>
      <c r="F12" s="17"/>
      <c r="G12" s="17">
        <v>0.348580903025691</v>
      </c>
      <c r="H12" s="17">
        <v>0.30213715518460499</v>
      </c>
      <c r="I12" s="17">
        <v>0.19754023567433199</v>
      </c>
      <c r="J12" s="17">
        <v>0.233801331048727</v>
      </c>
      <c r="K12" s="17">
        <v>0.268237602098228</v>
      </c>
      <c r="L12" s="17">
        <v>7.7027326461506201E-2</v>
      </c>
      <c r="M12" s="17"/>
      <c r="N12" s="17">
        <v>0.21758666207567501</v>
      </c>
      <c r="O12" s="17">
        <v>0.18452581372839699</v>
      </c>
      <c r="P12" s="17">
        <v>0.124365116372678</v>
      </c>
      <c r="Q12" s="17">
        <v>0.18042591214956799</v>
      </c>
      <c r="R12" s="17"/>
      <c r="S12" s="17">
        <v>0.19293384954767101</v>
      </c>
      <c r="T12" s="17">
        <v>0.13016071448255401</v>
      </c>
      <c r="U12" s="17">
        <v>0.12712149252666</v>
      </c>
      <c r="V12" s="17">
        <v>0.12984676737253301</v>
      </c>
      <c r="W12" s="17">
        <v>0.14311022447187999</v>
      </c>
      <c r="X12" s="17">
        <v>0.120075026655728</v>
      </c>
      <c r="Y12" s="17">
        <v>0.16734694231820199</v>
      </c>
      <c r="Z12" s="17">
        <v>0.13200722032739701</v>
      </c>
      <c r="AA12" s="17">
        <v>0.21455440767013001</v>
      </c>
      <c r="AB12" s="17">
        <v>0.30834197921883</v>
      </c>
      <c r="AC12" s="17">
        <v>0.124369084072481</v>
      </c>
      <c r="AD12" s="17">
        <v>0.41728676081631599</v>
      </c>
      <c r="AE12" s="17"/>
      <c r="AF12" s="17">
        <v>0.20303707577351399</v>
      </c>
      <c r="AG12" s="17">
        <v>0.150788819777395</v>
      </c>
      <c r="AH12" s="17">
        <v>0.23524197406504399</v>
      </c>
      <c r="AI12" s="17">
        <v>0.21723319453360199</v>
      </c>
      <c r="AJ12" s="17">
        <v>0.30497872435328499</v>
      </c>
      <c r="AK12" s="17"/>
      <c r="AL12" s="17">
        <v>0.322088880382156</v>
      </c>
      <c r="AM12" s="17">
        <v>0.185530651930048</v>
      </c>
      <c r="AN12" s="17">
        <v>9.6135966066851902E-2</v>
      </c>
      <c r="AO12" s="17">
        <v>0.17655627037000299</v>
      </c>
      <c r="AP12" s="17">
        <v>0.123144691464719</v>
      </c>
      <c r="AQ12" s="17">
        <v>0.137582091827855</v>
      </c>
      <c r="AR12" s="17"/>
      <c r="AS12" s="17">
        <v>0.17539524295831599</v>
      </c>
      <c r="AT12" s="17" t="s">
        <v>280</v>
      </c>
      <c r="AU12" s="17"/>
      <c r="AV12" s="17">
        <v>0.191029484029691</v>
      </c>
      <c r="AW12" s="17">
        <v>0.124910343105175</v>
      </c>
    </row>
    <row r="13" spans="2:49" ht="43.2" x14ac:dyDescent="0.3">
      <c r="B13" s="18" t="s">
        <v>379</v>
      </c>
      <c r="C13" s="17">
        <v>9.4336526689464004E-2</v>
      </c>
      <c r="D13" s="17">
        <v>5.4402863125380702E-2</v>
      </c>
      <c r="E13" s="17">
        <v>0.12266715633894699</v>
      </c>
      <c r="F13" s="17"/>
      <c r="G13" s="17">
        <v>0</v>
      </c>
      <c r="H13" s="17">
        <v>0.16495575243261701</v>
      </c>
      <c r="I13" s="17">
        <v>0.13200433515667701</v>
      </c>
      <c r="J13" s="17">
        <v>0.150985071622108</v>
      </c>
      <c r="K13" s="17">
        <v>9.9069304863545704E-2</v>
      </c>
      <c r="L13" s="17">
        <v>4.91942575234003E-2</v>
      </c>
      <c r="M13" s="17"/>
      <c r="N13" s="17">
        <v>9.3948435964564203E-2</v>
      </c>
      <c r="O13" s="17">
        <v>7.2722298691379597E-2</v>
      </c>
      <c r="P13" s="17">
        <v>5.6522393083231703E-2</v>
      </c>
      <c r="Q13" s="17">
        <v>0.141300965388517</v>
      </c>
      <c r="R13" s="17"/>
      <c r="S13" s="17">
        <v>7.1668695014102599E-2</v>
      </c>
      <c r="T13" s="17">
        <v>8.61259901762189E-2</v>
      </c>
      <c r="U13" s="17">
        <v>2.9582411567748199E-2</v>
      </c>
      <c r="V13" s="17">
        <v>5.4443456663289098E-2</v>
      </c>
      <c r="W13" s="17">
        <v>6.03959040232592E-2</v>
      </c>
      <c r="X13" s="17">
        <v>0.17888187866315799</v>
      </c>
      <c r="Y13" s="17">
        <v>9.7453195085245595E-2</v>
      </c>
      <c r="Z13" s="17">
        <v>5.6470234170422802E-2</v>
      </c>
      <c r="AA13" s="17">
        <v>7.05318506371828E-2</v>
      </c>
      <c r="AB13" s="17">
        <v>0.16958453444180899</v>
      </c>
      <c r="AC13" s="17">
        <v>6.1076547261592402E-2</v>
      </c>
      <c r="AD13" s="17">
        <v>0.25312738310635502</v>
      </c>
      <c r="AE13" s="17"/>
      <c r="AF13" s="17">
        <v>9.0243208485214499E-2</v>
      </c>
      <c r="AG13" s="17">
        <v>9.6877385727096296E-2</v>
      </c>
      <c r="AH13" s="17">
        <v>0.15840023406079801</v>
      </c>
      <c r="AI13" s="17">
        <v>9.5121512077241899E-2</v>
      </c>
      <c r="AJ13" s="17">
        <v>0</v>
      </c>
      <c r="AK13" s="17"/>
      <c r="AL13" s="17">
        <v>0.17737256653157399</v>
      </c>
      <c r="AM13" s="17">
        <v>7.7964410501087197E-2</v>
      </c>
      <c r="AN13" s="17">
        <v>0.116239463090997</v>
      </c>
      <c r="AO13" s="17">
        <v>6.9980386406198802E-2</v>
      </c>
      <c r="AP13" s="17">
        <v>6.4907573996439205E-2</v>
      </c>
      <c r="AQ13" s="17">
        <v>0.11225578780086</v>
      </c>
      <c r="AR13" s="17"/>
      <c r="AS13" s="17">
        <v>9.4336526689464004E-2</v>
      </c>
      <c r="AT13" s="17" t="s">
        <v>280</v>
      </c>
      <c r="AU13" s="17"/>
      <c r="AV13" s="17">
        <v>0.10929156357193701</v>
      </c>
      <c r="AW13" s="17">
        <v>4.60448612440564E-2</v>
      </c>
    </row>
    <row r="14" spans="2:49" ht="28.8" x14ac:dyDescent="0.3">
      <c r="B14" s="18" t="s">
        <v>380</v>
      </c>
      <c r="C14" s="17">
        <v>8.8991774181945899E-2</v>
      </c>
      <c r="D14" s="17">
        <v>9.2976118509163902E-2</v>
      </c>
      <c r="E14" s="17">
        <v>8.6165111826029303E-2</v>
      </c>
      <c r="F14" s="17"/>
      <c r="G14" s="17">
        <v>0</v>
      </c>
      <c r="H14" s="17">
        <v>0.107759945141363</v>
      </c>
      <c r="I14" s="17">
        <v>0.155603845989845</v>
      </c>
      <c r="J14" s="17">
        <v>8.2727406179783303E-2</v>
      </c>
      <c r="K14" s="17">
        <v>0.11829481445267399</v>
      </c>
      <c r="L14" s="17">
        <v>5.9146199352363003E-2</v>
      </c>
      <c r="M14" s="17"/>
      <c r="N14" s="17">
        <v>9.5901139014060194E-2</v>
      </c>
      <c r="O14" s="17">
        <v>8.3730573054510204E-2</v>
      </c>
      <c r="P14" s="17">
        <v>6.6764007288344404E-2</v>
      </c>
      <c r="Q14" s="17">
        <v>0.10630145614035701</v>
      </c>
      <c r="R14" s="17"/>
      <c r="S14" s="17">
        <v>0.119780311915794</v>
      </c>
      <c r="T14" s="17">
        <v>0</v>
      </c>
      <c r="U14" s="17">
        <v>8.5080166843661195E-2</v>
      </c>
      <c r="V14" s="17">
        <v>5.2533894436783898E-2</v>
      </c>
      <c r="W14" s="17">
        <v>0.17673964753001101</v>
      </c>
      <c r="X14" s="17">
        <v>0.142410285412922</v>
      </c>
      <c r="Y14" s="17">
        <v>0.195292744831603</v>
      </c>
      <c r="Z14" s="17">
        <v>0.186319037231925</v>
      </c>
      <c r="AA14" s="17">
        <v>2.07687133348031E-2</v>
      </c>
      <c r="AB14" s="17">
        <v>8.9914564527653104E-2</v>
      </c>
      <c r="AC14" s="17">
        <v>0</v>
      </c>
      <c r="AD14" s="17">
        <v>0</v>
      </c>
      <c r="AE14" s="17"/>
      <c r="AF14" s="17">
        <v>0.10140690479262</v>
      </c>
      <c r="AG14" s="17">
        <v>3.4369092766548398E-2</v>
      </c>
      <c r="AH14" s="17">
        <v>0.13463920220228101</v>
      </c>
      <c r="AI14" s="17">
        <v>0.108486579750565</v>
      </c>
      <c r="AJ14" s="17">
        <v>0.36122874468818</v>
      </c>
      <c r="AK14" s="17"/>
      <c r="AL14" s="17">
        <v>8.0361451298670297E-2</v>
      </c>
      <c r="AM14" s="17">
        <v>0.124781754843847</v>
      </c>
      <c r="AN14" s="17">
        <v>0.108353045899371</v>
      </c>
      <c r="AO14" s="17">
        <v>8.9789472567908202E-2</v>
      </c>
      <c r="AP14" s="17">
        <v>0</v>
      </c>
      <c r="AQ14" s="17">
        <v>6.8924670411346603E-2</v>
      </c>
      <c r="AR14" s="17"/>
      <c r="AS14" s="17">
        <v>8.8991774181945899E-2</v>
      </c>
      <c r="AT14" s="17" t="s">
        <v>280</v>
      </c>
      <c r="AU14" s="17"/>
      <c r="AV14" s="17">
        <v>8.5890981131494598E-2</v>
      </c>
      <c r="AW14" s="17">
        <v>9.9004618803100602E-2</v>
      </c>
    </row>
    <row r="15" spans="2:49" x14ac:dyDescent="0.3">
      <c r="B15" s="18" t="s">
        <v>381</v>
      </c>
      <c r="C15" s="17">
        <v>5.4209126132232902E-2</v>
      </c>
      <c r="D15" s="17">
        <v>7.0189926579530201E-2</v>
      </c>
      <c r="E15" s="17">
        <v>4.2871670497887399E-2</v>
      </c>
      <c r="F15" s="17"/>
      <c r="G15" s="17">
        <v>0.27717115653184898</v>
      </c>
      <c r="H15" s="17">
        <v>0.10227622754488901</v>
      </c>
      <c r="I15" s="17">
        <v>0</v>
      </c>
      <c r="J15" s="17">
        <v>3.9561127346119003E-2</v>
      </c>
      <c r="K15" s="17">
        <v>5.6304518158528397E-2</v>
      </c>
      <c r="L15" s="17">
        <v>6.5246527141567506E-2</v>
      </c>
      <c r="M15" s="17"/>
      <c r="N15" s="17">
        <v>0.119030315461318</v>
      </c>
      <c r="O15" s="17">
        <v>5.64149157754604E-2</v>
      </c>
      <c r="P15" s="17">
        <v>2.1453262873893399E-2</v>
      </c>
      <c r="Q15" s="17">
        <v>3.2532735368441097E-2</v>
      </c>
      <c r="R15" s="17"/>
      <c r="S15" s="17">
        <v>6.3935616277323401E-2</v>
      </c>
      <c r="T15" s="17">
        <v>0.118364994480889</v>
      </c>
      <c r="U15" s="17">
        <v>2.9582411567748199E-2</v>
      </c>
      <c r="V15" s="17">
        <v>0</v>
      </c>
      <c r="W15" s="17">
        <v>5.28461034610287E-2</v>
      </c>
      <c r="X15" s="17">
        <v>0</v>
      </c>
      <c r="Y15" s="17">
        <v>5.0115070134485303E-2</v>
      </c>
      <c r="Z15" s="17">
        <v>0.12413805451800999</v>
      </c>
      <c r="AA15" s="17">
        <v>2.1849533486630102E-2</v>
      </c>
      <c r="AB15" s="17">
        <v>0.10919177703126901</v>
      </c>
      <c r="AC15" s="17">
        <v>0.108566011151462</v>
      </c>
      <c r="AD15" s="17">
        <v>0</v>
      </c>
      <c r="AE15" s="17"/>
      <c r="AF15" s="17">
        <v>5.1571547637811098E-2</v>
      </c>
      <c r="AG15" s="17">
        <v>4.38472420335278E-2</v>
      </c>
      <c r="AH15" s="17">
        <v>5.76884739422594E-2</v>
      </c>
      <c r="AI15" s="17">
        <v>0.18730494026226199</v>
      </c>
      <c r="AJ15" s="17">
        <v>0</v>
      </c>
      <c r="AK15" s="17"/>
      <c r="AL15" s="17">
        <v>3.6414368454002199E-2</v>
      </c>
      <c r="AM15" s="17">
        <v>3.9607773529441899E-2</v>
      </c>
      <c r="AN15" s="17">
        <v>7.25992292114674E-2</v>
      </c>
      <c r="AO15" s="17">
        <v>6.6763380205085196E-2</v>
      </c>
      <c r="AP15" s="17">
        <v>4.1924815813077297E-2</v>
      </c>
      <c r="AQ15" s="17">
        <v>9.2560713879035597E-2</v>
      </c>
      <c r="AR15" s="17"/>
      <c r="AS15" s="17">
        <v>5.4209126132232902E-2</v>
      </c>
      <c r="AT15" s="17" t="s">
        <v>280</v>
      </c>
      <c r="AU15" s="17"/>
      <c r="AV15" s="17">
        <v>4.4859644381132803E-2</v>
      </c>
      <c r="AW15" s="17">
        <v>8.4399760121321596E-2</v>
      </c>
    </row>
    <row r="16" spans="2:49" x14ac:dyDescent="0.3">
      <c r="B16" s="18" t="s">
        <v>142</v>
      </c>
      <c r="C16" s="17">
        <v>5.2709286829400299E-2</v>
      </c>
      <c r="D16" s="17">
        <v>5.5898241950047202E-2</v>
      </c>
      <c r="E16" s="17">
        <v>5.04469072120909E-2</v>
      </c>
      <c r="F16" s="17"/>
      <c r="G16" s="17">
        <v>0</v>
      </c>
      <c r="H16" s="17">
        <v>0</v>
      </c>
      <c r="I16" s="17">
        <v>2.5202304072336201E-2</v>
      </c>
      <c r="J16" s="17">
        <v>4.2606613431748701E-2</v>
      </c>
      <c r="K16" s="17">
        <v>6.2396907224152302E-2</v>
      </c>
      <c r="L16" s="17">
        <v>6.6190030315083206E-2</v>
      </c>
      <c r="M16" s="17"/>
      <c r="N16" s="17">
        <v>4.6729983953124603E-2</v>
      </c>
      <c r="O16" s="17">
        <v>4.69428761670376E-2</v>
      </c>
      <c r="P16" s="17">
        <v>4.56647844217399E-2</v>
      </c>
      <c r="Q16" s="17">
        <v>6.7276717057187699E-2</v>
      </c>
      <c r="R16" s="17"/>
      <c r="S16" s="17">
        <v>4.3338224351909503E-2</v>
      </c>
      <c r="T16" s="17">
        <v>0.105401919700818</v>
      </c>
      <c r="U16" s="17">
        <v>6.1337850562705999E-2</v>
      </c>
      <c r="V16" s="17">
        <v>8.5063185462594407E-2</v>
      </c>
      <c r="W16" s="17">
        <v>0</v>
      </c>
      <c r="X16" s="17">
        <v>2.5531193658269901E-2</v>
      </c>
      <c r="Y16" s="17">
        <v>4.5149183059428201E-2</v>
      </c>
      <c r="Z16" s="17">
        <v>0.13575906450320499</v>
      </c>
      <c r="AA16" s="17">
        <v>4.3516771398008698E-2</v>
      </c>
      <c r="AB16" s="17">
        <v>0</v>
      </c>
      <c r="AC16" s="17">
        <v>5.95072854551673E-2</v>
      </c>
      <c r="AD16" s="17">
        <v>8.4341024547259197E-2</v>
      </c>
      <c r="AE16" s="17"/>
      <c r="AF16" s="17">
        <v>6.0922516260061801E-2</v>
      </c>
      <c r="AG16" s="17">
        <v>5.8031293665630902E-2</v>
      </c>
      <c r="AH16" s="17">
        <v>0</v>
      </c>
      <c r="AI16" s="17">
        <v>0</v>
      </c>
      <c r="AJ16" s="17">
        <v>0</v>
      </c>
      <c r="AK16" s="17"/>
      <c r="AL16" s="17">
        <v>2.4941919069456801E-2</v>
      </c>
      <c r="AM16" s="17">
        <v>5.2542023480306503E-2</v>
      </c>
      <c r="AN16" s="17">
        <v>7.2538449699944399E-2</v>
      </c>
      <c r="AO16" s="17">
        <v>3.4655167934915299E-2</v>
      </c>
      <c r="AP16" s="17">
        <v>8.4912259780533295E-2</v>
      </c>
      <c r="AQ16" s="17">
        <v>6.3550997377363305E-2</v>
      </c>
      <c r="AR16" s="17"/>
      <c r="AS16" s="17">
        <v>5.2709286829400299E-2</v>
      </c>
      <c r="AT16" s="17" t="s">
        <v>280</v>
      </c>
      <c r="AU16" s="17"/>
      <c r="AV16" s="17">
        <v>4.88499886093475E-2</v>
      </c>
      <c r="AW16" s="17">
        <v>6.5171438541996099E-2</v>
      </c>
    </row>
    <row r="17" spans="2:49" ht="28.8" x14ac:dyDescent="0.3">
      <c r="B17" s="18" t="s">
        <v>382</v>
      </c>
      <c r="C17" s="17">
        <v>4.94828521339198E-2</v>
      </c>
      <c r="D17" s="17">
        <v>2.8498497843557902E-2</v>
      </c>
      <c r="E17" s="17">
        <v>6.4370040455115601E-2</v>
      </c>
      <c r="F17" s="17"/>
      <c r="G17" s="17">
        <v>0.37424794044246101</v>
      </c>
      <c r="H17" s="17">
        <v>6.0725624539548599E-2</v>
      </c>
      <c r="I17" s="17">
        <v>0.109170463164819</v>
      </c>
      <c r="J17" s="17">
        <v>4.10543409704104E-2</v>
      </c>
      <c r="K17" s="17">
        <v>4.9090574057813099E-2</v>
      </c>
      <c r="L17" s="17">
        <v>3.08181957241902E-2</v>
      </c>
      <c r="M17" s="17"/>
      <c r="N17" s="17">
        <v>4.0159620607652803E-2</v>
      </c>
      <c r="O17" s="17">
        <v>5.7159718419674203E-2</v>
      </c>
      <c r="P17" s="17">
        <v>4.5819237967486902E-2</v>
      </c>
      <c r="Q17" s="17">
        <v>5.3874322664229202E-2</v>
      </c>
      <c r="R17" s="17"/>
      <c r="S17" s="17">
        <v>7.6878755233057802E-2</v>
      </c>
      <c r="T17" s="17">
        <v>2.3221301408244199E-2</v>
      </c>
      <c r="U17" s="17">
        <v>0</v>
      </c>
      <c r="V17" s="17">
        <v>2.5902500948442798E-2</v>
      </c>
      <c r="W17" s="17">
        <v>9.05830581297115E-2</v>
      </c>
      <c r="X17" s="17">
        <v>0.12143205808583001</v>
      </c>
      <c r="Y17" s="17">
        <v>7.3468717740100997E-2</v>
      </c>
      <c r="Z17" s="17">
        <v>0</v>
      </c>
      <c r="AA17" s="17">
        <v>4.3685143201396999E-2</v>
      </c>
      <c r="AB17" s="17">
        <v>6.3944656619786294E-2</v>
      </c>
      <c r="AC17" s="17">
        <v>0</v>
      </c>
      <c r="AD17" s="17">
        <v>0</v>
      </c>
      <c r="AE17" s="17"/>
      <c r="AF17" s="17">
        <v>4.5747300937707097E-2</v>
      </c>
      <c r="AG17" s="17">
        <v>6.8060762835014804E-2</v>
      </c>
      <c r="AH17" s="17">
        <v>1.92074791320926E-2</v>
      </c>
      <c r="AI17" s="17">
        <v>0.11521350597857299</v>
      </c>
      <c r="AJ17" s="17">
        <v>0</v>
      </c>
      <c r="AK17" s="17"/>
      <c r="AL17" s="17">
        <v>9.1000134905712002E-2</v>
      </c>
      <c r="AM17" s="17">
        <v>4.7876593247913199E-2</v>
      </c>
      <c r="AN17" s="17">
        <v>1.7478073142397701E-2</v>
      </c>
      <c r="AO17" s="17">
        <v>3.4822281682887798E-2</v>
      </c>
      <c r="AP17" s="17">
        <v>4.43144113008683E-2</v>
      </c>
      <c r="AQ17" s="17">
        <v>0.10413391393020199</v>
      </c>
      <c r="AR17" s="17"/>
      <c r="AS17" s="17">
        <v>4.94828521339198E-2</v>
      </c>
      <c r="AT17" s="17" t="s">
        <v>280</v>
      </c>
      <c r="AU17" s="17"/>
      <c r="AV17" s="17">
        <v>5.0519601937357002E-2</v>
      </c>
      <c r="AW17" s="17">
        <v>4.6135058674656601E-2</v>
      </c>
    </row>
    <row r="18" spans="2:49" ht="28.8" x14ac:dyDescent="0.3">
      <c r="B18" s="18" t="s">
        <v>383</v>
      </c>
      <c r="C18" s="17">
        <v>4.4028782332805799E-2</v>
      </c>
      <c r="D18" s="17">
        <v>4.2230511129746899E-2</v>
      </c>
      <c r="E18" s="17">
        <v>4.5304551969654598E-2</v>
      </c>
      <c r="F18" s="17"/>
      <c r="G18" s="17">
        <v>0</v>
      </c>
      <c r="H18" s="17">
        <v>0.11216190001899499</v>
      </c>
      <c r="I18" s="17">
        <v>5.1028598249358702E-2</v>
      </c>
      <c r="J18" s="17">
        <v>2.54624164684015E-2</v>
      </c>
      <c r="K18" s="17">
        <v>3.7324248618274901E-2</v>
      </c>
      <c r="L18" s="17">
        <v>4.8465345303354501E-2</v>
      </c>
      <c r="M18" s="17"/>
      <c r="N18" s="17">
        <v>4.5246706456721103E-2</v>
      </c>
      <c r="O18" s="17">
        <v>5.7114400272303197E-2</v>
      </c>
      <c r="P18" s="17">
        <v>3.43436129997991E-2</v>
      </c>
      <c r="Q18" s="17">
        <v>4.16183711304993E-2</v>
      </c>
      <c r="R18" s="17"/>
      <c r="S18" s="17">
        <v>7.4899311252440606E-2</v>
      </c>
      <c r="T18" s="17">
        <v>8.6214465673583998E-2</v>
      </c>
      <c r="U18" s="17">
        <v>3.4059044363896097E-2</v>
      </c>
      <c r="V18" s="17">
        <v>8.0301000433414205E-2</v>
      </c>
      <c r="W18" s="17">
        <v>8.3323710507122506E-2</v>
      </c>
      <c r="X18" s="17">
        <v>0</v>
      </c>
      <c r="Y18" s="17">
        <v>0</v>
      </c>
      <c r="Z18" s="17">
        <v>5.6470234170422802E-2</v>
      </c>
      <c r="AA18" s="17">
        <v>4.5416577744082101E-2</v>
      </c>
      <c r="AB18" s="17">
        <v>2.55097756288293E-2</v>
      </c>
      <c r="AC18" s="17">
        <v>0</v>
      </c>
      <c r="AD18" s="17">
        <v>0</v>
      </c>
      <c r="AE18" s="17"/>
      <c r="AF18" s="17">
        <v>2.24616946212454E-2</v>
      </c>
      <c r="AG18" s="17">
        <v>8.9246273900738193E-2</v>
      </c>
      <c r="AH18" s="17">
        <v>3.40592617506753E-2</v>
      </c>
      <c r="AI18" s="17">
        <v>9.59175461784013E-2</v>
      </c>
      <c r="AJ18" s="17">
        <v>0</v>
      </c>
      <c r="AK18" s="17"/>
      <c r="AL18" s="17">
        <v>6.3683925579055403E-2</v>
      </c>
      <c r="AM18" s="17">
        <v>2.6907395527431401E-2</v>
      </c>
      <c r="AN18" s="17">
        <v>7.1549762150480103E-2</v>
      </c>
      <c r="AO18" s="17">
        <v>5.8093530966140297E-2</v>
      </c>
      <c r="AP18" s="17">
        <v>1.8180562183968699E-2</v>
      </c>
      <c r="AQ18" s="17">
        <v>3.2906480704659902E-2</v>
      </c>
      <c r="AR18" s="17"/>
      <c r="AS18" s="17">
        <v>4.4028782332805799E-2</v>
      </c>
      <c r="AT18" s="17" t="s">
        <v>280</v>
      </c>
      <c r="AU18" s="17"/>
      <c r="AV18" s="17">
        <v>5.1361710693294003E-2</v>
      </c>
      <c r="AW18" s="17">
        <v>2.0349848880300999E-2</v>
      </c>
    </row>
    <row r="19" spans="2:49" ht="28.8" x14ac:dyDescent="0.3">
      <c r="B19" s="18" t="s">
        <v>384</v>
      </c>
      <c r="C19" s="17">
        <v>4.1445200603578099E-2</v>
      </c>
      <c r="D19" s="17">
        <v>3.98984527741853E-2</v>
      </c>
      <c r="E19" s="17">
        <v>4.2542528922712902E-2</v>
      </c>
      <c r="F19" s="17"/>
      <c r="G19" s="17">
        <v>0</v>
      </c>
      <c r="H19" s="17">
        <v>5.2305676914031103E-2</v>
      </c>
      <c r="I19" s="17">
        <v>5.9337748116885101E-2</v>
      </c>
      <c r="J19" s="17">
        <v>5.60115923450758E-2</v>
      </c>
      <c r="K19" s="17">
        <v>5.0647919605900898E-2</v>
      </c>
      <c r="L19" s="17">
        <v>2.4627173019919301E-2</v>
      </c>
      <c r="M19" s="17"/>
      <c r="N19" s="17">
        <v>5.9937071382958E-2</v>
      </c>
      <c r="O19" s="17">
        <v>2.20822955196706E-2</v>
      </c>
      <c r="P19" s="17">
        <v>6.0551353936303502E-2</v>
      </c>
      <c r="Q19" s="17">
        <v>2.75728683188497E-2</v>
      </c>
      <c r="R19" s="17"/>
      <c r="S19" s="17">
        <v>3.2358483221674103E-2</v>
      </c>
      <c r="T19" s="17">
        <v>2.0672456528129799E-2</v>
      </c>
      <c r="U19" s="17">
        <v>0.13514774202388199</v>
      </c>
      <c r="V19" s="17">
        <v>0</v>
      </c>
      <c r="W19" s="17">
        <v>0</v>
      </c>
      <c r="X19" s="17">
        <v>5.7853894603888699E-2</v>
      </c>
      <c r="Y19" s="17">
        <v>5.08768099819936E-2</v>
      </c>
      <c r="Z19" s="17">
        <v>6.5298643975940804E-2</v>
      </c>
      <c r="AA19" s="17">
        <v>2.2647774654648699E-2</v>
      </c>
      <c r="AB19" s="17">
        <v>5.8672977283886998E-2</v>
      </c>
      <c r="AC19" s="17">
        <v>0</v>
      </c>
      <c r="AD19" s="17">
        <v>9.0981540907480202E-2</v>
      </c>
      <c r="AE19" s="17"/>
      <c r="AF19" s="17">
        <v>3.0235069804746599E-2</v>
      </c>
      <c r="AG19" s="17">
        <v>6.1669919842252799E-2</v>
      </c>
      <c r="AH19" s="17">
        <v>5.4703259143258097E-2</v>
      </c>
      <c r="AI19" s="17">
        <v>6.7729351888168296E-2</v>
      </c>
      <c r="AJ19" s="17">
        <v>0</v>
      </c>
      <c r="AK19" s="17"/>
      <c r="AL19" s="17">
        <v>2.0584321547066301E-2</v>
      </c>
      <c r="AM19" s="17">
        <v>3.4160103912179503E-2</v>
      </c>
      <c r="AN19" s="17">
        <v>3.83345195339009E-2</v>
      </c>
      <c r="AO19" s="17">
        <v>3.79293845030289E-2</v>
      </c>
      <c r="AP19" s="17">
        <v>8.50547417517242E-2</v>
      </c>
      <c r="AQ19" s="17">
        <v>5.0402107246235998E-2</v>
      </c>
      <c r="AR19" s="17"/>
      <c r="AS19" s="17">
        <v>4.1445200603578099E-2</v>
      </c>
      <c r="AT19" s="17" t="s">
        <v>280</v>
      </c>
      <c r="AU19" s="17"/>
      <c r="AV19" s="17">
        <v>4.6742047448307997E-2</v>
      </c>
      <c r="AW19" s="17">
        <v>2.4341026421230299E-2</v>
      </c>
    </row>
    <row r="20" spans="2:49" ht="28.8" x14ac:dyDescent="0.3">
      <c r="B20" s="18" t="s">
        <v>385</v>
      </c>
      <c r="C20" s="17">
        <v>3.7284052099301197E-2</v>
      </c>
      <c r="D20" s="17">
        <v>5.7693201122505998E-2</v>
      </c>
      <c r="E20" s="17">
        <v>2.28049387189409E-2</v>
      </c>
      <c r="F20" s="17"/>
      <c r="G20" s="17">
        <v>0</v>
      </c>
      <c r="H20" s="17">
        <v>4.9970550630858E-2</v>
      </c>
      <c r="I20" s="17">
        <v>5.7969915983806901E-2</v>
      </c>
      <c r="J20" s="17">
        <v>3.9793707224994798E-2</v>
      </c>
      <c r="K20" s="17">
        <v>3.6095516660891197E-2</v>
      </c>
      <c r="L20" s="17">
        <v>3.0669597309742801E-2</v>
      </c>
      <c r="M20" s="17"/>
      <c r="N20" s="17">
        <v>8.7000272751097604E-2</v>
      </c>
      <c r="O20" s="17">
        <v>2.08793652166319E-2</v>
      </c>
      <c r="P20" s="17">
        <v>1.1347475588521399E-2</v>
      </c>
      <c r="Q20" s="17">
        <v>3.4546934135781103E-2</v>
      </c>
      <c r="R20" s="17"/>
      <c r="S20" s="17">
        <v>3.6696267590835899E-2</v>
      </c>
      <c r="T20" s="17">
        <v>4.1848434683635298E-2</v>
      </c>
      <c r="U20" s="17">
        <v>2.9582411567748199E-2</v>
      </c>
      <c r="V20" s="17">
        <v>2.4498302428807399E-2</v>
      </c>
      <c r="W20" s="17">
        <v>2.6432556757206401E-2</v>
      </c>
      <c r="X20" s="17">
        <v>2.7816653206397899E-2</v>
      </c>
      <c r="Y20" s="17">
        <v>2.55298923580955E-2</v>
      </c>
      <c r="Z20" s="17">
        <v>5.6470234170422802E-2</v>
      </c>
      <c r="AA20" s="17">
        <v>6.9977671729673202E-2</v>
      </c>
      <c r="AB20" s="17">
        <v>6.4621172358202097E-2</v>
      </c>
      <c r="AC20" s="17">
        <v>0</v>
      </c>
      <c r="AD20" s="17">
        <v>0</v>
      </c>
      <c r="AE20" s="17"/>
      <c r="AF20" s="17">
        <v>2.2902460475232499E-2</v>
      </c>
      <c r="AG20" s="17">
        <v>1.09799464399454E-2</v>
      </c>
      <c r="AH20" s="17">
        <v>7.4233362217553195E-2</v>
      </c>
      <c r="AI20" s="17">
        <v>9.9623658034635396E-2</v>
      </c>
      <c r="AJ20" s="17">
        <v>0</v>
      </c>
      <c r="AK20" s="17"/>
      <c r="AL20" s="17">
        <v>9.3058682345791593E-2</v>
      </c>
      <c r="AM20" s="17">
        <v>2.4539320029907399E-2</v>
      </c>
      <c r="AN20" s="17">
        <v>3.9835681127212003E-2</v>
      </c>
      <c r="AO20" s="17">
        <v>2.1824033203058101E-2</v>
      </c>
      <c r="AP20" s="17">
        <v>6.3121250241669799E-2</v>
      </c>
      <c r="AQ20" s="17">
        <v>0</v>
      </c>
      <c r="AR20" s="17"/>
      <c r="AS20" s="17">
        <v>3.7284052099301197E-2</v>
      </c>
      <c r="AT20" s="17" t="s">
        <v>280</v>
      </c>
      <c r="AU20" s="17"/>
      <c r="AV20" s="17">
        <v>4.5381125456174801E-2</v>
      </c>
      <c r="AW20" s="17">
        <v>1.11375998564903E-2</v>
      </c>
    </row>
    <row r="21" spans="2:49" ht="28.8" x14ac:dyDescent="0.3">
      <c r="B21" s="18" t="s">
        <v>386</v>
      </c>
      <c r="C21" s="17">
        <v>2.9412940836060799E-2</v>
      </c>
      <c r="D21" s="17">
        <v>3.7156741706082803E-2</v>
      </c>
      <c r="E21" s="17">
        <v>2.3919161028558698E-2</v>
      </c>
      <c r="F21" s="17"/>
      <c r="G21" s="17">
        <v>0.37424794044246101</v>
      </c>
      <c r="H21" s="17">
        <v>0.115170059139134</v>
      </c>
      <c r="I21" s="17">
        <v>2.4780558543463501E-2</v>
      </c>
      <c r="J21" s="17">
        <v>5.6196795729498102E-2</v>
      </c>
      <c r="K21" s="17">
        <v>0</v>
      </c>
      <c r="L21" s="17">
        <v>1.75917713660678E-2</v>
      </c>
      <c r="M21" s="17"/>
      <c r="N21" s="17">
        <v>3.3850128265910502E-2</v>
      </c>
      <c r="O21" s="17">
        <v>3.4131997749828197E-2</v>
      </c>
      <c r="P21" s="17">
        <v>1.10438621632048E-2</v>
      </c>
      <c r="Q21" s="17">
        <v>3.7598472308484197E-2</v>
      </c>
      <c r="R21" s="17"/>
      <c r="S21" s="17">
        <v>3.2358483221674103E-2</v>
      </c>
      <c r="T21" s="17">
        <v>2.1175978155505499E-2</v>
      </c>
      <c r="U21" s="17">
        <v>0</v>
      </c>
      <c r="V21" s="17">
        <v>0</v>
      </c>
      <c r="W21" s="17">
        <v>5.7311112146352303E-2</v>
      </c>
      <c r="X21" s="17">
        <v>6.2945109586776196E-2</v>
      </c>
      <c r="Y21" s="17">
        <v>2.55298923580955E-2</v>
      </c>
      <c r="Z21" s="17">
        <v>0</v>
      </c>
      <c r="AA21" s="17">
        <v>2.2157948228210701E-2</v>
      </c>
      <c r="AB21" s="17">
        <v>0</v>
      </c>
      <c r="AC21" s="17">
        <v>0.11775452306148899</v>
      </c>
      <c r="AD21" s="17">
        <v>9.0981540907480202E-2</v>
      </c>
      <c r="AE21" s="17"/>
      <c r="AF21" s="17">
        <v>2.3813421309993098E-2</v>
      </c>
      <c r="AG21" s="17">
        <v>0</v>
      </c>
      <c r="AH21" s="17">
        <v>5.3291398815383903E-2</v>
      </c>
      <c r="AI21" s="17">
        <v>2.9489052162951002E-2</v>
      </c>
      <c r="AJ21" s="17">
        <v>0</v>
      </c>
      <c r="AK21" s="17"/>
      <c r="AL21" s="17">
        <v>2.45682573426622E-2</v>
      </c>
      <c r="AM21" s="17">
        <v>2.5270139734612999E-2</v>
      </c>
      <c r="AN21" s="17">
        <v>3.80215261181054E-2</v>
      </c>
      <c r="AO21" s="17">
        <v>1.0188698775529701E-2</v>
      </c>
      <c r="AP21" s="17">
        <v>8.7788515817957005E-2</v>
      </c>
      <c r="AQ21" s="17">
        <v>0</v>
      </c>
      <c r="AR21" s="17"/>
      <c r="AS21" s="17">
        <v>2.9412940836060799E-2</v>
      </c>
      <c r="AT21" s="17" t="s">
        <v>280</v>
      </c>
      <c r="AU21" s="17"/>
      <c r="AV21" s="17">
        <v>3.11190930624856E-2</v>
      </c>
      <c r="AW21" s="17">
        <v>2.3903564084606199E-2</v>
      </c>
    </row>
    <row r="22" spans="2:49" ht="28.8" x14ac:dyDescent="0.3">
      <c r="B22" s="18" t="s">
        <v>387</v>
      </c>
      <c r="C22" s="17">
        <v>1.05215153009662E-2</v>
      </c>
      <c r="D22" s="17">
        <v>1.9129901322677698E-2</v>
      </c>
      <c r="E22" s="17">
        <v>4.41436222522772E-3</v>
      </c>
      <c r="F22" s="17"/>
      <c r="G22" s="17">
        <v>0.37424794044246101</v>
      </c>
      <c r="H22" s="17">
        <v>0</v>
      </c>
      <c r="I22" s="17">
        <v>0</v>
      </c>
      <c r="J22" s="17">
        <v>0</v>
      </c>
      <c r="K22" s="17">
        <v>1.15967428202314E-2</v>
      </c>
      <c r="L22" s="17">
        <v>1.2002688981225499E-2</v>
      </c>
      <c r="M22" s="17"/>
      <c r="N22" s="17">
        <v>2.25324972962203E-2</v>
      </c>
      <c r="O22" s="17">
        <v>0</v>
      </c>
      <c r="P22" s="17">
        <v>0</v>
      </c>
      <c r="Q22" s="17">
        <v>1.80634691889285E-2</v>
      </c>
      <c r="R22" s="17"/>
      <c r="S22" s="17">
        <v>0</v>
      </c>
      <c r="T22" s="17">
        <v>2.1175978155505499E-2</v>
      </c>
      <c r="U22" s="17">
        <v>0</v>
      </c>
      <c r="V22" s="17">
        <v>0</v>
      </c>
      <c r="W22" s="17">
        <v>0</v>
      </c>
      <c r="X22" s="17">
        <v>3.1453295703638903E-2</v>
      </c>
      <c r="Y22" s="17">
        <v>2.2984415647968302E-2</v>
      </c>
      <c r="Z22" s="17">
        <v>0</v>
      </c>
      <c r="AA22" s="17">
        <v>0</v>
      </c>
      <c r="AB22" s="17">
        <v>2.5909377708559701E-2</v>
      </c>
      <c r="AC22" s="17">
        <v>0</v>
      </c>
      <c r="AD22" s="17">
        <v>0</v>
      </c>
      <c r="AE22" s="17"/>
      <c r="AF22" s="17">
        <v>1.56097179038866E-2</v>
      </c>
      <c r="AG22" s="17">
        <v>0</v>
      </c>
      <c r="AH22" s="17">
        <v>1.5926613459015498E-2</v>
      </c>
      <c r="AI22" s="17">
        <v>0</v>
      </c>
      <c r="AJ22" s="17">
        <v>0</v>
      </c>
      <c r="AK22" s="17"/>
      <c r="AL22" s="17">
        <v>0</v>
      </c>
      <c r="AM22" s="17">
        <v>0</v>
      </c>
      <c r="AN22" s="17">
        <v>1.7760226394687401E-2</v>
      </c>
      <c r="AO22" s="17">
        <v>1.08323041434773E-2</v>
      </c>
      <c r="AP22" s="17">
        <v>4.4430846011593798E-2</v>
      </c>
      <c r="AQ22" s="17">
        <v>0</v>
      </c>
      <c r="AR22" s="17"/>
      <c r="AS22" s="17">
        <v>1.05215153009662E-2</v>
      </c>
      <c r="AT22" s="17" t="s">
        <v>280</v>
      </c>
      <c r="AU22" s="17"/>
      <c r="AV22" s="17">
        <v>6.5931072685041798E-3</v>
      </c>
      <c r="AW22" s="17">
        <v>2.3206831153248699E-2</v>
      </c>
    </row>
    <row r="23" spans="2:49" ht="28.8" x14ac:dyDescent="0.3">
      <c r="B23" s="18" t="s">
        <v>388</v>
      </c>
      <c r="C23" s="17">
        <v>1.0251827235937001E-2</v>
      </c>
      <c r="D23" s="17">
        <v>1.19651049278946E-2</v>
      </c>
      <c r="E23" s="17">
        <v>9.0363555900741608E-3</v>
      </c>
      <c r="F23" s="17"/>
      <c r="G23" s="17">
        <v>0</v>
      </c>
      <c r="H23" s="17">
        <v>0</v>
      </c>
      <c r="I23" s="17">
        <v>0</v>
      </c>
      <c r="J23" s="17">
        <v>0</v>
      </c>
      <c r="K23" s="17">
        <v>2.3848332999568799E-2</v>
      </c>
      <c r="L23" s="17">
        <v>1.2095373637802701E-2</v>
      </c>
      <c r="M23" s="17"/>
      <c r="N23" s="17">
        <v>0</v>
      </c>
      <c r="O23" s="17">
        <v>1.10441955784416E-2</v>
      </c>
      <c r="P23" s="17">
        <v>1.10840119690719E-2</v>
      </c>
      <c r="Q23" s="17">
        <v>1.64558923593933E-2</v>
      </c>
      <c r="R23" s="17"/>
      <c r="S23" s="17">
        <v>0</v>
      </c>
      <c r="T23" s="17">
        <v>2.1175978155505499E-2</v>
      </c>
      <c r="U23" s="17">
        <v>2.8546676263395E-2</v>
      </c>
      <c r="V23" s="17">
        <v>0</v>
      </c>
      <c r="W23" s="17">
        <v>0</v>
      </c>
      <c r="X23" s="17">
        <v>0</v>
      </c>
      <c r="Y23" s="17">
        <v>2.53469176238981E-2</v>
      </c>
      <c r="Z23" s="17">
        <v>6.4924401530750894E-2</v>
      </c>
      <c r="AA23" s="17">
        <v>0</v>
      </c>
      <c r="AB23" s="17">
        <v>0</v>
      </c>
      <c r="AC23" s="17">
        <v>0</v>
      </c>
      <c r="AD23" s="17">
        <v>0</v>
      </c>
      <c r="AE23" s="17"/>
      <c r="AF23" s="17">
        <v>1.47319666679085E-2</v>
      </c>
      <c r="AG23" s="17">
        <v>1.0595518073052E-2</v>
      </c>
      <c r="AH23" s="17">
        <v>0</v>
      </c>
      <c r="AI23" s="17">
        <v>0</v>
      </c>
      <c r="AJ23" s="17">
        <v>0</v>
      </c>
      <c r="AK23" s="17"/>
      <c r="AL23" s="17">
        <v>2.0584321547066301E-2</v>
      </c>
      <c r="AM23" s="17">
        <v>8.7888446721224502E-3</v>
      </c>
      <c r="AN23" s="17">
        <v>1.74549409642249E-2</v>
      </c>
      <c r="AO23" s="17">
        <v>0</v>
      </c>
      <c r="AP23" s="17">
        <v>2.06678032522545E-2</v>
      </c>
      <c r="AQ23" s="17">
        <v>0</v>
      </c>
      <c r="AR23" s="17"/>
      <c r="AS23" s="17">
        <v>1.0251827235937001E-2</v>
      </c>
      <c r="AT23" s="17" t="s">
        <v>280</v>
      </c>
      <c r="AU23" s="17"/>
      <c r="AV23" s="17">
        <v>1.0185138639944301E-2</v>
      </c>
      <c r="AW23" s="17">
        <v>1.04671729680814E-2</v>
      </c>
    </row>
    <row r="24" spans="2:49" x14ac:dyDescent="0.3">
      <c r="B24" s="18" t="s">
        <v>78</v>
      </c>
      <c r="C24" s="17">
        <v>0.178212857252217</v>
      </c>
      <c r="D24" s="17">
        <v>0.17725111331485799</v>
      </c>
      <c r="E24" s="17">
        <v>0.17889515907166401</v>
      </c>
      <c r="F24" s="17"/>
      <c r="G24" s="17">
        <v>0</v>
      </c>
      <c r="H24" s="17">
        <v>0.123529160040964</v>
      </c>
      <c r="I24" s="17">
        <v>0.19653987198759901</v>
      </c>
      <c r="J24" s="17">
        <v>0.12592449543357101</v>
      </c>
      <c r="K24" s="17">
        <v>0.21946733305119701</v>
      </c>
      <c r="L24" s="17">
        <v>0.18628609145491801</v>
      </c>
      <c r="M24" s="17"/>
      <c r="N24" s="17">
        <v>0.139846239781069</v>
      </c>
      <c r="O24" s="17">
        <v>0.13576798201701801</v>
      </c>
      <c r="P24" s="17">
        <v>0.225852378469</v>
      </c>
      <c r="Q24" s="17">
        <v>0.20061420872731001</v>
      </c>
      <c r="R24" s="17"/>
      <c r="S24" s="17">
        <v>0.16230318427923099</v>
      </c>
      <c r="T24" s="17">
        <v>0.187432521014713</v>
      </c>
      <c r="U24" s="17">
        <v>0.22034539679489001</v>
      </c>
      <c r="V24" s="17">
        <v>0.21651745535748301</v>
      </c>
      <c r="W24" s="17">
        <v>0.29785460205035202</v>
      </c>
      <c r="X24" s="17">
        <v>0.12018210957561699</v>
      </c>
      <c r="Y24" s="17">
        <v>0.184123615609879</v>
      </c>
      <c r="Z24" s="17">
        <v>0.13481021424560899</v>
      </c>
      <c r="AA24" s="17">
        <v>0.1868065733855</v>
      </c>
      <c r="AB24" s="17">
        <v>8.8613457036872997E-2</v>
      </c>
      <c r="AC24" s="17">
        <v>0.16279107391570999</v>
      </c>
      <c r="AD24" s="17">
        <v>8.6680904950495796E-2</v>
      </c>
      <c r="AE24" s="17"/>
      <c r="AF24" s="17">
        <v>0.157182334681086</v>
      </c>
      <c r="AG24" s="17">
        <v>0.197457660949719</v>
      </c>
      <c r="AH24" s="17">
        <v>0.13414016445640101</v>
      </c>
      <c r="AI24" s="17">
        <v>0.22934008965104</v>
      </c>
      <c r="AJ24" s="17">
        <v>0</v>
      </c>
      <c r="AK24" s="17"/>
      <c r="AL24" s="17">
        <v>0.187440223410691</v>
      </c>
      <c r="AM24" s="17">
        <v>0.18703994063016099</v>
      </c>
      <c r="AN24" s="17">
        <v>8.2808873702403502E-2</v>
      </c>
      <c r="AO24" s="17">
        <v>0.2310484329786</v>
      </c>
      <c r="AP24" s="17">
        <v>0.124475605541592</v>
      </c>
      <c r="AQ24" s="17">
        <v>0.24422137454246001</v>
      </c>
      <c r="AR24" s="17"/>
      <c r="AS24" s="17">
        <v>0.178212857252217</v>
      </c>
      <c r="AT24" s="17" t="s">
        <v>280</v>
      </c>
      <c r="AU24" s="17"/>
      <c r="AV24" s="17">
        <v>0.17832168058914599</v>
      </c>
      <c r="AW24" s="17">
        <v>0.17786145322554001</v>
      </c>
    </row>
    <row r="25" spans="2:49" x14ac:dyDescent="0.3">
      <c r="B25" s="18" t="s">
        <v>214</v>
      </c>
      <c r="C25" s="19">
        <v>9.1055413483256603E-2</v>
      </c>
      <c r="D25" s="19">
        <v>6.7277248098710496E-2</v>
      </c>
      <c r="E25" s="19">
        <v>0.107924649539515</v>
      </c>
      <c r="F25" s="19"/>
      <c r="G25" s="19">
        <v>0</v>
      </c>
      <c r="H25" s="19">
        <v>0.119361434555707</v>
      </c>
      <c r="I25" s="19">
        <v>2.3912945053391001E-2</v>
      </c>
      <c r="J25" s="19">
        <v>9.5602480890523103E-2</v>
      </c>
      <c r="K25" s="19">
        <v>8.3267388809489695E-2</v>
      </c>
      <c r="L25" s="19">
        <v>0.109300061299729</v>
      </c>
      <c r="M25" s="19"/>
      <c r="N25" s="19">
        <v>4.6886926293392299E-2</v>
      </c>
      <c r="O25" s="19">
        <v>0.12484838159164301</v>
      </c>
      <c r="P25" s="19">
        <v>0.122212061003248</v>
      </c>
      <c r="Q25" s="19">
        <v>7.4011228844796995E-2</v>
      </c>
      <c r="R25" s="19"/>
      <c r="S25" s="19">
        <v>3.8809043763994702E-2</v>
      </c>
      <c r="T25" s="19">
        <v>0.14950013385748101</v>
      </c>
      <c r="U25" s="19">
        <v>6.2613913118915607E-2</v>
      </c>
      <c r="V25" s="19">
        <v>8.3780876188665795E-2</v>
      </c>
      <c r="W25" s="19">
        <v>8.1778077338895194E-2</v>
      </c>
      <c r="X25" s="19">
        <v>0.14147122285552899</v>
      </c>
      <c r="Y25" s="19">
        <v>9.4358043443303299E-2</v>
      </c>
      <c r="Z25" s="19">
        <v>0.20278246791642901</v>
      </c>
      <c r="AA25" s="19">
        <v>4.6394769957611097E-2</v>
      </c>
      <c r="AB25" s="19">
        <v>0.10244835996116999</v>
      </c>
      <c r="AC25" s="19">
        <v>5.75797820005957E-2</v>
      </c>
      <c r="AD25" s="19">
        <v>0</v>
      </c>
      <c r="AE25" s="19"/>
      <c r="AF25" s="19">
        <v>6.7916268228092005E-2</v>
      </c>
      <c r="AG25" s="19">
        <v>7.8656052092600098E-2</v>
      </c>
      <c r="AH25" s="19">
        <v>9.9875677269866805E-2</v>
      </c>
      <c r="AI25" s="19">
        <v>0.12570458096190601</v>
      </c>
      <c r="AJ25" s="19">
        <v>0.33379253095853501</v>
      </c>
      <c r="AK25" s="19"/>
      <c r="AL25" s="19">
        <v>3.8610246439375003E-2</v>
      </c>
      <c r="AM25" s="19">
        <v>7.6277313001835295E-2</v>
      </c>
      <c r="AN25" s="19">
        <v>0.165789338159501</v>
      </c>
      <c r="AO25" s="19">
        <v>8.0707381910607806E-2</v>
      </c>
      <c r="AP25" s="19">
        <v>6.1175970664109597E-2</v>
      </c>
      <c r="AQ25" s="19">
        <v>0.14023253255457399</v>
      </c>
      <c r="AR25" s="19"/>
      <c r="AS25" s="19">
        <v>9.1055413483256603E-2</v>
      </c>
      <c r="AT25" s="19" t="s">
        <v>280</v>
      </c>
      <c r="AU25" s="19"/>
      <c r="AV25" s="19">
        <v>9.1604778866996403E-2</v>
      </c>
      <c r="AW25" s="19">
        <v>8.9281444650726294E-2</v>
      </c>
    </row>
    <row r="26" spans="2:49" x14ac:dyDescent="0.3">
      <c r="B26" s="16" t="s">
        <v>390</v>
      </c>
    </row>
    <row r="27" spans="2:49" x14ac:dyDescent="0.3">
      <c r="B27" t="s">
        <v>81</v>
      </c>
    </row>
    <row r="28" spans="2:49" x14ac:dyDescent="0.3">
      <c r="B28" t="s">
        <v>82</v>
      </c>
    </row>
    <row r="30" spans="2:49" x14ac:dyDescent="0.3">
      <c r="B3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391</v>
      </c>
      <c r="C9" s="17">
        <v>0.17762100380930201</v>
      </c>
      <c r="D9" s="17">
        <v>0.22569288145654501</v>
      </c>
      <c r="E9" s="17">
        <v>0.13200811892665301</v>
      </c>
      <c r="F9" s="17"/>
      <c r="G9" s="17">
        <v>0.21982622688051201</v>
      </c>
      <c r="H9" s="17">
        <v>0.27864028286459802</v>
      </c>
      <c r="I9" s="17">
        <v>0.18572314918053501</v>
      </c>
      <c r="J9" s="17">
        <v>0.14732343445659801</v>
      </c>
      <c r="K9" s="17">
        <v>0.13652989113505701</v>
      </c>
      <c r="L9" s="17">
        <v>0.112906998917722</v>
      </c>
      <c r="M9" s="17"/>
      <c r="N9" s="17">
        <v>0.235863737249941</v>
      </c>
      <c r="O9" s="17">
        <v>0.15620502065679401</v>
      </c>
      <c r="P9" s="17">
        <v>0.169856494846434</v>
      </c>
      <c r="Q9" s="17">
        <v>0.14210065108941899</v>
      </c>
      <c r="R9" s="17"/>
      <c r="S9" s="17">
        <v>0.21613112083025399</v>
      </c>
      <c r="T9" s="17">
        <v>0.191477792118146</v>
      </c>
      <c r="U9" s="17">
        <v>0.15568828797225601</v>
      </c>
      <c r="V9" s="17">
        <v>0.156956194549037</v>
      </c>
      <c r="W9" s="17">
        <v>0.136118996514977</v>
      </c>
      <c r="X9" s="17">
        <v>0.13034974531011101</v>
      </c>
      <c r="Y9" s="17">
        <v>0.12945653921339501</v>
      </c>
      <c r="Z9" s="17">
        <v>0.22187976207509599</v>
      </c>
      <c r="AA9" s="17">
        <v>0.21657787020173899</v>
      </c>
      <c r="AB9" s="17">
        <v>0.18160922126117601</v>
      </c>
      <c r="AC9" s="17">
        <v>0.17508127083153999</v>
      </c>
      <c r="AD9" s="17">
        <v>0.21529973239664099</v>
      </c>
      <c r="AE9" s="17"/>
      <c r="AF9" s="17">
        <v>0.12550633665604599</v>
      </c>
      <c r="AG9" s="17">
        <v>0.17298825449673499</v>
      </c>
      <c r="AH9" s="17">
        <v>0.17767364836635899</v>
      </c>
      <c r="AI9" s="17">
        <v>0.292836338752824</v>
      </c>
      <c r="AJ9" s="17">
        <v>0.40619389690779001</v>
      </c>
      <c r="AK9" s="17"/>
      <c r="AL9" s="17">
        <v>0.26656433902286403</v>
      </c>
      <c r="AM9" s="17">
        <v>0.13926214140875201</v>
      </c>
      <c r="AN9" s="17">
        <v>0.18555079755249901</v>
      </c>
      <c r="AO9" s="17">
        <v>0.13298987402093901</v>
      </c>
      <c r="AP9" s="17">
        <v>0.12930271862378001</v>
      </c>
      <c r="AQ9" s="17">
        <v>0.165942635071128</v>
      </c>
      <c r="AR9" s="17"/>
      <c r="AS9" s="17">
        <v>0.17907869113606001</v>
      </c>
      <c r="AT9" s="17">
        <v>0.17588511345415</v>
      </c>
      <c r="AU9" s="17"/>
      <c r="AV9" s="17">
        <v>0.19126699406348299</v>
      </c>
      <c r="AW9" s="17">
        <v>0.15069414953273599</v>
      </c>
    </row>
    <row r="10" spans="2:49" x14ac:dyDescent="0.3">
      <c r="B10" s="18" t="s">
        <v>392</v>
      </c>
      <c r="C10" s="17">
        <v>0.18839057558505601</v>
      </c>
      <c r="D10" s="17">
        <v>0.22738130216529301</v>
      </c>
      <c r="E10" s="17">
        <v>0.149788593101842</v>
      </c>
      <c r="F10" s="17"/>
      <c r="G10" s="17">
        <v>0.22829432325754401</v>
      </c>
      <c r="H10" s="17">
        <v>0.249778820478222</v>
      </c>
      <c r="I10" s="17">
        <v>0.21984941623916401</v>
      </c>
      <c r="J10" s="17">
        <v>0.15160958613381101</v>
      </c>
      <c r="K10" s="17">
        <v>0.17717894375273499</v>
      </c>
      <c r="L10" s="17">
        <v>0.123518560563809</v>
      </c>
      <c r="M10" s="17"/>
      <c r="N10" s="17">
        <v>0.22707311119001</v>
      </c>
      <c r="O10" s="17">
        <v>0.176327036898834</v>
      </c>
      <c r="P10" s="17">
        <v>0.190562843383415</v>
      </c>
      <c r="Q10" s="17">
        <v>0.15741194287431901</v>
      </c>
      <c r="R10" s="17"/>
      <c r="S10" s="17">
        <v>0.21176201433186101</v>
      </c>
      <c r="T10" s="17">
        <v>0.184415867075375</v>
      </c>
      <c r="U10" s="17">
        <v>0.17054984077938501</v>
      </c>
      <c r="V10" s="17">
        <v>0.12974472995945299</v>
      </c>
      <c r="W10" s="17">
        <v>0.203057419040756</v>
      </c>
      <c r="X10" s="17">
        <v>0.19706553254999001</v>
      </c>
      <c r="Y10" s="17">
        <v>0.204611205472046</v>
      </c>
      <c r="Z10" s="17">
        <v>0.19389272973580099</v>
      </c>
      <c r="AA10" s="17">
        <v>0.18113385656963299</v>
      </c>
      <c r="AB10" s="17">
        <v>0.224826812171593</v>
      </c>
      <c r="AC10" s="17">
        <v>0.159687769080643</v>
      </c>
      <c r="AD10" s="17">
        <v>0.17413732514973601</v>
      </c>
      <c r="AE10" s="17"/>
      <c r="AF10" s="17">
        <v>0.16202137344775999</v>
      </c>
      <c r="AG10" s="17">
        <v>0.15381431275863899</v>
      </c>
      <c r="AH10" s="17">
        <v>0.239178469311361</v>
      </c>
      <c r="AI10" s="17">
        <v>0.256142836590735</v>
      </c>
      <c r="AJ10" s="17">
        <v>0.16914843389535</v>
      </c>
      <c r="AK10" s="17"/>
      <c r="AL10" s="17">
        <v>0.225158950452508</v>
      </c>
      <c r="AM10" s="17">
        <v>0.20922296784132499</v>
      </c>
      <c r="AN10" s="17">
        <v>0.14126133915077699</v>
      </c>
      <c r="AO10" s="17">
        <v>0.15215594285577599</v>
      </c>
      <c r="AP10" s="17">
        <v>0.1492817200797</v>
      </c>
      <c r="AQ10" s="17">
        <v>0.18887523290285199</v>
      </c>
      <c r="AR10" s="17"/>
      <c r="AS10" s="17">
        <v>0.187872773999475</v>
      </c>
      <c r="AT10" s="17">
        <v>0.189007200811738</v>
      </c>
      <c r="AU10" s="17"/>
      <c r="AV10" s="17">
        <v>0.18629006882902699</v>
      </c>
      <c r="AW10" s="17">
        <v>0.19155863256599401</v>
      </c>
    </row>
    <row r="11" spans="2:49" x14ac:dyDescent="0.3">
      <c r="B11" s="18" t="s">
        <v>393</v>
      </c>
      <c r="C11" s="17">
        <v>0.26245535245100199</v>
      </c>
      <c r="D11" s="17">
        <v>0.24417600875887399</v>
      </c>
      <c r="E11" s="17">
        <v>0.28042693220378101</v>
      </c>
      <c r="F11" s="17"/>
      <c r="G11" s="17">
        <v>0.28445338501592399</v>
      </c>
      <c r="H11" s="17">
        <v>0.22112157651633599</v>
      </c>
      <c r="I11" s="17">
        <v>0.24466362474370601</v>
      </c>
      <c r="J11" s="17">
        <v>0.30860299367816002</v>
      </c>
      <c r="K11" s="17">
        <v>0.27020058525703999</v>
      </c>
      <c r="L11" s="17">
        <v>0.25313915083477501</v>
      </c>
      <c r="M11" s="17"/>
      <c r="N11" s="17">
        <v>0.244764056253474</v>
      </c>
      <c r="O11" s="17">
        <v>0.296948343175716</v>
      </c>
      <c r="P11" s="17">
        <v>0.25759233976882501</v>
      </c>
      <c r="Q11" s="17">
        <v>0.25104011900462397</v>
      </c>
      <c r="R11" s="17"/>
      <c r="S11" s="17">
        <v>0.25274396506491398</v>
      </c>
      <c r="T11" s="17">
        <v>0.209368239383244</v>
      </c>
      <c r="U11" s="17">
        <v>0.28793433828135301</v>
      </c>
      <c r="V11" s="17">
        <v>0.28887088930113802</v>
      </c>
      <c r="W11" s="17">
        <v>0.24789602048406101</v>
      </c>
      <c r="X11" s="17">
        <v>0.26660391026997399</v>
      </c>
      <c r="Y11" s="17">
        <v>0.28576141607598499</v>
      </c>
      <c r="Z11" s="17">
        <v>0.28173650778520598</v>
      </c>
      <c r="AA11" s="17">
        <v>0.27284585960462998</v>
      </c>
      <c r="AB11" s="17">
        <v>0.243714755634624</v>
      </c>
      <c r="AC11" s="17">
        <v>0.27032814052353099</v>
      </c>
      <c r="AD11" s="17">
        <v>0.330189477938302</v>
      </c>
      <c r="AE11" s="17"/>
      <c r="AF11" s="17">
        <v>0.260348722857699</v>
      </c>
      <c r="AG11" s="17">
        <v>0.28193996968950402</v>
      </c>
      <c r="AH11" s="17">
        <v>0.25042675624033001</v>
      </c>
      <c r="AI11" s="17">
        <v>0.20726408148729999</v>
      </c>
      <c r="AJ11" s="17">
        <v>0.210263666558381</v>
      </c>
      <c r="AK11" s="17"/>
      <c r="AL11" s="17">
        <v>0.24914374725643201</v>
      </c>
      <c r="AM11" s="17">
        <v>0.26610676039108599</v>
      </c>
      <c r="AN11" s="17">
        <v>0.25982109878083298</v>
      </c>
      <c r="AO11" s="17">
        <v>0.26443534235969202</v>
      </c>
      <c r="AP11" s="17">
        <v>0.282174933572308</v>
      </c>
      <c r="AQ11" s="17">
        <v>0.274577664126537</v>
      </c>
      <c r="AR11" s="17"/>
      <c r="AS11" s="17">
        <v>0.26516530242022901</v>
      </c>
      <c r="AT11" s="17">
        <v>0.25922820220542198</v>
      </c>
      <c r="AU11" s="17"/>
      <c r="AV11" s="17">
        <v>0.25440572445292797</v>
      </c>
      <c r="AW11" s="17">
        <v>0.29022257989894201</v>
      </c>
    </row>
    <row r="12" spans="2:49" x14ac:dyDescent="0.3">
      <c r="B12" s="18" t="s">
        <v>394</v>
      </c>
      <c r="C12" s="17">
        <v>0.14023836446320401</v>
      </c>
      <c r="D12" s="17">
        <v>0.13591782569897901</v>
      </c>
      <c r="E12" s="17">
        <v>0.145461569879136</v>
      </c>
      <c r="F12" s="17"/>
      <c r="G12" s="17">
        <v>0.162655519847789</v>
      </c>
      <c r="H12" s="17">
        <v>0.120061275454102</v>
      </c>
      <c r="I12" s="17">
        <v>0.176705858617418</v>
      </c>
      <c r="J12" s="17">
        <v>0.16485539744955599</v>
      </c>
      <c r="K12" s="17">
        <v>0.115199015651906</v>
      </c>
      <c r="L12" s="17">
        <v>0.10860693203113</v>
      </c>
      <c r="M12" s="17"/>
      <c r="N12" s="17">
        <v>0.12898258074515101</v>
      </c>
      <c r="O12" s="17">
        <v>0.15038487578780599</v>
      </c>
      <c r="P12" s="17">
        <v>0.14473878931763201</v>
      </c>
      <c r="Q12" s="17">
        <v>0.139416409564384</v>
      </c>
      <c r="R12" s="17"/>
      <c r="S12" s="17">
        <v>0.14989236117781801</v>
      </c>
      <c r="T12" s="17">
        <v>0.18022018367151699</v>
      </c>
      <c r="U12" s="17">
        <v>0.124303429574705</v>
      </c>
      <c r="V12" s="17">
        <v>0.12097340367920401</v>
      </c>
      <c r="W12" s="17">
        <v>0.16126761858872701</v>
      </c>
      <c r="X12" s="17">
        <v>0.12685277765294301</v>
      </c>
      <c r="Y12" s="17">
        <v>0.123195874559603</v>
      </c>
      <c r="Z12" s="17">
        <v>0.118720810851946</v>
      </c>
      <c r="AA12" s="17">
        <v>0.119277626497553</v>
      </c>
      <c r="AB12" s="17">
        <v>0.16439533612853199</v>
      </c>
      <c r="AC12" s="17">
        <v>0.13697047220964501</v>
      </c>
      <c r="AD12" s="17">
        <v>9.6563848118815798E-2</v>
      </c>
      <c r="AE12" s="17"/>
      <c r="AF12" s="17">
        <v>0.14435579664720799</v>
      </c>
      <c r="AG12" s="17">
        <v>0.15242379030184899</v>
      </c>
      <c r="AH12" s="17">
        <v>0.15164371550793901</v>
      </c>
      <c r="AI12" s="17">
        <v>0.115755448836076</v>
      </c>
      <c r="AJ12" s="17">
        <v>6.3643931048136093E-2</v>
      </c>
      <c r="AK12" s="17"/>
      <c r="AL12" s="17">
        <v>0.10730240599016901</v>
      </c>
      <c r="AM12" s="17">
        <v>0.14813133129678599</v>
      </c>
      <c r="AN12" s="17">
        <v>0.167805863385068</v>
      </c>
      <c r="AO12" s="17">
        <v>0.14851807236686801</v>
      </c>
      <c r="AP12" s="17">
        <v>0.14638061160584601</v>
      </c>
      <c r="AQ12" s="17">
        <v>0.15924697501740601</v>
      </c>
      <c r="AR12" s="17"/>
      <c r="AS12" s="17">
        <v>0.12893542055965901</v>
      </c>
      <c r="AT12" s="17">
        <v>0.15369850159057399</v>
      </c>
      <c r="AU12" s="17"/>
      <c r="AV12" s="17">
        <v>0.118886480443664</v>
      </c>
      <c r="AW12" s="17">
        <v>0.15233774002039299</v>
      </c>
    </row>
    <row r="13" spans="2:49" x14ac:dyDescent="0.3">
      <c r="B13" s="18" t="s">
        <v>395</v>
      </c>
      <c r="C13" s="17">
        <v>0.193380843138071</v>
      </c>
      <c r="D13" s="17">
        <v>0.13442490082271699</v>
      </c>
      <c r="E13" s="17">
        <v>0.249679143967247</v>
      </c>
      <c r="F13" s="17"/>
      <c r="G13" s="17">
        <v>7.6023512004167806E-2</v>
      </c>
      <c r="H13" s="17">
        <v>0.10373434452974201</v>
      </c>
      <c r="I13" s="17">
        <v>0.131134210818839</v>
      </c>
      <c r="J13" s="17">
        <v>0.19725344097828301</v>
      </c>
      <c r="K13" s="17">
        <v>0.26131034576916101</v>
      </c>
      <c r="L13" s="17">
        <v>0.34689418811343897</v>
      </c>
      <c r="M13" s="17"/>
      <c r="N13" s="17">
        <v>0.14130917521196801</v>
      </c>
      <c r="O13" s="17">
        <v>0.18222502723467701</v>
      </c>
      <c r="P13" s="17">
        <v>0.20588462284296</v>
      </c>
      <c r="Q13" s="17">
        <v>0.24875532064641001</v>
      </c>
      <c r="R13" s="17"/>
      <c r="S13" s="17">
        <v>0.133170843543645</v>
      </c>
      <c r="T13" s="17">
        <v>0.19467277409921499</v>
      </c>
      <c r="U13" s="17">
        <v>0.20874559306903301</v>
      </c>
      <c r="V13" s="17">
        <v>0.23789030813419601</v>
      </c>
      <c r="W13" s="17">
        <v>0.23320222640378499</v>
      </c>
      <c r="X13" s="17">
        <v>0.25815876321052</v>
      </c>
      <c r="Y13" s="17">
        <v>0.20318545065086299</v>
      </c>
      <c r="Z13" s="17">
        <v>0.160914537258048</v>
      </c>
      <c r="AA13" s="17">
        <v>0.17917314736423001</v>
      </c>
      <c r="AB13" s="17">
        <v>0.15591774091598001</v>
      </c>
      <c r="AC13" s="17">
        <v>0.206114357970067</v>
      </c>
      <c r="AD13" s="17">
        <v>0.168052221367958</v>
      </c>
      <c r="AE13" s="17"/>
      <c r="AF13" s="17">
        <v>0.257594338536909</v>
      </c>
      <c r="AG13" s="17">
        <v>0.206317770311813</v>
      </c>
      <c r="AH13" s="17">
        <v>0.146803545939033</v>
      </c>
      <c r="AI13" s="17">
        <v>0.10068793306931</v>
      </c>
      <c r="AJ13" s="17">
        <v>0.15075007159034201</v>
      </c>
      <c r="AK13" s="17"/>
      <c r="AL13" s="17">
        <v>0.12491434928850099</v>
      </c>
      <c r="AM13" s="17">
        <v>0.20185698643379099</v>
      </c>
      <c r="AN13" s="17">
        <v>0.207372255797483</v>
      </c>
      <c r="AO13" s="17">
        <v>0.26274070146053402</v>
      </c>
      <c r="AP13" s="17">
        <v>0.21651338463214601</v>
      </c>
      <c r="AQ13" s="17">
        <v>0.183483949843845</v>
      </c>
      <c r="AR13" s="17"/>
      <c r="AS13" s="17">
        <v>0.197687064948563</v>
      </c>
      <c r="AT13" s="17">
        <v>0.188252768844795</v>
      </c>
      <c r="AU13" s="17"/>
      <c r="AV13" s="17">
        <v>0.20436668582683401</v>
      </c>
      <c r="AW13" s="17">
        <v>0.18213133271556101</v>
      </c>
    </row>
    <row r="14" spans="2:49" x14ac:dyDescent="0.3">
      <c r="B14" s="18" t="s">
        <v>176</v>
      </c>
      <c r="C14" s="19">
        <v>3.7913860553365403E-2</v>
      </c>
      <c r="D14" s="19">
        <v>3.2407081097591703E-2</v>
      </c>
      <c r="E14" s="19">
        <v>4.2635641921341699E-2</v>
      </c>
      <c r="F14" s="19"/>
      <c r="G14" s="19">
        <v>2.8747032994063101E-2</v>
      </c>
      <c r="H14" s="19">
        <v>2.6663700156999998E-2</v>
      </c>
      <c r="I14" s="19">
        <v>4.1923740400339603E-2</v>
      </c>
      <c r="J14" s="19">
        <v>3.0355147303592199E-2</v>
      </c>
      <c r="K14" s="19">
        <v>3.9581218434101E-2</v>
      </c>
      <c r="L14" s="19">
        <v>5.49341695391257E-2</v>
      </c>
      <c r="M14" s="19"/>
      <c r="N14" s="19">
        <v>2.2007339349456399E-2</v>
      </c>
      <c r="O14" s="19">
        <v>3.7909696246174199E-2</v>
      </c>
      <c r="P14" s="19">
        <v>3.1364909840733403E-2</v>
      </c>
      <c r="Q14" s="19">
        <v>6.1275556820843798E-2</v>
      </c>
      <c r="R14" s="19"/>
      <c r="S14" s="19">
        <v>3.6299695051506799E-2</v>
      </c>
      <c r="T14" s="19">
        <v>3.9845143652503003E-2</v>
      </c>
      <c r="U14" s="19">
        <v>5.2778510323268399E-2</v>
      </c>
      <c r="V14" s="19">
        <v>6.5564474376973006E-2</v>
      </c>
      <c r="W14" s="19">
        <v>1.8457718967694499E-2</v>
      </c>
      <c r="X14" s="19">
        <v>2.0969271006461201E-2</v>
      </c>
      <c r="Y14" s="19">
        <v>5.3789514028107999E-2</v>
      </c>
      <c r="Z14" s="19">
        <v>2.2855652293903399E-2</v>
      </c>
      <c r="AA14" s="19">
        <v>3.0991639762215702E-2</v>
      </c>
      <c r="AB14" s="19">
        <v>2.95361338880946E-2</v>
      </c>
      <c r="AC14" s="19">
        <v>5.1817989384573701E-2</v>
      </c>
      <c r="AD14" s="19">
        <v>1.5757395028547099E-2</v>
      </c>
      <c r="AE14" s="19"/>
      <c r="AF14" s="19">
        <v>5.01734318543786E-2</v>
      </c>
      <c r="AG14" s="19">
        <v>3.251590244146E-2</v>
      </c>
      <c r="AH14" s="19">
        <v>3.4273864634979202E-2</v>
      </c>
      <c r="AI14" s="19">
        <v>2.7313361263753701E-2</v>
      </c>
      <c r="AJ14" s="19">
        <v>0</v>
      </c>
      <c r="AK14" s="19"/>
      <c r="AL14" s="19">
        <v>2.6916207989526101E-2</v>
      </c>
      <c r="AM14" s="19">
        <v>3.5419812628259398E-2</v>
      </c>
      <c r="AN14" s="19">
        <v>3.8188645333340501E-2</v>
      </c>
      <c r="AO14" s="19">
        <v>3.9160066936191298E-2</v>
      </c>
      <c r="AP14" s="19">
        <v>7.6346631486218702E-2</v>
      </c>
      <c r="AQ14" s="19">
        <v>2.7873543038233198E-2</v>
      </c>
      <c r="AR14" s="19"/>
      <c r="AS14" s="19">
        <v>4.1260746936014302E-2</v>
      </c>
      <c r="AT14" s="19">
        <v>3.3928213093321502E-2</v>
      </c>
      <c r="AU14" s="19"/>
      <c r="AV14" s="19">
        <v>4.4784046384063199E-2</v>
      </c>
      <c r="AW14" s="19">
        <v>3.3055565266374598E-2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2200</v>
      </c>
      <c r="D7" s="10">
        <v>1067</v>
      </c>
      <c r="E7" s="10">
        <v>1125</v>
      </c>
      <c r="F7" s="10"/>
      <c r="G7" s="10">
        <v>311</v>
      </c>
      <c r="H7" s="10">
        <v>388</v>
      </c>
      <c r="I7" s="10">
        <v>323</v>
      </c>
      <c r="J7" s="10">
        <v>362</v>
      </c>
      <c r="K7" s="10">
        <v>324</v>
      </c>
      <c r="L7" s="10">
        <v>492</v>
      </c>
      <c r="M7" s="10"/>
      <c r="N7" s="10">
        <v>601</v>
      </c>
      <c r="O7" s="10">
        <v>580</v>
      </c>
      <c r="P7" s="10">
        <v>458</v>
      </c>
      <c r="Q7" s="10">
        <v>555</v>
      </c>
      <c r="R7" s="10"/>
      <c r="S7" s="10">
        <v>305</v>
      </c>
      <c r="T7" s="10">
        <v>296</v>
      </c>
      <c r="U7" s="10">
        <v>172</v>
      </c>
      <c r="V7" s="10">
        <v>199</v>
      </c>
      <c r="W7" s="10">
        <v>161</v>
      </c>
      <c r="X7" s="10">
        <v>190</v>
      </c>
      <c r="Y7" s="10">
        <v>183</v>
      </c>
      <c r="Z7" s="10">
        <v>92</v>
      </c>
      <c r="AA7" s="10">
        <v>230</v>
      </c>
      <c r="AB7" s="10">
        <v>195</v>
      </c>
      <c r="AC7" s="10">
        <v>113</v>
      </c>
      <c r="AD7" s="10">
        <v>64</v>
      </c>
      <c r="AE7" s="10"/>
      <c r="AF7" s="10">
        <v>483</v>
      </c>
      <c r="AG7" s="10">
        <v>539</v>
      </c>
      <c r="AH7" s="10">
        <v>562</v>
      </c>
      <c r="AI7" s="10">
        <v>281</v>
      </c>
      <c r="AJ7" s="10">
        <v>34</v>
      </c>
      <c r="AK7" s="10"/>
      <c r="AL7" s="10">
        <v>588</v>
      </c>
      <c r="AM7" s="10">
        <v>633</v>
      </c>
      <c r="AN7" s="10">
        <v>245</v>
      </c>
      <c r="AO7" s="10">
        <v>402</v>
      </c>
      <c r="AP7" s="10">
        <v>226</v>
      </c>
      <c r="AQ7" s="10">
        <v>105</v>
      </c>
      <c r="AR7" s="10"/>
      <c r="AS7" s="10">
        <v>1203</v>
      </c>
      <c r="AT7" s="10">
        <v>997</v>
      </c>
      <c r="AU7" s="10"/>
      <c r="AV7" s="10">
        <v>842</v>
      </c>
      <c r="AW7" s="10">
        <v>361</v>
      </c>
    </row>
    <row r="8" spans="2:49" ht="30" customHeight="1" x14ac:dyDescent="0.3">
      <c r="B8" s="11" t="s">
        <v>20</v>
      </c>
      <c r="C8" s="11">
        <v>2200</v>
      </c>
      <c r="D8" s="11">
        <v>1081</v>
      </c>
      <c r="E8" s="11">
        <v>1111</v>
      </c>
      <c r="F8" s="11"/>
      <c r="G8" s="11">
        <v>308</v>
      </c>
      <c r="H8" s="11">
        <v>374</v>
      </c>
      <c r="I8" s="11">
        <v>376</v>
      </c>
      <c r="J8" s="11">
        <v>372</v>
      </c>
      <c r="K8" s="11">
        <v>309</v>
      </c>
      <c r="L8" s="11">
        <v>460</v>
      </c>
      <c r="M8" s="11"/>
      <c r="N8" s="11">
        <v>593</v>
      </c>
      <c r="O8" s="11">
        <v>570</v>
      </c>
      <c r="P8" s="11">
        <v>483</v>
      </c>
      <c r="Q8" s="11">
        <v>548</v>
      </c>
      <c r="R8" s="11"/>
      <c r="S8" s="11">
        <v>309</v>
      </c>
      <c r="T8" s="11">
        <v>287</v>
      </c>
      <c r="U8" s="11">
        <v>176</v>
      </c>
      <c r="V8" s="11">
        <v>197</v>
      </c>
      <c r="W8" s="11">
        <v>153</v>
      </c>
      <c r="X8" s="11">
        <v>198</v>
      </c>
      <c r="Y8" s="11">
        <v>176</v>
      </c>
      <c r="Z8" s="11">
        <v>88</v>
      </c>
      <c r="AA8" s="11">
        <v>242</v>
      </c>
      <c r="AB8" s="11">
        <v>198</v>
      </c>
      <c r="AC8" s="11">
        <v>110</v>
      </c>
      <c r="AD8" s="11">
        <v>66</v>
      </c>
      <c r="AE8" s="11"/>
      <c r="AF8" s="11">
        <v>485</v>
      </c>
      <c r="AG8" s="11">
        <v>541</v>
      </c>
      <c r="AH8" s="11">
        <v>565</v>
      </c>
      <c r="AI8" s="11">
        <v>282</v>
      </c>
      <c r="AJ8" s="11">
        <v>32</v>
      </c>
      <c r="AK8" s="11"/>
      <c r="AL8" s="11">
        <v>590</v>
      </c>
      <c r="AM8" s="11">
        <v>637</v>
      </c>
      <c r="AN8" s="11">
        <v>247</v>
      </c>
      <c r="AO8" s="11">
        <v>398</v>
      </c>
      <c r="AP8" s="11">
        <v>223</v>
      </c>
      <c r="AQ8" s="11">
        <v>104</v>
      </c>
      <c r="AR8" s="11"/>
      <c r="AS8" s="11">
        <v>1197</v>
      </c>
      <c r="AT8" s="11">
        <v>1003</v>
      </c>
      <c r="AU8" s="11"/>
      <c r="AV8" s="11">
        <v>837</v>
      </c>
      <c r="AW8" s="11">
        <v>360</v>
      </c>
    </row>
    <row r="9" spans="2:49" x14ac:dyDescent="0.3">
      <c r="B9" s="18" t="s">
        <v>397</v>
      </c>
      <c r="C9" s="17">
        <v>0.19565829766979101</v>
      </c>
      <c r="D9" s="17">
        <v>0.242487143288423</v>
      </c>
      <c r="E9" s="17">
        <v>0.149729705306724</v>
      </c>
      <c r="F9" s="17"/>
      <c r="G9" s="17">
        <v>0.20781355941850199</v>
      </c>
      <c r="H9" s="17">
        <v>0.27750518820321801</v>
      </c>
      <c r="I9" s="17">
        <v>0.21431038595618199</v>
      </c>
      <c r="J9" s="17">
        <v>0.14497486386356401</v>
      </c>
      <c r="K9" s="17">
        <v>0.17577845671585299</v>
      </c>
      <c r="L9" s="17">
        <v>0.16013015438324399</v>
      </c>
      <c r="M9" s="17"/>
      <c r="N9" s="17">
        <v>0.22489927702318099</v>
      </c>
      <c r="O9" s="17">
        <v>0.17974635391896501</v>
      </c>
      <c r="P9" s="17">
        <v>0.20238126781389701</v>
      </c>
      <c r="Q9" s="17">
        <v>0.17500410068057301</v>
      </c>
      <c r="R9" s="17"/>
      <c r="S9" s="17">
        <v>0.23371119167683799</v>
      </c>
      <c r="T9" s="17">
        <v>0.19992076019374699</v>
      </c>
      <c r="U9" s="17">
        <v>0.14576197141120301</v>
      </c>
      <c r="V9" s="17">
        <v>0.16134374015439901</v>
      </c>
      <c r="W9" s="17">
        <v>0.14990615665123</v>
      </c>
      <c r="X9" s="17">
        <v>0.17525684499517699</v>
      </c>
      <c r="Y9" s="17">
        <v>0.19774051571690199</v>
      </c>
      <c r="Z9" s="17">
        <v>0.24497809640686599</v>
      </c>
      <c r="AA9" s="17">
        <v>0.23173375099765001</v>
      </c>
      <c r="AB9" s="17">
        <v>0.17946664343088101</v>
      </c>
      <c r="AC9" s="17">
        <v>0.19313298301649001</v>
      </c>
      <c r="AD9" s="17">
        <v>0.25123968497336802</v>
      </c>
      <c r="AE9" s="17"/>
      <c r="AF9" s="17">
        <v>0.14770069978133299</v>
      </c>
      <c r="AG9" s="17">
        <v>0.192950628151669</v>
      </c>
      <c r="AH9" s="17">
        <v>0.19917102789195501</v>
      </c>
      <c r="AI9" s="17">
        <v>0.26270587341122598</v>
      </c>
      <c r="AJ9" s="17">
        <v>0.351458584141282</v>
      </c>
      <c r="AK9" s="17"/>
      <c r="AL9" s="17">
        <v>0.266206796525773</v>
      </c>
      <c r="AM9" s="17">
        <v>0.166814283558955</v>
      </c>
      <c r="AN9" s="17">
        <v>0.189833979419023</v>
      </c>
      <c r="AO9" s="17">
        <v>0.142728340890028</v>
      </c>
      <c r="AP9" s="17">
        <v>0.18909202563916799</v>
      </c>
      <c r="AQ9" s="17">
        <v>0.20447251102875599</v>
      </c>
      <c r="AR9" s="17"/>
      <c r="AS9" s="17">
        <v>0.20735475175211501</v>
      </c>
      <c r="AT9" s="17">
        <v>0.18170363644481799</v>
      </c>
      <c r="AU9" s="17"/>
      <c r="AV9" s="17">
        <v>0.21922423878713501</v>
      </c>
      <c r="AW9" s="17">
        <v>0.179712679630852</v>
      </c>
    </row>
    <row r="10" spans="2:49" x14ac:dyDescent="0.3">
      <c r="B10" s="18" t="s">
        <v>392</v>
      </c>
      <c r="C10" s="17">
        <v>0.25038271757928099</v>
      </c>
      <c r="D10" s="17">
        <v>0.28163474449773201</v>
      </c>
      <c r="E10" s="17">
        <v>0.22077449807412899</v>
      </c>
      <c r="F10" s="17"/>
      <c r="G10" s="17">
        <v>0.27152342680850999</v>
      </c>
      <c r="H10" s="17">
        <v>0.315369946157536</v>
      </c>
      <c r="I10" s="17">
        <v>0.24761513493794199</v>
      </c>
      <c r="J10" s="17">
        <v>0.23516009137383001</v>
      </c>
      <c r="K10" s="17">
        <v>0.25733069659008001</v>
      </c>
      <c r="L10" s="17">
        <v>0.19335406545817899</v>
      </c>
      <c r="M10" s="17"/>
      <c r="N10" s="17">
        <v>0.311223410636154</v>
      </c>
      <c r="O10" s="17">
        <v>0.26674955613039097</v>
      </c>
      <c r="P10" s="17">
        <v>0.24379580340520299</v>
      </c>
      <c r="Q10" s="17">
        <v>0.174314572052155</v>
      </c>
      <c r="R10" s="17"/>
      <c r="S10" s="17">
        <v>0.25471594914634499</v>
      </c>
      <c r="T10" s="17">
        <v>0.27408203541027698</v>
      </c>
      <c r="U10" s="17">
        <v>0.19389583645946201</v>
      </c>
      <c r="V10" s="17">
        <v>0.26139685070736002</v>
      </c>
      <c r="W10" s="17">
        <v>0.20925954325108201</v>
      </c>
      <c r="X10" s="17">
        <v>0.25822213279637202</v>
      </c>
      <c r="Y10" s="17">
        <v>0.24283604235023901</v>
      </c>
      <c r="Z10" s="17">
        <v>0.29084310896597898</v>
      </c>
      <c r="AA10" s="17">
        <v>0.240260592820293</v>
      </c>
      <c r="AB10" s="17">
        <v>0.25724969811871801</v>
      </c>
      <c r="AC10" s="17">
        <v>0.29231798706779599</v>
      </c>
      <c r="AD10" s="17">
        <v>0.229538668160151</v>
      </c>
      <c r="AE10" s="17"/>
      <c r="AF10" s="17">
        <v>0.216872736266667</v>
      </c>
      <c r="AG10" s="17">
        <v>0.25213511750153</v>
      </c>
      <c r="AH10" s="17">
        <v>0.28737135183149198</v>
      </c>
      <c r="AI10" s="17">
        <v>0.281536493442757</v>
      </c>
      <c r="AJ10" s="17">
        <v>0.32292883679604201</v>
      </c>
      <c r="AK10" s="17"/>
      <c r="AL10" s="17">
        <v>0.27336171261692599</v>
      </c>
      <c r="AM10" s="17">
        <v>0.242871635521755</v>
      </c>
      <c r="AN10" s="17">
        <v>0.20897091891149999</v>
      </c>
      <c r="AO10" s="17">
        <v>0.26384018144927901</v>
      </c>
      <c r="AP10" s="17">
        <v>0.22428284063718901</v>
      </c>
      <c r="AQ10" s="17">
        <v>0.271595102865828</v>
      </c>
      <c r="AR10" s="17"/>
      <c r="AS10" s="17">
        <v>0.254048827626009</v>
      </c>
      <c r="AT10" s="17">
        <v>0.24600880020607499</v>
      </c>
      <c r="AU10" s="17"/>
      <c r="AV10" s="17">
        <v>0.240730801499494</v>
      </c>
      <c r="AW10" s="17">
        <v>0.28506430770664298</v>
      </c>
    </row>
    <row r="11" spans="2:49" x14ac:dyDescent="0.3">
      <c r="B11" s="18" t="s">
        <v>393</v>
      </c>
      <c r="C11" s="17">
        <v>0.29285541126417902</v>
      </c>
      <c r="D11" s="17">
        <v>0.25663008401482001</v>
      </c>
      <c r="E11" s="17">
        <v>0.32850568420310899</v>
      </c>
      <c r="F11" s="17"/>
      <c r="G11" s="17">
        <v>0.28653752901903301</v>
      </c>
      <c r="H11" s="17">
        <v>0.22101151189484999</v>
      </c>
      <c r="I11" s="17">
        <v>0.286988378077557</v>
      </c>
      <c r="J11" s="17">
        <v>0.37561167051445998</v>
      </c>
      <c r="K11" s="17">
        <v>0.29086368158092701</v>
      </c>
      <c r="L11" s="17">
        <v>0.29464317573849602</v>
      </c>
      <c r="M11" s="17"/>
      <c r="N11" s="17">
        <v>0.27300037828465201</v>
      </c>
      <c r="O11" s="17">
        <v>0.30776830235470098</v>
      </c>
      <c r="P11" s="17">
        <v>0.26740786888003498</v>
      </c>
      <c r="Q11" s="17">
        <v>0.32255767582050299</v>
      </c>
      <c r="R11" s="17"/>
      <c r="S11" s="17">
        <v>0.29664269096992202</v>
      </c>
      <c r="T11" s="17">
        <v>0.29123736681441098</v>
      </c>
      <c r="U11" s="17">
        <v>0.36156843463605498</v>
      </c>
      <c r="V11" s="17">
        <v>0.30059134455502601</v>
      </c>
      <c r="W11" s="17">
        <v>0.36210910655385098</v>
      </c>
      <c r="X11" s="17">
        <v>0.25821990948919699</v>
      </c>
      <c r="Y11" s="17">
        <v>0.312012007251601</v>
      </c>
      <c r="Z11" s="17">
        <v>0.195912546944597</v>
      </c>
      <c r="AA11" s="17">
        <v>0.25372490335783598</v>
      </c>
      <c r="AB11" s="17">
        <v>0.32328549907207299</v>
      </c>
      <c r="AC11" s="17">
        <v>0.18763300597761701</v>
      </c>
      <c r="AD11" s="17">
        <v>0.32473615996874</v>
      </c>
      <c r="AE11" s="17"/>
      <c r="AF11" s="17">
        <v>0.32835625545524399</v>
      </c>
      <c r="AG11" s="17">
        <v>0.33267362859966298</v>
      </c>
      <c r="AH11" s="17">
        <v>0.26010457262599901</v>
      </c>
      <c r="AI11" s="17">
        <v>0.24295995987895</v>
      </c>
      <c r="AJ11" s="17">
        <v>0.11435697837278599</v>
      </c>
      <c r="AK11" s="17"/>
      <c r="AL11" s="17">
        <v>0.23826372475358501</v>
      </c>
      <c r="AM11" s="17">
        <v>0.30588876909090701</v>
      </c>
      <c r="AN11" s="17">
        <v>0.353062242500368</v>
      </c>
      <c r="AO11" s="17">
        <v>0.32434624708383603</v>
      </c>
      <c r="AP11" s="17">
        <v>0.299283411687079</v>
      </c>
      <c r="AQ11" s="17">
        <v>0.24836019151834299</v>
      </c>
      <c r="AR11" s="17"/>
      <c r="AS11" s="17">
        <v>0.28917908123480301</v>
      </c>
      <c r="AT11" s="17">
        <v>0.29724152176827401</v>
      </c>
      <c r="AU11" s="17"/>
      <c r="AV11" s="17">
        <v>0.28059038755289001</v>
      </c>
      <c r="AW11" s="17">
        <v>0.309180728271649</v>
      </c>
    </row>
    <row r="12" spans="2:49" x14ac:dyDescent="0.3">
      <c r="B12" s="18" t="s">
        <v>394</v>
      </c>
      <c r="C12" s="17">
        <v>0.105541050257648</v>
      </c>
      <c r="D12" s="17">
        <v>9.5535231349371405E-2</v>
      </c>
      <c r="E12" s="17">
        <v>0.114164258534973</v>
      </c>
      <c r="F12" s="17"/>
      <c r="G12" s="17">
        <v>0.13285299946911999</v>
      </c>
      <c r="H12" s="17">
        <v>9.9315386068827394E-2</v>
      </c>
      <c r="I12" s="17">
        <v>0.117261514880275</v>
      </c>
      <c r="J12" s="17">
        <v>0.11972140170979099</v>
      </c>
      <c r="K12" s="17">
        <v>6.7021443747979997E-2</v>
      </c>
      <c r="L12" s="17">
        <v>9.7126376273690099E-2</v>
      </c>
      <c r="M12" s="17"/>
      <c r="N12" s="17">
        <v>7.3470117697748902E-2</v>
      </c>
      <c r="O12" s="17">
        <v>0.10629656743606999</v>
      </c>
      <c r="P12" s="17">
        <v>0.133712534775909</v>
      </c>
      <c r="Q12" s="17">
        <v>0.113890180224489</v>
      </c>
      <c r="R12" s="17"/>
      <c r="S12" s="17">
        <v>8.7061256492252395E-2</v>
      </c>
      <c r="T12" s="17">
        <v>8.6833740193133099E-2</v>
      </c>
      <c r="U12" s="17">
        <v>0.115767227090709</v>
      </c>
      <c r="V12" s="17">
        <v>8.0793794728523605E-2</v>
      </c>
      <c r="W12" s="17">
        <v>0.11346049369783601</v>
      </c>
      <c r="X12" s="17">
        <v>0.121328571220296</v>
      </c>
      <c r="Y12" s="17">
        <v>0.102226441261154</v>
      </c>
      <c r="Z12" s="17">
        <v>0.14035894667507701</v>
      </c>
      <c r="AA12" s="17">
        <v>0.11959253182898701</v>
      </c>
      <c r="AB12" s="17">
        <v>0.124419658652375</v>
      </c>
      <c r="AC12" s="17">
        <v>0.12551193934617</v>
      </c>
      <c r="AD12" s="17">
        <v>7.5165054160008196E-2</v>
      </c>
      <c r="AE12" s="17"/>
      <c r="AF12" s="17">
        <v>9.4963600043462201E-2</v>
      </c>
      <c r="AG12" s="17">
        <v>8.8761370148676896E-2</v>
      </c>
      <c r="AH12" s="17">
        <v>0.11483847235483299</v>
      </c>
      <c r="AI12" s="17">
        <v>0.118513093192553</v>
      </c>
      <c r="AJ12" s="17">
        <v>6.3408419448248293E-2</v>
      </c>
      <c r="AK12" s="17"/>
      <c r="AL12" s="17">
        <v>0.101786245558059</v>
      </c>
      <c r="AM12" s="17">
        <v>0.121891725497548</v>
      </c>
      <c r="AN12" s="17">
        <v>8.0054451599686993E-2</v>
      </c>
      <c r="AO12" s="17">
        <v>9.1128483699786794E-2</v>
      </c>
      <c r="AP12" s="17">
        <v>0.107442915779841</v>
      </c>
      <c r="AQ12" s="17">
        <v>0.129065602098939</v>
      </c>
      <c r="AR12" s="17"/>
      <c r="AS12" s="17">
        <v>9.6926159085346103E-2</v>
      </c>
      <c r="AT12" s="17">
        <v>0.11581919840009799</v>
      </c>
      <c r="AU12" s="17"/>
      <c r="AV12" s="17">
        <v>9.62685716254158E-2</v>
      </c>
      <c r="AW12" s="17">
        <v>9.84575715162119E-2</v>
      </c>
    </row>
    <row r="13" spans="2:49" x14ac:dyDescent="0.3">
      <c r="B13" s="18" t="s">
        <v>398</v>
      </c>
      <c r="C13" s="17">
        <v>6.3013285088020898E-2</v>
      </c>
      <c r="D13" s="17">
        <v>6.1556051350921299E-2</v>
      </c>
      <c r="E13" s="17">
        <v>6.4016237980930396E-2</v>
      </c>
      <c r="F13" s="17"/>
      <c r="G13" s="17">
        <v>6.7637328264383498E-2</v>
      </c>
      <c r="H13" s="17">
        <v>4.2531338057001898E-2</v>
      </c>
      <c r="I13" s="17">
        <v>5.0888381388689098E-2</v>
      </c>
      <c r="J13" s="17">
        <v>4.0628025392600499E-2</v>
      </c>
      <c r="K13" s="17">
        <v>9.9354201307842893E-2</v>
      </c>
      <c r="L13" s="17">
        <v>8.0172103390710403E-2</v>
      </c>
      <c r="M13" s="17"/>
      <c r="N13" s="17">
        <v>5.7496736851828899E-2</v>
      </c>
      <c r="O13" s="17">
        <v>4.5048963436344597E-2</v>
      </c>
      <c r="P13" s="17">
        <v>6.5049675665781098E-2</v>
      </c>
      <c r="Q13" s="17">
        <v>8.6563136460956605E-2</v>
      </c>
      <c r="R13" s="17"/>
      <c r="S13" s="17">
        <v>6.1339898397372999E-2</v>
      </c>
      <c r="T13" s="17">
        <v>4.8508374271350803E-2</v>
      </c>
      <c r="U13" s="17">
        <v>0.10465610484917</v>
      </c>
      <c r="V13" s="17">
        <v>6.1008346479209198E-2</v>
      </c>
      <c r="W13" s="17">
        <v>4.4571710438684103E-2</v>
      </c>
      <c r="X13" s="17">
        <v>0.1072375191288</v>
      </c>
      <c r="Y13" s="17">
        <v>4.4500359299782299E-2</v>
      </c>
      <c r="Z13" s="17">
        <v>6.3859117463384199E-2</v>
      </c>
      <c r="AA13" s="17">
        <v>5.5328161912761603E-2</v>
      </c>
      <c r="AB13" s="17">
        <v>5.5189187595257802E-2</v>
      </c>
      <c r="AC13" s="17">
        <v>7.8497704711746594E-2</v>
      </c>
      <c r="AD13" s="17">
        <v>1.2995407267226601E-2</v>
      </c>
      <c r="AE13" s="17"/>
      <c r="AF13" s="17">
        <v>8.8187991934434995E-2</v>
      </c>
      <c r="AG13" s="17">
        <v>5.1045350591288501E-2</v>
      </c>
      <c r="AH13" s="17">
        <v>5.1704497655000903E-2</v>
      </c>
      <c r="AI13" s="17">
        <v>4.2417612757494297E-2</v>
      </c>
      <c r="AJ13" s="17">
        <v>3.16942856770627E-2</v>
      </c>
      <c r="AK13" s="17"/>
      <c r="AL13" s="17">
        <v>6.4575057002471403E-2</v>
      </c>
      <c r="AM13" s="17">
        <v>5.7489524286510101E-2</v>
      </c>
      <c r="AN13" s="17">
        <v>7.5373978363646996E-2</v>
      </c>
      <c r="AO13" s="17">
        <v>7.3179108469947296E-2</v>
      </c>
      <c r="AP13" s="17">
        <v>4.7779428143609103E-2</v>
      </c>
      <c r="AQ13" s="17">
        <v>5.2992738162617598E-2</v>
      </c>
      <c r="AR13" s="17"/>
      <c r="AS13" s="17">
        <v>5.5607203468005198E-2</v>
      </c>
      <c r="AT13" s="17">
        <v>7.18492416338605E-2</v>
      </c>
      <c r="AU13" s="17"/>
      <c r="AV13" s="17">
        <v>6.1228481271474101E-2</v>
      </c>
      <c r="AW13" s="17">
        <v>4.2516177208934802E-2</v>
      </c>
    </row>
    <row r="14" spans="2:49" x14ac:dyDescent="0.3">
      <c r="B14" s="18" t="s">
        <v>176</v>
      </c>
      <c r="C14" s="19">
        <v>9.2549238141079501E-2</v>
      </c>
      <c r="D14" s="19">
        <v>6.2156745498732603E-2</v>
      </c>
      <c r="E14" s="19">
        <v>0.12280961590013501</v>
      </c>
      <c r="F14" s="19"/>
      <c r="G14" s="19">
        <v>3.3635157020452298E-2</v>
      </c>
      <c r="H14" s="19">
        <v>4.4266629618567602E-2</v>
      </c>
      <c r="I14" s="19">
        <v>8.2936204759354995E-2</v>
      </c>
      <c r="J14" s="19">
        <v>8.3903947145754304E-2</v>
      </c>
      <c r="K14" s="19">
        <v>0.109651520057318</v>
      </c>
      <c r="L14" s="19">
        <v>0.17457412475567999</v>
      </c>
      <c r="M14" s="19"/>
      <c r="N14" s="19">
        <v>5.9910079506435197E-2</v>
      </c>
      <c r="O14" s="19">
        <v>9.4390256723527896E-2</v>
      </c>
      <c r="P14" s="19">
        <v>8.76528494591748E-2</v>
      </c>
      <c r="Q14" s="19">
        <v>0.127670334761323</v>
      </c>
      <c r="R14" s="19"/>
      <c r="S14" s="19">
        <v>6.6529013317269098E-2</v>
      </c>
      <c r="T14" s="19">
        <v>9.9417723117080706E-2</v>
      </c>
      <c r="U14" s="19">
        <v>7.8350425553401298E-2</v>
      </c>
      <c r="V14" s="19">
        <v>0.13486592337548201</v>
      </c>
      <c r="W14" s="19">
        <v>0.120692989407317</v>
      </c>
      <c r="X14" s="19">
        <v>7.9735022370157699E-2</v>
      </c>
      <c r="Y14" s="19">
        <v>0.100684634120322</v>
      </c>
      <c r="Z14" s="19">
        <v>6.4048183544096596E-2</v>
      </c>
      <c r="AA14" s="19">
        <v>9.9360059082472502E-2</v>
      </c>
      <c r="AB14" s="19">
        <v>6.0389313130694101E-2</v>
      </c>
      <c r="AC14" s="19">
        <v>0.12290637988018099</v>
      </c>
      <c r="AD14" s="19">
        <v>0.106325025470506</v>
      </c>
      <c r="AE14" s="19"/>
      <c r="AF14" s="19">
        <v>0.123918716518859</v>
      </c>
      <c r="AG14" s="19">
        <v>8.2433905007171696E-2</v>
      </c>
      <c r="AH14" s="19">
        <v>8.6810077640719699E-2</v>
      </c>
      <c r="AI14" s="19">
        <v>5.186696731702E-2</v>
      </c>
      <c r="AJ14" s="19">
        <v>0.116152895564579</v>
      </c>
      <c r="AK14" s="19"/>
      <c r="AL14" s="19">
        <v>5.5806463543185199E-2</v>
      </c>
      <c r="AM14" s="19">
        <v>0.105044062044325</v>
      </c>
      <c r="AN14" s="19">
        <v>9.2704429205775304E-2</v>
      </c>
      <c r="AO14" s="19">
        <v>0.10477763840712299</v>
      </c>
      <c r="AP14" s="19">
        <v>0.132119378113114</v>
      </c>
      <c r="AQ14" s="19">
        <v>9.3513854325515802E-2</v>
      </c>
      <c r="AR14" s="19"/>
      <c r="AS14" s="19">
        <v>9.6883976833720603E-2</v>
      </c>
      <c r="AT14" s="19">
        <v>8.7377601546874004E-2</v>
      </c>
      <c r="AU14" s="19"/>
      <c r="AV14" s="19">
        <v>0.10195751926359101</v>
      </c>
      <c r="AW14" s="19">
        <v>8.5068535665709294E-2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396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399</v>
      </c>
      <c r="C9" s="17">
        <v>0.245845778744572</v>
      </c>
      <c r="D9" s="17">
        <v>0.27521933516126101</v>
      </c>
      <c r="E9" s="17">
        <v>0.21722590199213701</v>
      </c>
      <c r="F9" s="17"/>
      <c r="G9" s="17">
        <v>0.265680848157961</v>
      </c>
      <c r="H9" s="17">
        <v>0.30606952616489602</v>
      </c>
      <c r="I9" s="17">
        <v>0.25386703664209997</v>
      </c>
      <c r="J9" s="17">
        <v>0.21252330610026099</v>
      </c>
      <c r="K9" s="17">
        <v>0.222484081786088</v>
      </c>
      <c r="L9" s="17">
        <v>0.21986385293997701</v>
      </c>
      <c r="M9" s="17"/>
      <c r="N9" s="17">
        <v>0.31246946253135299</v>
      </c>
      <c r="O9" s="17">
        <v>0.228334406241088</v>
      </c>
      <c r="P9" s="17">
        <v>0.244820634191147</v>
      </c>
      <c r="Q9" s="17">
        <v>0.192145919107756</v>
      </c>
      <c r="R9" s="17"/>
      <c r="S9" s="17">
        <v>0.27675222058274301</v>
      </c>
      <c r="T9" s="17">
        <v>0.27589391774552002</v>
      </c>
      <c r="U9" s="17">
        <v>0.192855838950234</v>
      </c>
      <c r="V9" s="17">
        <v>0.200305310307826</v>
      </c>
      <c r="W9" s="17">
        <v>0.17850377344053001</v>
      </c>
      <c r="X9" s="17">
        <v>0.19879953975460299</v>
      </c>
      <c r="Y9" s="17">
        <v>0.26313753695169301</v>
      </c>
      <c r="Z9" s="17">
        <v>0.288501977774962</v>
      </c>
      <c r="AA9" s="17">
        <v>0.28404447809303901</v>
      </c>
      <c r="AB9" s="17">
        <v>0.24341123765012801</v>
      </c>
      <c r="AC9" s="17">
        <v>0.25639285222867297</v>
      </c>
      <c r="AD9" s="17">
        <v>0.293572601737844</v>
      </c>
      <c r="AE9" s="17"/>
      <c r="AF9" s="17">
        <v>0.19784771315927199</v>
      </c>
      <c r="AG9" s="17">
        <v>0.238990156457352</v>
      </c>
      <c r="AH9" s="17">
        <v>0.24274932294918899</v>
      </c>
      <c r="AI9" s="17">
        <v>0.35670253685120201</v>
      </c>
      <c r="AJ9" s="17">
        <v>0.43340115522804801</v>
      </c>
      <c r="AK9" s="17"/>
      <c r="AL9" s="17">
        <v>0.31691728357902499</v>
      </c>
      <c r="AM9" s="17">
        <v>0.203922404577498</v>
      </c>
      <c r="AN9" s="17">
        <v>0.22215973400867201</v>
      </c>
      <c r="AO9" s="17">
        <v>0.20581961189605599</v>
      </c>
      <c r="AP9" s="17">
        <v>0.25011977391652102</v>
      </c>
      <c r="AQ9" s="17">
        <v>0.30254730555217402</v>
      </c>
      <c r="AR9" s="17"/>
      <c r="AS9" s="17">
        <v>0.26598002525495801</v>
      </c>
      <c r="AT9" s="17">
        <v>0.221868864296552</v>
      </c>
      <c r="AU9" s="17"/>
      <c r="AV9" s="17">
        <v>0.28512315653363801</v>
      </c>
      <c r="AW9" s="17">
        <v>0.22139883873267199</v>
      </c>
    </row>
    <row r="10" spans="2:49" x14ac:dyDescent="0.3">
      <c r="B10" s="18" t="s">
        <v>392</v>
      </c>
      <c r="C10" s="17">
        <v>0.280866109894787</v>
      </c>
      <c r="D10" s="17">
        <v>0.32821396672879199</v>
      </c>
      <c r="E10" s="17">
        <v>0.23477759295185799</v>
      </c>
      <c r="F10" s="17"/>
      <c r="G10" s="17">
        <v>0.27998511404270199</v>
      </c>
      <c r="H10" s="17">
        <v>0.30388004606908198</v>
      </c>
      <c r="I10" s="17">
        <v>0.31510319339258203</v>
      </c>
      <c r="J10" s="17">
        <v>0.284609560604695</v>
      </c>
      <c r="K10" s="17">
        <v>0.25537437353502201</v>
      </c>
      <c r="L10" s="17">
        <v>0.24884299405820501</v>
      </c>
      <c r="M10" s="17"/>
      <c r="N10" s="17">
        <v>0.32671807070838199</v>
      </c>
      <c r="O10" s="17">
        <v>0.28859818879355098</v>
      </c>
      <c r="P10" s="17">
        <v>0.27019419641522702</v>
      </c>
      <c r="Q10" s="17">
        <v>0.23385748883759</v>
      </c>
      <c r="R10" s="17"/>
      <c r="S10" s="17">
        <v>0.30048887484027698</v>
      </c>
      <c r="T10" s="17">
        <v>0.30746396215220101</v>
      </c>
      <c r="U10" s="17">
        <v>0.28413780069782102</v>
      </c>
      <c r="V10" s="17">
        <v>0.244771097405213</v>
      </c>
      <c r="W10" s="17">
        <v>0.24255396645782601</v>
      </c>
      <c r="X10" s="17">
        <v>0.25661415148115402</v>
      </c>
      <c r="Y10" s="17">
        <v>0.29004658450264298</v>
      </c>
      <c r="Z10" s="17">
        <v>0.23548349153052101</v>
      </c>
      <c r="AA10" s="17">
        <v>0.25006370223928498</v>
      </c>
      <c r="AB10" s="17">
        <v>0.35946819502741001</v>
      </c>
      <c r="AC10" s="17">
        <v>0.228245501018602</v>
      </c>
      <c r="AD10" s="17">
        <v>0.33599709121298399</v>
      </c>
      <c r="AE10" s="17"/>
      <c r="AF10" s="17">
        <v>0.282309091250389</v>
      </c>
      <c r="AG10" s="17">
        <v>0.27217334294384399</v>
      </c>
      <c r="AH10" s="17">
        <v>0.31620232863564302</v>
      </c>
      <c r="AI10" s="17">
        <v>0.27915529849346699</v>
      </c>
      <c r="AJ10" s="17">
        <v>0.168212334997592</v>
      </c>
      <c r="AK10" s="17"/>
      <c r="AL10" s="17">
        <v>0.280847932722807</v>
      </c>
      <c r="AM10" s="17">
        <v>0.31163479311610798</v>
      </c>
      <c r="AN10" s="17">
        <v>0.26821517960701602</v>
      </c>
      <c r="AO10" s="17">
        <v>0.248748970357104</v>
      </c>
      <c r="AP10" s="17">
        <v>0.272141463371603</v>
      </c>
      <c r="AQ10" s="17">
        <v>0.26692445574283402</v>
      </c>
      <c r="AR10" s="17"/>
      <c r="AS10" s="17">
        <v>0.28667598934026001</v>
      </c>
      <c r="AT10" s="17">
        <v>0.27394740139752299</v>
      </c>
      <c r="AU10" s="17"/>
      <c r="AV10" s="17">
        <v>0.26783474936748503</v>
      </c>
      <c r="AW10" s="17">
        <v>0.330554120943157</v>
      </c>
    </row>
    <row r="11" spans="2:49" x14ac:dyDescent="0.3">
      <c r="B11" s="18" t="s">
        <v>393</v>
      </c>
      <c r="C11" s="17">
        <v>0.24238696312098101</v>
      </c>
      <c r="D11" s="17">
        <v>0.21161793164348999</v>
      </c>
      <c r="E11" s="17">
        <v>0.27241283110845499</v>
      </c>
      <c r="F11" s="17"/>
      <c r="G11" s="17">
        <v>0.25415164540160501</v>
      </c>
      <c r="H11" s="17">
        <v>0.21560007046153601</v>
      </c>
      <c r="I11" s="17">
        <v>0.22040452995748699</v>
      </c>
      <c r="J11" s="17">
        <v>0.26352662725655102</v>
      </c>
      <c r="K11" s="17">
        <v>0.27022762180214199</v>
      </c>
      <c r="L11" s="17">
        <v>0.23836635470540099</v>
      </c>
      <c r="M11" s="17"/>
      <c r="N11" s="17">
        <v>0.18314973393299999</v>
      </c>
      <c r="O11" s="17">
        <v>0.242336401676083</v>
      </c>
      <c r="P11" s="17">
        <v>0.270192160352278</v>
      </c>
      <c r="Q11" s="17">
        <v>0.28281499165638402</v>
      </c>
      <c r="R11" s="17"/>
      <c r="S11" s="17">
        <v>0.2536626101619</v>
      </c>
      <c r="T11" s="17">
        <v>0.178232637663918</v>
      </c>
      <c r="U11" s="17">
        <v>0.21645661269858199</v>
      </c>
      <c r="V11" s="17">
        <v>0.28435272622978203</v>
      </c>
      <c r="W11" s="17">
        <v>0.31217385275974002</v>
      </c>
      <c r="X11" s="17">
        <v>0.270484622929623</v>
      </c>
      <c r="Y11" s="17">
        <v>0.25922803714508902</v>
      </c>
      <c r="Z11" s="17">
        <v>0.250978683120961</v>
      </c>
      <c r="AA11" s="17">
        <v>0.22125333171596001</v>
      </c>
      <c r="AB11" s="17">
        <v>0.253781669939601</v>
      </c>
      <c r="AC11" s="17">
        <v>0.229586536454681</v>
      </c>
      <c r="AD11" s="17">
        <v>0.17295761784019401</v>
      </c>
      <c r="AE11" s="17"/>
      <c r="AF11" s="17">
        <v>0.248215441783634</v>
      </c>
      <c r="AG11" s="17">
        <v>0.26986239056163303</v>
      </c>
      <c r="AH11" s="17">
        <v>0.20980370952119601</v>
      </c>
      <c r="AI11" s="17">
        <v>0.198991825891115</v>
      </c>
      <c r="AJ11" s="17">
        <v>0.143486903228215</v>
      </c>
      <c r="AK11" s="17"/>
      <c r="AL11" s="17">
        <v>0.19502838794302299</v>
      </c>
      <c r="AM11" s="17">
        <v>0.25374999009585603</v>
      </c>
      <c r="AN11" s="17">
        <v>0.27249390604241402</v>
      </c>
      <c r="AO11" s="17">
        <v>0.28522383235068199</v>
      </c>
      <c r="AP11" s="17">
        <v>0.23109574239060501</v>
      </c>
      <c r="AQ11" s="17">
        <v>0.22230336195877201</v>
      </c>
      <c r="AR11" s="17"/>
      <c r="AS11" s="17">
        <v>0.239223123322124</v>
      </c>
      <c r="AT11" s="17">
        <v>0.246154629129506</v>
      </c>
      <c r="AU11" s="17"/>
      <c r="AV11" s="17">
        <v>0.242975596426169</v>
      </c>
      <c r="AW11" s="17">
        <v>0.230484234112415</v>
      </c>
    </row>
    <row r="12" spans="2:49" x14ac:dyDescent="0.3">
      <c r="B12" s="18" t="s">
        <v>394</v>
      </c>
      <c r="C12" s="17">
        <v>8.7139702156384793E-2</v>
      </c>
      <c r="D12" s="17">
        <v>7.93322732594339E-2</v>
      </c>
      <c r="E12" s="17">
        <v>9.4449733966101596E-2</v>
      </c>
      <c r="F12" s="17"/>
      <c r="G12" s="17">
        <v>0.117475387345781</v>
      </c>
      <c r="H12" s="17">
        <v>9.5342337566882901E-2</v>
      </c>
      <c r="I12" s="17">
        <v>9.9826311663255105E-2</v>
      </c>
      <c r="J12" s="17">
        <v>9.3137187152621495E-2</v>
      </c>
      <c r="K12" s="17">
        <v>7.2612223545415397E-2</v>
      </c>
      <c r="L12" s="17">
        <v>5.4676195669720998E-2</v>
      </c>
      <c r="M12" s="17"/>
      <c r="N12" s="17">
        <v>7.6944972694566502E-2</v>
      </c>
      <c r="O12" s="17">
        <v>8.7903751386218296E-2</v>
      </c>
      <c r="P12" s="17">
        <v>9.3242192351802894E-2</v>
      </c>
      <c r="Q12" s="17">
        <v>9.10497084732909E-2</v>
      </c>
      <c r="R12" s="17"/>
      <c r="S12" s="17">
        <v>6.7302645500265795E-2</v>
      </c>
      <c r="T12" s="17">
        <v>8.4352023503840107E-2</v>
      </c>
      <c r="U12" s="17">
        <v>0.10382582163737</v>
      </c>
      <c r="V12" s="17">
        <v>9.9539508343831601E-2</v>
      </c>
      <c r="W12" s="17">
        <v>0.102019394907023</v>
      </c>
      <c r="X12" s="17">
        <v>0.12891743645294901</v>
      </c>
      <c r="Y12" s="17">
        <v>5.1654381877391201E-2</v>
      </c>
      <c r="Z12" s="17">
        <v>0.12917130324609999</v>
      </c>
      <c r="AA12" s="17">
        <v>8.9472079986991707E-2</v>
      </c>
      <c r="AB12" s="17">
        <v>4.9568537592531499E-2</v>
      </c>
      <c r="AC12" s="17">
        <v>8.6688573209092096E-2</v>
      </c>
      <c r="AD12" s="17">
        <v>9.3827105024633997E-2</v>
      </c>
      <c r="AE12" s="17"/>
      <c r="AF12" s="17">
        <v>9.2282807158860794E-2</v>
      </c>
      <c r="AG12" s="17">
        <v>8.1977214905403106E-2</v>
      </c>
      <c r="AH12" s="17">
        <v>0.10301141285707199</v>
      </c>
      <c r="AI12" s="17">
        <v>9.2793391755226898E-2</v>
      </c>
      <c r="AJ12" s="17">
        <v>0.104169383049926</v>
      </c>
      <c r="AK12" s="17"/>
      <c r="AL12" s="17">
        <v>9.6088942119478701E-2</v>
      </c>
      <c r="AM12" s="17">
        <v>9.7802623607117806E-2</v>
      </c>
      <c r="AN12" s="17">
        <v>8.2830103585701295E-2</v>
      </c>
      <c r="AO12" s="17">
        <v>7.6538548626614397E-2</v>
      </c>
      <c r="AP12" s="17">
        <v>6.5369390211463096E-2</v>
      </c>
      <c r="AQ12" s="17">
        <v>6.9536746191937407E-2</v>
      </c>
      <c r="AR12" s="17"/>
      <c r="AS12" s="17">
        <v>7.2133053915786602E-2</v>
      </c>
      <c r="AT12" s="17">
        <v>0.105010404237575</v>
      </c>
      <c r="AU12" s="17"/>
      <c r="AV12" s="17">
        <v>6.92909549955876E-2</v>
      </c>
      <c r="AW12" s="17">
        <v>7.8751832224917898E-2</v>
      </c>
    </row>
    <row r="13" spans="2:49" x14ac:dyDescent="0.3">
      <c r="B13" s="18" t="s">
        <v>400</v>
      </c>
      <c r="C13" s="17">
        <v>7.2773507212853097E-2</v>
      </c>
      <c r="D13" s="17">
        <v>6.1149608465703102E-2</v>
      </c>
      <c r="E13" s="17">
        <v>8.3765966676400599E-2</v>
      </c>
      <c r="F13" s="17"/>
      <c r="G13" s="17">
        <v>5.4979089545904497E-2</v>
      </c>
      <c r="H13" s="17">
        <v>4.4740938783857001E-2</v>
      </c>
      <c r="I13" s="17">
        <v>4.8149351154207903E-2</v>
      </c>
      <c r="J13" s="17">
        <v>7.0785265172709305E-2</v>
      </c>
      <c r="K13" s="17">
        <v>9.7355060070062796E-2</v>
      </c>
      <c r="L13" s="17">
        <v>0.11269944952387299</v>
      </c>
      <c r="M13" s="17"/>
      <c r="N13" s="17">
        <v>5.7987708139808698E-2</v>
      </c>
      <c r="O13" s="17">
        <v>7.9946437821730207E-2</v>
      </c>
      <c r="P13" s="17">
        <v>6.4947926467340295E-2</v>
      </c>
      <c r="Q13" s="17">
        <v>8.7158522629674495E-2</v>
      </c>
      <c r="R13" s="17"/>
      <c r="S13" s="17">
        <v>5.30716073416619E-2</v>
      </c>
      <c r="T13" s="17">
        <v>7.1350647823338803E-2</v>
      </c>
      <c r="U13" s="17">
        <v>0.106656530544591</v>
      </c>
      <c r="V13" s="17">
        <v>7.8210488002551801E-2</v>
      </c>
      <c r="W13" s="17">
        <v>9.1232999598472503E-2</v>
      </c>
      <c r="X13" s="17">
        <v>7.5782096733603699E-2</v>
      </c>
      <c r="Y13" s="17">
        <v>6.60566399563947E-2</v>
      </c>
      <c r="Z13" s="17">
        <v>2.9876478825541099E-2</v>
      </c>
      <c r="AA13" s="17">
        <v>9.91790527901205E-2</v>
      </c>
      <c r="AB13" s="17">
        <v>4.7915805250022397E-2</v>
      </c>
      <c r="AC13" s="17">
        <v>6.7852346138538203E-2</v>
      </c>
      <c r="AD13" s="17">
        <v>7.3405884420710804E-2</v>
      </c>
      <c r="AE13" s="17"/>
      <c r="AF13" s="17">
        <v>7.45059119797499E-2</v>
      </c>
      <c r="AG13" s="17">
        <v>7.9854981742708997E-2</v>
      </c>
      <c r="AH13" s="17">
        <v>5.9142102692362399E-2</v>
      </c>
      <c r="AI13" s="17">
        <v>3.8117856418758901E-2</v>
      </c>
      <c r="AJ13" s="17">
        <v>8.9593127235108094E-2</v>
      </c>
      <c r="AK13" s="17"/>
      <c r="AL13" s="17">
        <v>6.6041080597633001E-2</v>
      </c>
      <c r="AM13" s="17">
        <v>5.4318888408763102E-2</v>
      </c>
      <c r="AN13" s="17">
        <v>9.0757198751274401E-2</v>
      </c>
      <c r="AO13" s="17">
        <v>9.3484222494199104E-2</v>
      </c>
      <c r="AP13" s="17">
        <v>7.7145996453472698E-2</v>
      </c>
      <c r="AQ13" s="17">
        <v>9.3491530044152393E-2</v>
      </c>
      <c r="AR13" s="17"/>
      <c r="AS13" s="17">
        <v>5.90207850192574E-2</v>
      </c>
      <c r="AT13" s="17">
        <v>8.9150968534444403E-2</v>
      </c>
      <c r="AU13" s="17"/>
      <c r="AV13" s="17">
        <v>5.7941050432573797E-2</v>
      </c>
      <c r="AW13" s="17">
        <v>6.1535308286259E-2</v>
      </c>
    </row>
    <row r="14" spans="2:49" x14ac:dyDescent="0.3">
      <c r="B14" s="18" t="s">
        <v>176</v>
      </c>
      <c r="C14" s="19">
        <v>7.0987938870422096E-2</v>
      </c>
      <c r="D14" s="19">
        <v>4.4466884741319497E-2</v>
      </c>
      <c r="E14" s="19">
        <v>9.7367973305048594E-2</v>
      </c>
      <c r="F14" s="19"/>
      <c r="G14" s="19">
        <v>2.77279155060467E-2</v>
      </c>
      <c r="H14" s="19">
        <v>3.4367080953746097E-2</v>
      </c>
      <c r="I14" s="19">
        <v>6.2649577190368094E-2</v>
      </c>
      <c r="J14" s="19">
        <v>7.5418053713162098E-2</v>
      </c>
      <c r="K14" s="19">
        <v>8.1946639261269494E-2</v>
      </c>
      <c r="L14" s="19">
        <v>0.125551153102823</v>
      </c>
      <c r="M14" s="19"/>
      <c r="N14" s="19">
        <v>4.2730051992889699E-2</v>
      </c>
      <c r="O14" s="19">
        <v>7.2880814081329195E-2</v>
      </c>
      <c r="P14" s="19">
        <v>5.6602890222204903E-2</v>
      </c>
      <c r="Q14" s="19">
        <v>0.11297336929530399</v>
      </c>
      <c r="R14" s="19"/>
      <c r="S14" s="19">
        <v>4.8722041573152401E-2</v>
      </c>
      <c r="T14" s="19">
        <v>8.2706811111182402E-2</v>
      </c>
      <c r="U14" s="19">
        <v>9.6067395471401806E-2</v>
      </c>
      <c r="V14" s="19">
        <v>9.2820869710796297E-2</v>
      </c>
      <c r="W14" s="19">
        <v>7.3516012836408295E-2</v>
      </c>
      <c r="X14" s="19">
        <v>6.9402152648068205E-2</v>
      </c>
      <c r="Y14" s="19">
        <v>6.98768195667894E-2</v>
      </c>
      <c r="Z14" s="19">
        <v>6.5988065501915202E-2</v>
      </c>
      <c r="AA14" s="19">
        <v>5.5987355174604597E-2</v>
      </c>
      <c r="AB14" s="19">
        <v>4.5854554540306902E-2</v>
      </c>
      <c r="AC14" s="19">
        <v>0.131234190950413</v>
      </c>
      <c r="AD14" s="19">
        <v>3.02396997636331E-2</v>
      </c>
      <c r="AE14" s="19"/>
      <c r="AF14" s="19">
        <v>0.10483903466809399</v>
      </c>
      <c r="AG14" s="19">
        <v>5.7141913389058802E-2</v>
      </c>
      <c r="AH14" s="19">
        <v>6.9091123344537306E-2</v>
      </c>
      <c r="AI14" s="19">
        <v>3.4239090590230198E-2</v>
      </c>
      <c r="AJ14" s="19">
        <v>6.1137096261111301E-2</v>
      </c>
      <c r="AK14" s="19"/>
      <c r="AL14" s="19">
        <v>4.5076373038033399E-2</v>
      </c>
      <c r="AM14" s="19">
        <v>7.8571300194656496E-2</v>
      </c>
      <c r="AN14" s="19">
        <v>6.3543878004923393E-2</v>
      </c>
      <c r="AO14" s="19">
        <v>9.0184814275343902E-2</v>
      </c>
      <c r="AP14" s="19">
        <v>0.104127633656335</v>
      </c>
      <c r="AQ14" s="19">
        <v>4.5196600510130899E-2</v>
      </c>
      <c r="AR14" s="19"/>
      <c r="AS14" s="19">
        <v>7.6967023147614402E-2</v>
      </c>
      <c r="AT14" s="19">
        <v>6.3867732404399399E-2</v>
      </c>
      <c r="AU14" s="19"/>
      <c r="AV14" s="19">
        <v>7.6834492244547303E-2</v>
      </c>
      <c r="AW14" s="19">
        <v>7.7275665700579699E-2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2" t="s">
        <v>410</v>
      </c>
      <c r="E2" s="28"/>
      <c r="F2" s="28"/>
      <c r="G2" s="28"/>
      <c r="H2" s="28"/>
      <c r="I2" s="28"/>
    </row>
    <row r="6" spans="2:9" ht="49.95" customHeight="1" x14ac:dyDescent="0.3">
      <c r="B6" s="20" t="s">
        <v>15</v>
      </c>
      <c r="C6" s="20" t="s">
        <v>401</v>
      </c>
      <c r="D6" s="20" t="s">
        <v>402</v>
      </c>
      <c r="E6" s="20" t="s">
        <v>403</v>
      </c>
      <c r="F6" s="20" t="s">
        <v>404</v>
      </c>
      <c r="G6" s="20" t="s">
        <v>405</v>
      </c>
      <c r="H6" s="20" t="s">
        <v>406</v>
      </c>
    </row>
    <row r="7" spans="2:9" x14ac:dyDescent="0.3">
      <c r="B7" s="18" t="s">
        <v>407</v>
      </c>
      <c r="C7" s="17">
        <v>0.27490290016685098</v>
      </c>
      <c r="D7" s="17">
        <v>0.26476219143298402</v>
      </c>
      <c r="E7" s="17">
        <v>0.27986401759641499</v>
      </c>
      <c r="F7" s="17">
        <v>0.289488283517911</v>
      </c>
      <c r="G7" s="17">
        <v>0.17524980805065701</v>
      </c>
      <c r="H7" s="17">
        <v>0.18320571424295501</v>
      </c>
    </row>
    <row r="8" spans="2:9" x14ac:dyDescent="0.3">
      <c r="B8" s="18" t="s">
        <v>392</v>
      </c>
      <c r="C8" s="17">
        <v>0.132153576662319</v>
      </c>
      <c r="D8" s="17">
        <v>0.111983643264325</v>
      </c>
      <c r="E8" s="17">
        <v>0.12847797865558999</v>
      </c>
      <c r="F8" s="17">
        <v>0.128444446580875</v>
      </c>
      <c r="G8" s="17">
        <v>0.131670702107649</v>
      </c>
      <c r="H8" s="17">
        <v>0.127828089609304</v>
      </c>
    </row>
    <row r="9" spans="2:9" x14ac:dyDescent="0.3">
      <c r="B9" s="18" t="s">
        <v>393</v>
      </c>
      <c r="C9" s="17">
        <v>0.23303751756743599</v>
      </c>
      <c r="D9" s="17">
        <v>0.20138265990632501</v>
      </c>
      <c r="E9" s="17">
        <v>0.219859630772163</v>
      </c>
      <c r="F9" s="17">
        <v>0.206669817764951</v>
      </c>
      <c r="G9" s="17">
        <v>0.26743024983796199</v>
      </c>
      <c r="H9" s="17">
        <v>0.247622648817755</v>
      </c>
    </row>
    <row r="10" spans="2:9" x14ac:dyDescent="0.3">
      <c r="B10" s="18" t="s">
        <v>394</v>
      </c>
      <c r="C10" s="17">
        <v>0.16751121570948099</v>
      </c>
      <c r="D10" s="17">
        <v>0.17184663618714599</v>
      </c>
      <c r="E10" s="17">
        <v>0.163111465119364</v>
      </c>
      <c r="F10" s="17">
        <v>0.143948099130075</v>
      </c>
      <c r="G10" s="17">
        <v>0.225203268777529</v>
      </c>
      <c r="H10" s="17">
        <v>0.206505016788392</v>
      </c>
    </row>
    <row r="11" spans="2:9" x14ac:dyDescent="0.3">
      <c r="B11" s="18" t="s">
        <v>408</v>
      </c>
      <c r="C11" s="17">
        <v>0.13570746872828601</v>
      </c>
      <c r="D11" s="17">
        <v>0.17381640649270899</v>
      </c>
      <c r="E11" s="17">
        <v>0.109164325071303</v>
      </c>
      <c r="F11" s="17">
        <v>0.107109494491887</v>
      </c>
      <c r="G11" s="17">
        <v>0.15044947925330299</v>
      </c>
      <c r="H11" s="17">
        <v>0.18979562913450901</v>
      </c>
    </row>
    <row r="12" spans="2:9" x14ac:dyDescent="0.3">
      <c r="B12" s="18" t="s">
        <v>409</v>
      </c>
      <c r="C12" s="17">
        <v>5.6687321165625998E-2</v>
      </c>
      <c r="D12" s="17">
        <v>7.62084627165108E-2</v>
      </c>
      <c r="E12" s="17">
        <v>9.9522582785166E-2</v>
      </c>
      <c r="F12" s="17">
        <v>0.124339858514301</v>
      </c>
      <c r="G12" s="17">
        <v>4.9996491972899897E-2</v>
      </c>
      <c r="H12" s="17">
        <v>4.5042901407084099E-2</v>
      </c>
    </row>
    <row r="13" spans="2:9" x14ac:dyDescent="0.3">
      <c r="B13" s="16" t="s">
        <v>276</v>
      </c>
      <c r="C13" s="16"/>
      <c r="D13" s="16"/>
      <c r="E13" s="16"/>
      <c r="F13" s="16"/>
      <c r="G13" s="16"/>
      <c r="H13" s="16"/>
    </row>
    <row r="14" spans="2:9" x14ac:dyDescent="0.3">
      <c r="B14" t="s">
        <v>81</v>
      </c>
    </row>
    <row r="15" spans="2:9" x14ac:dyDescent="0.3">
      <c r="B15" t="s">
        <v>82</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2198</v>
      </c>
      <c r="D7" s="10">
        <v>1068</v>
      </c>
      <c r="E7" s="10">
        <v>1122</v>
      </c>
      <c r="F7" s="10"/>
      <c r="G7" s="10">
        <v>310</v>
      </c>
      <c r="H7" s="10">
        <v>388</v>
      </c>
      <c r="I7" s="10">
        <v>322</v>
      </c>
      <c r="J7" s="10">
        <v>363</v>
      </c>
      <c r="K7" s="10">
        <v>324</v>
      </c>
      <c r="L7" s="10">
        <v>491</v>
      </c>
      <c r="M7" s="10"/>
      <c r="N7" s="10">
        <v>601</v>
      </c>
      <c r="O7" s="10">
        <v>580</v>
      </c>
      <c r="P7" s="10">
        <v>456</v>
      </c>
      <c r="Q7" s="10">
        <v>555</v>
      </c>
      <c r="R7" s="10"/>
      <c r="S7" s="10">
        <v>304</v>
      </c>
      <c r="T7" s="10">
        <v>296</v>
      </c>
      <c r="U7" s="10">
        <v>172</v>
      </c>
      <c r="V7" s="10">
        <v>200</v>
      </c>
      <c r="W7" s="10">
        <v>160</v>
      </c>
      <c r="X7" s="10">
        <v>190</v>
      </c>
      <c r="Y7" s="10">
        <v>183</v>
      </c>
      <c r="Z7" s="10">
        <v>92</v>
      </c>
      <c r="AA7" s="10">
        <v>229</v>
      </c>
      <c r="AB7" s="10">
        <v>195</v>
      </c>
      <c r="AC7" s="10">
        <v>113</v>
      </c>
      <c r="AD7" s="10">
        <v>64</v>
      </c>
      <c r="AE7" s="10"/>
      <c r="AF7" s="10">
        <v>483</v>
      </c>
      <c r="AG7" s="10">
        <v>538</v>
      </c>
      <c r="AH7" s="10">
        <v>561</v>
      </c>
      <c r="AI7" s="10">
        <v>282</v>
      </c>
      <c r="AJ7" s="10">
        <v>34</v>
      </c>
      <c r="AK7" s="10"/>
      <c r="AL7" s="10">
        <v>587</v>
      </c>
      <c r="AM7" s="10">
        <v>633</v>
      </c>
      <c r="AN7" s="10">
        <v>245</v>
      </c>
      <c r="AO7" s="10">
        <v>401</v>
      </c>
      <c r="AP7" s="10">
        <v>226</v>
      </c>
      <c r="AQ7" s="10">
        <v>105</v>
      </c>
      <c r="AR7" s="10"/>
      <c r="AS7" s="10">
        <v>1201</v>
      </c>
      <c r="AT7" s="10">
        <v>997</v>
      </c>
      <c r="AU7" s="10"/>
      <c r="AV7" s="10">
        <v>840</v>
      </c>
      <c r="AW7" s="10">
        <v>361</v>
      </c>
    </row>
    <row r="8" spans="2:49" ht="30" customHeight="1" x14ac:dyDescent="0.3">
      <c r="B8" s="11" t="s">
        <v>20</v>
      </c>
      <c r="C8" s="11">
        <v>2198</v>
      </c>
      <c r="D8" s="11">
        <v>1082</v>
      </c>
      <c r="E8" s="11">
        <v>1108</v>
      </c>
      <c r="F8" s="11"/>
      <c r="G8" s="11">
        <v>307</v>
      </c>
      <c r="H8" s="11">
        <v>374</v>
      </c>
      <c r="I8" s="11">
        <v>375</v>
      </c>
      <c r="J8" s="11">
        <v>373</v>
      </c>
      <c r="K8" s="11">
        <v>309</v>
      </c>
      <c r="L8" s="11">
        <v>459</v>
      </c>
      <c r="M8" s="11"/>
      <c r="N8" s="11">
        <v>593</v>
      </c>
      <c r="O8" s="11">
        <v>570</v>
      </c>
      <c r="P8" s="11">
        <v>481</v>
      </c>
      <c r="Q8" s="11">
        <v>548</v>
      </c>
      <c r="R8" s="11"/>
      <c r="S8" s="11">
        <v>308</v>
      </c>
      <c r="T8" s="11">
        <v>287</v>
      </c>
      <c r="U8" s="11">
        <v>176</v>
      </c>
      <c r="V8" s="11">
        <v>198</v>
      </c>
      <c r="W8" s="11">
        <v>152</v>
      </c>
      <c r="X8" s="11">
        <v>198</v>
      </c>
      <c r="Y8" s="11">
        <v>176</v>
      </c>
      <c r="Z8" s="11">
        <v>88</v>
      </c>
      <c r="AA8" s="11">
        <v>241</v>
      </c>
      <c r="AB8" s="11">
        <v>198</v>
      </c>
      <c r="AC8" s="11">
        <v>110</v>
      </c>
      <c r="AD8" s="11">
        <v>66</v>
      </c>
      <c r="AE8" s="11"/>
      <c r="AF8" s="11">
        <v>485</v>
      </c>
      <c r="AG8" s="11">
        <v>540</v>
      </c>
      <c r="AH8" s="11">
        <v>564</v>
      </c>
      <c r="AI8" s="11">
        <v>283</v>
      </c>
      <c r="AJ8" s="11">
        <v>32</v>
      </c>
      <c r="AK8" s="11"/>
      <c r="AL8" s="11">
        <v>589</v>
      </c>
      <c r="AM8" s="11">
        <v>637</v>
      </c>
      <c r="AN8" s="11">
        <v>247</v>
      </c>
      <c r="AO8" s="11">
        <v>397</v>
      </c>
      <c r="AP8" s="11">
        <v>223</v>
      </c>
      <c r="AQ8" s="11">
        <v>104</v>
      </c>
      <c r="AR8" s="11"/>
      <c r="AS8" s="11">
        <v>1195</v>
      </c>
      <c r="AT8" s="11">
        <v>1003</v>
      </c>
      <c r="AU8" s="11"/>
      <c r="AV8" s="11">
        <v>835</v>
      </c>
      <c r="AW8" s="11">
        <v>360</v>
      </c>
    </row>
    <row r="9" spans="2:49" x14ac:dyDescent="0.3">
      <c r="B9" s="18" t="s">
        <v>407</v>
      </c>
      <c r="C9" s="17">
        <v>0.27490290016685098</v>
      </c>
      <c r="D9" s="17">
        <v>0.25522374098684802</v>
      </c>
      <c r="E9" s="17">
        <v>0.29255505455531999</v>
      </c>
      <c r="F9" s="17"/>
      <c r="G9" s="17">
        <v>0.176257029263925</v>
      </c>
      <c r="H9" s="17">
        <v>0.15635637933763499</v>
      </c>
      <c r="I9" s="17">
        <v>0.20475588812335499</v>
      </c>
      <c r="J9" s="17">
        <v>0.29575566446531498</v>
      </c>
      <c r="K9" s="17">
        <v>0.35838264789792601</v>
      </c>
      <c r="L9" s="17">
        <v>0.42149590303738399</v>
      </c>
      <c r="M9" s="17"/>
      <c r="N9" s="17">
        <v>0.24197511841487501</v>
      </c>
      <c r="O9" s="17">
        <v>0.28847895498493697</v>
      </c>
      <c r="P9" s="17">
        <v>0.27718227962541298</v>
      </c>
      <c r="Q9" s="17">
        <v>0.29206562898536997</v>
      </c>
      <c r="R9" s="17"/>
      <c r="S9" s="17">
        <v>0.23559987501792201</v>
      </c>
      <c r="T9" s="17">
        <v>0.31881145463468602</v>
      </c>
      <c r="U9" s="17">
        <v>0.25884225163882102</v>
      </c>
      <c r="V9" s="17">
        <v>0.28883741881895703</v>
      </c>
      <c r="W9" s="17">
        <v>0.33317060224169298</v>
      </c>
      <c r="X9" s="17">
        <v>0.29439047810311803</v>
      </c>
      <c r="Y9" s="17">
        <v>0.32038746428718501</v>
      </c>
      <c r="Z9" s="17">
        <v>0.25022038030385302</v>
      </c>
      <c r="AA9" s="17">
        <v>0.21172490254601301</v>
      </c>
      <c r="AB9" s="17">
        <v>0.28316529097403498</v>
      </c>
      <c r="AC9" s="17">
        <v>0.25755440115325201</v>
      </c>
      <c r="AD9" s="17">
        <v>0.221682554800403</v>
      </c>
      <c r="AE9" s="17"/>
      <c r="AF9" s="17">
        <v>0.31121133102936099</v>
      </c>
      <c r="AG9" s="17">
        <v>0.26029949118197399</v>
      </c>
      <c r="AH9" s="17">
        <v>0.25496449455523401</v>
      </c>
      <c r="AI9" s="17">
        <v>0.18805886738302199</v>
      </c>
      <c r="AJ9" s="17">
        <v>0.17374917736471401</v>
      </c>
      <c r="AK9" s="17"/>
      <c r="AL9" s="17">
        <v>0.20954801547204099</v>
      </c>
      <c r="AM9" s="17">
        <v>0.28086332146030002</v>
      </c>
      <c r="AN9" s="17">
        <v>0.28328340489214499</v>
      </c>
      <c r="AO9" s="17">
        <v>0.31637123750386398</v>
      </c>
      <c r="AP9" s="17">
        <v>0.32867565404381299</v>
      </c>
      <c r="AQ9" s="17">
        <v>0.31797428146163698</v>
      </c>
      <c r="AR9" s="17"/>
      <c r="AS9" s="17">
        <v>0.28034721629120102</v>
      </c>
      <c r="AT9" s="17">
        <v>0.26841550749691601</v>
      </c>
      <c r="AU9" s="17"/>
      <c r="AV9" s="17">
        <v>0.27733647557310898</v>
      </c>
      <c r="AW9" s="17">
        <v>0.28734317059513198</v>
      </c>
    </row>
    <row r="10" spans="2:49" x14ac:dyDescent="0.3">
      <c r="B10" s="18" t="s">
        <v>392</v>
      </c>
      <c r="C10" s="17">
        <v>0.132153576662319</v>
      </c>
      <c r="D10" s="17">
        <v>0.14343626291421999</v>
      </c>
      <c r="E10" s="17">
        <v>0.12208413500649801</v>
      </c>
      <c r="F10" s="17"/>
      <c r="G10" s="17">
        <v>0.12033283372817299</v>
      </c>
      <c r="H10" s="17">
        <v>0.121898767249512</v>
      </c>
      <c r="I10" s="17">
        <v>0.10472412326536901</v>
      </c>
      <c r="J10" s="17">
        <v>0.140870401890618</v>
      </c>
      <c r="K10" s="17">
        <v>0.174309020711269</v>
      </c>
      <c r="L10" s="17">
        <v>0.13536872111424</v>
      </c>
      <c r="M10" s="17"/>
      <c r="N10" s="17">
        <v>0.12053704801345499</v>
      </c>
      <c r="O10" s="17">
        <v>0.13610007516119099</v>
      </c>
      <c r="P10" s="17">
        <v>0.15006883180078801</v>
      </c>
      <c r="Q10" s="17">
        <v>0.12634835339752501</v>
      </c>
      <c r="R10" s="17"/>
      <c r="S10" s="17">
        <v>9.5643738437352202E-2</v>
      </c>
      <c r="T10" s="17">
        <v>0.12278203152150501</v>
      </c>
      <c r="U10" s="17">
        <v>0.132297343545172</v>
      </c>
      <c r="V10" s="17">
        <v>0.15417890046082</v>
      </c>
      <c r="W10" s="17">
        <v>0.15562164278876001</v>
      </c>
      <c r="X10" s="17">
        <v>0.13748640988303101</v>
      </c>
      <c r="Y10" s="17">
        <v>0.142955681953121</v>
      </c>
      <c r="Z10" s="17">
        <v>0.154137674414074</v>
      </c>
      <c r="AA10" s="17">
        <v>0.11382243700297499</v>
      </c>
      <c r="AB10" s="17">
        <v>0.15816880983347101</v>
      </c>
      <c r="AC10" s="17">
        <v>0.120627136662333</v>
      </c>
      <c r="AD10" s="17">
        <v>0.15648569994765399</v>
      </c>
      <c r="AE10" s="17"/>
      <c r="AF10" s="17">
        <v>0.12826966554437</v>
      </c>
      <c r="AG10" s="17">
        <v>0.14432582743540301</v>
      </c>
      <c r="AH10" s="17">
        <v>0.157194050244188</v>
      </c>
      <c r="AI10" s="17">
        <v>8.4065263146945707E-2</v>
      </c>
      <c r="AJ10" s="17">
        <v>2.93053671234818E-2</v>
      </c>
      <c r="AK10" s="17"/>
      <c r="AL10" s="17">
        <v>0.11977403499523499</v>
      </c>
      <c r="AM10" s="17">
        <v>0.141387282421578</v>
      </c>
      <c r="AN10" s="17">
        <v>0.127325245644174</v>
      </c>
      <c r="AO10" s="17">
        <v>0.116812276568091</v>
      </c>
      <c r="AP10" s="17">
        <v>0.17792534675720101</v>
      </c>
      <c r="AQ10" s="17">
        <v>0.108574374083672</v>
      </c>
      <c r="AR10" s="17"/>
      <c r="AS10" s="17">
        <v>0.12572782888588899</v>
      </c>
      <c r="AT10" s="17">
        <v>0.13981043347804001</v>
      </c>
      <c r="AU10" s="17"/>
      <c r="AV10" s="17">
        <v>0.134952035476678</v>
      </c>
      <c r="AW10" s="17">
        <v>0.104293858364489</v>
      </c>
    </row>
    <row r="11" spans="2:49" x14ac:dyDescent="0.3">
      <c r="B11" s="18" t="s">
        <v>393</v>
      </c>
      <c r="C11" s="17">
        <v>0.23303751756743599</v>
      </c>
      <c r="D11" s="17">
        <v>0.237269247593381</v>
      </c>
      <c r="E11" s="17">
        <v>0.23058412355139199</v>
      </c>
      <c r="F11" s="17"/>
      <c r="G11" s="17">
        <v>0.22154331811359501</v>
      </c>
      <c r="H11" s="17">
        <v>0.2707778193648</v>
      </c>
      <c r="I11" s="17">
        <v>0.29421318068871299</v>
      </c>
      <c r="J11" s="17">
        <v>0.28786596456839397</v>
      </c>
      <c r="K11" s="17">
        <v>0.194762383571397</v>
      </c>
      <c r="L11" s="17">
        <v>0.14125481889254801</v>
      </c>
      <c r="M11" s="17"/>
      <c r="N11" s="17">
        <v>0.239548081483338</v>
      </c>
      <c r="O11" s="17">
        <v>0.24122167215856999</v>
      </c>
      <c r="P11" s="17">
        <v>0.22809829875797599</v>
      </c>
      <c r="Q11" s="17">
        <v>0.22066809383489899</v>
      </c>
      <c r="R11" s="17"/>
      <c r="S11" s="17">
        <v>0.237045697383968</v>
      </c>
      <c r="T11" s="17">
        <v>0.22454525199060099</v>
      </c>
      <c r="U11" s="17">
        <v>0.26971645150349399</v>
      </c>
      <c r="V11" s="17">
        <v>0.18525399235117601</v>
      </c>
      <c r="W11" s="17">
        <v>0.224234993813898</v>
      </c>
      <c r="X11" s="17">
        <v>0.16729065552314401</v>
      </c>
      <c r="Y11" s="17">
        <v>0.213033065306588</v>
      </c>
      <c r="Z11" s="17">
        <v>0.16060522205391101</v>
      </c>
      <c r="AA11" s="17">
        <v>0.32445778316784102</v>
      </c>
      <c r="AB11" s="17">
        <v>0.22424370961409101</v>
      </c>
      <c r="AC11" s="17">
        <v>0.31210122384744698</v>
      </c>
      <c r="AD11" s="17">
        <v>0.225249526998687</v>
      </c>
      <c r="AE11" s="17"/>
      <c r="AF11" s="17">
        <v>0.20629266051509701</v>
      </c>
      <c r="AG11" s="17">
        <v>0.253456195425588</v>
      </c>
      <c r="AH11" s="17">
        <v>0.23469692825581201</v>
      </c>
      <c r="AI11" s="17">
        <v>0.26187680953167802</v>
      </c>
      <c r="AJ11" s="17">
        <v>0.21806074423800501</v>
      </c>
      <c r="AK11" s="17"/>
      <c r="AL11" s="17">
        <v>0.24918926862409199</v>
      </c>
      <c r="AM11" s="17">
        <v>0.23818833416139901</v>
      </c>
      <c r="AN11" s="17">
        <v>0.214177003743312</v>
      </c>
      <c r="AO11" s="17">
        <v>0.25810115356817198</v>
      </c>
      <c r="AP11" s="17">
        <v>0.15731282860256399</v>
      </c>
      <c r="AQ11" s="17">
        <v>0.224055001221245</v>
      </c>
      <c r="AR11" s="17"/>
      <c r="AS11" s="17">
        <v>0.21366642445367801</v>
      </c>
      <c r="AT11" s="17">
        <v>0.25611991847960403</v>
      </c>
      <c r="AU11" s="17"/>
      <c r="AV11" s="17">
        <v>0.207681929713144</v>
      </c>
      <c r="AW11" s="17">
        <v>0.22757238835329099</v>
      </c>
    </row>
    <row r="12" spans="2:49" x14ac:dyDescent="0.3">
      <c r="B12" s="18" t="s">
        <v>394</v>
      </c>
      <c r="C12" s="17">
        <v>0.16751121570948099</v>
      </c>
      <c r="D12" s="17">
        <v>0.164502992184382</v>
      </c>
      <c r="E12" s="17">
        <v>0.17067789259517199</v>
      </c>
      <c r="F12" s="17"/>
      <c r="G12" s="17">
        <v>0.24629679541569799</v>
      </c>
      <c r="H12" s="17">
        <v>0.23718901324258301</v>
      </c>
      <c r="I12" s="17">
        <v>0.167586884412742</v>
      </c>
      <c r="J12" s="17">
        <v>0.121245191597723</v>
      </c>
      <c r="K12" s="17">
        <v>0.12527055157122</v>
      </c>
      <c r="L12" s="17">
        <v>0.124092758309892</v>
      </c>
      <c r="M12" s="17"/>
      <c r="N12" s="17">
        <v>0.18253375555090201</v>
      </c>
      <c r="O12" s="17">
        <v>0.15277731580031101</v>
      </c>
      <c r="P12" s="17">
        <v>0.179232306083738</v>
      </c>
      <c r="Q12" s="17">
        <v>0.156238095351585</v>
      </c>
      <c r="R12" s="17"/>
      <c r="S12" s="17">
        <v>0.19208913580974199</v>
      </c>
      <c r="T12" s="17">
        <v>0.157242272770754</v>
      </c>
      <c r="U12" s="17">
        <v>0.167279350633112</v>
      </c>
      <c r="V12" s="17">
        <v>0.14682540428722801</v>
      </c>
      <c r="W12" s="17">
        <v>0.13834382940013901</v>
      </c>
      <c r="X12" s="17">
        <v>0.20556368757176399</v>
      </c>
      <c r="Y12" s="17">
        <v>0.15251992101492501</v>
      </c>
      <c r="Z12" s="17">
        <v>0.22819030857137801</v>
      </c>
      <c r="AA12" s="17">
        <v>0.15479028426591601</v>
      </c>
      <c r="AB12" s="17">
        <v>0.16379216185547399</v>
      </c>
      <c r="AC12" s="17">
        <v>0.12867925367302799</v>
      </c>
      <c r="AD12" s="17">
        <v>0.19473371211231799</v>
      </c>
      <c r="AE12" s="17"/>
      <c r="AF12" s="17">
        <v>0.15429892506201801</v>
      </c>
      <c r="AG12" s="17">
        <v>0.16311145780481101</v>
      </c>
      <c r="AH12" s="17">
        <v>0.17286192037078199</v>
      </c>
      <c r="AI12" s="17">
        <v>0.22585480314128001</v>
      </c>
      <c r="AJ12" s="17">
        <v>0.31174489204536399</v>
      </c>
      <c r="AK12" s="17"/>
      <c r="AL12" s="17">
        <v>0.202143120732514</v>
      </c>
      <c r="AM12" s="17">
        <v>0.150039739293792</v>
      </c>
      <c r="AN12" s="17">
        <v>0.185401902950694</v>
      </c>
      <c r="AO12" s="17">
        <v>0.14824213751982801</v>
      </c>
      <c r="AP12" s="17">
        <v>0.14138468166815801</v>
      </c>
      <c r="AQ12" s="17">
        <v>0.16704809991845301</v>
      </c>
      <c r="AR12" s="17"/>
      <c r="AS12" s="17">
        <v>0.18069116448595601</v>
      </c>
      <c r="AT12" s="17">
        <v>0.151806120500148</v>
      </c>
      <c r="AU12" s="17"/>
      <c r="AV12" s="17">
        <v>0.16710267353578001</v>
      </c>
      <c r="AW12" s="17">
        <v>0.212266271958855</v>
      </c>
    </row>
    <row r="13" spans="2:49" x14ac:dyDescent="0.3">
      <c r="B13" s="18" t="s">
        <v>408</v>
      </c>
      <c r="C13" s="17">
        <v>0.13570746872828601</v>
      </c>
      <c r="D13" s="17">
        <v>0.14554504180678601</v>
      </c>
      <c r="E13" s="17">
        <v>0.125334277745346</v>
      </c>
      <c r="F13" s="17"/>
      <c r="G13" s="17">
        <v>0.20089320043123299</v>
      </c>
      <c r="H13" s="17">
        <v>0.19211165492163501</v>
      </c>
      <c r="I13" s="17">
        <v>0.18190399359786899</v>
      </c>
      <c r="J13" s="17">
        <v>9.08194017434443E-2</v>
      </c>
      <c r="K13" s="17">
        <v>6.4232898720757201E-2</v>
      </c>
      <c r="L13" s="17">
        <v>9.3046503301029801E-2</v>
      </c>
      <c r="M13" s="17"/>
      <c r="N13" s="17">
        <v>0.17217967629695799</v>
      </c>
      <c r="O13" s="17">
        <v>0.122277745287013</v>
      </c>
      <c r="P13" s="17">
        <v>0.114135564809518</v>
      </c>
      <c r="Q13" s="17">
        <v>0.130623657677302</v>
      </c>
      <c r="R13" s="17"/>
      <c r="S13" s="17">
        <v>0.17844782331064299</v>
      </c>
      <c r="T13" s="17">
        <v>0.13055370889145201</v>
      </c>
      <c r="U13" s="17">
        <v>8.4439798725859896E-2</v>
      </c>
      <c r="V13" s="17">
        <v>0.162062203750757</v>
      </c>
      <c r="W13" s="17">
        <v>9.4906119513609902E-2</v>
      </c>
      <c r="X13" s="17">
        <v>0.11679527372184</v>
      </c>
      <c r="Y13" s="17">
        <v>0.11846223048962</v>
      </c>
      <c r="Z13" s="17">
        <v>0.175289544263039</v>
      </c>
      <c r="AA13" s="17">
        <v>0.15163781896971501</v>
      </c>
      <c r="AB13" s="17">
        <v>0.126188260608641</v>
      </c>
      <c r="AC13" s="17">
        <v>0.13969904055830901</v>
      </c>
      <c r="AD13" s="17">
        <v>0.12436657252925699</v>
      </c>
      <c r="AE13" s="17"/>
      <c r="AF13" s="17">
        <v>0.120894796747556</v>
      </c>
      <c r="AG13" s="17">
        <v>0.116987621586588</v>
      </c>
      <c r="AH13" s="17">
        <v>0.14642493149553701</v>
      </c>
      <c r="AI13" s="17">
        <v>0.20907324340313599</v>
      </c>
      <c r="AJ13" s="17">
        <v>0.26713981922843499</v>
      </c>
      <c r="AK13" s="17"/>
      <c r="AL13" s="17">
        <v>0.17613531460094101</v>
      </c>
      <c r="AM13" s="17">
        <v>0.123219865709261</v>
      </c>
      <c r="AN13" s="17">
        <v>0.13316668947445501</v>
      </c>
      <c r="AO13" s="17">
        <v>0.10899330326951399</v>
      </c>
      <c r="AP13" s="17">
        <v>0.112177577045699</v>
      </c>
      <c r="AQ13" s="17">
        <v>0.143021317924865</v>
      </c>
      <c r="AR13" s="17"/>
      <c r="AS13" s="17">
        <v>0.14441254983631999</v>
      </c>
      <c r="AT13" s="17">
        <v>0.12533458109987</v>
      </c>
      <c r="AU13" s="17"/>
      <c r="AV13" s="17">
        <v>0.15298611224251399</v>
      </c>
      <c r="AW13" s="17">
        <v>0.124490458752492</v>
      </c>
    </row>
    <row r="14" spans="2:49" x14ac:dyDescent="0.3">
      <c r="B14" s="18" t="s">
        <v>409</v>
      </c>
      <c r="C14" s="19">
        <v>5.6687321165625998E-2</v>
      </c>
      <c r="D14" s="19">
        <v>5.4022714514382897E-2</v>
      </c>
      <c r="E14" s="19">
        <v>5.8764516546271399E-2</v>
      </c>
      <c r="F14" s="19"/>
      <c r="G14" s="19">
        <v>3.4676823047376099E-2</v>
      </c>
      <c r="H14" s="19">
        <v>2.1666365883834401E-2</v>
      </c>
      <c r="I14" s="19">
        <v>4.6815929911951597E-2</v>
      </c>
      <c r="J14" s="19">
        <v>6.34433757345053E-2</v>
      </c>
      <c r="K14" s="19">
        <v>8.3042497527431605E-2</v>
      </c>
      <c r="L14" s="19">
        <v>8.4741295344906806E-2</v>
      </c>
      <c r="M14" s="19"/>
      <c r="N14" s="19">
        <v>4.3226320240473501E-2</v>
      </c>
      <c r="O14" s="19">
        <v>5.91442366079779E-2</v>
      </c>
      <c r="P14" s="19">
        <v>5.12827189225675E-2</v>
      </c>
      <c r="Q14" s="19">
        <v>7.4056170753318898E-2</v>
      </c>
      <c r="R14" s="19"/>
      <c r="S14" s="19">
        <v>6.1173730040373499E-2</v>
      </c>
      <c r="T14" s="19">
        <v>4.6065280191001097E-2</v>
      </c>
      <c r="U14" s="19">
        <v>8.7424803953541796E-2</v>
      </c>
      <c r="V14" s="19">
        <v>6.28420803310617E-2</v>
      </c>
      <c r="W14" s="19">
        <v>5.3722812241900002E-2</v>
      </c>
      <c r="X14" s="19">
        <v>7.8473495197101603E-2</v>
      </c>
      <c r="Y14" s="19">
        <v>5.2641636948561499E-2</v>
      </c>
      <c r="Z14" s="19">
        <v>3.1556870393745898E-2</v>
      </c>
      <c r="AA14" s="19">
        <v>4.3566774047539898E-2</v>
      </c>
      <c r="AB14" s="19">
        <v>4.4441767114288197E-2</v>
      </c>
      <c r="AC14" s="19">
        <v>4.1338944105630597E-2</v>
      </c>
      <c r="AD14" s="19">
        <v>7.7481933611680501E-2</v>
      </c>
      <c r="AE14" s="19"/>
      <c r="AF14" s="19">
        <v>7.9032621101596895E-2</v>
      </c>
      <c r="AG14" s="19">
        <v>6.1819406565635698E-2</v>
      </c>
      <c r="AH14" s="19">
        <v>3.3857675078446503E-2</v>
      </c>
      <c r="AI14" s="19">
        <v>3.1071013393937901E-2</v>
      </c>
      <c r="AJ14" s="19">
        <v>0</v>
      </c>
      <c r="AK14" s="19"/>
      <c r="AL14" s="19">
        <v>4.3210245575177497E-2</v>
      </c>
      <c r="AM14" s="19">
        <v>6.6301456953671498E-2</v>
      </c>
      <c r="AN14" s="19">
        <v>5.6645753295219897E-2</v>
      </c>
      <c r="AO14" s="19">
        <v>5.1479891570531601E-2</v>
      </c>
      <c r="AP14" s="19">
        <v>8.2523911882564194E-2</v>
      </c>
      <c r="AQ14" s="19">
        <v>3.9326925390128102E-2</v>
      </c>
      <c r="AR14" s="19"/>
      <c r="AS14" s="19">
        <v>5.5154816046955199E-2</v>
      </c>
      <c r="AT14" s="19">
        <v>5.85134389454217E-2</v>
      </c>
      <c r="AU14" s="19"/>
      <c r="AV14" s="19">
        <v>5.9940773458775E-2</v>
      </c>
      <c r="AW14" s="19">
        <v>4.4033851975741001E-2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2199</v>
      </c>
      <c r="D7" s="10">
        <v>1067</v>
      </c>
      <c r="E7" s="10">
        <v>1124</v>
      </c>
      <c r="F7" s="10"/>
      <c r="G7" s="10">
        <v>311</v>
      </c>
      <c r="H7" s="10">
        <v>388</v>
      </c>
      <c r="I7" s="10">
        <v>323</v>
      </c>
      <c r="J7" s="10">
        <v>364</v>
      </c>
      <c r="K7" s="10">
        <v>324</v>
      </c>
      <c r="L7" s="10">
        <v>489</v>
      </c>
      <c r="M7" s="10"/>
      <c r="N7" s="10">
        <v>600</v>
      </c>
      <c r="O7" s="10">
        <v>581</v>
      </c>
      <c r="P7" s="10">
        <v>458</v>
      </c>
      <c r="Q7" s="10">
        <v>554</v>
      </c>
      <c r="R7" s="10"/>
      <c r="S7" s="10">
        <v>305</v>
      </c>
      <c r="T7" s="10">
        <v>296</v>
      </c>
      <c r="U7" s="10">
        <v>172</v>
      </c>
      <c r="V7" s="10">
        <v>200</v>
      </c>
      <c r="W7" s="10">
        <v>161</v>
      </c>
      <c r="X7" s="10">
        <v>189</v>
      </c>
      <c r="Y7" s="10">
        <v>183</v>
      </c>
      <c r="Z7" s="10">
        <v>92</v>
      </c>
      <c r="AA7" s="10">
        <v>229</v>
      </c>
      <c r="AB7" s="10">
        <v>195</v>
      </c>
      <c r="AC7" s="10">
        <v>113</v>
      </c>
      <c r="AD7" s="10">
        <v>64</v>
      </c>
      <c r="AE7" s="10"/>
      <c r="AF7" s="10">
        <v>482</v>
      </c>
      <c r="AG7" s="10">
        <v>538</v>
      </c>
      <c r="AH7" s="10">
        <v>563</v>
      </c>
      <c r="AI7" s="10">
        <v>282</v>
      </c>
      <c r="AJ7" s="10">
        <v>34</v>
      </c>
      <c r="AK7" s="10"/>
      <c r="AL7" s="10">
        <v>588</v>
      </c>
      <c r="AM7" s="10">
        <v>632</v>
      </c>
      <c r="AN7" s="10">
        <v>245</v>
      </c>
      <c r="AO7" s="10">
        <v>402</v>
      </c>
      <c r="AP7" s="10">
        <v>226</v>
      </c>
      <c r="AQ7" s="10">
        <v>105</v>
      </c>
      <c r="AR7" s="10"/>
      <c r="AS7" s="10">
        <v>1201</v>
      </c>
      <c r="AT7" s="10">
        <v>998</v>
      </c>
      <c r="AU7" s="10"/>
      <c r="AV7" s="10">
        <v>840</v>
      </c>
      <c r="AW7" s="10">
        <v>361</v>
      </c>
    </row>
    <row r="8" spans="2:49" ht="30" customHeight="1" x14ac:dyDescent="0.3">
      <c r="B8" s="11" t="s">
        <v>20</v>
      </c>
      <c r="C8" s="11">
        <v>2199</v>
      </c>
      <c r="D8" s="11">
        <v>1081</v>
      </c>
      <c r="E8" s="11">
        <v>1110</v>
      </c>
      <c r="F8" s="11"/>
      <c r="G8" s="11">
        <v>308</v>
      </c>
      <c r="H8" s="11">
        <v>374</v>
      </c>
      <c r="I8" s="11">
        <v>376</v>
      </c>
      <c r="J8" s="11">
        <v>374</v>
      </c>
      <c r="K8" s="11">
        <v>309</v>
      </c>
      <c r="L8" s="11">
        <v>458</v>
      </c>
      <c r="M8" s="11"/>
      <c r="N8" s="11">
        <v>592</v>
      </c>
      <c r="O8" s="11">
        <v>571</v>
      </c>
      <c r="P8" s="11">
        <v>483</v>
      </c>
      <c r="Q8" s="11">
        <v>547</v>
      </c>
      <c r="R8" s="11"/>
      <c r="S8" s="11">
        <v>309</v>
      </c>
      <c r="T8" s="11">
        <v>287</v>
      </c>
      <c r="U8" s="11">
        <v>176</v>
      </c>
      <c r="V8" s="11">
        <v>198</v>
      </c>
      <c r="W8" s="11">
        <v>153</v>
      </c>
      <c r="X8" s="11">
        <v>197</v>
      </c>
      <c r="Y8" s="11">
        <v>176</v>
      </c>
      <c r="Z8" s="11">
        <v>88</v>
      </c>
      <c r="AA8" s="11">
        <v>241</v>
      </c>
      <c r="AB8" s="11">
        <v>198</v>
      </c>
      <c r="AC8" s="11">
        <v>110</v>
      </c>
      <c r="AD8" s="11">
        <v>66</v>
      </c>
      <c r="AE8" s="11"/>
      <c r="AF8" s="11">
        <v>484</v>
      </c>
      <c r="AG8" s="11">
        <v>540</v>
      </c>
      <c r="AH8" s="11">
        <v>566</v>
      </c>
      <c r="AI8" s="11">
        <v>283</v>
      </c>
      <c r="AJ8" s="11">
        <v>32</v>
      </c>
      <c r="AK8" s="11"/>
      <c r="AL8" s="11">
        <v>590</v>
      </c>
      <c r="AM8" s="11">
        <v>636</v>
      </c>
      <c r="AN8" s="11">
        <v>247</v>
      </c>
      <c r="AO8" s="11">
        <v>398</v>
      </c>
      <c r="AP8" s="11">
        <v>223</v>
      </c>
      <c r="AQ8" s="11">
        <v>104</v>
      </c>
      <c r="AR8" s="11"/>
      <c r="AS8" s="11">
        <v>1195</v>
      </c>
      <c r="AT8" s="11">
        <v>1004</v>
      </c>
      <c r="AU8" s="11"/>
      <c r="AV8" s="11">
        <v>836</v>
      </c>
      <c r="AW8" s="11">
        <v>360</v>
      </c>
    </row>
    <row r="9" spans="2:49" x14ac:dyDescent="0.3">
      <c r="B9" s="18" t="s">
        <v>407</v>
      </c>
      <c r="C9" s="17">
        <v>0.26476219143298402</v>
      </c>
      <c r="D9" s="17">
        <v>0.230796012100389</v>
      </c>
      <c r="E9" s="17">
        <v>0.29708496349091201</v>
      </c>
      <c r="F9" s="17"/>
      <c r="G9" s="17">
        <v>0.20065776348520101</v>
      </c>
      <c r="H9" s="17">
        <v>0.149927194627057</v>
      </c>
      <c r="I9" s="17">
        <v>0.187196100494744</v>
      </c>
      <c r="J9" s="17">
        <v>0.28269250055741102</v>
      </c>
      <c r="K9" s="17">
        <v>0.36883508652805003</v>
      </c>
      <c r="L9" s="17">
        <v>0.38062569088970499</v>
      </c>
      <c r="M9" s="17"/>
      <c r="N9" s="17">
        <v>0.18847050497589099</v>
      </c>
      <c r="O9" s="17">
        <v>0.275461658669854</v>
      </c>
      <c r="P9" s="17">
        <v>0.28830596476253001</v>
      </c>
      <c r="Q9" s="17">
        <v>0.31286453576749201</v>
      </c>
      <c r="R9" s="17"/>
      <c r="S9" s="17">
        <v>0.24529295229966999</v>
      </c>
      <c r="T9" s="17">
        <v>0.312920377525649</v>
      </c>
      <c r="U9" s="17">
        <v>0.26915927988065602</v>
      </c>
      <c r="V9" s="17">
        <v>0.26594864969104798</v>
      </c>
      <c r="W9" s="17">
        <v>0.27083110526665499</v>
      </c>
      <c r="X9" s="17">
        <v>0.29664270320351099</v>
      </c>
      <c r="Y9" s="17">
        <v>0.297109266331052</v>
      </c>
      <c r="Z9" s="17">
        <v>0.22672942464152401</v>
      </c>
      <c r="AA9" s="17">
        <v>0.216916870520074</v>
      </c>
      <c r="AB9" s="17">
        <v>0.24093415587582201</v>
      </c>
      <c r="AC9" s="17">
        <v>0.25917748126694601</v>
      </c>
      <c r="AD9" s="17">
        <v>0.24179903120445201</v>
      </c>
      <c r="AE9" s="17"/>
      <c r="AF9" s="17">
        <v>0.32277725101294702</v>
      </c>
      <c r="AG9" s="17">
        <v>0.26600449912079599</v>
      </c>
      <c r="AH9" s="17">
        <v>0.24115615111657701</v>
      </c>
      <c r="AI9" s="17">
        <v>0.14466859166099599</v>
      </c>
      <c r="AJ9" s="17">
        <v>0.17416688366158201</v>
      </c>
      <c r="AK9" s="17"/>
      <c r="AL9" s="17">
        <v>0.207838309053721</v>
      </c>
      <c r="AM9" s="17">
        <v>0.27330032764795997</v>
      </c>
      <c r="AN9" s="17">
        <v>0.27962568820898898</v>
      </c>
      <c r="AO9" s="17">
        <v>0.297348669955178</v>
      </c>
      <c r="AP9" s="17">
        <v>0.32282723099935801</v>
      </c>
      <c r="AQ9" s="17">
        <v>0.24335560952870899</v>
      </c>
      <c r="AR9" s="17"/>
      <c r="AS9" s="17">
        <v>0.26005318152322598</v>
      </c>
      <c r="AT9" s="17">
        <v>0.27036671311232802</v>
      </c>
      <c r="AU9" s="17"/>
      <c r="AV9" s="17">
        <v>0.26682463032779602</v>
      </c>
      <c r="AW9" s="17">
        <v>0.24431829265096899</v>
      </c>
    </row>
    <row r="10" spans="2:49" x14ac:dyDescent="0.3">
      <c r="B10" s="18" t="s">
        <v>392</v>
      </c>
      <c r="C10" s="17">
        <v>0.111983643264325</v>
      </c>
      <c r="D10" s="17">
        <v>0.114964782806684</v>
      </c>
      <c r="E10" s="17">
        <v>0.108081948307618</v>
      </c>
      <c r="F10" s="17"/>
      <c r="G10" s="17">
        <v>0.119594209784325</v>
      </c>
      <c r="H10" s="17">
        <v>0.10015812284056599</v>
      </c>
      <c r="I10" s="17">
        <v>7.1543060997130301E-2</v>
      </c>
      <c r="J10" s="17">
        <v>0.129122016816866</v>
      </c>
      <c r="K10" s="17">
        <v>0.135240107163727</v>
      </c>
      <c r="L10" s="17">
        <v>0.120062980456545</v>
      </c>
      <c r="M10" s="17"/>
      <c r="N10" s="17">
        <v>0.10621333342021901</v>
      </c>
      <c r="O10" s="17">
        <v>0.133300599395409</v>
      </c>
      <c r="P10" s="17">
        <v>9.5610460745769399E-2</v>
      </c>
      <c r="Q10" s="17">
        <v>0.109765653804788</v>
      </c>
      <c r="R10" s="17"/>
      <c r="S10" s="17">
        <v>9.1031342408975105E-2</v>
      </c>
      <c r="T10" s="17">
        <v>0.13022871484981599</v>
      </c>
      <c r="U10" s="17">
        <v>0.11940839845029599</v>
      </c>
      <c r="V10" s="17">
        <v>8.5504512373891395E-2</v>
      </c>
      <c r="W10" s="17">
        <v>0.148838122515908</v>
      </c>
      <c r="X10" s="17">
        <v>8.9666933767498402E-2</v>
      </c>
      <c r="Y10" s="17">
        <v>0.13840704803411599</v>
      </c>
      <c r="Z10" s="17">
        <v>0.10695278905182699</v>
      </c>
      <c r="AA10" s="17">
        <v>0.112367093584606</v>
      </c>
      <c r="AB10" s="17">
        <v>0.11091407734889799</v>
      </c>
      <c r="AC10" s="17">
        <v>0.13022838477620299</v>
      </c>
      <c r="AD10" s="17">
        <v>7.8970303106045803E-2</v>
      </c>
      <c r="AE10" s="17"/>
      <c r="AF10" s="17">
        <v>9.5336616123182505E-2</v>
      </c>
      <c r="AG10" s="17">
        <v>0.12440133553919799</v>
      </c>
      <c r="AH10" s="17">
        <v>0.12625586694618901</v>
      </c>
      <c r="AI10" s="17">
        <v>9.3804621200219193E-2</v>
      </c>
      <c r="AJ10" s="17">
        <v>2.93053671234818E-2</v>
      </c>
      <c r="AK10" s="17"/>
      <c r="AL10" s="17">
        <v>0.104135141323921</v>
      </c>
      <c r="AM10" s="17">
        <v>0.12107819464142</v>
      </c>
      <c r="AN10" s="17">
        <v>8.8573191905222795E-2</v>
      </c>
      <c r="AO10" s="17">
        <v>0.108775567264181</v>
      </c>
      <c r="AP10" s="17">
        <v>0.13764802064305301</v>
      </c>
      <c r="AQ10" s="17">
        <v>0.115020054744341</v>
      </c>
      <c r="AR10" s="17"/>
      <c r="AS10" s="17">
        <v>0.106509519795516</v>
      </c>
      <c r="AT10" s="17">
        <v>0.118498780043455</v>
      </c>
      <c r="AU10" s="17"/>
      <c r="AV10" s="17">
        <v>9.7618277430970499E-2</v>
      </c>
      <c r="AW10" s="17">
        <v>0.12717019590489101</v>
      </c>
    </row>
    <row r="11" spans="2:49" x14ac:dyDescent="0.3">
      <c r="B11" s="18" t="s">
        <v>393</v>
      </c>
      <c r="C11" s="17">
        <v>0.20138265990632501</v>
      </c>
      <c r="D11" s="17">
        <v>0.207868556507043</v>
      </c>
      <c r="E11" s="17">
        <v>0.19558953901442799</v>
      </c>
      <c r="F11" s="17"/>
      <c r="G11" s="17">
        <v>0.19643236204564399</v>
      </c>
      <c r="H11" s="17">
        <v>0.20804723152475199</v>
      </c>
      <c r="I11" s="17">
        <v>0.25019888858789102</v>
      </c>
      <c r="J11" s="17">
        <v>0.22832025618980101</v>
      </c>
      <c r="K11" s="17">
        <v>0.18644452664438799</v>
      </c>
      <c r="L11" s="17">
        <v>0.14717290861632601</v>
      </c>
      <c r="M11" s="17"/>
      <c r="N11" s="17">
        <v>0.197511690172406</v>
      </c>
      <c r="O11" s="17">
        <v>0.199985395001022</v>
      </c>
      <c r="P11" s="17">
        <v>0.21761881963952401</v>
      </c>
      <c r="Q11" s="17">
        <v>0.193141496890752</v>
      </c>
      <c r="R11" s="17"/>
      <c r="S11" s="17">
        <v>0.198611378223575</v>
      </c>
      <c r="T11" s="17">
        <v>0.17541738574997301</v>
      </c>
      <c r="U11" s="17">
        <v>0.23232810036766399</v>
      </c>
      <c r="V11" s="17">
        <v>0.22340234322577901</v>
      </c>
      <c r="W11" s="17">
        <v>0.24076020183919</v>
      </c>
      <c r="X11" s="17">
        <v>0.16939196273891199</v>
      </c>
      <c r="Y11" s="17">
        <v>0.19752229974579</v>
      </c>
      <c r="Z11" s="17">
        <v>0.177023855612013</v>
      </c>
      <c r="AA11" s="17">
        <v>0.19101814813583801</v>
      </c>
      <c r="AB11" s="17">
        <v>0.20507742283170499</v>
      </c>
      <c r="AC11" s="17">
        <v>0.20261795795572901</v>
      </c>
      <c r="AD11" s="17">
        <v>0.250225075090038</v>
      </c>
      <c r="AE11" s="17"/>
      <c r="AF11" s="17">
        <v>0.21149521167462501</v>
      </c>
      <c r="AG11" s="17">
        <v>0.20597088610272599</v>
      </c>
      <c r="AH11" s="17">
        <v>0.193153481242891</v>
      </c>
      <c r="AI11" s="17">
        <v>0.21794731348271701</v>
      </c>
      <c r="AJ11" s="17">
        <v>0.19998468428456601</v>
      </c>
      <c r="AK11" s="17"/>
      <c r="AL11" s="17">
        <v>0.199654324530641</v>
      </c>
      <c r="AM11" s="17">
        <v>0.22079332678393601</v>
      </c>
      <c r="AN11" s="17">
        <v>0.19688855570863101</v>
      </c>
      <c r="AO11" s="17">
        <v>0.20361854371969801</v>
      </c>
      <c r="AP11" s="17">
        <v>0.15181690933035</v>
      </c>
      <c r="AQ11" s="17">
        <v>0.20301822661626301</v>
      </c>
      <c r="AR11" s="17"/>
      <c r="AS11" s="17">
        <v>0.190387086576734</v>
      </c>
      <c r="AT11" s="17">
        <v>0.21446925991003599</v>
      </c>
      <c r="AU11" s="17"/>
      <c r="AV11" s="17">
        <v>0.174134440345907</v>
      </c>
      <c r="AW11" s="17">
        <v>0.228153536520149</v>
      </c>
    </row>
    <row r="12" spans="2:49" x14ac:dyDescent="0.3">
      <c r="B12" s="18" t="s">
        <v>394</v>
      </c>
      <c r="C12" s="17">
        <v>0.17184663618714599</v>
      </c>
      <c r="D12" s="17">
        <v>0.18177114399448099</v>
      </c>
      <c r="E12" s="17">
        <v>0.162434899183383</v>
      </c>
      <c r="F12" s="17"/>
      <c r="G12" s="17">
        <v>0.212646031181913</v>
      </c>
      <c r="H12" s="17">
        <v>0.23608292632391301</v>
      </c>
      <c r="I12" s="17">
        <v>0.20452420788040099</v>
      </c>
      <c r="J12" s="17">
        <v>0.149030397480169</v>
      </c>
      <c r="K12" s="17">
        <v>0.12551450392183999</v>
      </c>
      <c r="L12" s="17">
        <v>0.11494754485764599</v>
      </c>
      <c r="M12" s="17"/>
      <c r="N12" s="17">
        <v>0.19582039578660601</v>
      </c>
      <c r="O12" s="17">
        <v>0.16095745976784201</v>
      </c>
      <c r="P12" s="17">
        <v>0.17469971087317701</v>
      </c>
      <c r="Q12" s="17">
        <v>0.15663642839911099</v>
      </c>
      <c r="R12" s="17"/>
      <c r="S12" s="17">
        <v>0.20739983637255199</v>
      </c>
      <c r="T12" s="17">
        <v>0.164095202896756</v>
      </c>
      <c r="U12" s="17">
        <v>0.16740134755664199</v>
      </c>
      <c r="V12" s="17">
        <v>0.13376651364598</v>
      </c>
      <c r="W12" s="17">
        <v>0.132431261837889</v>
      </c>
      <c r="X12" s="17">
        <v>0.184828675856618</v>
      </c>
      <c r="Y12" s="17">
        <v>0.162103397595773</v>
      </c>
      <c r="Z12" s="17">
        <v>0.20278070704486201</v>
      </c>
      <c r="AA12" s="17">
        <v>0.17917474378692499</v>
      </c>
      <c r="AB12" s="17">
        <v>0.18471038125663899</v>
      </c>
      <c r="AC12" s="17">
        <v>0.162719130966853</v>
      </c>
      <c r="AD12" s="17">
        <v>0.15266056411923101</v>
      </c>
      <c r="AE12" s="17"/>
      <c r="AF12" s="17">
        <v>0.14947984784712501</v>
      </c>
      <c r="AG12" s="17">
        <v>0.17348843795768401</v>
      </c>
      <c r="AH12" s="17">
        <v>0.20123289470552799</v>
      </c>
      <c r="AI12" s="17">
        <v>0.18422565774257099</v>
      </c>
      <c r="AJ12" s="17">
        <v>0.20051046968378999</v>
      </c>
      <c r="AK12" s="17"/>
      <c r="AL12" s="17">
        <v>0.201782254179835</v>
      </c>
      <c r="AM12" s="17">
        <v>0.153465254900398</v>
      </c>
      <c r="AN12" s="17">
        <v>0.17337073329840899</v>
      </c>
      <c r="AO12" s="17">
        <v>0.17850226289669099</v>
      </c>
      <c r="AP12" s="17">
        <v>0.162321659983652</v>
      </c>
      <c r="AQ12" s="17">
        <v>0.107529324429221</v>
      </c>
      <c r="AR12" s="17"/>
      <c r="AS12" s="17">
        <v>0.180952465757791</v>
      </c>
      <c r="AT12" s="17">
        <v>0.16100915225419701</v>
      </c>
      <c r="AU12" s="17"/>
      <c r="AV12" s="17">
        <v>0.177876208755534</v>
      </c>
      <c r="AW12" s="17">
        <v>0.188100797447217</v>
      </c>
    </row>
    <row r="13" spans="2:49" x14ac:dyDescent="0.3">
      <c r="B13" s="18" t="s">
        <v>408</v>
      </c>
      <c r="C13" s="17">
        <v>0.17381640649270899</v>
      </c>
      <c r="D13" s="17">
        <v>0.19884596184683401</v>
      </c>
      <c r="E13" s="17">
        <v>0.149864400170204</v>
      </c>
      <c r="F13" s="17"/>
      <c r="G13" s="17">
        <v>0.21057754067862899</v>
      </c>
      <c r="H13" s="17">
        <v>0.26320657678635201</v>
      </c>
      <c r="I13" s="17">
        <v>0.21059828007641099</v>
      </c>
      <c r="J13" s="17">
        <v>0.12575163666459999</v>
      </c>
      <c r="K13" s="17">
        <v>0.10079495861186399</v>
      </c>
      <c r="L13" s="17">
        <v>0.13438316966941999</v>
      </c>
      <c r="M13" s="17"/>
      <c r="N13" s="17">
        <v>0.248122852805472</v>
      </c>
      <c r="O13" s="17">
        <v>0.15481454152164001</v>
      </c>
      <c r="P13" s="17">
        <v>0.16002342648390999</v>
      </c>
      <c r="Q13" s="17">
        <v>0.125423066447505</v>
      </c>
      <c r="R13" s="17"/>
      <c r="S13" s="17">
        <v>0.18534052185372199</v>
      </c>
      <c r="T13" s="17">
        <v>0.15813869528753999</v>
      </c>
      <c r="U13" s="17">
        <v>0.106708526811899</v>
      </c>
      <c r="V13" s="17">
        <v>0.20654387735579299</v>
      </c>
      <c r="W13" s="17">
        <v>0.13791482966555199</v>
      </c>
      <c r="X13" s="17">
        <v>0.15855985391298899</v>
      </c>
      <c r="Y13" s="17">
        <v>0.124770902995227</v>
      </c>
      <c r="Z13" s="17">
        <v>0.22325594587404399</v>
      </c>
      <c r="AA13" s="17">
        <v>0.23249223701673799</v>
      </c>
      <c r="AB13" s="17">
        <v>0.183929060012512</v>
      </c>
      <c r="AC13" s="17">
        <v>0.1854258291691</v>
      </c>
      <c r="AD13" s="17">
        <v>0.19880370067743899</v>
      </c>
      <c r="AE13" s="17"/>
      <c r="AF13" s="17">
        <v>0.108620026554527</v>
      </c>
      <c r="AG13" s="17">
        <v>0.16210642279620999</v>
      </c>
      <c r="AH13" s="17">
        <v>0.17444235293987501</v>
      </c>
      <c r="AI13" s="17">
        <v>0.31084243520764698</v>
      </c>
      <c r="AJ13" s="17">
        <v>0.39603259524658002</v>
      </c>
      <c r="AK13" s="17"/>
      <c r="AL13" s="17">
        <v>0.22494328405383399</v>
      </c>
      <c r="AM13" s="17">
        <v>0.15659388260624199</v>
      </c>
      <c r="AN13" s="17">
        <v>0.17566922432396001</v>
      </c>
      <c r="AO13" s="17">
        <v>0.124931436045035</v>
      </c>
      <c r="AP13" s="17">
        <v>0.144911216443605</v>
      </c>
      <c r="AQ13" s="17">
        <v>0.235402018622417</v>
      </c>
      <c r="AR13" s="17"/>
      <c r="AS13" s="17">
        <v>0.18852443269538099</v>
      </c>
      <c r="AT13" s="17">
        <v>0.156311356961505</v>
      </c>
      <c r="AU13" s="17"/>
      <c r="AV13" s="17">
        <v>0.201301679961741</v>
      </c>
      <c r="AW13" s="17">
        <v>0.15883380493875601</v>
      </c>
    </row>
    <row r="14" spans="2:49" x14ac:dyDescent="0.3">
      <c r="B14" s="18" t="s">
        <v>409</v>
      </c>
      <c r="C14" s="19">
        <v>7.62084627165108E-2</v>
      </c>
      <c r="D14" s="19">
        <v>6.5753542744570001E-2</v>
      </c>
      <c r="E14" s="19">
        <v>8.6944249833454695E-2</v>
      </c>
      <c r="F14" s="19"/>
      <c r="G14" s="19">
        <v>6.00920928242877E-2</v>
      </c>
      <c r="H14" s="19">
        <v>4.2577947897360698E-2</v>
      </c>
      <c r="I14" s="19">
        <v>7.5939461963423494E-2</v>
      </c>
      <c r="J14" s="19">
        <v>8.5083192291152104E-2</v>
      </c>
      <c r="K14" s="19">
        <v>8.3170817130131303E-2</v>
      </c>
      <c r="L14" s="19">
        <v>0.10280770551035701</v>
      </c>
      <c r="M14" s="19"/>
      <c r="N14" s="19">
        <v>6.3861222839406803E-2</v>
      </c>
      <c r="O14" s="19">
        <v>7.5480345644232893E-2</v>
      </c>
      <c r="P14" s="19">
        <v>6.3741617495088901E-2</v>
      </c>
      <c r="Q14" s="19">
        <v>0.10216881869035099</v>
      </c>
      <c r="R14" s="19"/>
      <c r="S14" s="19">
        <v>7.2323968841505895E-2</v>
      </c>
      <c r="T14" s="19">
        <v>5.9199623690265997E-2</v>
      </c>
      <c r="U14" s="19">
        <v>0.104994346932844</v>
      </c>
      <c r="V14" s="19">
        <v>8.4834103707509004E-2</v>
      </c>
      <c r="W14" s="19">
        <v>6.9224478874804998E-2</v>
      </c>
      <c r="X14" s="19">
        <v>0.100909870520471</v>
      </c>
      <c r="Y14" s="19">
        <v>8.0087085298041996E-2</v>
      </c>
      <c r="Z14" s="19">
        <v>6.3257277775729301E-2</v>
      </c>
      <c r="AA14" s="19">
        <v>6.8030906955818302E-2</v>
      </c>
      <c r="AB14" s="19">
        <v>7.4434902674423806E-2</v>
      </c>
      <c r="AC14" s="19">
        <v>5.9831215865170803E-2</v>
      </c>
      <c r="AD14" s="19">
        <v>7.75413258027947E-2</v>
      </c>
      <c r="AE14" s="19"/>
      <c r="AF14" s="19">
        <v>0.112291046787593</v>
      </c>
      <c r="AG14" s="19">
        <v>6.8028418483386199E-2</v>
      </c>
      <c r="AH14" s="19">
        <v>6.3759253048939604E-2</v>
      </c>
      <c r="AI14" s="19">
        <v>4.8511380705849601E-2</v>
      </c>
      <c r="AJ14" s="19">
        <v>0</v>
      </c>
      <c r="AK14" s="19"/>
      <c r="AL14" s="19">
        <v>6.1646686858048E-2</v>
      </c>
      <c r="AM14" s="19">
        <v>7.47690134200448E-2</v>
      </c>
      <c r="AN14" s="19">
        <v>8.5872606554788206E-2</v>
      </c>
      <c r="AO14" s="19">
        <v>8.6823520119217998E-2</v>
      </c>
      <c r="AP14" s="19">
        <v>8.0474962599981895E-2</v>
      </c>
      <c r="AQ14" s="19">
        <v>9.5674766059050106E-2</v>
      </c>
      <c r="AR14" s="19"/>
      <c r="AS14" s="19">
        <v>7.3573313651351196E-2</v>
      </c>
      <c r="AT14" s="19">
        <v>7.93447377184784E-2</v>
      </c>
      <c r="AU14" s="19"/>
      <c r="AV14" s="19">
        <v>8.2244763178051794E-2</v>
      </c>
      <c r="AW14" s="19">
        <v>5.3423372538018703E-2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2197</v>
      </c>
      <c r="D7" s="10">
        <v>1067</v>
      </c>
      <c r="E7" s="10">
        <v>1122</v>
      </c>
      <c r="F7" s="10"/>
      <c r="G7" s="10">
        <v>310</v>
      </c>
      <c r="H7" s="10">
        <v>388</v>
      </c>
      <c r="I7" s="10">
        <v>322</v>
      </c>
      <c r="J7" s="10">
        <v>364</v>
      </c>
      <c r="K7" s="10">
        <v>323</v>
      </c>
      <c r="L7" s="10">
        <v>490</v>
      </c>
      <c r="M7" s="10"/>
      <c r="N7" s="10">
        <v>599</v>
      </c>
      <c r="O7" s="10">
        <v>581</v>
      </c>
      <c r="P7" s="10">
        <v>458</v>
      </c>
      <c r="Q7" s="10">
        <v>553</v>
      </c>
      <c r="R7" s="10"/>
      <c r="S7" s="10">
        <v>305</v>
      </c>
      <c r="T7" s="10">
        <v>296</v>
      </c>
      <c r="U7" s="10">
        <v>171</v>
      </c>
      <c r="V7" s="10">
        <v>200</v>
      </c>
      <c r="W7" s="10">
        <v>161</v>
      </c>
      <c r="X7" s="10">
        <v>189</v>
      </c>
      <c r="Y7" s="10">
        <v>183</v>
      </c>
      <c r="Z7" s="10">
        <v>92</v>
      </c>
      <c r="AA7" s="10">
        <v>230</v>
      </c>
      <c r="AB7" s="10">
        <v>194</v>
      </c>
      <c r="AC7" s="10">
        <v>112</v>
      </c>
      <c r="AD7" s="10">
        <v>64</v>
      </c>
      <c r="AE7" s="10"/>
      <c r="AF7" s="10">
        <v>482</v>
      </c>
      <c r="AG7" s="10">
        <v>537</v>
      </c>
      <c r="AH7" s="10">
        <v>562</v>
      </c>
      <c r="AI7" s="10">
        <v>282</v>
      </c>
      <c r="AJ7" s="10">
        <v>34</v>
      </c>
      <c r="AK7" s="10"/>
      <c r="AL7" s="10">
        <v>587</v>
      </c>
      <c r="AM7" s="10">
        <v>633</v>
      </c>
      <c r="AN7" s="10">
        <v>244</v>
      </c>
      <c r="AO7" s="10">
        <v>402</v>
      </c>
      <c r="AP7" s="10">
        <v>225</v>
      </c>
      <c r="AQ7" s="10">
        <v>105</v>
      </c>
      <c r="AR7" s="10"/>
      <c r="AS7" s="10">
        <v>1199</v>
      </c>
      <c r="AT7" s="10">
        <v>998</v>
      </c>
      <c r="AU7" s="10"/>
      <c r="AV7" s="10">
        <v>838</v>
      </c>
      <c r="AW7" s="10">
        <v>361</v>
      </c>
    </row>
    <row r="8" spans="2:49" ht="30" customHeight="1" x14ac:dyDescent="0.3">
      <c r="B8" s="11" t="s">
        <v>20</v>
      </c>
      <c r="C8" s="11">
        <v>2197</v>
      </c>
      <c r="D8" s="11">
        <v>1081</v>
      </c>
      <c r="E8" s="11">
        <v>1108</v>
      </c>
      <c r="F8" s="11"/>
      <c r="G8" s="11">
        <v>307</v>
      </c>
      <c r="H8" s="11">
        <v>374</v>
      </c>
      <c r="I8" s="11">
        <v>375</v>
      </c>
      <c r="J8" s="11">
        <v>374</v>
      </c>
      <c r="K8" s="11">
        <v>308</v>
      </c>
      <c r="L8" s="11">
        <v>458</v>
      </c>
      <c r="M8" s="11"/>
      <c r="N8" s="11">
        <v>591</v>
      </c>
      <c r="O8" s="11">
        <v>571</v>
      </c>
      <c r="P8" s="11">
        <v>483</v>
      </c>
      <c r="Q8" s="11">
        <v>546</v>
      </c>
      <c r="R8" s="11"/>
      <c r="S8" s="11">
        <v>309</v>
      </c>
      <c r="T8" s="11">
        <v>287</v>
      </c>
      <c r="U8" s="11">
        <v>175</v>
      </c>
      <c r="V8" s="11">
        <v>198</v>
      </c>
      <c r="W8" s="11">
        <v>153</v>
      </c>
      <c r="X8" s="11">
        <v>197</v>
      </c>
      <c r="Y8" s="11">
        <v>176</v>
      </c>
      <c r="Z8" s="11">
        <v>88</v>
      </c>
      <c r="AA8" s="11">
        <v>242</v>
      </c>
      <c r="AB8" s="11">
        <v>197</v>
      </c>
      <c r="AC8" s="11">
        <v>109</v>
      </c>
      <c r="AD8" s="11">
        <v>66</v>
      </c>
      <c r="AE8" s="11"/>
      <c r="AF8" s="11">
        <v>484</v>
      </c>
      <c r="AG8" s="11">
        <v>539</v>
      </c>
      <c r="AH8" s="11">
        <v>564</v>
      </c>
      <c r="AI8" s="11">
        <v>283</v>
      </c>
      <c r="AJ8" s="11">
        <v>32</v>
      </c>
      <c r="AK8" s="11"/>
      <c r="AL8" s="11">
        <v>589</v>
      </c>
      <c r="AM8" s="11">
        <v>637</v>
      </c>
      <c r="AN8" s="11">
        <v>246</v>
      </c>
      <c r="AO8" s="11">
        <v>398</v>
      </c>
      <c r="AP8" s="11">
        <v>222</v>
      </c>
      <c r="AQ8" s="11">
        <v>104</v>
      </c>
      <c r="AR8" s="11"/>
      <c r="AS8" s="11">
        <v>1193</v>
      </c>
      <c r="AT8" s="11">
        <v>1004</v>
      </c>
      <c r="AU8" s="11"/>
      <c r="AV8" s="11">
        <v>833</v>
      </c>
      <c r="AW8" s="11">
        <v>360</v>
      </c>
    </row>
    <row r="9" spans="2:49" x14ac:dyDescent="0.3">
      <c r="B9" s="18" t="s">
        <v>407</v>
      </c>
      <c r="C9" s="17">
        <v>0.27986401759641499</v>
      </c>
      <c r="D9" s="17">
        <v>0.25095311157606598</v>
      </c>
      <c r="E9" s="17">
        <v>0.30478664114280102</v>
      </c>
      <c r="F9" s="17"/>
      <c r="G9" s="17">
        <v>0.185356138903224</v>
      </c>
      <c r="H9" s="17">
        <v>0.144546176798696</v>
      </c>
      <c r="I9" s="17">
        <v>0.218784537341219</v>
      </c>
      <c r="J9" s="17">
        <v>0.27342521529647401</v>
      </c>
      <c r="K9" s="17">
        <v>0.37602852653632302</v>
      </c>
      <c r="L9" s="17">
        <v>0.44412616117439502</v>
      </c>
      <c r="M9" s="17"/>
      <c r="N9" s="17">
        <v>0.221786124253011</v>
      </c>
      <c r="O9" s="17">
        <v>0.31267824585531501</v>
      </c>
      <c r="P9" s="17">
        <v>0.27884716294013201</v>
      </c>
      <c r="Q9" s="17">
        <v>0.30516837539494401</v>
      </c>
      <c r="R9" s="17"/>
      <c r="S9" s="17">
        <v>0.25366161682031002</v>
      </c>
      <c r="T9" s="17">
        <v>0.31817364965531397</v>
      </c>
      <c r="U9" s="17">
        <v>0.31222502736548902</v>
      </c>
      <c r="V9" s="17">
        <v>0.27809725051876899</v>
      </c>
      <c r="W9" s="17">
        <v>0.27225089617975901</v>
      </c>
      <c r="X9" s="17">
        <v>0.29592690962629498</v>
      </c>
      <c r="Y9" s="17">
        <v>0.31678427287994698</v>
      </c>
      <c r="Z9" s="17">
        <v>0.31497110568137798</v>
      </c>
      <c r="AA9" s="17">
        <v>0.20110585754382401</v>
      </c>
      <c r="AB9" s="17">
        <v>0.286303532815462</v>
      </c>
      <c r="AC9" s="17">
        <v>0.31420000728942399</v>
      </c>
      <c r="AD9" s="17">
        <v>0.192577006963213</v>
      </c>
      <c r="AE9" s="17"/>
      <c r="AF9" s="17">
        <v>0.33220004317049501</v>
      </c>
      <c r="AG9" s="17">
        <v>0.27912087058351498</v>
      </c>
      <c r="AH9" s="17">
        <v>0.25223734632396699</v>
      </c>
      <c r="AI9" s="17">
        <v>0.163370128161931</v>
      </c>
      <c r="AJ9" s="17">
        <v>0.17084628701601401</v>
      </c>
      <c r="AK9" s="17"/>
      <c r="AL9" s="17">
        <v>0.21030177156892799</v>
      </c>
      <c r="AM9" s="17">
        <v>0.29456864845024999</v>
      </c>
      <c r="AN9" s="17">
        <v>0.30717934358229798</v>
      </c>
      <c r="AO9" s="17">
        <v>0.300028016526734</v>
      </c>
      <c r="AP9" s="17">
        <v>0.34397620449692501</v>
      </c>
      <c r="AQ9" s="17">
        <v>0.29738945213551299</v>
      </c>
      <c r="AR9" s="17"/>
      <c r="AS9" s="17">
        <v>0.27627210035980299</v>
      </c>
      <c r="AT9" s="17">
        <v>0.28413077622442001</v>
      </c>
      <c r="AU9" s="17"/>
      <c r="AV9" s="17">
        <v>0.28147201776291703</v>
      </c>
      <c r="AW9" s="17">
        <v>0.26422348550586899</v>
      </c>
    </row>
    <row r="10" spans="2:49" x14ac:dyDescent="0.3">
      <c r="B10" s="18" t="s">
        <v>392</v>
      </c>
      <c r="C10" s="17">
        <v>0.12847797865558999</v>
      </c>
      <c r="D10" s="17">
        <v>0.131009139069271</v>
      </c>
      <c r="E10" s="17">
        <v>0.12693469823428899</v>
      </c>
      <c r="F10" s="17"/>
      <c r="G10" s="17">
        <v>0.12999724667804499</v>
      </c>
      <c r="H10" s="17">
        <v>0.111377905954623</v>
      </c>
      <c r="I10" s="17">
        <v>0.12423189603559499</v>
      </c>
      <c r="J10" s="17">
        <v>0.153715676148096</v>
      </c>
      <c r="K10" s="17">
        <v>0.153108917278266</v>
      </c>
      <c r="L10" s="17">
        <v>0.107734842625114</v>
      </c>
      <c r="M10" s="17"/>
      <c r="N10" s="17">
        <v>0.12125154198912701</v>
      </c>
      <c r="O10" s="17">
        <v>0.146734750152408</v>
      </c>
      <c r="P10" s="17">
        <v>0.13251465909709301</v>
      </c>
      <c r="Q10" s="17">
        <v>0.11504546746047099</v>
      </c>
      <c r="R10" s="17"/>
      <c r="S10" s="17">
        <v>9.8236449831058406E-2</v>
      </c>
      <c r="T10" s="17">
        <v>0.12397246616549901</v>
      </c>
      <c r="U10" s="17">
        <v>0.104910438518525</v>
      </c>
      <c r="V10" s="17">
        <v>0.134863383111931</v>
      </c>
      <c r="W10" s="17">
        <v>0.18186946659206801</v>
      </c>
      <c r="X10" s="17">
        <v>0.119035453705368</v>
      </c>
      <c r="Y10" s="17">
        <v>0.12643080998025299</v>
      </c>
      <c r="Z10" s="17">
        <v>0.106571338896781</v>
      </c>
      <c r="AA10" s="17">
        <v>0.149749572088552</v>
      </c>
      <c r="AB10" s="17">
        <v>0.150337988538642</v>
      </c>
      <c r="AC10" s="17">
        <v>0.122835720018278</v>
      </c>
      <c r="AD10" s="17">
        <v>0.13802667272804001</v>
      </c>
      <c r="AE10" s="17"/>
      <c r="AF10" s="17">
        <v>0.128956409165456</v>
      </c>
      <c r="AG10" s="17">
        <v>0.12889394718411601</v>
      </c>
      <c r="AH10" s="17">
        <v>0.14362901697264799</v>
      </c>
      <c r="AI10" s="17">
        <v>0.10512229282584901</v>
      </c>
      <c r="AJ10" s="17">
        <v>0</v>
      </c>
      <c r="AK10" s="17"/>
      <c r="AL10" s="17">
        <v>0.12610100045583</v>
      </c>
      <c r="AM10" s="17">
        <v>0.14329393950261701</v>
      </c>
      <c r="AN10" s="17">
        <v>8.2831964160451105E-2</v>
      </c>
      <c r="AO10" s="17">
        <v>0.13607677158692399</v>
      </c>
      <c r="AP10" s="17">
        <v>0.13956982145883701</v>
      </c>
      <c r="AQ10" s="17">
        <v>0.107957896950428</v>
      </c>
      <c r="AR10" s="17"/>
      <c r="AS10" s="17">
        <v>0.119955726928302</v>
      </c>
      <c r="AT10" s="17">
        <v>0.138601372011317</v>
      </c>
      <c r="AU10" s="17"/>
      <c r="AV10" s="17">
        <v>0.121417706646008</v>
      </c>
      <c r="AW10" s="17">
        <v>0.116568205708761</v>
      </c>
    </row>
    <row r="11" spans="2:49" x14ac:dyDescent="0.3">
      <c r="B11" s="18" t="s">
        <v>393</v>
      </c>
      <c r="C11" s="17">
        <v>0.219859630772163</v>
      </c>
      <c r="D11" s="17">
        <v>0.22463305826369601</v>
      </c>
      <c r="E11" s="17">
        <v>0.21678741981909899</v>
      </c>
      <c r="F11" s="17"/>
      <c r="G11" s="17">
        <v>0.24155116325687701</v>
      </c>
      <c r="H11" s="17">
        <v>0.23520344443556901</v>
      </c>
      <c r="I11" s="17">
        <v>0.29040712622853498</v>
      </c>
      <c r="J11" s="17">
        <v>0.237127088302135</v>
      </c>
      <c r="K11" s="17">
        <v>0.19603777875196399</v>
      </c>
      <c r="L11" s="17">
        <v>0.13702644773272599</v>
      </c>
      <c r="M11" s="17"/>
      <c r="N11" s="17">
        <v>0.242631212606949</v>
      </c>
      <c r="O11" s="17">
        <v>0.18203226600662101</v>
      </c>
      <c r="P11" s="17">
        <v>0.21584204317662101</v>
      </c>
      <c r="Q11" s="17">
        <v>0.23884356112350999</v>
      </c>
      <c r="R11" s="17"/>
      <c r="S11" s="17">
        <v>0.228692999545687</v>
      </c>
      <c r="T11" s="17">
        <v>0.207496119599789</v>
      </c>
      <c r="U11" s="17">
        <v>0.19675628898007799</v>
      </c>
      <c r="V11" s="17">
        <v>0.19120501673666501</v>
      </c>
      <c r="W11" s="17">
        <v>0.22974188327166101</v>
      </c>
      <c r="X11" s="17">
        <v>0.190059083443962</v>
      </c>
      <c r="Y11" s="17">
        <v>0.23347444555446101</v>
      </c>
      <c r="Z11" s="17">
        <v>0.20599479791043601</v>
      </c>
      <c r="AA11" s="17">
        <v>0.23343626760693301</v>
      </c>
      <c r="AB11" s="17">
        <v>0.22015403443646001</v>
      </c>
      <c r="AC11" s="17">
        <v>0.24531177471465199</v>
      </c>
      <c r="AD11" s="17">
        <v>0.33507483825138501</v>
      </c>
      <c r="AE11" s="17"/>
      <c r="AF11" s="17">
        <v>0.200893201105762</v>
      </c>
      <c r="AG11" s="17">
        <v>0.237871264801119</v>
      </c>
      <c r="AH11" s="17">
        <v>0.22647879729244</v>
      </c>
      <c r="AI11" s="17">
        <v>0.21634667652276701</v>
      </c>
      <c r="AJ11" s="17">
        <v>0.266218770956127</v>
      </c>
      <c r="AK11" s="17"/>
      <c r="AL11" s="17">
        <v>0.23627834386232399</v>
      </c>
      <c r="AM11" s="17">
        <v>0.209049564193792</v>
      </c>
      <c r="AN11" s="17">
        <v>0.232924883623785</v>
      </c>
      <c r="AO11" s="17">
        <v>0.227130472683474</v>
      </c>
      <c r="AP11" s="17">
        <v>0.19851244124290299</v>
      </c>
      <c r="AQ11" s="17">
        <v>0.18220908947646799</v>
      </c>
      <c r="AR11" s="17"/>
      <c r="AS11" s="17">
        <v>0.20995919956928999</v>
      </c>
      <c r="AT11" s="17">
        <v>0.23162013288653699</v>
      </c>
      <c r="AU11" s="17"/>
      <c r="AV11" s="17">
        <v>0.199851887677885</v>
      </c>
      <c r="AW11" s="17">
        <v>0.23337863083086699</v>
      </c>
    </row>
    <row r="12" spans="2:49" x14ac:dyDescent="0.3">
      <c r="B12" s="18" t="s">
        <v>394</v>
      </c>
      <c r="C12" s="17">
        <v>0.163111465119364</v>
      </c>
      <c r="D12" s="17">
        <v>0.17587102870844001</v>
      </c>
      <c r="E12" s="17">
        <v>0.150856709667582</v>
      </c>
      <c r="F12" s="17"/>
      <c r="G12" s="17">
        <v>0.22557048858606499</v>
      </c>
      <c r="H12" s="17">
        <v>0.270149004760458</v>
      </c>
      <c r="I12" s="17">
        <v>0.18439409319985101</v>
      </c>
      <c r="J12" s="17">
        <v>0.134878090283999</v>
      </c>
      <c r="K12" s="17">
        <v>8.6486401280771494E-2</v>
      </c>
      <c r="L12" s="17">
        <v>9.1098065206722798E-2</v>
      </c>
      <c r="M12" s="17"/>
      <c r="N12" s="17">
        <v>0.19261539758943499</v>
      </c>
      <c r="O12" s="17">
        <v>0.15412816791276801</v>
      </c>
      <c r="P12" s="17">
        <v>0.17259292452463099</v>
      </c>
      <c r="Q12" s="17">
        <v>0.13209676612756799</v>
      </c>
      <c r="R12" s="17"/>
      <c r="S12" s="17">
        <v>0.19088729014348699</v>
      </c>
      <c r="T12" s="17">
        <v>0.158031277909888</v>
      </c>
      <c r="U12" s="17">
        <v>0.203067407998022</v>
      </c>
      <c r="V12" s="17">
        <v>0.176606214332648</v>
      </c>
      <c r="W12" s="17">
        <v>0.14347646382065299</v>
      </c>
      <c r="X12" s="17">
        <v>0.173544702344165</v>
      </c>
      <c r="Y12" s="17">
        <v>0.147333268797118</v>
      </c>
      <c r="Z12" s="17">
        <v>0.169225224003105</v>
      </c>
      <c r="AA12" s="17">
        <v>0.16931604464302799</v>
      </c>
      <c r="AB12" s="17">
        <v>0.12667297476818201</v>
      </c>
      <c r="AC12" s="17">
        <v>9.7200613281211296E-2</v>
      </c>
      <c r="AD12" s="17">
        <v>0.15180447196517</v>
      </c>
      <c r="AE12" s="17"/>
      <c r="AF12" s="17">
        <v>0.144070022579216</v>
      </c>
      <c r="AG12" s="17">
        <v>0.13846081482074701</v>
      </c>
      <c r="AH12" s="17">
        <v>0.165726958478117</v>
      </c>
      <c r="AI12" s="17">
        <v>0.26430964847362998</v>
      </c>
      <c r="AJ12" s="17">
        <v>0.32456597131953802</v>
      </c>
      <c r="AK12" s="17"/>
      <c r="AL12" s="17">
        <v>0.21130880223704099</v>
      </c>
      <c r="AM12" s="17">
        <v>0.13616495515995899</v>
      </c>
      <c r="AN12" s="17">
        <v>0.18736028202593699</v>
      </c>
      <c r="AO12" s="17">
        <v>0.138349653757463</v>
      </c>
      <c r="AP12" s="17">
        <v>0.119880997909561</v>
      </c>
      <c r="AQ12" s="17">
        <v>0.186518255109656</v>
      </c>
      <c r="AR12" s="17"/>
      <c r="AS12" s="17">
        <v>0.17393575125827301</v>
      </c>
      <c r="AT12" s="17">
        <v>0.150253536266094</v>
      </c>
      <c r="AU12" s="17"/>
      <c r="AV12" s="17">
        <v>0.160541252854422</v>
      </c>
      <c r="AW12" s="17">
        <v>0.20497185047265201</v>
      </c>
    </row>
    <row r="13" spans="2:49" x14ac:dyDescent="0.3">
      <c r="B13" s="18" t="s">
        <v>408</v>
      </c>
      <c r="C13" s="17">
        <v>0.109164325071303</v>
      </c>
      <c r="D13" s="17">
        <v>0.12531387532732799</v>
      </c>
      <c r="E13" s="17">
        <v>9.3268065508802497E-2</v>
      </c>
      <c r="F13" s="17"/>
      <c r="G13" s="17">
        <v>0.147660107758779</v>
      </c>
      <c r="H13" s="17">
        <v>0.17574265054093499</v>
      </c>
      <c r="I13" s="17">
        <v>0.10432064374333</v>
      </c>
      <c r="J13" s="17">
        <v>9.8693213433000707E-2</v>
      </c>
      <c r="K13" s="17">
        <v>6.5365322201256904E-2</v>
      </c>
      <c r="L13" s="17">
        <v>7.1017237778386005E-2</v>
      </c>
      <c r="M13" s="17"/>
      <c r="N13" s="17">
        <v>0.135870164574767</v>
      </c>
      <c r="O13" s="17">
        <v>9.2931109102385501E-2</v>
      </c>
      <c r="P13" s="17">
        <v>0.123279090122382</v>
      </c>
      <c r="Q13" s="17">
        <v>8.5966949100424794E-2</v>
      </c>
      <c r="R13" s="17"/>
      <c r="S13" s="17">
        <v>0.12284512956964901</v>
      </c>
      <c r="T13" s="17">
        <v>0.10513933178775101</v>
      </c>
      <c r="U13" s="17">
        <v>5.6935352821755998E-2</v>
      </c>
      <c r="V13" s="17">
        <v>0.118470706102551</v>
      </c>
      <c r="W13" s="17">
        <v>7.3949655978374093E-2</v>
      </c>
      <c r="X13" s="17">
        <v>0.138976122299415</v>
      </c>
      <c r="Y13" s="17">
        <v>7.44540154512284E-2</v>
      </c>
      <c r="Z13" s="17">
        <v>0.13845203735409101</v>
      </c>
      <c r="AA13" s="17">
        <v>0.14617592088227499</v>
      </c>
      <c r="AB13" s="17">
        <v>0.104280544096801</v>
      </c>
      <c r="AC13" s="17">
        <v>0.113868431254475</v>
      </c>
      <c r="AD13" s="17">
        <v>9.0715349370464493E-2</v>
      </c>
      <c r="AE13" s="17"/>
      <c r="AF13" s="17">
        <v>6.9481536958440504E-2</v>
      </c>
      <c r="AG13" s="17">
        <v>0.119625177061252</v>
      </c>
      <c r="AH13" s="17">
        <v>0.114723071774854</v>
      </c>
      <c r="AI13" s="17">
        <v>0.175856173963025</v>
      </c>
      <c r="AJ13" s="17">
        <v>0.21289919538864799</v>
      </c>
      <c r="AK13" s="17"/>
      <c r="AL13" s="17">
        <v>0.148019725573272</v>
      </c>
      <c r="AM13" s="17">
        <v>0.103174415025168</v>
      </c>
      <c r="AN13" s="17">
        <v>8.5965325898260003E-2</v>
      </c>
      <c r="AO13" s="17">
        <v>7.5035825447671706E-2</v>
      </c>
      <c r="AP13" s="17">
        <v>9.1552209514128097E-2</v>
      </c>
      <c r="AQ13" s="17">
        <v>0.15012652610455099</v>
      </c>
      <c r="AR13" s="17"/>
      <c r="AS13" s="17">
        <v>0.121627570546385</v>
      </c>
      <c r="AT13" s="17">
        <v>9.4359512860787795E-2</v>
      </c>
      <c r="AU13" s="17"/>
      <c r="AV13" s="17">
        <v>0.12645726713344899</v>
      </c>
      <c r="AW13" s="17">
        <v>0.110436786245841</v>
      </c>
    </row>
    <row r="14" spans="2:49" x14ac:dyDescent="0.3">
      <c r="B14" s="18" t="s">
        <v>409</v>
      </c>
      <c r="C14" s="19">
        <v>9.9522582785166E-2</v>
      </c>
      <c r="D14" s="19">
        <v>9.2219787055199301E-2</v>
      </c>
      <c r="E14" s="19">
        <v>0.10736646562742699</v>
      </c>
      <c r="F14" s="19"/>
      <c r="G14" s="19">
        <v>6.9864854817010297E-2</v>
      </c>
      <c r="H14" s="19">
        <v>6.29808175097189E-2</v>
      </c>
      <c r="I14" s="19">
        <v>7.7861703451468103E-2</v>
      </c>
      <c r="J14" s="19">
        <v>0.10216071653629601</v>
      </c>
      <c r="K14" s="19">
        <v>0.122973053951418</v>
      </c>
      <c r="L14" s="19">
        <v>0.148997245482657</v>
      </c>
      <c r="M14" s="19"/>
      <c r="N14" s="19">
        <v>8.5845558986711396E-2</v>
      </c>
      <c r="O14" s="19">
        <v>0.111495460970503</v>
      </c>
      <c r="P14" s="19">
        <v>7.6924120139140906E-2</v>
      </c>
      <c r="Q14" s="19">
        <v>0.122878880793082</v>
      </c>
      <c r="R14" s="19"/>
      <c r="S14" s="19">
        <v>0.10567651408980799</v>
      </c>
      <c r="T14" s="19">
        <v>8.7187154881759807E-2</v>
      </c>
      <c r="U14" s="19">
        <v>0.12610548431613</v>
      </c>
      <c r="V14" s="19">
        <v>0.10075742919743499</v>
      </c>
      <c r="W14" s="19">
        <v>9.8711634157484601E-2</v>
      </c>
      <c r="X14" s="19">
        <v>8.2457728580795198E-2</v>
      </c>
      <c r="Y14" s="19">
        <v>0.101523187336993</v>
      </c>
      <c r="Z14" s="19">
        <v>6.4785496154208699E-2</v>
      </c>
      <c r="AA14" s="19">
        <v>0.100216337235389</v>
      </c>
      <c r="AB14" s="19">
        <v>0.112250925344453</v>
      </c>
      <c r="AC14" s="19">
        <v>0.10658345344196</v>
      </c>
      <c r="AD14" s="19">
        <v>9.1801660721726894E-2</v>
      </c>
      <c r="AE14" s="19"/>
      <c r="AF14" s="19">
        <v>0.124398787020629</v>
      </c>
      <c r="AG14" s="19">
        <v>9.60279255492517E-2</v>
      </c>
      <c r="AH14" s="19">
        <v>9.7204809157974095E-2</v>
      </c>
      <c r="AI14" s="19">
        <v>7.4995080052797605E-2</v>
      </c>
      <c r="AJ14" s="19">
        <v>2.5469775319673101E-2</v>
      </c>
      <c r="AK14" s="19"/>
      <c r="AL14" s="19">
        <v>6.7990356302605207E-2</v>
      </c>
      <c r="AM14" s="19">
        <v>0.113748477668215</v>
      </c>
      <c r="AN14" s="19">
        <v>0.10373820070926899</v>
      </c>
      <c r="AO14" s="19">
        <v>0.123379259997732</v>
      </c>
      <c r="AP14" s="19">
        <v>0.106508325377645</v>
      </c>
      <c r="AQ14" s="19">
        <v>7.5798780223384002E-2</v>
      </c>
      <c r="AR14" s="19"/>
      <c r="AS14" s="19">
        <v>9.8249651337947594E-2</v>
      </c>
      <c r="AT14" s="19">
        <v>0.101034669750845</v>
      </c>
      <c r="AU14" s="19"/>
      <c r="AV14" s="19">
        <v>0.110259867925317</v>
      </c>
      <c r="AW14" s="19">
        <v>7.0421041236009799E-2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2199</v>
      </c>
      <c r="D7" s="10">
        <v>1068</v>
      </c>
      <c r="E7" s="10">
        <v>1123</v>
      </c>
      <c r="F7" s="10"/>
      <c r="G7" s="10">
        <v>311</v>
      </c>
      <c r="H7" s="10">
        <v>388</v>
      </c>
      <c r="I7" s="10">
        <v>323</v>
      </c>
      <c r="J7" s="10">
        <v>364</v>
      </c>
      <c r="K7" s="10">
        <v>324</v>
      </c>
      <c r="L7" s="10">
        <v>489</v>
      </c>
      <c r="M7" s="10"/>
      <c r="N7" s="10">
        <v>600</v>
      </c>
      <c r="O7" s="10">
        <v>581</v>
      </c>
      <c r="P7" s="10">
        <v>458</v>
      </c>
      <c r="Q7" s="10">
        <v>554</v>
      </c>
      <c r="R7" s="10"/>
      <c r="S7" s="10">
        <v>305</v>
      </c>
      <c r="T7" s="10">
        <v>296</v>
      </c>
      <c r="U7" s="10">
        <v>172</v>
      </c>
      <c r="V7" s="10">
        <v>200</v>
      </c>
      <c r="W7" s="10">
        <v>161</v>
      </c>
      <c r="X7" s="10">
        <v>190</v>
      </c>
      <c r="Y7" s="10">
        <v>182</v>
      </c>
      <c r="Z7" s="10">
        <v>92</v>
      </c>
      <c r="AA7" s="10">
        <v>230</v>
      </c>
      <c r="AB7" s="10">
        <v>195</v>
      </c>
      <c r="AC7" s="10">
        <v>112</v>
      </c>
      <c r="AD7" s="10">
        <v>64</v>
      </c>
      <c r="AE7" s="10"/>
      <c r="AF7" s="10">
        <v>483</v>
      </c>
      <c r="AG7" s="10">
        <v>539</v>
      </c>
      <c r="AH7" s="10">
        <v>562</v>
      </c>
      <c r="AI7" s="10">
        <v>281</v>
      </c>
      <c r="AJ7" s="10">
        <v>34</v>
      </c>
      <c r="AK7" s="10"/>
      <c r="AL7" s="10">
        <v>588</v>
      </c>
      <c r="AM7" s="10">
        <v>633</v>
      </c>
      <c r="AN7" s="10">
        <v>245</v>
      </c>
      <c r="AO7" s="10">
        <v>402</v>
      </c>
      <c r="AP7" s="10">
        <v>225</v>
      </c>
      <c r="AQ7" s="10">
        <v>105</v>
      </c>
      <c r="AR7" s="10"/>
      <c r="AS7" s="10">
        <v>1200</v>
      </c>
      <c r="AT7" s="10">
        <v>999</v>
      </c>
      <c r="AU7" s="10"/>
      <c r="AV7" s="10">
        <v>841</v>
      </c>
      <c r="AW7" s="10">
        <v>359</v>
      </c>
    </row>
    <row r="8" spans="2:49" ht="30" customHeight="1" x14ac:dyDescent="0.3">
      <c r="B8" s="11" t="s">
        <v>20</v>
      </c>
      <c r="C8" s="11">
        <v>2199</v>
      </c>
      <c r="D8" s="11">
        <v>1083</v>
      </c>
      <c r="E8" s="11">
        <v>1109</v>
      </c>
      <c r="F8" s="11"/>
      <c r="G8" s="11">
        <v>308</v>
      </c>
      <c r="H8" s="11">
        <v>374</v>
      </c>
      <c r="I8" s="11">
        <v>376</v>
      </c>
      <c r="J8" s="11">
        <v>374</v>
      </c>
      <c r="K8" s="11">
        <v>309</v>
      </c>
      <c r="L8" s="11">
        <v>458</v>
      </c>
      <c r="M8" s="11"/>
      <c r="N8" s="11">
        <v>592</v>
      </c>
      <c r="O8" s="11">
        <v>571</v>
      </c>
      <c r="P8" s="11">
        <v>483</v>
      </c>
      <c r="Q8" s="11">
        <v>547</v>
      </c>
      <c r="R8" s="11"/>
      <c r="S8" s="11">
        <v>309</v>
      </c>
      <c r="T8" s="11">
        <v>287</v>
      </c>
      <c r="U8" s="11">
        <v>176</v>
      </c>
      <c r="V8" s="11">
        <v>198</v>
      </c>
      <c r="W8" s="11">
        <v>153</v>
      </c>
      <c r="X8" s="11">
        <v>198</v>
      </c>
      <c r="Y8" s="11">
        <v>175</v>
      </c>
      <c r="Z8" s="11">
        <v>88</v>
      </c>
      <c r="AA8" s="11">
        <v>242</v>
      </c>
      <c r="AB8" s="11">
        <v>198</v>
      </c>
      <c r="AC8" s="11">
        <v>109</v>
      </c>
      <c r="AD8" s="11">
        <v>66</v>
      </c>
      <c r="AE8" s="11"/>
      <c r="AF8" s="11">
        <v>485</v>
      </c>
      <c r="AG8" s="11">
        <v>541</v>
      </c>
      <c r="AH8" s="11">
        <v>565</v>
      </c>
      <c r="AI8" s="11">
        <v>282</v>
      </c>
      <c r="AJ8" s="11">
        <v>32</v>
      </c>
      <c r="AK8" s="11"/>
      <c r="AL8" s="11">
        <v>590</v>
      </c>
      <c r="AM8" s="11">
        <v>637</v>
      </c>
      <c r="AN8" s="11">
        <v>247</v>
      </c>
      <c r="AO8" s="11">
        <v>398</v>
      </c>
      <c r="AP8" s="11">
        <v>222</v>
      </c>
      <c r="AQ8" s="11">
        <v>104</v>
      </c>
      <c r="AR8" s="11"/>
      <c r="AS8" s="11">
        <v>1194</v>
      </c>
      <c r="AT8" s="11">
        <v>1005</v>
      </c>
      <c r="AU8" s="11"/>
      <c r="AV8" s="11">
        <v>837</v>
      </c>
      <c r="AW8" s="11">
        <v>358</v>
      </c>
    </row>
    <row r="9" spans="2:49" x14ac:dyDescent="0.3">
      <c r="B9" s="18" t="s">
        <v>407</v>
      </c>
      <c r="C9" s="17">
        <v>0.289488283517911</v>
      </c>
      <c r="D9" s="17">
        <v>0.26979988675542299</v>
      </c>
      <c r="E9" s="17">
        <v>0.30819028820689298</v>
      </c>
      <c r="F9" s="17"/>
      <c r="G9" s="17">
        <v>0.19814705133168301</v>
      </c>
      <c r="H9" s="17">
        <v>0.148778621131577</v>
      </c>
      <c r="I9" s="17">
        <v>0.22572781588702201</v>
      </c>
      <c r="J9" s="17">
        <v>0.29323648550729098</v>
      </c>
      <c r="K9" s="17">
        <v>0.39912664011211302</v>
      </c>
      <c r="L9" s="17">
        <v>0.44126192546411003</v>
      </c>
      <c r="M9" s="17"/>
      <c r="N9" s="17">
        <v>0.22095143026808101</v>
      </c>
      <c r="O9" s="17">
        <v>0.32190650303024898</v>
      </c>
      <c r="P9" s="17">
        <v>0.31521462854316401</v>
      </c>
      <c r="Q9" s="17">
        <v>0.303115641357593</v>
      </c>
      <c r="R9" s="17"/>
      <c r="S9" s="17">
        <v>0.25671885137671902</v>
      </c>
      <c r="T9" s="17">
        <v>0.34158352604494302</v>
      </c>
      <c r="U9" s="17">
        <v>0.30924446839762199</v>
      </c>
      <c r="V9" s="17">
        <v>0.31628473809219698</v>
      </c>
      <c r="W9" s="17">
        <v>0.260710808625091</v>
      </c>
      <c r="X9" s="17">
        <v>0.30483956314222399</v>
      </c>
      <c r="Y9" s="17">
        <v>0.31463495166309402</v>
      </c>
      <c r="Z9" s="17">
        <v>0.30774237839330998</v>
      </c>
      <c r="AA9" s="17">
        <v>0.24871429771776499</v>
      </c>
      <c r="AB9" s="17">
        <v>0.26124354014043699</v>
      </c>
      <c r="AC9" s="17">
        <v>0.29287057747136103</v>
      </c>
      <c r="AD9" s="17">
        <v>0.24145668357605399</v>
      </c>
      <c r="AE9" s="17"/>
      <c r="AF9" s="17">
        <v>0.35119116983145898</v>
      </c>
      <c r="AG9" s="17">
        <v>0.31458915105631202</v>
      </c>
      <c r="AH9" s="17">
        <v>0.23405543039779</v>
      </c>
      <c r="AI9" s="17">
        <v>0.17617583248079</v>
      </c>
      <c r="AJ9" s="17">
        <v>0.17956131501282699</v>
      </c>
      <c r="AK9" s="17"/>
      <c r="AL9" s="17">
        <v>0.21354350098233699</v>
      </c>
      <c r="AM9" s="17">
        <v>0.32146312618449202</v>
      </c>
      <c r="AN9" s="17">
        <v>0.301778615340628</v>
      </c>
      <c r="AO9" s="17">
        <v>0.292185402227091</v>
      </c>
      <c r="AP9" s="17">
        <v>0.35224918095739499</v>
      </c>
      <c r="AQ9" s="17">
        <v>0.34352843758291202</v>
      </c>
      <c r="AR9" s="17"/>
      <c r="AS9" s="17">
        <v>0.28659855860602401</v>
      </c>
      <c r="AT9" s="17">
        <v>0.29292197022778699</v>
      </c>
      <c r="AU9" s="17"/>
      <c r="AV9" s="17">
        <v>0.29521975014829899</v>
      </c>
      <c r="AW9" s="17">
        <v>0.266441307553551</v>
      </c>
    </row>
    <row r="10" spans="2:49" x14ac:dyDescent="0.3">
      <c r="B10" s="18" t="s">
        <v>392</v>
      </c>
      <c r="C10" s="17">
        <v>0.128444446580875</v>
      </c>
      <c r="D10" s="17">
        <v>0.122473534794381</v>
      </c>
      <c r="E10" s="17">
        <v>0.13519890900817599</v>
      </c>
      <c r="F10" s="17"/>
      <c r="G10" s="17">
        <v>0.15987751982189799</v>
      </c>
      <c r="H10" s="17">
        <v>0.116601246022818</v>
      </c>
      <c r="I10" s="17">
        <v>0.118832133296396</v>
      </c>
      <c r="J10" s="17">
        <v>0.12927301091450299</v>
      </c>
      <c r="K10" s="17">
        <v>0.1503743970168</v>
      </c>
      <c r="L10" s="17">
        <v>0.109374628681022</v>
      </c>
      <c r="M10" s="17"/>
      <c r="N10" s="17">
        <v>0.122523479910432</v>
      </c>
      <c r="O10" s="17">
        <v>0.138808998817643</v>
      </c>
      <c r="P10" s="17">
        <v>0.116642161047824</v>
      </c>
      <c r="Q10" s="17">
        <v>0.132059197088325</v>
      </c>
      <c r="R10" s="17"/>
      <c r="S10" s="17">
        <v>9.6259022376037798E-2</v>
      </c>
      <c r="T10" s="17">
        <v>0.13263502007466901</v>
      </c>
      <c r="U10" s="17">
        <v>0.155647581163667</v>
      </c>
      <c r="V10" s="17">
        <v>0.156484869944364</v>
      </c>
      <c r="W10" s="17">
        <v>0.127014856024251</v>
      </c>
      <c r="X10" s="17">
        <v>9.2570529240922197E-2</v>
      </c>
      <c r="Y10" s="17">
        <v>0.13697012136359801</v>
      </c>
      <c r="Z10" s="17">
        <v>0.14270110075235001</v>
      </c>
      <c r="AA10" s="17">
        <v>0.11207875754133401</v>
      </c>
      <c r="AB10" s="17">
        <v>0.14708860080032801</v>
      </c>
      <c r="AC10" s="17">
        <v>0.14218934207992101</v>
      </c>
      <c r="AD10" s="17">
        <v>0.15472749818378601</v>
      </c>
      <c r="AE10" s="17"/>
      <c r="AF10" s="17">
        <v>0.12931728324841599</v>
      </c>
      <c r="AG10" s="17">
        <v>0.121673275942461</v>
      </c>
      <c r="AH10" s="17">
        <v>0.13716846329691099</v>
      </c>
      <c r="AI10" s="17">
        <v>0.13371735842306701</v>
      </c>
      <c r="AJ10" s="17">
        <v>2.93053671234818E-2</v>
      </c>
      <c r="AK10" s="17"/>
      <c r="AL10" s="17">
        <v>0.117390837754934</v>
      </c>
      <c r="AM10" s="17">
        <v>0.118590858033813</v>
      </c>
      <c r="AN10" s="17">
        <v>0.11432376181808</v>
      </c>
      <c r="AO10" s="17">
        <v>0.16910046339572701</v>
      </c>
      <c r="AP10" s="17">
        <v>0.15411584303099299</v>
      </c>
      <c r="AQ10" s="17">
        <v>7.6099273389421601E-2</v>
      </c>
      <c r="AR10" s="17"/>
      <c r="AS10" s="17">
        <v>0.11440803500685599</v>
      </c>
      <c r="AT10" s="17">
        <v>0.14512307217523401</v>
      </c>
      <c r="AU10" s="17"/>
      <c r="AV10" s="17">
        <v>0.10757236089545801</v>
      </c>
      <c r="AW10" s="17">
        <v>0.130390558826293</v>
      </c>
    </row>
    <row r="11" spans="2:49" x14ac:dyDescent="0.3">
      <c r="B11" s="18" t="s">
        <v>393</v>
      </c>
      <c r="C11" s="17">
        <v>0.206669817764951</v>
      </c>
      <c r="D11" s="17">
        <v>0.21638988970925799</v>
      </c>
      <c r="E11" s="17">
        <v>0.198669890459263</v>
      </c>
      <c r="F11" s="17"/>
      <c r="G11" s="17">
        <v>0.227286742995045</v>
      </c>
      <c r="H11" s="17">
        <v>0.204307688033732</v>
      </c>
      <c r="I11" s="17">
        <v>0.26289816883976003</v>
      </c>
      <c r="J11" s="17">
        <v>0.248342305397041</v>
      </c>
      <c r="K11" s="17">
        <v>0.18455770481179001</v>
      </c>
      <c r="L11" s="17">
        <v>0.12934669667988299</v>
      </c>
      <c r="M11" s="17"/>
      <c r="N11" s="17">
        <v>0.21205103726625801</v>
      </c>
      <c r="O11" s="17">
        <v>0.197896905745687</v>
      </c>
      <c r="P11" s="17">
        <v>0.202031504797196</v>
      </c>
      <c r="Q11" s="17">
        <v>0.216360142725043</v>
      </c>
      <c r="R11" s="17"/>
      <c r="S11" s="17">
        <v>0.216946205528914</v>
      </c>
      <c r="T11" s="17">
        <v>0.18040642454137801</v>
      </c>
      <c r="U11" s="17">
        <v>0.22543837687750501</v>
      </c>
      <c r="V11" s="17">
        <v>0.16220426854063</v>
      </c>
      <c r="W11" s="17">
        <v>0.22328173765387499</v>
      </c>
      <c r="X11" s="17">
        <v>0.20014323098070799</v>
      </c>
      <c r="Y11" s="17">
        <v>0.220342720122679</v>
      </c>
      <c r="Z11" s="17">
        <v>0.18163652416573201</v>
      </c>
      <c r="AA11" s="17">
        <v>0.210285640215058</v>
      </c>
      <c r="AB11" s="17">
        <v>0.22924551325643799</v>
      </c>
      <c r="AC11" s="17">
        <v>0.16817175729285</v>
      </c>
      <c r="AD11" s="17">
        <v>0.31696964015183898</v>
      </c>
      <c r="AE11" s="17"/>
      <c r="AF11" s="17">
        <v>0.20799071025964699</v>
      </c>
      <c r="AG11" s="17">
        <v>0.215455639517975</v>
      </c>
      <c r="AH11" s="17">
        <v>0.20980236299089999</v>
      </c>
      <c r="AI11" s="17">
        <v>0.20412046249627799</v>
      </c>
      <c r="AJ11" s="17">
        <v>0.14763314664772201</v>
      </c>
      <c r="AK11" s="17"/>
      <c r="AL11" s="17">
        <v>0.22027363015016099</v>
      </c>
      <c r="AM11" s="17">
        <v>0.202447129962675</v>
      </c>
      <c r="AN11" s="17">
        <v>0.20385090502075601</v>
      </c>
      <c r="AO11" s="17">
        <v>0.19394281055362</v>
      </c>
      <c r="AP11" s="17">
        <v>0.20253468649595299</v>
      </c>
      <c r="AQ11" s="17">
        <v>0.221721881957295</v>
      </c>
      <c r="AR11" s="17"/>
      <c r="AS11" s="17">
        <v>0.216856490071622</v>
      </c>
      <c r="AT11" s="17">
        <v>0.19456560633174599</v>
      </c>
      <c r="AU11" s="17"/>
      <c r="AV11" s="17">
        <v>0.20886231260155899</v>
      </c>
      <c r="AW11" s="17">
        <v>0.23554771638667399</v>
      </c>
    </row>
    <row r="12" spans="2:49" x14ac:dyDescent="0.3">
      <c r="B12" s="18" t="s">
        <v>394</v>
      </c>
      <c r="C12" s="17">
        <v>0.143948099130075</v>
      </c>
      <c r="D12" s="17">
        <v>0.15485841415412799</v>
      </c>
      <c r="E12" s="17">
        <v>0.13335490272488601</v>
      </c>
      <c r="F12" s="17"/>
      <c r="G12" s="17">
        <v>0.19541824681803799</v>
      </c>
      <c r="H12" s="17">
        <v>0.24522034931124301</v>
      </c>
      <c r="I12" s="17">
        <v>0.16579023050667799</v>
      </c>
      <c r="J12" s="17">
        <v>0.120963860685727</v>
      </c>
      <c r="K12" s="17">
        <v>7.6022451730496002E-2</v>
      </c>
      <c r="L12" s="17">
        <v>7.3262298359805897E-2</v>
      </c>
      <c r="M12" s="17"/>
      <c r="N12" s="17">
        <v>0.18075578152819999</v>
      </c>
      <c r="O12" s="17">
        <v>0.12686893507913599</v>
      </c>
      <c r="P12" s="17">
        <v>0.14066599390344001</v>
      </c>
      <c r="Q12" s="17">
        <v>0.12642392132008501</v>
      </c>
      <c r="R12" s="17"/>
      <c r="S12" s="17">
        <v>0.17461131230065799</v>
      </c>
      <c r="T12" s="17">
        <v>0.13094510395056899</v>
      </c>
      <c r="U12" s="17">
        <v>0.100894897521959</v>
      </c>
      <c r="V12" s="17">
        <v>0.14427454995807901</v>
      </c>
      <c r="W12" s="17">
        <v>0.17089774323899901</v>
      </c>
      <c r="X12" s="17">
        <v>0.154843194932965</v>
      </c>
      <c r="Y12" s="17">
        <v>0.11944753730271999</v>
      </c>
      <c r="Z12" s="17">
        <v>0.16795696989845099</v>
      </c>
      <c r="AA12" s="17">
        <v>0.16720297790088701</v>
      </c>
      <c r="AB12" s="17">
        <v>0.14133633904771001</v>
      </c>
      <c r="AC12" s="17">
        <v>0.103353699254602</v>
      </c>
      <c r="AD12" s="17">
        <v>9.8389984240920894E-2</v>
      </c>
      <c r="AE12" s="17"/>
      <c r="AF12" s="17">
        <v>0.120304629118776</v>
      </c>
      <c r="AG12" s="17">
        <v>0.123380813969399</v>
      </c>
      <c r="AH12" s="17">
        <v>0.17757396587743701</v>
      </c>
      <c r="AI12" s="17">
        <v>0.177648458448078</v>
      </c>
      <c r="AJ12" s="17">
        <v>0.33689531307118897</v>
      </c>
      <c r="AK12" s="17"/>
      <c r="AL12" s="17">
        <v>0.19418691542114699</v>
      </c>
      <c r="AM12" s="17">
        <v>0.11894190044776699</v>
      </c>
      <c r="AN12" s="17">
        <v>0.14447104919475401</v>
      </c>
      <c r="AO12" s="17">
        <v>0.12696316640199101</v>
      </c>
      <c r="AP12" s="17">
        <v>9.6355606053439999E-2</v>
      </c>
      <c r="AQ12" s="17">
        <v>0.17892244841067501</v>
      </c>
      <c r="AR12" s="17"/>
      <c r="AS12" s="17">
        <v>0.145405770339123</v>
      </c>
      <c r="AT12" s="17">
        <v>0.14221603590243501</v>
      </c>
      <c r="AU12" s="17"/>
      <c r="AV12" s="17">
        <v>0.154280480654922</v>
      </c>
      <c r="AW12" s="17">
        <v>0.124655765774634</v>
      </c>
    </row>
    <row r="13" spans="2:49" x14ac:dyDescent="0.3">
      <c r="B13" s="18" t="s">
        <v>408</v>
      </c>
      <c r="C13" s="17">
        <v>0.107109494491887</v>
      </c>
      <c r="D13" s="17">
        <v>0.12626632958695599</v>
      </c>
      <c r="E13" s="17">
        <v>8.9179750874526897E-2</v>
      </c>
      <c r="F13" s="17"/>
      <c r="G13" s="17">
        <v>0.124078289632998</v>
      </c>
      <c r="H13" s="17">
        <v>0.20930961953275301</v>
      </c>
      <c r="I13" s="17">
        <v>0.12578593887942199</v>
      </c>
      <c r="J13" s="17">
        <v>6.5735026091096493E-2</v>
      </c>
      <c r="K13" s="17">
        <v>4.4824083266817603E-2</v>
      </c>
      <c r="L13" s="17">
        <v>7.2722429821517998E-2</v>
      </c>
      <c r="M13" s="17"/>
      <c r="N13" s="17">
        <v>0.13670850290758099</v>
      </c>
      <c r="O13" s="17">
        <v>9.0088406033732596E-2</v>
      </c>
      <c r="P13" s="17">
        <v>0.11530753977720801</v>
      </c>
      <c r="Q13" s="17">
        <v>8.6787772972514707E-2</v>
      </c>
      <c r="R13" s="17"/>
      <c r="S13" s="17">
        <v>0.13100754003547899</v>
      </c>
      <c r="T13" s="17">
        <v>0.11218896474094001</v>
      </c>
      <c r="U13" s="17">
        <v>7.0646354811241596E-2</v>
      </c>
      <c r="V13" s="17">
        <v>0.10605759778563199</v>
      </c>
      <c r="W13" s="17">
        <v>7.4849233390768502E-2</v>
      </c>
      <c r="X13" s="17">
        <v>0.116024459375231</v>
      </c>
      <c r="Y13" s="17">
        <v>7.3907528034434303E-2</v>
      </c>
      <c r="Z13" s="17">
        <v>0.134803857029556</v>
      </c>
      <c r="AA13" s="17">
        <v>0.141244046151561</v>
      </c>
      <c r="AB13" s="17">
        <v>8.4659770498614798E-2</v>
      </c>
      <c r="AC13" s="17">
        <v>0.12646953479829701</v>
      </c>
      <c r="AD13" s="17">
        <v>8.3143438132319405E-2</v>
      </c>
      <c r="AE13" s="17"/>
      <c r="AF13" s="17">
        <v>6.3749459934044198E-2</v>
      </c>
      <c r="AG13" s="17">
        <v>9.4926917098492797E-2</v>
      </c>
      <c r="AH13" s="17">
        <v>0.109409585309222</v>
      </c>
      <c r="AI13" s="17">
        <v>0.21256066365026099</v>
      </c>
      <c r="AJ13" s="17">
        <v>0.28113508282510702</v>
      </c>
      <c r="AK13" s="17"/>
      <c r="AL13" s="17">
        <v>0.171169746633931</v>
      </c>
      <c r="AM13" s="17">
        <v>9.0673189840665497E-2</v>
      </c>
      <c r="AN13" s="17">
        <v>0.117937615769974</v>
      </c>
      <c r="AO13" s="17">
        <v>6.2801007930053707E-2</v>
      </c>
      <c r="AP13" s="17">
        <v>6.2385772013614997E-2</v>
      </c>
      <c r="AQ13" s="17">
        <v>8.4683601862057006E-2</v>
      </c>
      <c r="AR13" s="17"/>
      <c r="AS13" s="17">
        <v>0.120300772852622</v>
      </c>
      <c r="AT13" s="17">
        <v>9.1435089981200104E-2</v>
      </c>
      <c r="AU13" s="17"/>
      <c r="AV13" s="17">
        <v>0.12377177511883899</v>
      </c>
      <c r="AW13" s="17">
        <v>0.112185205098355</v>
      </c>
    </row>
    <row r="14" spans="2:49" x14ac:dyDescent="0.3">
      <c r="B14" s="18" t="s">
        <v>409</v>
      </c>
      <c r="C14" s="19">
        <v>0.124339858514301</v>
      </c>
      <c r="D14" s="19">
        <v>0.110211944999855</v>
      </c>
      <c r="E14" s="19">
        <v>0.135406258726255</v>
      </c>
      <c r="F14" s="19"/>
      <c r="G14" s="19">
        <v>9.5192149400338599E-2</v>
      </c>
      <c r="H14" s="19">
        <v>7.5782475967877502E-2</v>
      </c>
      <c r="I14" s="19">
        <v>0.100965712590723</v>
      </c>
      <c r="J14" s="19">
        <v>0.142449311404341</v>
      </c>
      <c r="K14" s="19">
        <v>0.14509472306198301</v>
      </c>
      <c r="L14" s="19">
        <v>0.174032020993661</v>
      </c>
      <c r="M14" s="19"/>
      <c r="N14" s="19">
        <v>0.127009768119449</v>
      </c>
      <c r="O14" s="19">
        <v>0.12443025129355199</v>
      </c>
      <c r="P14" s="19">
        <v>0.110138171931168</v>
      </c>
      <c r="Q14" s="19">
        <v>0.13525332453644101</v>
      </c>
      <c r="R14" s="19"/>
      <c r="S14" s="19">
        <v>0.12445706838219101</v>
      </c>
      <c r="T14" s="19">
        <v>0.1022409606475</v>
      </c>
      <c r="U14" s="19">
        <v>0.138128321228007</v>
      </c>
      <c r="V14" s="19">
        <v>0.114693975679098</v>
      </c>
      <c r="W14" s="19">
        <v>0.14324562106701599</v>
      </c>
      <c r="X14" s="19">
        <v>0.13157902232794999</v>
      </c>
      <c r="Y14" s="19">
        <v>0.134697141513475</v>
      </c>
      <c r="Z14" s="19">
        <v>6.5159169760601501E-2</v>
      </c>
      <c r="AA14" s="19">
        <v>0.12047428047339501</v>
      </c>
      <c r="AB14" s="19">
        <v>0.13642623625647299</v>
      </c>
      <c r="AC14" s="19">
        <v>0.16694508910297001</v>
      </c>
      <c r="AD14" s="19">
        <v>0.105312755715081</v>
      </c>
      <c r="AE14" s="19"/>
      <c r="AF14" s="19">
        <v>0.12744674760765801</v>
      </c>
      <c r="AG14" s="19">
        <v>0.12997420241536001</v>
      </c>
      <c r="AH14" s="19">
        <v>0.13199019212773899</v>
      </c>
      <c r="AI14" s="19">
        <v>9.57772245015268E-2</v>
      </c>
      <c r="AJ14" s="19">
        <v>2.5469775319673101E-2</v>
      </c>
      <c r="AK14" s="19"/>
      <c r="AL14" s="19">
        <v>8.3435369057489703E-2</v>
      </c>
      <c r="AM14" s="19">
        <v>0.147883795530586</v>
      </c>
      <c r="AN14" s="19">
        <v>0.117638052855807</v>
      </c>
      <c r="AO14" s="19">
        <v>0.155007149491518</v>
      </c>
      <c r="AP14" s="19">
        <v>0.13235891144860501</v>
      </c>
      <c r="AQ14" s="19">
        <v>9.5044356797639798E-2</v>
      </c>
      <c r="AR14" s="19"/>
      <c r="AS14" s="19">
        <v>0.116430373123755</v>
      </c>
      <c r="AT14" s="19">
        <v>0.13373822538159699</v>
      </c>
      <c r="AU14" s="19"/>
      <c r="AV14" s="19">
        <v>0.110293320580924</v>
      </c>
      <c r="AW14" s="19">
        <v>0.13077944636049299</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2197</v>
      </c>
      <c r="D7" s="10">
        <v>1066</v>
      </c>
      <c r="E7" s="10">
        <v>1123</v>
      </c>
      <c r="F7" s="10"/>
      <c r="G7" s="10">
        <v>311</v>
      </c>
      <c r="H7" s="10">
        <v>388</v>
      </c>
      <c r="I7" s="10">
        <v>323</v>
      </c>
      <c r="J7" s="10">
        <v>361</v>
      </c>
      <c r="K7" s="10">
        <v>324</v>
      </c>
      <c r="L7" s="10">
        <v>490</v>
      </c>
      <c r="M7" s="10"/>
      <c r="N7" s="10">
        <v>599</v>
      </c>
      <c r="O7" s="10">
        <v>578</v>
      </c>
      <c r="P7" s="10">
        <v>458</v>
      </c>
      <c r="Q7" s="10">
        <v>556</v>
      </c>
      <c r="R7" s="10"/>
      <c r="S7" s="10">
        <v>305</v>
      </c>
      <c r="T7" s="10">
        <v>295</v>
      </c>
      <c r="U7" s="10">
        <v>172</v>
      </c>
      <c r="V7" s="10">
        <v>198</v>
      </c>
      <c r="W7" s="10">
        <v>162</v>
      </c>
      <c r="X7" s="10">
        <v>190</v>
      </c>
      <c r="Y7" s="10">
        <v>182</v>
      </c>
      <c r="Z7" s="10">
        <v>92</v>
      </c>
      <c r="AA7" s="10">
        <v>230</v>
      </c>
      <c r="AB7" s="10">
        <v>195</v>
      </c>
      <c r="AC7" s="10">
        <v>113</v>
      </c>
      <c r="AD7" s="10">
        <v>63</v>
      </c>
      <c r="AE7" s="10"/>
      <c r="AF7" s="10">
        <v>482</v>
      </c>
      <c r="AG7" s="10">
        <v>539</v>
      </c>
      <c r="AH7" s="10">
        <v>563</v>
      </c>
      <c r="AI7" s="10">
        <v>281</v>
      </c>
      <c r="AJ7" s="10">
        <v>34</v>
      </c>
      <c r="AK7" s="10"/>
      <c r="AL7" s="10">
        <v>587</v>
      </c>
      <c r="AM7" s="10">
        <v>633</v>
      </c>
      <c r="AN7" s="10">
        <v>245</v>
      </c>
      <c r="AO7" s="10">
        <v>400</v>
      </c>
      <c r="AP7" s="10">
        <v>227</v>
      </c>
      <c r="AQ7" s="10">
        <v>104</v>
      </c>
      <c r="AR7" s="10"/>
      <c r="AS7" s="10">
        <v>1201</v>
      </c>
      <c r="AT7" s="10">
        <v>996</v>
      </c>
      <c r="AU7" s="10"/>
      <c r="AV7" s="10">
        <v>840</v>
      </c>
      <c r="AW7" s="10">
        <v>361</v>
      </c>
    </row>
    <row r="8" spans="2:49" ht="30" customHeight="1" x14ac:dyDescent="0.3">
      <c r="B8" s="11" t="s">
        <v>20</v>
      </c>
      <c r="C8" s="11">
        <v>2197</v>
      </c>
      <c r="D8" s="11">
        <v>1081</v>
      </c>
      <c r="E8" s="11">
        <v>1109</v>
      </c>
      <c r="F8" s="11"/>
      <c r="G8" s="11">
        <v>308</v>
      </c>
      <c r="H8" s="11">
        <v>374</v>
      </c>
      <c r="I8" s="11">
        <v>376</v>
      </c>
      <c r="J8" s="11">
        <v>371</v>
      </c>
      <c r="K8" s="11">
        <v>309</v>
      </c>
      <c r="L8" s="11">
        <v>459</v>
      </c>
      <c r="M8" s="11"/>
      <c r="N8" s="11">
        <v>591</v>
      </c>
      <c r="O8" s="11">
        <v>568</v>
      </c>
      <c r="P8" s="11">
        <v>483</v>
      </c>
      <c r="Q8" s="11">
        <v>549</v>
      </c>
      <c r="R8" s="11"/>
      <c r="S8" s="11">
        <v>309</v>
      </c>
      <c r="T8" s="11">
        <v>286</v>
      </c>
      <c r="U8" s="11">
        <v>176</v>
      </c>
      <c r="V8" s="11">
        <v>196</v>
      </c>
      <c r="W8" s="11">
        <v>154</v>
      </c>
      <c r="X8" s="11">
        <v>198</v>
      </c>
      <c r="Y8" s="11">
        <v>175</v>
      </c>
      <c r="Z8" s="11">
        <v>88</v>
      </c>
      <c r="AA8" s="11">
        <v>242</v>
      </c>
      <c r="AB8" s="11">
        <v>198</v>
      </c>
      <c r="AC8" s="11">
        <v>110</v>
      </c>
      <c r="AD8" s="11">
        <v>65</v>
      </c>
      <c r="AE8" s="11"/>
      <c r="AF8" s="11">
        <v>484</v>
      </c>
      <c r="AG8" s="11">
        <v>541</v>
      </c>
      <c r="AH8" s="11">
        <v>566</v>
      </c>
      <c r="AI8" s="11">
        <v>281</v>
      </c>
      <c r="AJ8" s="11">
        <v>32</v>
      </c>
      <c r="AK8" s="11"/>
      <c r="AL8" s="11">
        <v>589</v>
      </c>
      <c r="AM8" s="11">
        <v>637</v>
      </c>
      <c r="AN8" s="11">
        <v>247</v>
      </c>
      <c r="AO8" s="11">
        <v>396</v>
      </c>
      <c r="AP8" s="11">
        <v>224</v>
      </c>
      <c r="AQ8" s="11">
        <v>103</v>
      </c>
      <c r="AR8" s="11"/>
      <c r="AS8" s="11">
        <v>1195</v>
      </c>
      <c r="AT8" s="11">
        <v>1002</v>
      </c>
      <c r="AU8" s="11"/>
      <c r="AV8" s="11">
        <v>835</v>
      </c>
      <c r="AW8" s="11">
        <v>360</v>
      </c>
    </row>
    <row r="9" spans="2:49" x14ac:dyDescent="0.3">
      <c r="B9" s="18" t="s">
        <v>407</v>
      </c>
      <c r="C9" s="17">
        <v>0.17524980805065701</v>
      </c>
      <c r="D9" s="17">
        <v>0.15664000171179701</v>
      </c>
      <c r="E9" s="17">
        <v>0.19291852046755301</v>
      </c>
      <c r="F9" s="17"/>
      <c r="G9" s="17">
        <v>0.12439553184950899</v>
      </c>
      <c r="H9" s="17">
        <v>0.112674058022882</v>
      </c>
      <c r="I9" s="17">
        <v>0.15036392518955399</v>
      </c>
      <c r="J9" s="17">
        <v>0.191724699070355</v>
      </c>
      <c r="K9" s="17">
        <v>0.229400637709503</v>
      </c>
      <c r="L9" s="17">
        <v>0.23104736363117701</v>
      </c>
      <c r="M9" s="17"/>
      <c r="N9" s="17">
        <v>0.15059425252404099</v>
      </c>
      <c r="O9" s="17">
        <v>0.19172610121245701</v>
      </c>
      <c r="P9" s="17">
        <v>0.17508992330692</v>
      </c>
      <c r="Q9" s="17">
        <v>0.18141206256130199</v>
      </c>
      <c r="R9" s="17"/>
      <c r="S9" s="17">
        <v>0.17324363359398601</v>
      </c>
      <c r="T9" s="17">
        <v>0.18095479654982699</v>
      </c>
      <c r="U9" s="17">
        <v>0.16988998788897899</v>
      </c>
      <c r="V9" s="17">
        <v>0.18479430843918901</v>
      </c>
      <c r="W9" s="17">
        <v>0.17450722651389999</v>
      </c>
      <c r="X9" s="17">
        <v>0.161366009559436</v>
      </c>
      <c r="Y9" s="17">
        <v>0.19920650224508499</v>
      </c>
      <c r="Z9" s="17">
        <v>0.198481851485862</v>
      </c>
      <c r="AA9" s="17">
        <v>0.156034386414238</v>
      </c>
      <c r="AB9" s="17">
        <v>0.20044230330865101</v>
      </c>
      <c r="AC9" s="17">
        <v>0.17840988794363599</v>
      </c>
      <c r="AD9" s="17">
        <v>8.2680784289221598E-2</v>
      </c>
      <c r="AE9" s="17"/>
      <c r="AF9" s="17">
        <v>0.21153718248025399</v>
      </c>
      <c r="AG9" s="17">
        <v>0.16375604422932999</v>
      </c>
      <c r="AH9" s="17">
        <v>0.17610569921864599</v>
      </c>
      <c r="AI9" s="17">
        <v>0.10428574890916401</v>
      </c>
      <c r="AJ9" s="17">
        <v>0.15128624154400899</v>
      </c>
      <c r="AK9" s="17"/>
      <c r="AL9" s="17">
        <v>0.138258906015713</v>
      </c>
      <c r="AM9" s="17">
        <v>0.193562730602267</v>
      </c>
      <c r="AN9" s="17">
        <v>0.16906386627839701</v>
      </c>
      <c r="AO9" s="17">
        <v>0.17002004113626501</v>
      </c>
      <c r="AP9" s="17">
        <v>0.23448975085416501</v>
      </c>
      <c r="AQ9" s="17">
        <v>0.181660627023113</v>
      </c>
      <c r="AR9" s="17"/>
      <c r="AS9" s="17">
        <v>0.16616693631941101</v>
      </c>
      <c r="AT9" s="17">
        <v>0.186081962945956</v>
      </c>
      <c r="AU9" s="17"/>
      <c r="AV9" s="17">
        <v>0.16991467350823999</v>
      </c>
      <c r="AW9" s="17">
        <v>0.15745848319433101</v>
      </c>
    </row>
    <row r="10" spans="2:49" x14ac:dyDescent="0.3">
      <c r="B10" s="18" t="s">
        <v>392</v>
      </c>
      <c r="C10" s="17">
        <v>0.131670702107649</v>
      </c>
      <c r="D10" s="17">
        <v>0.145369104268327</v>
      </c>
      <c r="E10" s="17">
        <v>0.118318816001898</v>
      </c>
      <c r="F10" s="17"/>
      <c r="G10" s="17">
        <v>0.13490337030525301</v>
      </c>
      <c r="H10" s="17">
        <v>0.126673905951843</v>
      </c>
      <c r="I10" s="17">
        <v>0.12833906219519101</v>
      </c>
      <c r="J10" s="17">
        <v>0.14742938821439</v>
      </c>
      <c r="K10" s="17">
        <v>0.154873643450122</v>
      </c>
      <c r="L10" s="17">
        <v>0.107912526472747</v>
      </c>
      <c r="M10" s="17"/>
      <c r="N10" s="17">
        <v>9.5924095900228795E-2</v>
      </c>
      <c r="O10" s="17">
        <v>0.14675641459949401</v>
      </c>
      <c r="P10" s="17">
        <v>0.157760433689109</v>
      </c>
      <c r="Q10" s="17">
        <v>0.133022648372394</v>
      </c>
      <c r="R10" s="17"/>
      <c r="S10" s="17">
        <v>0.119384986492972</v>
      </c>
      <c r="T10" s="17">
        <v>0.11809918964739601</v>
      </c>
      <c r="U10" s="17">
        <v>0.131608507777492</v>
      </c>
      <c r="V10" s="17">
        <v>0.122533974420626</v>
      </c>
      <c r="W10" s="17">
        <v>0.11490558190856499</v>
      </c>
      <c r="X10" s="17">
        <v>0.13127040793981801</v>
      </c>
      <c r="Y10" s="17">
        <v>0.104143622806393</v>
      </c>
      <c r="Z10" s="17">
        <v>0.15327941416612101</v>
      </c>
      <c r="AA10" s="17">
        <v>0.157008120155404</v>
      </c>
      <c r="AB10" s="17">
        <v>0.17516859270610399</v>
      </c>
      <c r="AC10" s="17">
        <v>0.114648963759145</v>
      </c>
      <c r="AD10" s="17">
        <v>0.16539360907024001</v>
      </c>
      <c r="AE10" s="17"/>
      <c r="AF10" s="17">
        <v>0.12211923357139</v>
      </c>
      <c r="AG10" s="17">
        <v>0.127284610125904</v>
      </c>
      <c r="AH10" s="17">
        <v>0.15242547481745899</v>
      </c>
      <c r="AI10" s="17">
        <v>0.13323444605818799</v>
      </c>
      <c r="AJ10" s="17">
        <v>5.5447021245519298E-2</v>
      </c>
      <c r="AK10" s="17"/>
      <c r="AL10" s="17">
        <v>0.120598013658913</v>
      </c>
      <c r="AM10" s="17">
        <v>0.123212722699446</v>
      </c>
      <c r="AN10" s="17">
        <v>0.147745537357311</v>
      </c>
      <c r="AO10" s="17">
        <v>0.13586130888693701</v>
      </c>
      <c r="AP10" s="17">
        <v>0.15502560587720501</v>
      </c>
      <c r="AQ10" s="17">
        <v>0.14321969228713699</v>
      </c>
      <c r="AR10" s="17"/>
      <c r="AS10" s="17">
        <v>0.11149821615713799</v>
      </c>
      <c r="AT10" s="17">
        <v>0.155728235771533</v>
      </c>
      <c r="AU10" s="17"/>
      <c r="AV10" s="17">
        <v>0.104829445599936</v>
      </c>
      <c r="AW10" s="17">
        <v>0.12699414686765301</v>
      </c>
    </row>
    <row r="11" spans="2:49" x14ac:dyDescent="0.3">
      <c r="B11" s="18" t="s">
        <v>393</v>
      </c>
      <c r="C11" s="17">
        <v>0.26743024983796199</v>
      </c>
      <c r="D11" s="17">
        <v>0.25454936270483097</v>
      </c>
      <c r="E11" s="17">
        <v>0.28010803297512399</v>
      </c>
      <c r="F11" s="17"/>
      <c r="G11" s="17">
        <v>0.27459515540159102</v>
      </c>
      <c r="H11" s="17">
        <v>0.25287493968818298</v>
      </c>
      <c r="I11" s="17">
        <v>0.34586950352905899</v>
      </c>
      <c r="J11" s="17">
        <v>0.26575963049175899</v>
      </c>
      <c r="K11" s="17">
        <v>0.257261421220429</v>
      </c>
      <c r="L11" s="17">
        <v>0.21830365373549501</v>
      </c>
      <c r="M11" s="17"/>
      <c r="N11" s="17">
        <v>0.28556463526640102</v>
      </c>
      <c r="O11" s="17">
        <v>0.25070893874779299</v>
      </c>
      <c r="P11" s="17">
        <v>0.25866317246455101</v>
      </c>
      <c r="Q11" s="17">
        <v>0.27206167679273702</v>
      </c>
      <c r="R11" s="17"/>
      <c r="S11" s="17">
        <v>0.27758858146918902</v>
      </c>
      <c r="T11" s="17">
        <v>0.263194744621362</v>
      </c>
      <c r="U11" s="17">
        <v>0.27784203020018999</v>
      </c>
      <c r="V11" s="17">
        <v>0.26417392198724399</v>
      </c>
      <c r="W11" s="17">
        <v>0.28132737185430301</v>
      </c>
      <c r="X11" s="17">
        <v>0.29789893167966702</v>
      </c>
      <c r="Y11" s="17">
        <v>0.28962264133260501</v>
      </c>
      <c r="Z11" s="17">
        <v>0.18695770595041</v>
      </c>
      <c r="AA11" s="17">
        <v>0.24953106988155499</v>
      </c>
      <c r="AB11" s="17">
        <v>0.25532917740710698</v>
      </c>
      <c r="AC11" s="17">
        <v>0.22909983817493201</v>
      </c>
      <c r="AD11" s="17">
        <v>0.31130792499076199</v>
      </c>
      <c r="AE11" s="17"/>
      <c r="AF11" s="17">
        <v>0.26213793018442599</v>
      </c>
      <c r="AG11" s="17">
        <v>0.29508598699608901</v>
      </c>
      <c r="AH11" s="17">
        <v>0.25618531471860101</v>
      </c>
      <c r="AI11" s="17">
        <v>0.23778562236814199</v>
      </c>
      <c r="AJ11" s="17">
        <v>0.294731688152441</v>
      </c>
      <c r="AK11" s="17"/>
      <c r="AL11" s="17">
        <v>0.25629353795419002</v>
      </c>
      <c r="AM11" s="17">
        <v>0.28980530112230801</v>
      </c>
      <c r="AN11" s="17">
        <v>0.25933242842195398</v>
      </c>
      <c r="AO11" s="17">
        <v>0.312899775988775</v>
      </c>
      <c r="AP11" s="17">
        <v>0.18766149004147001</v>
      </c>
      <c r="AQ11" s="17">
        <v>0.20298660415806399</v>
      </c>
      <c r="AR11" s="17"/>
      <c r="AS11" s="17">
        <v>0.251218539111696</v>
      </c>
      <c r="AT11" s="17">
        <v>0.28676419695301297</v>
      </c>
      <c r="AU11" s="17"/>
      <c r="AV11" s="17">
        <v>0.23086176673693301</v>
      </c>
      <c r="AW11" s="17">
        <v>0.29852068146361099</v>
      </c>
    </row>
    <row r="12" spans="2:49" x14ac:dyDescent="0.3">
      <c r="B12" s="18" t="s">
        <v>394</v>
      </c>
      <c r="C12" s="17">
        <v>0.225203268777529</v>
      </c>
      <c r="D12" s="17">
        <v>0.24695724324813301</v>
      </c>
      <c r="E12" s="17">
        <v>0.20382656054287099</v>
      </c>
      <c r="F12" s="17"/>
      <c r="G12" s="17">
        <v>0.25755742265557802</v>
      </c>
      <c r="H12" s="17">
        <v>0.26382314280732</v>
      </c>
      <c r="I12" s="17">
        <v>0.22608639766463601</v>
      </c>
      <c r="J12" s="17">
        <v>0.21158067870194999</v>
      </c>
      <c r="K12" s="17">
        <v>0.19405691740606701</v>
      </c>
      <c r="L12" s="17">
        <v>0.203261616154608</v>
      </c>
      <c r="M12" s="17"/>
      <c r="N12" s="17">
        <v>0.25483790591511901</v>
      </c>
      <c r="O12" s="17">
        <v>0.22709213468216799</v>
      </c>
      <c r="P12" s="17">
        <v>0.21792041749702401</v>
      </c>
      <c r="Q12" s="17">
        <v>0.20021777069695901</v>
      </c>
      <c r="R12" s="17"/>
      <c r="S12" s="17">
        <v>0.22602525561095199</v>
      </c>
      <c r="T12" s="17">
        <v>0.24571964580897901</v>
      </c>
      <c r="U12" s="17">
        <v>0.248622690744221</v>
      </c>
      <c r="V12" s="17">
        <v>0.248108407298195</v>
      </c>
      <c r="W12" s="17">
        <v>0.25766034706353202</v>
      </c>
      <c r="X12" s="17">
        <v>0.18546150889190099</v>
      </c>
      <c r="Y12" s="17">
        <v>0.204871896477055</v>
      </c>
      <c r="Z12" s="17">
        <v>0.22639177308357</v>
      </c>
      <c r="AA12" s="17">
        <v>0.21848302361774799</v>
      </c>
      <c r="AB12" s="17">
        <v>0.18899037371080099</v>
      </c>
      <c r="AC12" s="17">
        <v>0.24291704758305599</v>
      </c>
      <c r="AD12" s="17">
        <v>0.20111582737035999</v>
      </c>
      <c r="AE12" s="17"/>
      <c r="AF12" s="17">
        <v>0.201069724788139</v>
      </c>
      <c r="AG12" s="17">
        <v>0.236348756513692</v>
      </c>
      <c r="AH12" s="17">
        <v>0.23070325799393199</v>
      </c>
      <c r="AI12" s="17">
        <v>0.284193904169048</v>
      </c>
      <c r="AJ12" s="17">
        <v>0.20671341559023099</v>
      </c>
      <c r="AK12" s="17"/>
      <c r="AL12" s="17">
        <v>0.244770345336182</v>
      </c>
      <c r="AM12" s="17">
        <v>0.21656872224378099</v>
      </c>
      <c r="AN12" s="17">
        <v>0.25290449619816802</v>
      </c>
      <c r="AO12" s="17">
        <v>0.211233366206141</v>
      </c>
      <c r="AP12" s="17">
        <v>0.18410086167595099</v>
      </c>
      <c r="AQ12" s="17">
        <v>0.245549476422456</v>
      </c>
      <c r="AR12" s="17"/>
      <c r="AS12" s="17">
        <v>0.24558678943896101</v>
      </c>
      <c r="AT12" s="17">
        <v>0.20089405692808701</v>
      </c>
      <c r="AU12" s="17"/>
      <c r="AV12" s="17">
        <v>0.260093445619418</v>
      </c>
      <c r="AW12" s="17">
        <v>0.21187830643067501</v>
      </c>
    </row>
    <row r="13" spans="2:49" x14ac:dyDescent="0.3">
      <c r="B13" s="18" t="s">
        <v>408</v>
      </c>
      <c r="C13" s="17">
        <v>0.15044947925330299</v>
      </c>
      <c r="D13" s="17">
        <v>0.14694583571942299</v>
      </c>
      <c r="E13" s="17">
        <v>0.154024773313088</v>
      </c>
      <c r="F13" s="17"/>
      <c r="G13" s="17">
        <v>0.15361012623810999</v>
      </c>
      <c r="H13" s="17">
        <v>0.215153191835595</v>
      </c>
      <c r="I13" s="17">
        <v>0.102299717379114</v>
      </c>
      <c r="J13" s="17">
        <v>0.13646763366014</v>
      </c>
      <c r="K13" s="17">
        <v>0.100111216266092</v>
      </c>
      <c r="L13" s="17">
        <v>0.18033431650207099</v>
      </c>
      <c r="M13" s="17"/>
      <c r="N13" s="17">
        <v>0.170859721286373</v>
      </c>
      <c r="O13" s="17">
        <v>0.13739266851776499</v>
      </c>
      <c r="P13" s="17">
        <v>0.14515338569531</v>
      </c>
      <c r="Q13" s="17">
        <v>0.14653784723287899</v>
      </c>
      <c r="R13" s="17"/>
      <c r="S13" s="17">
        <v>0.16187972859257499</v>
      </c>
      <c r="T13" s="17">
        <v>0.13540725482007901</v>
      </c>
      <c r="U13" s="17">
        <v>9.0563329883338206E-2</v>
      </c>
      <c r="V13" s="17">
        <v>0.13202423809206501</v>
      </c>
      <c r="W13" s="17">
        <v>0.13496505958636501</v>
      </c>
      <c r="X13" s="17">
        <v>0.154718899346209</v>
      </c>
      <c r="Y13" s="17">
        <v>0.166052790897361</v>
      </c>
      <c r="Z13" s="17">
        <v>0.20306714398652001</v>
      </c>
      <c r="AA13" s="17">
        <v>0.18087753195554299</v>
      </c>
      <c r="AB13" s="17">
        <v>0.12471722813488099</v>
      </c>
      <c r="AC13" s="17">
        <v>0.18701619076765599</v>
      </c>
      <c r="AD13" s="17">
        <v>0.193860041831005</v>
      </c>
      <c r="AE13" s="17"/>
      <c r="AF13" s="17">
        <v>0.13629277058855099</v>
      </c>
      <c r="AG13" s="17">
        <v>0.12033340361881301</v>
      </c>
      <c r="AH13" s="17">
        <v>0.14437182517366901</v>
      </c>
      <c r="AI13" s="17">
        <v>0.219090109230618</v>
      </c>
      <c r="AJ13" s="17">
        <v>0.29182163346779999</v>
      </c>
      <c r="AK13" s="17"/>
      <c r="AL13" s="17">
        <v>0.19628885164075499</v>
      </c>
      <c r="AM13" s="17">
        <v>0.12336354939934401</v>
      </c>
      <c r="AN13" s="17">
        <v>0.129736898721315</v>
      </c>
      <c r="AO13" s="17">
        <v>0.116081289961541</v>
      </c>
      <c r="AP13" s="17">
        <v>0.17382229222685999</v>
      </c>
      <c r="AQ13" s="17">
        <v>0.18847576992097601</v>
      </c>
      <c r="AR13" s="17"/>
      <c r="AS13" s="17">
        <v>0.17947554704052401</v>
      </c>
      <c r="AT13" s="17">
        <v>0.115833239855027</v>
      </c>
      <c r="AU13" s="17"/>
      <c r="AV13" s="17">
        <v>0.18496876335288201</v>
      </c>
      <c r="AW13" s="17">
        <v>0.166711200355626</v>
      </c>
    </row>
    <row r="14" spans="2:49" x14ac:dyDescent="0.3">
      <c r="B14" s="18" t="s">
        <v>409</v>
      </c>
      <c r="C14" s="19">
        <v>4.9996491972899897E-2</v>
      </c>
      <c r="D14" s="19">
        <v>4.95384523474902E-2</v>
      </c>
      <c r="E14" s="19">
        <v>5.0803296699466198E-2</v>
      </c>
      <c r="F14" s="19"/>
      <c r="G14" s="19">
        <v>5.4938393549959698E-2</v>
      </c>
      <c r="H14" s="19">
        <v>2.8800761694177401E-2</v>
      </c>
      <c r="I14" s="19">
        <v>4.7041394042446401E-2</v>
      </c>
      <c r="J14" s="19">
        <v>4.7037969861406299E-2</v>
      </c>
      <c r="K14" s="19">
        <v>6.4296163947787796E-2</v>
      </c>
      <c r="L14" s="19">
        <v>5.9140523503900699E-2</v>
      </c>
      <c r="M14" s="19"/>
      <c r="N14" s="19">
        <v>4.2219389107836597E-2</v>
      </c>
      <c r="O14" s="19">
        <v>4.63237422403232E-2</v>
      </c>
      <c r="P14" s="19">
        <v>4.5412667347085801E-2</v>
      </c>
      <c r="Q14" s="19">
        <v>6.67479943437293E-2</v>
      </c>
      <c r="R14" s="19"/>
      <c r="S14" s="19">
        <v>4.1877814240326799E-2</v>
      </c>
      <c r="T14" s="19">
        <v>5.6624368552356599E-2</v>
      </c>
      <c r="U14" s="19">
        <v>8.1473453505780002E-2</v>
      </c>
      <c r="V14" s="19">
        <v>4.8365149762681497E-2</v>
      </c>
      <c r="W14" s="19">
        <v>3.6634413073335002E-2</v>
      </c>
      <c r="X14" s="19">
        <v>6.9284242582967906E-2</v>
      </c>
      <c r="Y14" s="19">
        <v>3.6102546241500402E-2</v>
      </c>
      <c r="Z14" s="19">
        <v>3.1822111327517499E-2</v>
      </c>
      <c r="AA14" s="19">
        <v>3.8065867975512001E-2</v>
      </c>
      <c r="AB14" s="19">
        <v>5.5352324732456999E-2</v>
      </c>
      <c r="AC14" s="19">
        <v>4.7908071771575203E-2</v>
      </c>
      <c r="AD14" s="19">
        <v>4.5641812448411499E-2</v>
      </c>
      <c r="AE14" s="19"/>
      <c r="AF14" s="19">
        <v>6.6843158387239907E-2</v>
      </c>
      <c r="AG14" s="19">
        <v>5.7191198516172999E-2</v>
      </c>
      <c r="AH14" s="19">
        <v>4.0208428077693703E-2</v>
      </c>
      <c r="AI14" s="19">
        <v>2.1410169264839799E-2</v>
      </c>
      <c r="AJ14" s="19">
        <v>0</v>
      </c>
      <c r="AK14" s="19"/>
      <c r="AL14" s="19">
        <v>4.3790345394246401E-2</v>
      </c>
      <c r="AM14" s="19">
        <v>5.3486973932853801E-2</v>
      </c>
      <c r="AN14" s="19">
        <v>4.1216773022855702E-2</v>
      </c>
      <c r="AO14" s="19">
        <v>5.3904217820340598E-2</v>
      </c>
      <c r="AP14" s="19">
        <v>6.4899999324347799E-2</v>
      </c>
      <c r="AQ14" s="19">
        <v>3.8107830188254102E-2</v>
      </c>
      <c r="AR14" s="19"/>
      <c r="AS14" s="19">
        <v>4.6053971932269601E-2</v>
      </c>
      <c r="AT14" s="19">
        <v>5.4698307546383898E-2</v>
      </c>
      <c r="AU14" s="19"/>
      <c r="AV14" s="19">
        <v>4.9331905182591403E-2</v>
      </c>
      <c r="AW14" s="19">
        <v>3.8437181688104102E-2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2197</v>
      </c>
      <c r="D7" s="10">
        <v>1067</v>
      </c>
      <c r="E7" s="10">
        <v>1122</v>
      </c>
      <c r="F7" s="10"/>
      <c r="G7" s="10">
        <v>310</v>
      </c>
      <c r="H7" s="10">
        <v>388</v>
      </c>
      <c r="I7" s="10">
        <v>322</v>
      </c>
      <c r="J7" s="10">
        <v>364</v>
      </c>
      <c r="K7" s="10">
        <v>324</v>
      </c>
      <c r="L7" s="10">
        <v>489</v>
      </c>
      <c r="M7" s="10"/>
      <c r="N7" s="10">
        <v>600</v>
      </c>
      <c r="O7" s="10">
        <v>581</v>
      </c>
      <c r="P7" s="10">
        <v>457</v>
      </c>
      <c r="Q7" s="10">
        <v>553</v>
      </c>
      <c r="R7" s="10"/>
      <c r="S7" s="10">
        <v>304</v>
      </c>
      <c r="T7" s="10">
        <v>296</v>
      </c>
      <c r="U7" s="10">
        <v>171</v>
      </c>
      <c r="V7" s="10">
        <v>199</v>
      </c>
      <c r="W7" s="10">
        <v>161</v>
      </c>
      <c r="X7" s="10">
        <v>190</v>
      </c>
      <c r="Y7" s="10">
        <v>183</v>
      </c>
      <c r="Z7" s="10">
        <v>92</v>
      </c>
      <c r="AA7" s="10">
        <v>229</v>
      </c>
      <c r="AB7" s="10">
        <v>195</v>
      </c>
      <c r="AC7" s="10">
        <v>113</v>
      </c>
      <c r="AD7" s="10">
        <v>64</v>
      </c>
      <c r="AE7" s="10"/>
      <c r="AF7" s="10">
        <v>482</v>
      </c>
      <c r="AG7" s="10">
        <v>538</v>
      </c>
      <c r="AH7" s="10">
        <v>562</v>
      </c>
      <c r="AI7" s="10">
        <v>281</v>
      </c>
      <c r="AJ7" s="10">
        <v>34</v>
      </c>
      <c r="AK7" s="10"/>
      <c r="AL7" s="10">
        <v>586</v>
      </c>
      <c r="AM7" s="10">
        <v>634</v>
      </c>
      <c r="AN7" s="10">
        <v>245</v>
      </c>
      <c r="AO7" s="10">
        <v>400</v>
      </c>
      <c r="AP7" s="10">
        <v>226</v>
      </c>
      <c r="AQ7" s="10">
        <v>105</v>
      </c>
      <c r="AR7" s="10"/>
      <c r="AS7" s="10">
        <v>1200</v>
      </c>
      <c r="AT7" s="10">
        <v>997</v>
      </c>
      <c r="AU7" s="10"/>
      <c r="AV7" s="10">
        <v>839</v>
      </c>
      <c r="AW7" s="10">
        <v>361</v>
      </c>
    </row>
    <row r="8" spans="2:49" ht="30" customHeight="1" x14ac:dyDescent="0.3">
      <c r="B8" s="11" t="s">
        <v>20</v>
      </c>
      <c r="C8" s="11">
        <v>2197</v>
      </c>
      <c r="D8" s="11">
        <v>1081</v>
      </c>
      <c r="E8" s="11">
        <v>1108</v>
      </c>
      <c r="F8" s="11"/>
      <c r="G8" s="11">
        <v>307</v>
      </c>
      <c r="H8" s="11">
        <v>374</v>
      </c>
      <c r="I8" s="11">
        <v>375</v>
      </c>
      <c r="J8" s="11">
        <v>374</v>
      </c>
      <c r="K8" s="11">
        <v>309</v>
      </c>
      <c r="L8" s="11">
        <v>458</v>
      </c>
      <c r="M8" s="11"/>
      <c r="N8" s="11">
        <v>592</v>
      </c>
      <c r="O8" s="11">
        <v>571</v>
      </c>
      <c r="P8" s="11">
        <v>482</v>
      </c>
      <c r="Q8" s="11">
        <v>546</v>
      </c>
      <c r="R8" s="11"/>
      <c r="S8" s="11">
        <v>307</v>
      </c>
      <c r="T8" s="11">
        <v>287</v>
      </c>
      <c r="U8" s="11">
        <v>175</v>
      </c>
      <c r="V8" s="11">
        <v>197</v>
      </c>
      <c r="W8" s="11">
        <v>153</v>
      </c>
      <c r="X8" s="11">
        <v>198</v>
      </c>
      <c r="Y8" s="11">
        <v>176</v>
      </c>
      <c r="Z8" s="11">
        <v>88</v>
      </c>
      <c r="AA8" s="11">
        <v>241</v>
      </c>
      <c r="AB8" s="11">
        <v>198</v>
      </c>
      <c r="AC8" s="11">
        <v>110</v>
      </c>
      <c r="AD8" s="11">
        <v>66</v>
      </c>
      <c r="AE8" s="11"/>
      <c r="AF8" s="11">
        <v>484</v>
      </c>
      <c r="AG8" s="11">
        <v>540</v>
      </c>
      <c r="AH8" s="11">
        <v>565</v>
      </c>
      <c r="AI8" s="11">
        <v>281</v>
      </c>
      <c r="AJ8" s="11">
        <v>32</v>
      </c>
      <c r="AK8" s="11"/>
      <c r="AL8" s="11">
        <v>588</v>
      </c>
      <c r="AM8" s="11">
        <v>638</v>
      </c>
      <c r="AN8" s="11">
        <v>247</v>
      </c>
      <c r="AO8" s="11">
        <v>396</v>
      </c>
      <c r="AP8" s="11">
        <v>223</v>
      </c>
      <c r="AQ8" s="11">
        <v>104</v>
      </c>
      <c r="AR8" s="11"/>
      <c r="AS8" s="11">
        <v>1194</v>
      </c>
      <c r="AT8" s="11">
        <v>1003</v>
      </c>
      <c r="AU8" s="11"/>
      <c r="AV8" s="11">
        <v>834</v>
      </c>
      <c r="AW8" s="11">
        <v>360</v>
      </c>
    </row>
    <row r="9" spans="2:49" x14ac:dyDescent="0.3">
      <c r="B9" s="18" t="s">
        <v>407</v>
      </c>
      <c r="C9" s="17">
        <v>0.18320571424295501</v>
      </c>
      <c r="D9" s="17">
        <v>0.1317452790958</v>
      </c>
      <c r="E9" s="17">
        <v>0.231131471932396</v>
      </c>
      <c r="F9" s="17"/>
      <c r="G9" s="17">
        <v>0.111285850316739</v>
      </c>
      <c r="H9" s="17">
        <v>9.2832695292043105E-2</v>
      </c>
      <c r="I9" s="17">
        <v>0.140269331020413</v>
      </c>
      <c r="J9" s="17">
        <v>0.19334634943559301</v>
      </c>
      <c r="K9" s="17">
        <v>0.24931621470874901</v>
      </c>
      <c r="L9" s="17">
        <v>0.287551073134302</v>
      </c>
      <c r="M9" s="17"/>
      <c r="N9" s="17">
        <v>0.12381880146243</v>
      </c>
      <c r="O9" s="17">
        <v>0.21045825868798401</v>
      </c>
      <c r="P9" s="17">
        <v>0.18487546237828401</v>
      </c>
      <c r="Q9" s="17">
        <v>0.21416610470733499</v>
      </c>
      <c r="R9" s="17"/>
      <c r="S9" s="17">
        <v>0.16344285178743301</v>
      </c>
      <c r="T9" s="17">
        <v>0.214667401826525</v>
      </c>
      <c r="U9" s="17">
        <v>0.20480782067297901</v>
      </c>
      <c r="V9" s="17">
        <v>0.19545769469166799</v>
      </c>
      <c r="W9" s="17">
        <v>0.17752720786456799</v>
      </c>
      <c r="X9" s="17">
        <v>0.18376461281512699</v>
      </c>
      <c r="Y9" s="17">
        <v>0.21176257911617699</v>
      </c>
      <c r="Z9" s="17">
        <v>0.11991995514449599</v>
      </c>
      <c r="AA9" s="17">
        <v>0.16611679886834199</v>
      </c>
      <c r="AB9" s="17">
        <v>0.154240903292895</v>
      </c>
      <c r="AC9" s="17">
        <v>0.21472876664752</v>
      </c>
      <c r="AD9" s="17">
        <v>0.16098783133903699</v>
      </c>
      <c r="AE9" s="17"/>
      <c r="AF9" s="17">
        <v>0.229041944336525</v>
      </c>
      <c r="AG9" s="17">
        <v>0.17023303355194</v>
      </c>
      <c r="AH9" s="17">
        <v>0.16166865827493801</v>
      </c>
      <c r="AI9" s="17">
        <v>0.112192359664243</v>
      </c>
      <c r="AJ9" s="17">
        <v>0.169779378473846</v>
      </c>
      <c r="AK9" s="17"/>
      <c r="AL9" s="17">
        <v>0.122421561477234</v>
      </c>
      <c r="AM9" s="17">
        <v>0.19353573967281201</v>
      </c>
      <c r="AN9" s="17">
        <v>0.17730201906654799</v>
      </c>
      <c r="AO9" s="17">
        <v>0.20674222527039299</v>
      </c>
      <c r="AP9" s="17">
        <v>0.26425142404484803</v>
      </c>
      <c r="AQ9" s="17">
        <v>0.215883523748124</v>
      </c>
      <c r="AR9" s="17"/>
      <c r="AS9" s="17">
        <v>0.17434394784128099</v>
      </c>
      <c r="AT9" s="17">
        <v>0.193752588670526</v>
      </c>
      <c r="AU9" s="17"/>
      <c r="AV9" s="17">
        <v>0.18068357824502401</v>
      </c>
      <c r="AW9" s="17">
        <v>0.15963471647177399</v>
      </c>
    </row>
    <row r="10" spans="2:49" x14ac:dyDescent="0.3">
      <c r="B10" s="18" t="s">
        <v>392</v>
      </c>
      <c r="C10" s="17">
        <v>0.127828089609304</v>
      </c>
      <c r="D10" s="17">
        <v>0.112541105252708</v>
      </c>
      <c r="E10" s="17">
        <v>0.14186026530002599</v>
      </c>
      <c r="F10" s="17"/>
      <c r="G10" s="17">
        <v>0.15316438137115199</v>
      </c>
      <c r="H10" s="17">
        <v>0.11875358291896899</v>
      </c>
      <c r="I10" s="17">
        <v>0.12565067170913999</v>
      </c>
      <c r="J10" s="17">
        <v>0.116240741474499</v>
      </c>
      <c r="K10" s="17">
        <v>0.12502355611840099</v>
      </c>
      <c r="L10" s="17">
        <v>0.13139238990267699</v>
      </c>
      <c r="M10" s="17"/>
      <c r="N10" s="17">
        <v>0.12067832784798201</v>
      </c>
      <c r="O10" s="17">
        <v>0.12964011275752799</v>
      </c>
      <c r="P10" s="17">
        <v>0.13789947857394899</v>
      </c>
      <c r="Q10" s="17">
        <v>0.124296085875583</v>
      </c>
      <c r="R10" s="17"/>
      <c r="S10" s="17">
        <v>0.123585310864205</v>
      </c>
      <c r="T10" s="17">
        <v>0.115636276487737</v>
      </c>
      <c r="U10" s="17">
        <v>0.13319069794619801</v>
      </c>
      <c r="V10" s="17">
        <v>0.12957555202274901</v>
      </c>
      <c r="W10" s="17">
        <v>0.119126032897935</v>
      </c>
      <c r="X10" s="17">
        <v>0.165884518891661</v>
      </c>
      <c r="Y10" s="17">
        <v>0.107516769941705</v>
      </c>
      <c r="Z10" s="17">
        <v>0.169148102917899</v>
      </c>
      <c r="AA10" s="17">
        <v>0.140881337672013</v>
      </c>
      <c r="AB10" s="17">
        <v>0.12158553711362199</v>
      </c>
      <c r="AC10" s="17">
        <v>0.11331805293809501</v>
      </c>
      <c r="AD10" s="17">
        <v>8.1520451385533904E-2</v>
      </c>
      <c r="AE10" s="17"/>
      <c r="AF10" s="17">
        <v>0.12745300473295501</v>
      </c>
      <c r="AG10" s="17">
        <v>0.14040046351480401</v>
      </c>
      <c r="AH10" s="17">
        <v>0.12929263143796399</v>
      </c>
      <c r="AI10" s="17">
        <v>0.117645372633696</v>
      </c>
      <c r="AJ10" s="17">
        <v>9.8153910586285795E-2</v>
      </c>
      <c r="AK10" s="17"/>
      <c r="AL10" s="17">
        <v>0.110571006384743</v>
      </c>
      <c r="AM10" s="17">
        <v>0.13016213143659999</v>
      </c>
      <c r="AN10" s="17">
        <v>0.14383140034092001</v>
      </c>
      <c r="AO10" s="17">
        <v>0.147070210267497</v>
      </c>
      <c r="AP10" s="17">
        <v>0.116336723822201</v>
      </c>
      <c r="AQ10" s="17">
        <v>0.125658968091376</v>
      </c>
      <c r="AR10" s="17"/>
      <c r="AS10" s="17">
        <v>0.12516462012184301</v>
      </c>
      <c r="AT10" s="17">
        <v>0.13099803078724101</v>
      </c>
      <c r="AU10" s="17"/>
      <c r="AV10" s="17">
        <v>0.1105012911104</v>
      </c>
      <c r="AW10" s="17">
        <v>0.15918652445070899</v>
      </c>
    </row>
    <row r="11" spans="2:49" x14ac:dyDescent="0.3">
      <c r="B11" s="18" t="s">
        <v>393</v>
      </c>
      <c r="C11" s="17">
        <v>0.247622648817755</v>
      </c>
      <c r="D11" s="17">
        <v>0.22631914746449999</v>
      </c>
      <c r="E11" s="17">
        <v>0.27019574531246698</v>
      </c>
      <c r="F11" s="17"/>
      <c r="G11" s="17">
        <v>0.22495057201780699</v>
      </c>
      <c r="H11" s="17">
        <v>0.224987269555529</v>
      </c>
      <c r="I11" s="17">
        <v>0.28430385517490198</v>
      </c>
      <c r="J11" s="17">
        <v>0.27290620967450002</v>
      </c>
      <c r="K11" s="17">
        <v>0.25458978181521802</v>
      </c>
      <c r="L11" s="17">
        <v>0.22589478942321201</v>
      </c>
      <c r="M11" s="17"/>
      <c r="N11" s="17">
        <v>0.23162736858798899</v>
      </c>
      <c r="O11" s="17">
        <v>0.27011748061320301</v>
      </c>
      <c r="P11" s="17">
        <v>0.24943581867668599</v>
      </c>
      <c r="Q11" s="17">
        <v>0.24255330074085199</v>
      </c>
      <c r="R11" s="17"/>
      <c r="S11" s="17">
        <v>0.236986266057582</v>
      </c>
      <c r="T11" s="17">
        <v>0.24291422991001199</v>
      </c>
      <c r="U11" s="17">
        <v>0.195248225472342</v>
      </c>
      <c r="V11" s="17">
        <v>0.19215193166021699</v>
      </c>
      <c r="W11" s="17">
        <v>0.30993436402439001</v>
      </c>
      <c r="X11" s="17">
        <v>0.26436866490477601</v>
      </c>
      <c r="Y11" s="17">
        <v>0.30575060284429101</v>
      </c>
      <c r="Z11" s="17">
        <v>0.18830077561375599</v>
      </c>
      <c r="AA11" s="17">
        <v>0.23835883227464699</v>
      </c>
      <c r="AB11" s="17">
        <v>0.25758218224157398</v>
      </c>
      <c r="AC11" s="17">
        <v>0.237185184803553</v>
      </c>
      <c r="AD11" s="17">
        <v>0.372818984885464</v>
      </c>
      <c r="AE11" s="17"/>
      <c r="AF11" s="17">
        <v>0.250561868740523</v>
      </c>
      <c r="AG11" s="17">
        <v>0.26323913742076999</v>
      </c>
      <c r="AH11" s="17">
        <v>0.26396495248528101</v>
      </c>
      <c r="AI11" s="17">
        <v>0.19573561029470499</v>
      </c>
      <c r="AJ11" s="17">
        <v>0.17569779842279601</v>
      </c>
      <c r="AK11" s="17"/>
      <c r="AL11" s="17">
        <v>0.23429707787485099</v>
      </c>
      <c r="AM11" s="17">
        <v>0.27107762559813398</v>
      </c>
      <c r="AN11" s="17">
        <v>0.21970241362767301</v>
      </c>
      <c r="AO11" s="17">
        <v>0.26351925582670399</v>
      </c>
      <c r="AP11" s="17">
        <v>0.23698809619983699</v>
      </c>
      <c r="AQ11" s="17">
        <v>0.199928638539599</v>
      </c>
      <c r="AR11" s="17"/>
      <c r="AS11" s="17">
        <v>0.24296006658856401</v>
      </c>
      <c r="AT11" s="17">
        <v>0.25317184375819202</v>
      </c>
      <c r="AU11" s="17"/>
      <c r="AV11" s="17">
        <v>0.246466083599965</v>
      </c>
      <c r="AW11" s="17">
        <v>0.23482539435661701</v>
      </c>
    </row>
    <row r="12" spans="2:49" x14ac:dyDescent="0.3">
      <c r="B12" s="18" t="s">
        <v>394</v>
      </c>
      <c r="C12" s="17">
        <v>0.206505016788392</v>
      </c>
      <c r="D12" s="17">
        <v>0.25355451313480398</v>
      </c>
      <c r="E12" s="17">
        <v>0.161104564692156</v>
      </c>
      <c r="F12" s="17"/>
      <c r="G12" s="17">
        <v>0.24940017229488101</v>
      </c>
      <c r="H12" s="17">
        <v>0.26816851503280997</v>
      </c>
      <c r="I12" s="17">
        <v>0.22505713456272</v>
      </c>
      <c r="J12" s="17">
        <v>0.19870341059746999</v>
      </c>
      <c r="K12" s="17">
        <v>0.16866637883280999</v>
      </c>
      <c r="L12" s="17">
        <v>0.14406922135376601</v>
      </c>
      <c r="M12" s="17"/>
      <c r="N12" s="17">
        <v>0.219824297068514</v>
      </c>
      <c r="O12" s="17">
        <v>0.19155724427604801</v>
      </c>
      <c r="P12" s="17">
        <v>0.233998941537716</v>
      </c>
      <c r="Q12" s="17">
        <v>0.18380896286277701</v>
      </c>
      <c r="R12" s="17"/>
      <c r="S12" s="17">
        <v>0.204280493454016</v>
      </c>
      <c r="T12" s="17">
        <v>0.18889865985080501</v>
      </c>
      <c r="U12" s="17">
        <v>0.230386766442264</v>
      </c>
      <c r="V12" s="17">
        <v>0.262272821475381</v>
      </c>
      <c r="W12" s="17">
        <v>0.16513074557089</v>
      </c>
      <c r="X12" s="17">
        <v>0.17896867316856499</v>
      </c>
      <c r="Y12" s="17">
        <v>0.199240785491546</v>
      </c>
      <c r="Z12" s="17">
        <v>0.23030881490067001</v>
      </c>
      <c r="AA12" s="17">
        <v>0.183091588344024</v>
      </c>
      <c r="AB12" s="17">
        <v>0.24420102256715201</v>
      </c>
      <c r="AC12" s="17">
        <v>0.19411647062301801</v>
      </c>
      <c r="AD12" s="17">
        <v>0.222810093879629</v>
      </c>
      <c r="AE12" s="17"/>
      <c r="AF12" s="17">
        <v>0.19299219930472999</v>
      </c>
      <c r="AG12" s="17">
        <v>0.22234681572640799</v>
      </c>
      <c r="AH12" s="17">
        <v>0.20887384504360801</v>
      </c>
      <c r="AI12" s="17">
        <v>0.24112654499453001</v>
      </c>
      <c r="AJ12" s="17">
        <v>0.23897261564524799</v>
      </c>
      <c r="AK12" s="17"/>
      <c r="AL12" s="17">
        <v>0.22920754687129399</v>
      </c>
      <c r="AM12" s="17">
        <v>0.190693284494726</v>
      </c>
      <c r="AN12" s="17">
        <v>0.22561671577438899</v>
      </c>
      <c r="AO12" s="17">
        <v>0.189009069711292</v>
      </c>
      <c r="AP12" s="17">
        <v>0.19361367301759699</v>
      </c>
      <c r="AQ12" s="17">
        <v>0.22613444936746799</v>
      </c>
      <c r="AR12" s="17"/>
      <c r="AS12" s="17">
        <v>0.20829304137365801</v>
      </c>
      <c r="AT12" s="17">
        <v>0.20437699062301501</v>
      </c>
      <c r="AU12" s="17"/>
      <c r="AV12" s="17">
        <v>0.20487569161664099</v>
      </c>
      <c r="AW12" s="17">
        <v>0.216221987549579</v>
      </c>
    </row>
    <row r="13" spans="2:49" x14ac:dyDescent="0.3">
      <c r="B13" s="18" t="s">
        <v>408</v>
      </c>
      <c r="C13" s="17">
        <v>0.18979562913450901</v>
      </c>
      <c r="D13" s="17">
        <v>0.238824677479505</v>
      </c>
      <c r="E13" s="17">
        <v>0.142507105237069</v>
      </c>
      <c r="F13" s="17"/>
      <c r="G13" s="17">
        <v>0.227088820322289</v>
      </c>
      <c r="H13" s="17">
        <v>0.26346255376386502</v>
      </c>
      <c r="I13" s="17">
        <v>0.18138546774494099</v>
      </c>
      <c r="J13" s="17">
        <v>0.16188907827660101</v>
      </c>
      <c r="K13" s="17">
        <v>0.147167806450785</v>
      </c>
      <c r="L13" s="17">
        <v>0.16307921806633799</v>
      </c>
      <c r="M13" s="17"/>
      <c r="N13" s="17">
        <v>0.262680885770954</v>
      </c>
      <c r="O13" s="17">
        <v>0.14595729104109201</v>
      </c>
      <c r="P13" s="17">
        <v>0.16857446585515801</v>
      </c>
      <c r="Q13" s="17">
        <v>0.17572243697538001</v>
      </c>
      <c r="R13" s="17"/>
      <c r="S13" s="17">
        <v>0.225877946958602</v>
      </c>
      <c r="T13" s="17">
        <v>0.20412620067485901</v>
      </c>
      <c r="U13" s="17">
        <v>0.154102102970616</v>
      </c>
      <c r="V13" s="17">
        <v>0.16244441125450601</v>
      </c>
      <c r="W13" s="17">
        <v>0.197656711580255</v>
      </c>
      <c r="X13" s="17">
        <v>0.17558848939404101</v>
      </c>
      <c r="Y13" s="17">
        <v>0.127171018869633</v>
      </c>
      <c r="Z13" s="17">
        <v>0.25065048574259902</v>
      </c>
      <c r="AA13" s="17">
        <v>0.232193439844331</v>
      </c>
      <c r="AB13" s="17">
        <v>0.17670284437049699</v>
      </c>
      <c r="AC13" s="17">
        <v>0.19799417643699299</v>
      </c>
      <c r="AD13" s="17">
        <v>0.116917368949799</v>
      </c>
      <c r="AE13" s="17"/>
      <c r="AF13" s="17">
        <v>0.137316371896995</v>
      </c>
      <c r="AG13" s="17">
        <v>0.15690014764419899</v>
      </c>
      <c r="AH13" s="17">
        <v>0.202517827488781</v>
      </c>
      <c r="AI13" s="17">
        <v>0.30852716494401899</v>
      </c>
      <c r="AJ13" s="17">
        <v>0.31739629687182502</v>
      </c>
      <c r="AK13" s="17"/>
      <c r="AL13" s="17">
        <v>0.27146267967655402</v>
      </c>
      <c r="AM13" s="17">
        <v>0.15624346100248601</v>
      </c>
      <c r="AN13" s="17">
        <v>0.19664274243192301</v>
      </c>
      <c r="AO13" s="17">
        <v>0.14230031916133901</v>
      </c>
      <c r="AP13" s="17">
        <v>0.137597084912922</v>
      </c>
      <c r="AQ13" s="17">
        <v>0.21255174764568199</v>
      </c>
      <c r="AR13" s="17"/>
      <c r="AS13" s="17">
        <v>0.20519614525296401</v>
      </c>
      <c r="AT13" s="17">
        <v>0.17146662989679201</v>
      </c>
      <c r="AU13" s="17"/>
      <c r="AV13" s="17">
        <v>0.213239594550275</v>
      </c>
      <c r="AW13" s="17">
        <v>0.186533707667773</v>
      </c>
    </row>
    <row r="14" spans="2:49" x14ac:dyDescent="0.3">
      <c r="B14" s="18" t="s">
        <v>409</v>
      </c>
      <c r="C14" s="19">
        <v>4.5042901407084099E-2</v>
      </c>
      <c r="D14" s="19">
        <v>3.7015277572683102E-2</v>
      </c>
      <c r="E14" s="19">
        <v>5.3200847525885997E-2</v>
      </c>
      <c r="F14" s="19"/>
      <c r="G14" s="19">
        <v>3.41102036771323E-2</v>
      </c>
      <c r="H14" s="19">
        <v>3.1795383436784501E-2</v>
      </c>
      <c r="I14" s="19">
        <v>4.3333539787883402E-2</v>
      </c>
      <c r="J14" s="19">
        <v>5.6914210541337398E-2</v>
      </c>
      <c r="K14" s="19">
        <v>5.52362620740382E-2</v>
      </c>
      <c r="L14" s="19">
        <v>4.8013308119706402E-2</v>
      </c>
      <c r="M14" s="19"/>
      <c r="N14" s="19">
        <v>4.1370319262130702E-2</v>
      </c>
      <c r="O14" s="19">
        <v>5.2269612624145603E-2</v>
      </c>
      <c r="P14" s="19">
        <v>2.52158329782067E-2</v>
      </c>
      <c r="Q14" s="19">
        <v>5.9453108838073698E-2</v>
      </c>
      <c r="R14" s="19"/>
      <c r="S14" s="19">
        <v>4.5827130878162502E-2</v>
      </c>
      <c r="T14" s="19">
        <v>3.3757231250061803E-2</v>
      </c>
      <c r="U14" s="19">
        <v>8.2264386495599806E-2</v>
      </c>
      <c r="V14" s="19">
        <v>5.8097588895479099E-2</v>
      </c>
      <c r="W14" s="19">
        <v>3.0624938061960701E-2</v>
      </c>
      <c r="X14" s="19">
        <v>3.1425040825830301E-2</v>
      </c>
      <c r="Y14" s="19">
        <v>4.8558243736647598E-2</v>
      </c>
      <c r="Z14" s="19">
        <v>4.1671865680580102E-2</v>
      </c>
      <c r="AA14" s="19">
        <v>3.9358002996642702E-2</v>
      </c>
      <c r="AB14" s="19">
        <v>4.5687510414260502E-2</v>
      </c>
      <c r="AC14" s="19">
        <v>4.2657348550821303E-2</v>
      </c>
      <c r="AD14" s="19">
        <v>4.4945269560537501E-2</v>
      </c>
      <c r="AE14" s="19"/>
      <c r="AF14" s="19">
        <v>6.2634610988271805E-2</v>
      </c>
      <c r="AG14" s="19">
        <v>4.6880402141879503E-2</v>
      </c>
      <c r="AH14" s="19">
        <v>3.36820852694295E-2</v>
      </c>
      <c r="AI14" s="19">
        <v>2.4772947468807201E-2</v>
      </c>
      <c r="AJ14" s="19">
        <v>0</v>
      </c>
      <c r="AK14" s="19"/>
      <c r="AL14" s="19">
        <v>3.2040127715324197E-2</v>
      </c>
      <c r="AM14" s="19">
        <v>5.8287757795242201E-2</v>
      </c>
      <c r="AN14" s="19">
        <v>3.69047087585474E-2</v>
      </c>
      <c r="AO14" s="19">
        <v>5.1358919762774999E-2</v>
      </c>
      <c r="AP14" s="19">
        <v>5.12129980025951E-2</v>
      </c>
      <c r="AQ14" s="19">
        <v>1.98426726077509E-2</v>
      </c>
      <c r="AR14" s="19"/>
      <c r="AS14" s="19">
        <v>4.40421788216896E-2</v>
      </c>
      <c r="AT14" s="19">
        <v>4.6233916264234301E-2</v>
      </c>
      <c r="AU14" s="19"/>
      <c r="AV14" s="19">
        <v>4.4233760877695101E-2</v>
      </c>
      <c r="AW14" s="19">
        <v>4.3597669503549201E-2</v>
      </c>
    </row>
    <row r="15" spans="2:49" x14ac:dyDescent="0.3">
      <c r="B15" s="16" t="s">
        <v>276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2" t="s">
        <v>417</v>
      </c>
      <c r="E2" s="28"/>
      <c r="F2" s="28"/>
      <c r="G2" s="28"/>
      <c r="H2" s="28"/>
      <c r="I2" s="28"/>
    </row>
    <row r="6" spans="2:9" ht="49.95" customHeight="1" x14ac:dyDescent="0.3">
      <c r="B6" s="20" t="s">
        <v>15</v>
      </c>
      <c r="C6" s="20" t="s">
        <v>401</v>
      </c>
      <c r="D6" s="20" t="s">
        <v>402</v>
      </c>
      <c r="E6" s="20" t="s">
        <v>403</v>
      </c>
      <c r="F6" s="20" t="s">
        <v>404</v>
      </c>
      <c r="G6" s="20" t="s">
        <v>405</v>
      </c>
      <c r="H6" s="20" t="s">
        <v>406</v>
      </c>
    </row>
    <row r="7" spans="2:9" x14ac:dyDescent="0.3">
      <c r="B7" s="18" t="s">
        <v>407</v>
      </c>
      <c r="C7" s="17">
        <v>0.49297736660966601</v>
      </c>
      <c r="D7" s="17">
        <v>0.394243187452604</v>
      </c>
      <c r="E7" s="17">
        <v>0.41146989508334503</v>
      </c>
      <c r="F7" s="17">
        <v>0.31182913941711399</v>
      </c>
      <c r="G7" s="17">
        <v>0.31317368196184098</v>
      </c>
      <c r="H7" s="17">
        <v>0.18617838113612201</v>
      </c>
    </row>
    <row r="8" spans="2:9" x14ac:dyDescent="0.3">
      <c r="B8" s="18" t="s">
        <v>392</v>
      </c>
      <c r="C8" s="17">
        <v>0.13530980860754899</v>
      </c>
      <c r="D8" s="17">
        <v>0.116127885018504</v>
      </c>
      <c r="E8" s="17">
        <v>0.12296910127244801</v>
      </c>
      <c r="F8" s="17">
        <v>0.118716496102783</v>
      </c>
      <c r="G8" s="17">
        <v>0.159984556642389</v>
      </c>
      <c r="H8" s="17">
        <v>9.73987903405239E-2</v>
      </c>
    </row>
    <row r="9" spans="2:9" x14ac:dyDescent="0.3">
      <c r="B9" s="18" t="s">
        <v>393</v>
      </c>
      <c r="C9" s="17">
        <v>0.158603401556244</v>
      </c>
      <c r="D9" s="17">
        <v>0.17256938498750199</v>
      </c>
      <c r="E9" s="17">
        <v>0.18303456081875399</v>
      </c>
      <c r="F9" s="17">
        <v>0.18382541416284701</v>
      </c>
      <c r="G9" s="17">
        <v>0.24025690019564</v>
      </c>
      <c r="H9" s="17">
        <v>0.21776046378892699</v>
      </c>
    </row>
    <row r="10" spans="2:9" x14ac:dyDescent="0.3">
      <c r="B10" s="18" t="s">
        <v>394</v>
      </c>
      <c r="C10" s="17">
        <v>0.100597167663179</v>
      </c>
      <c r="D10" s="17">
        <v>0.13487262647343301</v>
      </c>
      <c r="E10" s="17">
        <v>0.12873073761767101</v>
      </c>
      <c r="F10" s="17">
        <v>0.15524237297048901</v>
      </c>
      <c r="G10" s="17">
        <v>0.14544600433162599</v>
      </c>
      <c r="H10" s="17">
        <v>0.218649880032807</v>
      </c>
    </row>
    <row r="11" spans="2:9" x14ac:dyDescent="0.3">
      <c r="B11" s="18" t="s">
        <v>408</v>
      </c>
      <c r="C11" s="17">
        <v>6.1282816505760403E-2</v>
      </c>
      <c r="D11" s="17">
        <v>0.11239078918918601</v>
      </c>
      <c r="E11" s="17">
        <v>6.8072191470272297E-2</v>
      </c>
      <c r="F11" s="17">
        <v>0.114478463417027</v>
      </c>
      <c r="G11" s="17">
        <v>8.76945588611351E-2</v>
      </c>
      <c r="H11" s="17">
        <v>0.243036933902435</v>
      </c>
    </row>
    <row r="12" spans="2:9" x14ac:dyDescent="0.3">
      <c r="B12" s="18" t="s">
        <v>409</v>
      </c>
      <c r="C12" s="17">
        <v>5.1229439057602799E-2</v>
      </c>
      <c r="D12" s="17">
        <v>6.9796126878771694E-2</v>
      </c>
      <c r="E12" s="17">
        <v>8.5723513737510401E-2</v>
      </c>
      <c r="F12" s="17">
        <v>0.115908113929741</v>
      </c>
      <c r="G12" s="17">
        <v>5.3444298007369301E-2</v>
      </c>
      <c r="H12" s="17">
        <v>3.6975550799184902E-2</v>
      </c>
    </row>
    <row r="13" spans="2:9" x14ac:dyDescent="0.3">
      <c r="B13" s="16"/>
      <c r="C13" s="16"/>
      <c r="D13" s="16"/>
      <c r="E13" s="16"/>
      <c r="F13" s="16"/>
      <c r="G13" s="16"/>
      <c r="H13" s="16"/>
    </row>
    <row r="14" spans="2:9" x14ac:dyDescent="0.3">
      <c r="B14" t="s">
        <v>81</v>
      </c>
    </row>
    <row r="15" spans="2:9" x14ac:dyDescent="0.3">
      <c r="B15" t="s">
        <v>82</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0.49297736660966601</v>
      </c>
      <c r="D9" s="17">
        <v>0.48896695308876997</v>
      </c>
      <c r="E9" s="17">
        <v>0.49607451936060498</v>
      </c>
      <c r="F9" s="17"/>
      <c r="G9" s="17">
        <v>0.32786473753239997</v>
      </c>
      <c r="H9" s="17">
        <v>0.28910300641784697</v>
      </c>
      <c r="I9" s="17">
        <v>0.39938241511765799</v>
      </c>
      <c r="J9" s="17">
        <v>0.498673029307864</v>
      </c>
      <c r="K9" s="17">
        <v>0.65247055838984902</v>
      </c>
      <c r="L9" s="17">
        <v>0.73391129339553496</v>
      </c>
      <c r="M9" s="17"/>
      <c r="N9" s="17">
        <v>0.44705686273807399</v>
      </c>
      <c r="O9" s="17">
        <v>0.50430910276577101</v>
      </c>
      <c r="P9" s="17">
        <v>0.49510920675047898</v>
      </c>
      <c r="Q9" s="17">
        <v>0.52526619594219104</v>
      </c>
      <c r="R9" s="17"/>
      <c r="S9" s="17">
        <v>0.42070064061055801</v>
      </c>
      <c r="T9" s="17">
        <v>0.54263543940090897</v>
      </c>
      <c r="U9" s="17">
        <v>0.50902935062792198</v>
      </c>
      <c r="V9" s="17">
        <v>0.48119849734560199</v>
      </c>
      <c r="W9" s="17">
        <v>0.55090980582261495</v>
      </c>
      <c r="X9" s="17">
        <v>0.46797670695368199</v>
      </c>
      <c r="Y9" s="17">
        <v>0.52840660848602305</v>
      </c>
      <c r="Z9" s="17">
        <v>0.38717385540559501</v>
      </c>
      <c r="AA9" s="17">
        <v>0.42237522517866399</v>
      </c>
      <c r="AB9" s="17">
        <v>0.54938204582837702</v>
      </c>
      <c r="AC9" s="17">
        <v>0.57408762316566497</v>
      </c>
      <c r="AD9" s="17">
        <v>0.54849484451867703</v>
      </c>
      <c r="AE9" s="17"/>
      <c r="AF9" s="17">
        <v>0.54993547941465404</v>
      </c>
      <c r="AG9" s="17">
        <v>0.50554405749972697</v>
      </c>
      <c r="AH9" s="17">
        <v>0.45214181890485</v>
      </c>
      <c r="AI9" s="17">
        <v>0.34421387108610801</v>
      </c>
      <c r="AJ9" s="17">
        <v>0.35149366894357997</v>
      </c>
      <c r="AK9" s="17"/>
      <c r="AL9" s="17">
        <v>0.39110209583774902</v>
      </c>
      <c r="AM9" s="17">
        <v>0.53762660458646905</v>
      </c>
      <c r="AN9" s="17">
        <v>0.49113741507039299</v>
      </c>
      <c r="AO9" s="17">
        <v>0.49597499978966503</v>
      </c>
      <c r="AP9" s="17">
        <v>0.60954654121235596</v>
      </c>
      <c r="AQ9" s="17">
        <v>0.53389310155171699</v>
      </c>
      <c r="AR9" s="17"/>
      <c r="AS9" s="17">
        <v>0.50090385183694097</v>
      </c>
      <c r="AT9" s="17">
        <v>0.48353809317721702</v>
      </c>
      <c r="AU9" s="17"/>
      <c r="AV9" s="17">
        <v>0.50546448367311703</v>
      </c>
      <c r="AW9" s="17">
        <v>0.49028289460752</v>
      </c>
    </row>
    <row r="10" spans="2:49" x14ac:dyDescent="0.3">
      <c r="B10" s="18" t="s">
        <v>392</v>
      </c>
      <c r="C10" s="17">
        <v>0.13530980860754899</v>
      </c>
      <c r="D10" s="17">
        <v>0.147696260334687</v>
      </c>
      <c r="E10" s="17">
        <v>0.124201099595407</v>
      </c>
      <c r="F10" s="17"/>
      <c r="G10" s="17">
        <v>0.17583266548583201</v>
      </c>
      <c r="H10" s="17">
        <v>0.12646948488902399</v>
      </c>
      <c r="I10" s="17">
        <v>0.12806655683509899</v>
      </c>
      <c r="J10" s="17">
        <v>0.184959422709192</v>
      </c>
      <c r="K10" s="17">
        <v>0.12530534751728101</v>
      </c>
      <c r="L10" s="17">
        <v>8.76463782612249E-2</v>
      </c>
      <c r="M10" s="17"/>
      <c r="N10" s="17">
        <v>0.147392353261945</v>
      </c>
      <c r="O10" s="17">
        <v>0.15434020858300401</v>
      </c>
      <c r="P10" s="17">
        <v>0.123847074094109</v>
      </c>
      <c r="Q10" s="17">
        <v>0.114029393772565</v>
      </c>
      <c r="R10" s="17"/>
      <c r="S10" s="17">
        <v>0.123047788681009</v>
      </c>
      <c r="T10" s="17">
        <v>0.15691053644900099</v>
      </c>
      <c r="U10" s="17">
        <v>7.2793669661628896E-2</v>
      </c>
      <c r="V10" s="17">
        <v>0.11073843256725099</v>
      </c>
      <c r="W10" s="17">
        <v>0.12607943985429801</v>
      </c>
      <c r="X10" s="17">
        <v>0.167193910759454</v>
      </c>
      <c r="Y10" s="17">
        <v>0.13252597407684</v>
      </c>
      <c r="Z10" s="17">
        <v>8.7470766646774598E-2</v>
      </c>
      <c r="AA10" s="17">
        <v>0.163320769523775</v>
      </c>
      <c r="AB10" s="17">
        <v>0.15672257368413101</v>
      </c>
      <c r="AC10" s="17">
        <v>0.14228886723279799</v>
      </c>
      <c r="AD10" s="17">
        <v>0.157808297759369</v>
      </c>
      <c r="AE10" s="17"/>
      <c r="AF10" s="17">
        <v>0.11756964667801501</v>
      </c>
      <c r="AG10" s="17">
        <v>0.153480477742231</v>
      </c>
      <c r="AH10" s="17">
        <v>0.14372929177927299</v>
      </c>
      <c r="AI10" s="17">
        <v>0.16131974581261899</v>
      </c>
      <c r="AJ10" s="17">
        <v>5.5447021245519298E-2</v>
      </c>
      <c r="AK10" s="17"/>
      <c r="AL10" s="17">
        <v>0.14239296597849699</v>
      </c>
      <c r="AM10" s="17">
        <v>0.11538470880521499</v>
      </c>
      <c r="AN10" s="17">
        <v>0.152574182507419</v>
      </c>
      <c r="AO10" s="17">
        <v>0.14331021366437099</v>
      </c>
      <c r="AP10" s="17">
        <v>0.11412400713241699</v>
      </c>
      <c r="AQ10" s="17">
        <v>0.192641336928567</v>
      </c>
      <c r="AR10" s="17"/>
      <c r="AS10" s="17">
        <v>0.124135395787747</v>
      </c>
      <c r="AT10" s="17">
        <v>0.14861688419386601</v>
      </c>
      <c r="AU10" s="17"/>
      <c r="AV10" s="17">
        <v>0.117415183117693</v>
      </c>
      <c r="AW10" s="17">
        <v>0.139785659590031</v>
      </c>
    </row>
    <row r="11" spans="2:49" x14ac:dyDescent="0.3">
      <c r="B11" s="18" t="s">
        <v>393</v>
      </c>
      <c r="C11" s="17">
        <v>0.158603401556244</v>
      </c>
      <c r="D11" s="17">
        <v>0.166086067203217</v>
      </c>
      <c r="E11" s="17">
        <v>0.15244554800080501</v>
      </c>
      <c r="F11" s="17"/>
      <c r="G11" s="17">
        <v>0.205029047475633</v>
      </c>
      <c r="H11" s="17">
        <v>0.22387896363732199</v>
      </c>
      <c r="I11" s="17">
        <v>0.22849401212613299</v>
      </c>
      <c r="J11" s="17">
        <v>0.14575956272783799</v>
      </c>
      <c r="K11" s="17">
        <v>0.103803523389352</v>
      </c>
      <c r="L11" s="17">
        <v>6.4595142989336496E-2</v>
      </c>
      <c r="M11" s="17"/>
      <c r="N11" s="17">
        <v>0.18204778670128</v>
      </c>
      <c r="O11" s="17">
        <v>0.14712026713165</v>
      </c>
      <c r="P11" s="17">
        <v>0.143872376977458</v>
      </c>
      <c r="Q11" s="17">
        <v>0.159916797997642</v>
      </c>
      <c r="R11" s="17"/>
      <c r="S11" s="17">
        <v>0.161705055577607</v>
      </c>
      <c r="T11" s="17">
        <v>0.13503679883432901</v>
      </c>
      <c r="U11" s="17">
        <v>0.18064834870927199</v>
      </c>
      <c r="V11" s="17">
        <v>0.140152933556247</v>
      </c>
      <c r="W11" s="17">
        <v>0.13947105045281699</v>
      </c>
      <c r="X11" s="17">
        <v>0.13851379873934999</v>
      </c>
      <c r="Y11" s="17">
        <v>0.16357676268806801</v>
      </c>
      <c r="Z11" s="17">
        <v>0.28160931606475298</v>
      </c>
      <c r="AA11" s="17">
        <v>0.178735380990273</v>
      </c>
      <c r="AB11" s="17">
        <v>0.13246151429136899</v>
      </c>
      <c r="AC11" s="17">
        <v>0.14001343810467201</v>
      </c>
      <c r="AD11" s="17">
        <v>0.20633830328994801</v>
      </c>
      <c r="AE11" s="17"/>
      <c r="AF11" s="17">
        <v>0.14870813027900001</v>
      </c>
      <c r="AG11" s="17">
        <v>0.140234256797304</v>
      </c>
      <c r="AH11" s="17">
        <v>0.16759127353484901</v>
      </c>
      <c r="AI11" s="17">
        <v>0.18501800210452701</v>
      </c>
      <c r="AJ11" s="17">
        <v>0.27035739502902101</v>
      </c>
      <c r="AK11" s="17"/>
      <c r="AL11" s="17">
        <v>0.175444788169797</v>
      </c>
      <c r="AM11" s="17">
        <v>0.171993717102608</v>
      </c>
      <c r="AN11" s="17">
        <v>0.13239990206194199</v>
      </c>
      <c r="AO11" s="17">
        <v>0.15528235034476201</v>
      </c>
      <c r="AP11" s="17">
        <v>0.11088609629111899</v>
      </c>
      <c r="AQ11" s="17">
        <v>0.160318148263386</v>
      </c>
      <c r="AR11" s="17"/>
      <c r="AS11" s="17">
        <v>0.14997369444661601</v>
      </c>
      <c r="AT11" s="17">
        <v>0.16888010840853601</v>
      </c>
      <c r="AU11" s="17"/>
      <c r="AV11" s="17">
        <v>0.14613256138698399</v>
      </c>
      <c r="AW11" s="17">
        <v>0.158919058028752</v>
      </c>
    </row>
    <row r="12" spans="2:49" x14ac:dyDescent="0.3">
      <c r="B12" s="18" t="s">
        <v>394</v>
      </c>
      <c r="C12" s="17">
        <v>0.100597167663179</v>
      </c>
      <c r="D12" s="17">
        <v>0.100126970766685</v>
      </c>
      <c r="E12" s="17">
        <v>0.100801654552991</v>
      </c>
      <c r="F12" s="17"/>
      <c r="G12" s="17">
        <v>0.13072673470294499</v>
      </c>
      <c r="H12" s="17">
        <v>0.200600089968585</v>
      </c>
      <c r="I12" s="17">
        <v>0.123032827733548</v>
      </c>
      <c r="J12" s="17">
        <v>7.6744813756802296E-2</v>
      </c>
      <c r="K12" s="17">
        <v>4.3510592701442703E-2</v>
      </c>
      <c r="L12" s="17">
        <v>3.85740385170023E-2</v>
      </c>
      <c r="M12" s="17"/>
      <c r="N12" s="17">
        <v>0.106433250069061</v>
      </c>
      <c r="O12" s="17">
        <v>9.0298633902050104E-2</v>
      </c>
      <c r="P12" s="17">
        <v>0.113733265948</v>
      </c>
      <c r="Q12" s="17">
        <v>9.2656491896571797E-2</v>
      </c>
      <c r="R12" s="17"/>
      <c r="S12" s="17">
        <v>0.13653823994123801</v>
      </c>
      <c r="T12" s="17">
        <v>7.0509356907168197E-2</v>
      </c>
      <c r="U12" s="17">
        <v>0.123123405593701</v>
      </c>
      <c r="V12" s="17">
        <v>0.119439830582689</v>
      </c>
      <c r="W12" s="17">
        <v>0.12136545855657301</v>
      </c>
      <c r="X12" s="17">
        <v>9.5756112147129202E-2</v>
      </c>
      <c r="Y12" s="17">
        <v>7.3719570163769496E-2</v>
      </c>
      <c r="Z12" s="17">
        <v>0.11973707314097499</v>
      </c>
      <c r="AA12" s="17">
        <v>0.1041099803796</v>
      </c>
      <c r="AB12" s="17">
        <v>7.4435827112606101E-2</v>
      </c>
      <c r="AC12" s="17">
        <v>8.1323979957973594E-2</v>
      </c>
      <c r="AD12" s="17">
        <v>5.6613676822204903E-2</v>
      </c>
      <c r="AE12" s="17"/>
      <c r="AF12" s="17">
        <v>6.9620046119773599E-2</v>
      </c>
      <c r="AG12" s="17">
        <v>9.3542785753533794E-2</v>
      </c>
      <c r="AH12" s="17">
        <v>0.112961706504686</v>
      </c>
      <c r="AI12" s="17">
        <v>0.17118880387514299</v>
      </c>
      <c r="AJ12" s="17">
        <v>0.24140627091116201</v>
      </c>
      <c r="AK12" s="17"/>
      <c r="AL12" s="17">
        <v>0.13840921076915699</v>
      </c>
      <c r="AM12" s="17">
        <v>9.0824322787659395E-2</v>
      </c>
      <c r="AN12" s="17">
        <v>0.10663433422158999</v>
      </c>
      <c r="AO12" s="17">
        <v>7.6430584076050398E-2</v>
      </c>
      <c r="AP12" s="17">
        <v>8.1119490216838397E-2</v>
      </c>
      <c r="AQ12" s="17">
        <v>6.7054707644178396E-2</v>
      </c>
      <c r="AR12" s="17"/>
      <c r="AS12" s="17">
        <v>0.113748774064587</v>
      </c>
      <c r="AT12" s="17">
        <v>8.4935546485651894E-2</v>
      </c>
      <c r="AU12" s="17"/>
      <c r="AV12" s="17">
        <v>0.113015089081911</v>
      </c>
      <c r="AW12" s="17">
        <v>0.115457405039589</v>
      </c>
    </row>
    <row r="13" spans="2:49" x14ac:dyDescent="0.3">
      <c r="B13" s="18" t="s">
        <v>408</v>
      </c>
      <c r="C13" s="17">
        <v>6.1282816505760403E-2</v>
      </c>
      <c r="D13" s="17">
        <v>5.6272433784277001E-2</v>
      </c>
      <c r="E13" s="17">
        <v>6.5688508028707293E-2</v>
      </c>
      <c r="F13" s="17"/>
      <c r="G13" s="17">
        <v>0.10208125607777301</v>
      </c>
      <c r="H13" s="17">
        <v>0.117055959004706</v>
      </c>
      <c r="I13" s="17">
        <v>7.7880634085589998E-2</v>
      </c>
      <c r="J13" s="17">
        <v>4.1707660169476697E-2</v>
      </c>
      <c r="K13" s="17">
        <v>1.8491297432567499E-2</v>
      </c>
      <c r="L13" s="17">
        <v>1.9741797681570201E-2</v>
      </c>
      <c r="M13" s="17"/>
      <c r="N13" s="17">
        <v>7.8037454685087604E-2</v>
      </c>
      <c r="O13" s="17">
        <v>5.4135287275446503E-2</v>
      </c>
      <c r="P13" s="17">
        <v>7.03661440970655E-2</v>
      </c>
      <c r="Q13" s="17">
        <v>4.3297731665327598E-2</v>
      </c>
      <c r="R13" s="17"/>
      <c r="S13" s="17">
        <v>0.108813328372103</v>
      </c>
      <c r="T13" s="17">
        <v>5.0071820030531997E-2</v>
      </c>
      <c r="U13" s="17">
        <v>4.5958199313424E-2</v>
      </c>
      <c r="V13" s="17">
        <v>8.4259498117935996E-2</v>
      </c>
      <c r="W13" s="17">
        <v>3.15360521754749E-2</v>
      </c>
      <c r="X13" s="17">
        <v>5.1657702317695398E-2</v>
      </c>
      <c r="Y13" s="17">
        <v>5.8268158200615303E-2</v>
      </c>
      <c r="Z13" s="17">
        <v>5.4408588002101702E-2</v>
      </c>
      <c r="AA13" s="17">
        <v>7.8414354526349705E-2</v>
      </c>
      <c r="AB13" s="17">
        <v>4.6231270762018599E-2</v>
      </c>
      <c r="AC13" s="17">
        <v>2.6779694454329001E-2</v>
      </c>
      <c r="AD13" s="17">
        <v>1.4987482581254799E-2</v>
      </c>
      <c r="AE13" s="17"/>
      <c r="AF13" s="17">
        <v>4.0510343064704697E-2</v>
      </c>
      <c r="AG13" s="17">
        <v>4.6948243395245899E-2</v>
      </c>
      <c r="AH13" s="17">
        <v>8.0661285814515593E-2</v>
      </c>
      <c r="AI13" s="17">
        <v>0.119976486230622</v>
      </c>
      <c r="AJ13" s="17">
        <v>8.1295643870718207E-2</v>
      </c>
      <c r="AK13" s="17"/>
      <c r="AL13" s="17">
        <v>0.108575410106697</v>
      </c>
      <c r="AM13" s="17">
        <v>3.07932697269683E-2</v>
      </c>
      <c r="AN13" s="17">
        <v>6.3050984453824704E-2</v>
      </c>
      <c r="AO13" s="17">
        <v>6.4344011576973198E-2</v>
      </c>
      <c r="AP13" s="17">
        <v>2.76508069351202E-2</v>
      </c>
      <c r="AQ13" s="17">
        <v>3.7061960709749903E-2</v>
      </c>
      <c r="AR13" s="17"/>
      <c r="AS13" s="17">
        <v>6.2153772972956503E-2</v>
      </c>
      <c r="AT13" s="17">
        <v>6.0245635964082903E-2</v>
      </c>
      <c r="AU13" s="17"/>
      <c r="AV13" s="17">
        <v>6.53884310491991E-2</v>
      </c>
      <c r="AW13" s="17">
        <v>5.4620789317696698E-2</v>
      </c>
    </row>
    <row r="14" spans="2:49" x14ac:dyDescent="0.3">
      <c r="B14" s="18" t="s">
        <v>409</v>
      </c>
      <c r="C14" s="19">
        <v>5.1229439057602799E-2</v>
      </c>
      <c r="D14" s="19">
        <v>4.0851314822364197E-2</v>
      </c>
      <c r="E14" s="19">
        <v>6.0788670461484499E-2</v>
      </c>
      <c r="F14" s="19"/>
      <c r="G14" s="19">
        <v>5.8465558725417997E-2</v>
      </c>
      <c r="H14" s="19">
        <v>4.2892496082515198E-2</v>
      </c>
      <c r="I14" s="19">
        <v>4.3143554101973201E-2</v>
      </c>
      <c r="J14" s="19">
        <v>5.21555113288278E-2</v>
      </c>
      <c r="K14" s="19">
        <v>5.6418680569508703E-2</v>
      </c>
      <c r="L14" s="19">
        <v>5.5531349155330999E-2</v>
      </c>
      <c r="M14" s="19"/>
      <c r="N14" s="19">
        <v>3.9032292544552101E-2</v>
      </c>
      <c r="O14" s="19">
        <v>4.9796500342077998E-2</v>
      </c>
      <c r="P14" s="19">
        <v>5.3071932132888897E-2</v>
      </c>
      <c r="Q14" s="19">
        <v>6.4833388725701505E-2</v>
      </c>
      <c r="R14" s="19"/>
      <c r="S14" s="19">
        <v>4.9194946817484597E-2</v>
      </c>
      <c r="T14" s="19">
        <v>4.4836048378060003E-2</v>
      </c>
      <c r="U14" s="19">
        <v>6.8447026094052496E-2</v>
      </c>
      <c r="V14" s="19">
        <v>6.4210807830275204E-2</v>
      </c>
      <c r="W14" s="19">
        <v>3.0638193138221401E-2</v>
      </c>
      <c r="X14" s="19">
        <v>7.8901769082689602E-2</v>
      </c>
      <c r="Y14" s="19">
        <v>4.3502926384683602E-2</v>
      </c>
      <c r="Z14" s="19">
        <v>6.9600400739800797E-2</v>
      </c>
      <c r="AA14" s="19">
        <v>5.3044289401337902E-2</v>
      </c>
      <c r="AB14" s="19">
        <v>4.0766768321498302E-2</v>
      </c>
      <c r="AC14" s="19">
        <v>3.5506397084562297E-2</v>
      </c>
      <c r="AD14" s="19">
        <v>1.5757395028547099E-2</v>
      </c>
      <c r="AE14" s="19"/>
      <c r="AF14" s="19">
        <v>7.3656354443852406E-2</v>
      </c>
      <c r="AG14" s="19">
        <v>6.0250178811958099E-2</v>
      </c>
      <c r="AH14" s="19">
        <v>4.2914623461826999E-2</v>
      </c>
      <c r="AI14" s="19">
        <v>1.8283090890981901E-2</v>
      </c>
      <c r="AJ14" s="19">
        <v>0</v>
      </c>
      <c r="AK14" s="19"/>
      <c r="AL14" s="19">
        <v>4.4075529138103101E-2</v>
      </c>
      <c r="AM14" s="19">
        <v>5.3377376991080097E-2</v>
      </c>
      <c r="AN14" s="19">
        <v>5.4203181684832201E-2</v>
      </c>
      <c r="AO14" s="19">
        <v>6.4657840548178303E-2</v>
      </c>
      <c r="AP14" s="19">
        <v>5.6673058212149997E-2</v>
      </c>
      <c r="AQ14" s="19">
        <v>9.0307449024017005E-3</v>
      </c>
      <c r="AR14" s="19"/>
      <c r="AS14" s="19">
        <v>4.9084510891153302E-2</v>
      </c>
      <c r="AT14" s="19">
        <v>5.3783731770646701E-2</v>
      </c>
      <c r="AU14" s="19"/>
      <c r="AV14" s="19">
        <v>5.25842516910957E-2</v>
      </c>
      <c r="AW14" s="19">
        <v>4.0934193416412398E-2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0.394243187452604</v>
      </c>
      <c r="D9" s="17">
        <v>0.35176933889687001</v>
      </c>
      <c r="E9" s="17">
        <v>0.43583191094467599</v>
      </c>
      <c r="F9" s="17"/>
      <c r="G9" s="17">
        <v>0.241050188386361</v>
      </c>
      <c r="H9" s="17">
        <v>0.219979552566685</v>
      </c>
      <c r="I9" s="17">
        <v>0.28761917956307098</v>
      </c>
      <c r="J9" s="17">
        <v>0.40338348135833302</v>
      </c>
      <c r="K9" s="17">
        <v>0.53359283195246798</v>
      </c>
      <c r="L9" s="17">
        <v>0.62452444701093601</v>
      </c>
      <c r="M9" s="17"/>
      <c r="N9" s="17">
        <v>0.311021692884629</v>
      </c>
      <c r="O9" s="17">
        <v>0.42820265923999501</v>
      </c>
      <c r="P9" s="17">
        <v>0.418990548805316</v>
      </c>
      <c r="Q9" s="17">
        <v>0.42421067367755899</v>
      </c>
      <c r="R9" s="17"/>
      <c r="S9" s="17">
        <v>0.32929678102379401</v>
      </c>
      <c r="T9" s="17">
        <v>0.44302028537517701</v>
      </c>
      <c r="U9" s="17">
        <v>0.422177796556366</v>
      </c>
      <c r="V9" s="17">
        <v>0.36278683652204202</v>
      </c>
      <c r="W9" s="17">
        <v>0.41767578623524998</v>
      </c>
      <c r="X9" s="17">
        <v>0.39073682329732801</v>
      </c>
      <c r="Y9" s="17">
        <v>0.46911600731436398</v>
      </c>
      <c r="Z9" s="17">
        <v>0.35632841337694998</v>
      </c>
      <c r="AA9" s="17">
        <v>0.36232619475087802</v>
      </c>
      <c r="AB9" s="17">
        <v>0.43434390881195201</v>
      </c>
      <c r="AC9" s="17">
        <v>0.34047294680971801</v>
      </c>
      <c r="AD9" s="17">
        <v>0.39879575756326902</v>
      </c>
      <c r="AE9" s="17"/>
      <c r="AF9" s="17">
        <v>0.45770511566683603</v>
      </c>
      <c r="AG9" s="17">
        <v>0.40965652226453297</v>
      </c>
      <c r="AH9" s="17">
        <v>0.34804932867743998</v>
      </c>
      <c r="AI9" s="17">
        <v>0.24733983357612499</v>
      </c>
      <c r="AJ9" s="17">
        <v>0.29317216154499598</v>
      </c>
      <c r="AK9" s="17"/>
      <c r="AL9" s="17">
        <v>0.30186104336575798</v>
      </c>
      <c r="AM9" s="17">
        <v>0.44005691068291602</v>
      </c>
      <c r="AN9" s="17">
        <v>0.38551475172289701</v>
      </c>
      <c r="AO9" s="17">
        <v>0.41020237502443901</v>
      </c>
      <c r="AP9" s="17">
        <v>0.48115713586855802</v>
      </c>
      <c r="AQ9" s="17">
        <v>0.40376032743627699</v>
      </c>
      <c r="AR9" s="17"/>
      <c r="AS9" s="17">
        <v>0.40380247234764</v>
      </c>
      <c r="AT9" s="17">
        <v>0.38285949072502601</v>
      </c>
      <c r="AU9" s="17"/>
      <c r="AV9" s="17">
        <v>0.39670047093865901</v>
      </c>
      <c r="AW9" s="17">
        <v>0.42034185897599002</v>
      </c>
    </row>
    <row r="10" spans="2:49" x14ac:dyDescent="0.3">
      <c r="B10" s="18" t="s">
        <v>392</v>
      </c>
      <c r="C10" s="17">
        <v>0.116127885018504</v>
      </c>
      <c r="D10" s="17">
        <v>0.11811234504965</v>
      </c>
      <c r="E10" s="17">
        <v>0.113225847159064</v>
      </c>
      <c r="F10" s="17"/>
      <c r="G10" s="17">
        <v>0.15053880516363399</v>
      </c>
      <c r="H10" s="17">
        <v>9.0108383223468494E-2</v>
      </c>
      <c r="I10" s="17">
        <v>0.10905630480058</v>
      </c>
      <c r="J10" s="17">
        <v>0.15142803849136599</v>
      </c>
      <c r="K10" s="17">
        <v>0.13490889223719901</v>
      </c>
      <c r="L10" s="17">
        <v>7.8705541895224093E-2</v>
      </c>
      <c r="M10" s="17"/>
      <c r="N10" s="17">
        <v>0.115927668014255</v>
      </c>
      <c r="O10" s="17">
        <v>0.123376844094056</v>
      </c>
      <c r="P10" s="17">
        <v>0.10819710444280201</v>
      </c>
      <c r="Q10" s="17">
        <v>0.115160604396209</v>
      </c>
      <c r="R10" s="17"/>
      <c r="S10" s="17">
        <v>0.102103915393807</v>
      </c>
      <c r="T10" s="17">
        <v>0.111069683138391</v>
      </c>
      <c r="U10" s="17">
        <v>0.116875464294651</v>
      </c>
      <c r="V10" s="17">
        <v>0.141963593716149</v>
      </c>
      <c r="W10" s="17">
        <v>0.16007165043414001</v>
      </c>
      <c r="X10" s="17">
        <v>0.13046141461976499</v>
      </c>
      <c r="Y10" s="17">
        <v>0.104729254722146</v>
      </c>
      <c r="Z10" s="17">
        <v>5.5868825310698901E-2</v>
      </c>
      <c r="AA10" s="17">
        <v>0.10694322734614101</v>
      </c>
      <c r="AB10" s="17">
        <v>7.7512039691667201E-2</v>
      </c>
      <c r="AC10" s="17">
        <v>0.22088592371500301</v>
      </c>
      <c r="AD10" s="17">
        <v>6.4341497279068599E-2</v>
      </c>
      <c r="AE10" s="17"/>
      <c r="AF10" s="17">
        <v>0.11051079276630101</v>
      </c>
      <c r="AG10" s="17">
        <v>0.12538630515677399</v>
      </c>
      <c r="AH10" s="17">
        <v>0.127571661800923</v>
      </c>
      <c r="AI10" s="17">
        <v>0.118837676904068</v>
      </c>
      <c r="AJ10" s="17">
        <v>5.5485891439734099E-2</v>
      </c>
      <c r="AK10" s="17"/>
      <c r="AL10" s="17">
        <v>0.112169289390207</v>
      </c>
      <c r="AM10" s="17">
        <v>0.10468384911428801</v>
      </c>
      <c r="AN10" s="17">
        <v>0.14676875621889601</v>
      </c>
      <c r="AO10" s="17">
        <v>0.114758241259256</v>
      </c>
      <c r="AP10" s="17">
        <v>0.12604834023439701</v>
      </c>
      <c r="AQ10" s="17">
        <v>0.120976263865771</v>
      </c>
      <c r="AR10" s="17"/>
      <c r="AS10" s="17">
        <v>0.10768677164578599</v>
      </c>
      <c r="AT10" s="17">
        <v>0.126180004579039</v>
      </c>
      <c r="AU10" s="17"/>
      <c r="AV10" s="17">
        <v>0.10677183660584701</v>
      </c>
      <c r="AW10" s="17">
        <v>0.109817504025851</v>
      </c>
    </row>
    <row r="11" spans="2:49" x14ac:dyDescent="0.3">
      <c r="B11" s="18" t="s">
        <v>393</v>
      </c>
      <c r="C11" s="17">
        <v>0.17256938498750199</v>
      </c>
      <c r="D11" s="17">
        <v>0.17976622808511</v>
      </c>
      <c r="E11" s="17">
        <v>0.16505415847745999</v>
      </c>
      <c r="F11" s="17"/>
      <c r="G11" s="17">
        <v>0.20209583396449199</v>
      </c>
      <c r="H11" s="17">
        <v>0.217785278329446</v>
      </c>
      <c r="I11" s="17">
        <v>0.215649984562474</v>
      </c>
      <c r="J11" s="17">
        <v>0.18686897396789501</v>
      </c>
      <c r="K11" s="17">
        <v>0.113067003323126</v>
      </c>
      <c r="L11" s="17">
        <v>0.10918216595168</v>
      </c>
      <c r="M11" s="17"/>
      <c r="N11" s="17">
        <v>0.191788865141237</v>
      </c>
      <c r="O11" s="17">
        <v>0.16652199611634999</v>
      </c>
      <c r="P11" s="17">
        <v>0.15343871052656</v>
      </c>
      <c r="Q11" s="17">
        <v>0.17681608697078599</v>
      </c>
      <c r="R11" s="17"/>
      <c r="S11" s="17">
        <v>0.18353022840026101</v>
      </c>
      <c r="T11" s="17">
        <v>0.158113282655339</v>
      </c>
      <c r="U11" s="17">
        <v>0.191532604205576</v>
      </c>
      <c r="V11" s="17">
        <v>0.15082722143556099</v>
      </c>
      <c r="W11" s="17">
        <v>0.20088623390871599</v>
      </c>
      <c r="X11" s="17">
        <v>0.13174817768882499</v>
      </c>
      <c r="Y11" s="17">
        <v>0.154285770019991</v>
      </c>
      <c r="Z11" s="17">
        <v>0.20607213052083201</v>
      </c>
      <c r="AA11" s="17">
        <v>0.18141713639641499</v>
      </c>
      <c r="AB11" s="17">
        <v>0.18374370252193201</v>
      </c>
      <c r="AC11" s="17">
        <v>0.171339778775318</v>
      </c>
      <c r="AD11" s="17">
        <v>0.19533957192538701</v>
      </c>
      <c r="AE11" s="17"/>
      <c r="AF11" s="17">
        <v>0.166826968273877</v>
      </c>
      <c r="AG11" s="17">
        <v>0.17176487033297499</v>
      </c>
      <c r="AH11" s="17">
        <v>0.18086898529057999</v>
      </c>
      <c r="AI11" s="17">
        <v>0.20111366888982199</v>
      </c>
      <c r="AJ11" s="17">
        <v>0.19535329462638201</v>
      </c>
      <c r="AK11" s="17"/>
      <c r="AL11" s="17">
        <v>0.167790918080717</v>
      </c>
      <c r="AM11" s="17">
        <v>0.17040399163018399</v>
      </c>
      <c r="AN11" s="17">
        <v>0.16349214429818401</v>
      </c>
      <c r="AO11" s="17">
        <v>0.19432405838070599</v>
      </c>
      <c r="AP11" s="17">
        <v>0.15402387842751999</v>
      </c>
      <c r="AQ11" s="17">
        <v>0.19304880724231399</v>
      </c>
      <c r="AR11" s="17"/>
      <c r="AS11" s="17">
        <v>0.15609816266575099</v>
      </c>
      <c r="AT11" s="17">
        <v>0.192184178531389</v>
      </c>
      <c r="AU11" s="17"/>
      <c r="AV11" s="17">
        <v>0.153069256182534</v>
      </c>
      <c r="AW11" s="17">
        <v>0.16315198489165</v>
      </c>
    </row>
    <row r="12" spans="2:49" x14ac:dyDescent="0.3">
      <c r="B12" s="18" t="s">
        <v>394</v>
      </c>
      <c r="C12" s="17">
        <v>0.13487262647343301</v>
      </c>
      <c r="D12" s="17">
        <v>0.15389874121116401</v>
      </c>
      <c r="E12" s="17">
        <v>0.11630643995166</v>
      </c>
      <c r="F12" s="17"/>
      <c r="G12" s="17">
        <v>0.17630425549699499</v>
      </c>
      <c r="H12" s="17">
        <v>0.23865194880507401</v>
      </c>
      <c r="I12" s="17">
        <v>0.169284005593488</v>
      </c>
      <c r="J12" s="17">
        <v>9.9035494634396704E-2</v>
      </c>
      <c r="K12" s="17">
        <v>9.8384393858918701E-2</v>
      </c>
      <c r="L12" s="17">
        <v>4.83358508689153E-2</v>
      </c>
      <c r="M12" s="17"/>
      <c r="N12" s="17">
        <v>0.158347433481315</v>
      </c>
      <c r="O12" s="17">
        <v>0.13191194349006699</v>
      </c>
      <c r="P12" s="17">
        <v>0.13212247358722301</v>
      </c>
      <c r="Q12" s="17">
        <v>0.11648929137453901</v>
      </c>
      <c r="R12" s="17"/>
      <c r="S12" s="17">
        <v>0.16473706917859299</v>
      </c>
      <c r="T12" s="17">
        <v>0.124170227349818</v>
      </c>
      <c r="U12" s="17">
        <v>0.11707665142371899</v>
      </c>
      <c r="V12" s="17">
        <v>0.15184418526745699</v>
      </c>
      <c r="W12" s="17">
        <v>7.9786481394811801E-2</v>
      </c>
      <c r="X12" s="17">
        <v>0.11907604028926699</v>
      </c>
      <c r="Y12" s="17">
        <v>0.13015045658903901</v>
      </c>
      <c r="Z12" s="17">
        <v>0.160025906050695</v>
      </c>
      <c r="AA12" s="17">
        <v>0.11709183540725</v>
      </c>
      <c r="AB12" s="17">
        <v>0.15068756674719899</v>
      </c>
      <c r="AC12" s="17">
        <v>0.15956801754814101</v>
      </c>
      <c r="AD12" s="17">
        <v>0.169862644109048</v>
      </c>
      <c r="AE12" s="17"/>
      <c r="AF12" s="17">
        <v>0.10948224185168499</v>
      </c>
      <c r="AG12" s="17">
        <v>0.1241293743571</v>
      </c>
      <c r="AH12" s="17">
        <v>0.15229356578870201</v>
      </c>
      <c r="AI12" s="17">
        <v>0.18828351025620499</v>
      </c>
      <c r="AJ12" s="17">
        <v>0.24257206006672799</v>
      </c>
      <c r="AK12" s="17"/>
      <c r="AL12" s="17">
        <v>0.18253824778752201</v>
      </c>
      <c r="AM12" s="17">
        <v>0.12370363922981099</v>
      </c>
      <c r="AN12" s="17">
        <v>0.12617540476323399</v>
      </c>
      <c r="AO12" s="17">
        <v>0.111187897788249</v>
      </c>
      <c r="AP12" s="17">
        <v>9.5885064723655794E-2</v>
      </c>
      <c r="AQ12" s="17">
        <v>0.12953787442532</v>
      </c>
      <c r="AR12" s="17"/>
      <c r="AS12" s="17">
        <v>0.143612267439055</v>
      </c>
      <c r="AT12" s="17">
        <v>0.124465004632157</v>
      </c>
      <c r="AU12" s="17"/>
      <c r="AV12" s="17">
        <v>0.143643606571278</v>
      </c>
      <c r="AW12" s="17">
        <v>0.14353928378351999</v>
      </c>
    </row>
    <row r="13" spans="2:49" x14ac:dyDescent="0.3">
      <c r="B13" s="18" t="s">
        <v>408</v>
      </c>
      <c r="C13" s="17">
        <v>0.11239078918918601</v>
      </c>
      <c r="D13" s="17">
        <v>0.13533089397121201</v>
      </c>
      <c r="E13" s="17">
        <v>9.0822883024280807E-2</v>
      </c>
      <c r="F13" s="17"/>
      <c r="G13" s="17">
        <v>0.15606319496584301</v>
      </c>
      <c r="H13" s="17">
        <v>0.185287281584782</v>
      </c>
      <c r="I13" s="17">
        <v>0.14814804863348099</v>
      </c>
      <c r="J13" s="17">
        <v>8.3171784883488406E-2</v>
      </c>
      <c r="K13" s="17">
        <v>5.4661094998669897E-2</v>
      </c>
      <c r="L13" s="17">
        <v>5.7221029650997797E-2</v>
      </c>
      <c r="M13" s="17"/>
      <c r="N13" s="17">
        <v>0.16055740329450399</v>
      </c>
      <c r="O13" s="17">
        <v>9.0418076316051699E-2</v>
      </c>
      <c r="P13" s="17">
        <v>0.123930864627823</v>
      </c>
      <c r="Q13" s="17">
        <v>7.2394197509107902E-2</v>
      </c>
      <c r="R13" s="17"/>
      <c r="S13" s="17">
        <v>0.147235383430597</v>
      </c>
      <c r="T13" s="17">
        <v>0.10545883388612901</v>
      </c>
      <c r="U13" s="17">
        <v>7.23748718221634E-2</v>
      </c>
      <c r="V13" s="17">
        <v>9.7854311984081899E-2</v>
      </c>
      <c r="W13" s="17">
        <v>7.2954180278511097E-2</v>
      </c>
      <c r="X13" s="17">
        <v>0.13319920258597501</v>
      </c>
      <c r="Y13" s="17">
        <v>8.70533150705248E-2</v>
      </c>
      <c r="Z13" s="17">
        <v>0.15316498535137801</v>
      </c>
      <c r="AA13" s="17">
        <v>0.163673551726572</v>
      </c>
      <c r="AB13" s="17">
        <v>9.7810041600377706E-2</v>
      </c>
      <c r="AC13" s="17">
        <v>5.50693130786312E-2</v>
      </c>
      <c r="AD13" s="17">
        <v>0.12400827657369801</v>
      </c>
      <c r="AE13" s="17"/>
      <c r="AF13" s="17">
        <v>6.2196216376214197E-2</v>
      </c>
      <c r="AG13" s="17">
        <v>9.0289500300945E-2</v>
      </c>
      <c r="AH13" s="17">
        <v>0.12774169506862501</v>
      </c>
      <c r="AI13" s="17">
        <v>0.212759350652309</v>
      </c>
      <c r="AJ13" s="17">
        <v>0.21341659232216001</v>
      </c>
      <c r="AK13" s="17"/>
      <c r="AL13" s="17">
        <v>0.18108773799116901</v>
      </c>
      <c r="AM13" s="17">
        <v>8.9269164937024595E-2</v>
      </c>
      <c r="AN13" s="17">
        <v>0.11095658929293301</v>
      </c>
      <c r="AO13" s="17">
        <v>7.7383703561688402E-2</v>
      </c>
      <c r="AP13" s="17">
        <v>7.0211350576568798E-2</v>
      </c>
      <c r="AQ13" s="17">
        <v>9.3705915376088703E-2</v>
      </c>
      <c r="AR13" s="17"/>
      <c r="AS13" s="17">
        <v>0.11986978844459401</v>
      </c>
      <c r="AT13" s="17">
        <v>0.10348440547071699</v>
      </c>
      <c r="AU13" s="17"/>
      <c r="AV13" s="17">
        <v>0.12481601878885</v>
      </c>
      <c r="AW13" s="17">
        <v>0.10835083606687899</v>
      </c>
    </row>
    <row r="14" spans="2:49" x14ac:dyDescent="0.3">
      <c r="B14" s="18" t="s">
        <v>409</v>
      </c>
      <c r="C14" s="19">
        <v>6.9796126878771694E-2</v>
      </c>
      <c r="D14" s="19">
        <v>6.1122452785993403E-2</v>
      </c>
      <c r="E14" s="19">
        <v>7.8758760442857498E-2</v>
      </c>
      <c r="F14" s="19"/>
      <c r="G14" s="19">
        <v>7.39477220226743E-2</v>
      </c>
      <c r="H14" s="19">
        <v>4.8187555490544903E-2</v>
      </c>
      <c r="I14" s="19">
        <v>7.0242476846906099E-2</v>
      </c>
      <c r="J14" s="19">
        <v>7.6112226664521498E-2</v>
      </c>
      <c r="K14" s="19">
        <v>6.5385783629618194E-2</v>
      </c>
      <c r="L14" s="19">
        <v>8.2030964622246405E-2</v>
      </c>
      <c r="M14" s="19"/>
      <c r="N14" s="19">
        <v>6.2356937184059998E-2</v>
      </c>
      <c r="O14" s="19">
        <v>5.9568480743479299E-2</v>
      </c>
      <c r="P14" s="19">
        <v>6.3320298010275194E-2</v>
      </c>
      <c r="Q14" s="19">
        <v>9.49291460717996E-2</v>
      </c>
      <c r="R14" s="19"/>
      <c r="S14" s="19">
        <v>7.3096622572948702E-2</v>
      </c>
      <c r="T14" s="19">
        <v>5.8167687595145401E-2</v>
      </c>
      <c r="U14" s="19">
        <v>7.9962611697524097E-2</v>
      </c>
      <c r="V14" s="19">
        <v>9.4723851074709306E-2</v>
      </c>
      <c r="W14" s="19">
        <v>6.8625667748571706E-2</v>
      </c>
      <c r="X14" s="19">
        <v>9.4778341518841305E-2</v>
      </c>
      <c r="Y14" s="19">
        <v>5.4665196283935097E-2</v>
      </c>
      <c r="Z14" s="19">
        <v>6.8539739389445603E-2</v>
      </c>
      <c r="AA14" s="19">
        <v>6.8548054372744902E-2</v>
      </c>
      <c r="AB14" s="19">
        <v>5.5902740626871103E-2</v>
      </c>
      <c r="AC14" s="19">
        <v>5.2664020073189398E-2</v>
      </c>
      <c r="AD14" s="19">
        <v>4.7652252549530198E-2</v>
      </c>
      <c r="AE14" s="19"/>
      <c r="AF14" s="19">
        <v>9.3278665065087502E-2</v>
      </c>
      <c r="AG14" s="19">
        <v>7.8773427587673001E-2</v>
      </c>
      <c r="AH14" s="19">
        <v>6.3474763373731299E-2</v>
      </c>
      <c r="AI14" s="19">
        <v>3.1665959721471501E-2</v>
      </c>
      <c r="AJ14" s="19">
        <v>0</v>
      </c>
      <c r="AK14" s="19"/>
      <c r="AL14" s="19">
        <v>5.4552763384626703E-2</v>
      </c>
      <c r="AM14" s="19">
        <v>7.1882444405776194E-2</v>
      </c>
      <c r="AN14" s="19">
        <v>6.7092353703856397E-2</v>
      </c>
      <c r="AO14" s="19">
        <v>9.2143723985660703E-2</v>
      </c>
      <c r="AP14" s="19">
        <v>7.2674230169300705E-2</v>
      </c>
      <c r="AQ14" s="19">
        <v>5.8970811654228801E-2</v>
      </c>
      <c r="AR14" s="19"/>
      <c r="AS14" s="19">
        <v>6.8930537457174298E-2</v>
      </c>
      <c r="AT14" s="19">
        <v>7.0826916061671893E-2</v>
      </c>
      <c r="AU14" s="19"/>
      <c r="AV14" s="19">
        <v>7.4998810912832697E-2</v>
      </c>
      <c r="AW14" s="19">
        <v>5.4798532256110997E-2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0.41146989508334503</v>
      </c>
      <c r="D9" s="17">
        <v>0.37328025352904398</v>
      </c>
      <c r="E9" s="17">
        <v>0.44638766374435102</v>
      </c>
      <c r="F9" s="17"/>
      <c r="G9" s="17">
        <v>0.281177889683492</v>
      </c>
      <c r="H9" s="17">
        <v>0.22555101852266099</v>
      </c>
      <c r="I9" s="17">
        <v>0.32452746580863501</v>
      </c>
      <c r="J9" s="17">
        <v>0.42430440151657001</v>
      </c>
      <c r="K9" s="17">
        <v>0.56078070135421498</v>
      </c>
      <c r="L9" s="17">
        <v>0.61010465294027705</v>
      </c>
      <c r="M9" s="17"/>
      <c r="N9" s="17">
        <v>0.34435657656102198</v>
      </c>
      <c r="O9" s="17">
        <v>0.45114442254061599</v>
      </c>
      <c r="P9" s="17">
        <v>0.424032101832444</v>
      </c>
      <c r="Q9" s="17">
        <v>0.42886200726129098</v>
      </c>
      <c r="R9" s="17"/>
      <c r="S9" s="17">
        <v>0.31994724614659298</v>
      </c>
      <c r="T9" s="17">
        <v>0.477509067857528</v>
      </c>
      <c r="U9" s="17">
        <v>0.411801545457121</v>
      </c>
      <c r="V9" s="17">
        <v>0.387274259678483</v>
      </c>
      <c r="W9" s="17">
        <v>0.41837168537812802</v>
      </c>
      <c r="X9" s="17">
        <v>0.37762553893196599</v>
      </c>
      <c r="Y9" s="17">
        <v>0.457896038190169</v>
      </c>
      <c r="Z9" s="17">
        <v>0.455910194509769</v>
      </c>
      <c r="AA9" s="17">
        <v>0.35465548905698502</v>
      </c>
      <c r="AB9" s="17">
        <v>0.49576150810608099</v>
      </c>
      <c r="AC9" s="17">
        <v>0.44963834928129798</v>
      </c>
      <c r="AD9" s="17">
        <v>0.41824902703938999</v>
      </c>
      <c r="AE9" s="17"/>
      <c r="AF9" s="17">
        <v>0.47177146150799298</v>
      </c>
      <c r="AG9" s="17">
        <v>0.44043552375799</v>
      </c>
      <c r="AH9" s="17">
        <v>0.33672076470061701</v>
      </c>
      <c r="AI9" s="17">
        <v>0.29171716919566998</v>
      </c>
      <c r="AJ9" s="17">
        <v>0.261040321476943</v>
      </c>
      <c r="AK9" s="17"/>
      <c r="AL9" s="17">
        <v>0.291013762173289</v>
      </c>
      <c r="AM9" s="17">
        <v>0.45152116846462298</v>
      </c>
      <c r="AN9" s="17">
        <v>0.41348662822139998</v>
      </c>
      <c r="AO9" s="17">
        <v>0.45339397121362601</v>
      </c>
      <c r="AP9" s="17">
        <v>0.51839741906311598</v>
      </c>
      <c r="AQ9" s="17">
        <v>0.44782925274611102</v>
      </c>
      <c r="AR9" s="17"/>
      <c r="AS9" s="17">
        <v>0.408340414765481</v>
      </c>
      <c r="AT9" s="17">
        <v>0.41519664402373802</v>
      </c>
      <c r="AU9" s="17"/>
      <c r="AV9" s="17">
        <v>0.42147502385494501</v>
      </c>
      <c r="AW9" s="17">
        <v>0.37775208262742399</v>
      </c>
    </row>
    <row r="10" spans="2:49" x14ac:dyDescent="0.3">
      <c r="B10" s="18" t="s">
        <v>392</v>
      </c>
      <c r="C10" s="17">
        <v>0.12296910127244801</v>
      </c>
      <c r="D10" s="17">
        <v>0.128845966916869</v>
      </c>
      <c r="E10" s="17">
        <v>0.11812124694906</v>
      </c>
      <c r="F10" s="17"/>
      <c r="G10" s="17">
        <v>0.15921971497898901</v>
      </c>
      <c r="H10" s="17">
        <v>9.9189194286410001E-2</v>
      </c>
      <c r="I10" s="17">
        <v>0.115874605656831</v>
      </c>
      <c r="J10" s="17">
        <v>0.155046776515955</v>
      </c>
      <c r="K10" s="17">
        <v>0.13209600840479699</v>
      </c>
      <c r="L10" s="17">
        <v>9.1616256938410301E-2</v>
      </c>
      <c r="M10" s="17"/>
      <c r="N10" s="17">
        <v>0.13755153170996101</v>
      </c>
      <c r="O10" s="17">
        <v>0.11550293612859799</v>
      </c>
      <c r="P10" s="17">
        <v>0.12911609752964701</v>
      </c>
      <c r="Q10" s="17">
        <v>0.11091921869157401</v>
      </c>
      <c r="R10" s="17"/>
      <c r="S10" s="17">
        <v>0.11697630024762801</v>
      </c>
      <c r="T10" s="17">
        <v>0.10500977355751701</v>
      </c>
      <c r="U10" s="17">
        <v>0.110654991994663</v>
      </c>
      <c r="V10" s="17">
        <v>0.13559622641452401</v>
      </c>
      <c r="W10" s="17">
        <v>0.16216700980245199</v>
      </c>
      <c r="X10" s="17">
        <v>0.143018101042409</v>
      </c>
      <c r="Y10" s="17">
        <v>0.14342913195099299</v>
      </c>
      <c r="Z10" s="17">
        <v>0.116429317428883</v>
      </c>
      <c r="AA10" s="17">
        <v>0.109577143860107</v>
      </c>
      <c r="AB10" s="17">
        <v>0.132466817095408</v>
      </c>
      <c r="AC10" s="17">
        <v>0.112698608640971</v>
      </c>
      <c r="AD10" s="17">
        <v>6.4289929319338898E-2</v>
      </c>
      <c r="AE10" s="17"/>
      <c r="AF10" s="17">
        <v>0.12133018012699399</v>
      </c>
      <c r="AG10" s="17">
        <v>0.14094844573231599</v>
      </c>
      <c r="AH10" s="17">
        <v>0.121735500984226</v>
      </c>
      <c r="AI10" s="17">
        <v>0.100464751567273</v>
      </c>
      <c r="AJ10" s="17">
        <v>5.6411424120413903E-2</v>
      </c>
      <c r="AK10" s="17"/>
      <c r="AL10" s="17">
        <v>0.13656765324929901</v>
      </c>
      <c r="AM10" s="17">
        <v>0.11194696519653501</v>
      </c>
      <c r="AN10" s="17">
        <v>0.11669500849002901</v>
      </c>
      <c r="AO10" s="17">
        <v>0.115154898580657</v>
      </c>
      <c r="AP10" s="17">
        <v>0.147987734329245</v>
      </c>
      <c r="AQ10" s="17">
        <v>0.105677504901491</v>
      </c>
      <c r="AR10" s="17"/>
      <c r="AS10" s="17">
        <v>0.11997891137609901</v>
      </c>
      <c r="AT10" s="17">
        <v>0.12652997588929099</v>
      </c>
      <c r="AU10" s="17"/>
      <c r="AV10" s="17">
        <v>0.11117220977758401</v>
      </c>
      <c r="AW10" s="17">
        <v>0.14048826279274701</v>
      </c>
    </row>
    <row r="11" spans="2:49" x14ac:dyDescent="0.3">
      <c r="B11" s="18" t="s">
        <v>393</v>
      </c>
      <c r="C11" s="17">
        <v>0.18303456081875399</v>
      </c>
      <c r="D11" s="17">
        <v>0.194816396058205</v>
      </c>
      <c r="E11" s="17">
        <v>0.17285892893177801</v>
      </c>
      <c r="F11" s="17"/>
      <c r="G11" s="17">
        <v>0.20768977768809899</v>
      </c>
      <c r="H11" s="17">
        <v>0.25006318317453302</v>
      </c>
      <c r="I11" s="17">
        <v>0.23762718492625401</v>
      </c>
      <c r="J11" s="17">
        <v>0.17530339632439801</v>
      </c>
      <c r="K11" s="17">
        <v>0.14279746426586701</v>
      </c>
      <c r="L11" s="17">
        <v>0.10075024641539899</v>
      </c>
      <c r="M11" s="17"/>
      <c r="N11" s="17">
        <v>0.189089099774638</v>
      </c>
      <c r="O11" s="17">
        <v>0.16864542845118199</v>
      </c>
      <c r="P11" s="17">
        <v>0.17530995201432401</v>
      </c>
      <c r="Q11" s="17">
        <v>0.198366258373042</v>
      </c>
      <c r="R11" s="17"/>
      <c r="S11" s="17">
        <v>0.21226200900415901</v>
      </c>
      <c r="T11" s="17">
        <v>0.14044568824558401</v>
      </c>
      <c r="U11" s="17">
        <v>0.19146146396009001</v>
      </c>
      <c r="V11" s="17">
        <v>0.16063205765689401</v>
      </c>
      <c r="W11" s="17">
        <v>0.16147838683190199</v>
      </c>
      <c r="X11" s="17">
        <v>0.22405706158542599</v>
      </c>
      <c r="Y11" s="17">
        <v>0.17016808543720699</v>
      </c>
      <c r="Z11" s="17">
        <v>0.136598111357218</v>
      </c>
      <c r="AA11" s="17">
        <v>0.20360071799339399</v>
      </c>
      <c r="AB11" s="17">
        <v>0.14616673119564</v>
      </c>
      <c r="AC11" s="17">
        <v>0.192363778224099</v>
      </c>
      <c r="AD11" s="17">
        <v>0.31943428911404398</v>
      </c>
      <c r="AE11" s="17"/>
      <c r="AF11" s="17">
        <v>0.16911952050176601</v>
      </c>
      <c r="AG11" s="17">
        <v>0.15804757880365899</v>
      </c>
      <c r="AH11" s="17">
        <v>0.220241256730694</v>
      </c>
      <c r="AI11" s="17">
        <v>0.20656520611854501</v>
      </c>
      <c r="AJ11" s="17">
        <v>0.22141921205686099</v>
      </c>
      <c r="AK11" s="17"/>
      <c r="AL11" s="17">
        <v>0.20889760749368699</v>
      </c>
      <c r="AM11" s="17">
        <v>0.186100242111782</v>
      </c>
      <c r="AN11" s="17">
        <v>0.178760148457037</v>
      </c>
      <c r="AO11" s="17">
        <v>0.16963044365226199</v>
      </c>
      <c r="AP11" s="17">
        <v>0.12908934391874399</v>
      </c>
      <c r="AQ11" s="17">
        <v>0.196938441038183</v>
      </c>
      <c r="AR11" s="17"/>
      <c r="AS11" s="17">
        <v>0.18564778112060201</v>
      </c>
      <c r="AT11" s="17">
        <v>0.17992260132332899</v>
      </c>
      <c r="AU11" s="17"/>
      <c r="AV11" s="17">
        <v>0.17326701342689199</v>
      </c>
      <c r="AW11" s="17">
        <v>0.214480541331419</v>
      </c>
    </row>
    <row r="12" spans="2:49" x14ac:dyDescent="0.3">
      <c r="B12" s="18" t="s">
        <v>394</v>
      </c>
      <c r="C12" s="17">
        <v>0.12873073761767101</v>
      </c>
      <c r="D12" s="17">
        <v>0.15036793072562099</v>
      </c>
      <c r="E12" s="17">
        <v>0.107573450249677</v>
      </c>
      <c r="F12" s="17"/>
      <c r="G12" s="17">
        <v>0.16973460902695001</v>
      </c>
      <c r="H12" s="17">
        <v>0.21342033504496799</v>
      </c>
      <c r="I12" s="17">
        <v>0.196000387462617</v>
      </c>
      <c r="J12" s="17">
        <v>8.7373034501724997E-2</v>
      </c>
      <c r="K12" s="17">
        <v>6.0996116128181302E-2</v>
      </c>
      <c r="L12" s="17">
        <v>5.6587526232814003E-2</v>
      </c>
      <c r="M12" s="17"/>
      <c r="N12" s="17">
        <v>0.151187505489354</v>
      </c>
      <c r="O12" s="17">
        <v>0.122472499781116</v>
      </c>
      <c r="P12" s="17">
        <v>0.141500240126683</v>
      </c>
      <c r="Q12" s="17">
        <v>9.9397943888051205E-2</v>
      </c>
      <c r="R12" s="17"/>
      <c r="S12" s="17">
        <v>0.16956560783371499</v>
      </c>
      <c r="T12" s="17">
        <v>0.13046848794139801</v>
      </c>
      <c r="U12" s="17">
        <v>0.11898027338922799</v>
      </c>
      <c r="V12" s="17">
        <v>0.156390910016559</v>
      </c>
      <c r="W12" s="17">
        <v>0.121727055239953</v>
      </c>
      <c r="X12" s="17">
        <v>7.2604823586035594E-2</v>
      </c>
      <c r="Y12" s="17">
        <v>0.116287746347467</v>
      </c>
      <c r="Z12" s="17">
        <v>0.17973841673202301</v>
      </c>
      <c r="AA12" s="17">
        <v>0.14705524851592</v>
      </c>
      <c r="AB12" s="17">
        <v>9.1126367760969898E-2</v>
      </c>
      <c r="AC12" s="17">
        <v>0.124218149294181</v>
      </c>
      <c r="AD12" s="17">
        <v>7.6201521153467899E-2</v>
      </c>
      <c r="AE12" s="17"/>
      <c r="AF12" s="17">
        <v>9.5069811824452094E-2</v>
      </c>
      <c r="AG12" s="17">
        <v>0.10663903787382099</v>
      </c>
      <c r="AH12" s="17">
        <v>0.152884343674278</v>
      </c>
      <c r="AI12" s="17">
        <v>0.20023986903688101</v>
      </c>
      <c r="AJ12" s="17">
        <v>0.22681934307672699</v>
      </c>
      <c r="AK12" s="17"/>
      <c r="AL12" s="17">
        <v>0.18185982012735999</v>
      </c>
      <c r="AM12" s="17">
        <v>0.101241323287958</v>
      </c>
      <c r="AN12" s="17">
        <v>0.121017125246871</v>
      </c>
      <c r="AO12" s="17">
        <v>0.119949304190875</v>
      </c>
      <c r="AP12" s="17">
        <v>9.5853279934260696E-2</v>
      </c>
      <c r="AQ12" s="17">
        <v>0.11993152039949399</v>
      </c>
      <c r="AR12" s="17"/>
      <c r="AS12" s="17">
        <v>0.14122808351802599</v>
      </c>
      <c r="AT12" s="17">
        <v>0.113848244084796</v>
      </c>
      <c r="AU12" s="17"/>
      <c r="AV12" s="17">
        <v>0.14987324651102801</v>
      </c>
      <c r="AW12" s="17">
        <v>0.121094928795536</v>
      </c>
    </row>
    <row r="13" spans="2:49" x14ac:dyDescent="0.3">
      <c r="B13" s="18" t="s">
        <v>408</v>
      </c>
      <c r="C13" s="17">
        <v>6.8072191470272297E-2</v>
      </c>
      <c r="D13" s="17">
        <v>7.7662806032271894E-2</v>
      </c>
      <c r="E13" s="17">
        <v>5.8284507764398898E-2</v>
      </c>
      <c r="F13" s="17"/>
      <c r="G13" s="17">
        <v>0.101861030626959</v>
      </c>
      <c r="H13" s="17">
        <v>0.14362623753786299</v>
      </c>
      <c r="I13" s="17">
        <v>5.7893338509898903E-2</v>
      </c>
      <c r="J13" s="17">
        <v>6.3768427371280398E-2</v>
      </c>
      <c r="K13" s="17">
        <v>2.1365255312471999E-2</v>
      </c>
      <c r="L13" s="17">
        <v>2.7265516407447999E-2</v>
      </c>
      <c r="M13" s="17"/>
      <c r="N13" s="17">
        <v>8.3927395100463903E-2</v>
      </c>
      <c r="O13" s="17">
        <v>5.00782110555726E-2</v>
      </c>
      <c r="P13" s="17">
        <v>6.6502001642227498E-2</v>
      </c>
      <c r="Q13" s="17">
        <v>7.1786694020102904E-2</v>
      </c>
      <c r="R13" s="17"/>
      <c r="S13" s="17">
        <v>8.8048757646200501E-2</v>
      </c>
      <c r="T13" s="17">
        <v>5.9350803704349801E-2</v>
      </c>
      <c r="U13" s="17">
        <v>5.3925748378363801E-2</v>
      </c>
      <c r="V13" s="17">
        <v>8.6722093903500802E-2</v>
      </c>
      <c r="W13" s="17">
        <v>5.9273543255026699E-2</v>
      </c>
      <c r="X13" s="17">
        <v>8.9130880676230803E-2</v>
      </c>
      <c r="Y13" s="17">
        <v>5.2782168939486597E-2</v>
      </c>
      <c r="Z13" s="17">
        <v>4.2682286540487099E-2</v>
      </c>
      <c r="AA13" s="17">
        <v>9.6664045419475195E-2</v>
      </c>
      <c r="AB13" s="17">
        <v>4.4931077607660401E-2</v>
      </c>
      <c r="AC13" s="17">
        <v>3.7582195099145801E-2</v>
      </c>
      <c r="AD13" s="17">
        <v>4.1763621692986599E-2</v>
      </c>
      <c r="AE13" s="17"/>
      <c r="AF13" s="17">
        <v>4.5506283403252801E-2</v>
      </c>
      <c r="AG13" s="17">
        <v>6.3000271325265395E-2</v>
      </c>
      <c r="AH13" s="17">
        <v>6.8711367050713498E-2</v>
      </c>
      <c r="AI13" s="17">
        <v>0.136224015236768</v>
      </c>
      <c r="AJ13" s="17">
        <v>0.208839923949382</v>
      </c>
      <c r="AK13" s="17"/>
      <c r="AL13" s="17">
        <v>0.12060560869694199</v>
      </c>
      <c r="AM13" s="17">
        <v>5.7418067429856702E-2</v>
      </c>
      <c r="AN13" s="17">
        <v>7.2459315131803106E-2</v>
      </c>
      <c r="AO13" s="17">
        <v>3.2027846326432602E-2</v>
      </c>
      <c r="AP13" s="17">
        <v>2.11574512283191E-2</v>
      </c>
      <c r="AQ13" s="17">
        <v>6.4472879743252304E-2</v>
      </c>
      <c r="AR13" s="17"/>
      <c r="AS13" s="17">
        <v>7.5200590295576103E-2</v>
      </c>
      <c r="AT13" s="17">
        <v>5.95833210922566E-2</v>
      </c>
      <c r="AU13" s="17"/>
      <c r="AV13" s="17">
        <v>7.1342289537747294E-2</v>
      </c>
      <c r="AW13" s="17">
        <v>8.4185934607319504E-2</v>
      </c>
    </row>
    <row r="14" spans="2:49" x14ac:dyDescent="0.3">
      <c r="B14" s="18" t="s">
        <v>409</v>
      </c>
      <c r="C14" s="19">
        <v>8.5723513737510401E-2</v>
      </c>
      <c r="D14" s="19">
        <v>7.5026646737989894E-2</v>
      </c>
      <c r="E14" s="19">
        <v>9.6774202360736306E-2</v>
      </c>
      <c r="F14" s="19"/>
      <c r="G14" s="19">
        <v>8.0316977995511393E-2</v>
      </c>
      <c r="H14" s="19">
        <v>6.8150031433564004E-2</v>
      </c>
      <c r="I14" s="19">
        <v>6.8077017635763196E-2</v>
      </c>
      <c r="J14" s="19">
        <v>9.42039637700718E-2</v>
      </c>
      <c r="K14" s="19">
        <v>8.1964454534467504E-2</v>
      </c>
      <c r="L14" s="19">
        <v>0.113675801065652</v>
      </c>
      <c r="M14" s="19"/>
      <c r="N14" s="19">
        <v>9.3887891364559897E-2</v>
      </c>
      <c r="O14" s="19">
        <v>9.2156502042916297E-2</v>
      </c>
      <c r="P14" s="19">
        <v>6.3539606854675093E-2</v>
      </c>
      <c r="Q14" s="19">
        <v>9.0667877765939098E-2</v>
      </c>
      <c r="R14" s="19"/>
      <c r="S14" s="19">
        <v>9.3200079121704804E-2</v>
      </c>
      <c r="T14" s="19">
        <v>8.7216178693622595E-2</v>
      </c>
      <c r="U14" s="19">
        <v>0.113175976820534</v>
      </c>
      <c r="V14" s="19">
        <v>7.3384452330039304E-2</v>
      </c>
      <c r="W14" s="19">
        <v>7.6982319492537796E-2</v>
      </c>
      <c r="X14" s="19">
        <v>9.3563594177931905E-2</v>
      </c>
      <c r="Y14" s="19">
        <v>5.9436829134677398E-2</v>
      </c>
      <c r="Z14" s="19">
        <v>6.8641673431619199E-2</v>
      </c>
      <c r="AA14" s="19">
        <v>8.8447355154118598E-2</v>
      </c>
      <c r="AB14" s="19">
        <v>8.9547498234241005E-2</v>
      </c>
      <c r="AC14" s="19">
        <v>8.3498919460305507E-2</v>
      </c>
      <c r="AD14" s="19">
        <v>8.0061611680772707E-2</v>
      </c>
      <c r="AE14" s="19"/>
      <c r="AF14" s="19">
        <v>9.7202742635541906E-2</v>
      </c>
      <c r="AG14" s="19">
        <v>9.092914250695E-2</v>
      </c>
      <c r="AH14" s="19">
        <v>9.9706766859471205E-2</v>
      </c>
      <c r="AI14" s="19">
        <v>6.4788988844862602E-2</v>
      </c>
      <c r="AJ14" s="19">
        <v>2.5469775319673101E-2</v>
      </c>
      <c r="AK14" s="19"/>
      <c r="AL14" s="19">
        <v>6.1055548259423199E-2</v>
      </c>
      <c r="AM14" s="19">
        <v>9.1772233509244794E-2</v>
      </c>
      <c r="AN14" s="19">
        <v>9.7581774452859898E-2</v>
      </c>
      <c r="AO14" s="19">
        <v>0.10984353603614801</v>
      </c>
      <c r="AP14" s="19">
        <v>8.7514771526314997E-2</v>
      </c>
      <c r="AQ14" s="19">
        <v>6.5150401171468406E-2</v>
      </c>
      <c r="AR14" s="19"/>
      <c r="AS14" s="19">
        <v>6.9604218924216796E-2</v>
      </c>
      <c r="AT14" s="19">
        <v>0.10491921358659</v>
      </c>
      <c r="AU14" s="19"/>
      <c r="AV14" s="19">
        <v>7.2870216891804299E-2</v>
      </c>
      <c r="AW14" s="19">
        <v>6.1998249845553799E-2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0.31182913941711399</v>
      </c>
      <c r="D9" s="17">
        <v>0.28891956763055399</v>
      </c>
      <c r="E9" s="17">
        <v>0.33469089518255402</v>
      </c>
      <c r="F9" s="17"/>
      <c r="G9" s="17">
        <v>0.17990026625925001</v>
      </c>
      <c r="H9" s="17">
        <v>0.16185867969760401</v>
      </c>
      <c r="I9" s="17">
        <v>0.22618764598994001</v>
      </c>
      <c r="J9" s="17">
        <v>0.33542247824635801</v>
      </c>
      <c r="K9" s="17">
        <v>0.42594595852832901</v>
      </c>
      <c r="L9" s="17">
        <v>0.49618209204808</v>
      </c>
      <c r="M9" s="17"/>
      <c r="N9" s="17">
        <v>0.23822679274143699</v>
      </c>
      <c r="O9" s="17">
        <v>0.348311921826985</v>
      </c>
      <c r="P9" s="17">
        <v>0.32929544469515398</v>
      </c>
      <c r="Q9" s="17">
        <v>0.336044912815954</v>
      </c>
      <c r="R9" s="17"/>
      <c r="S9" s="17">
        <v>0.25448933153227399</v>
      </c>
      <c r="T9" s="17">
        <v>0.37816078536153402</v>
      </c>
      <c r="U9" s="17">
        <v>0.30159413844326599</v>
      </c>
      <c r="V9" s="17">
        <v>0.33195771609362101</v>
      </c>
      <c r="W9" s="17">
        <v>0.32117414463322602</v>
      </c>
      <c r="X9" s="17">
        <v>0.27967800177405899</v>
      </c>
      <c r="Y9" s="17">
        <v>0.31305641407246099</v>
      </c>
      <c r="Z9" s="17">
        <v>0.27742952524576497</v>
      </c>
      <c r="AA9" s="17">
        <v>0.27852030660183602</v>
      </c>
      <c r="AB9" s="17">
        <v>0.32655471635406502</v>
      </c>
      <c r="AC9" s="17">
        <v>0.38665621583973803</v>
      </c>
      <c r="AD9" s="17">
        <v>0.32901832408523302</v>
      </c>
      <c r="AE9" s="17"/>
      <c r="AF9" s="17">
        <v>0.36575665568270399</v>
      </c>
      <c r="AG9" s="17">
        <v>0.34185456035557898</v>
      </c>
      <c r="AH9" s="17">
        <v>0.27702093402908501</v>
      </c>
      <c r="AI9" s="17">
        <v>0.19522342669464501</v>
      </c>
      <c r="AJ9" s="17">
        <v>0.14754462148373201</v>
      </c>
      <c r="AK9" s="17"/>
      <c r="AL9" s="17">
        <v>0.22704952072219201</v>
      </c>
      <c r="AM9" s="17">
        <v>0.35832090959742102</v>
      </c>
      <c r="AN9" s="17">
        <v>0.33069267340876801</v>
      </c>
      <c r="AO9" s="17">
        <v>0.313905851536109</v>
      </c>
      <c r="AP9" s="17">
        <v>0.38681084697555301</v>
      </c>
      <c r="AQ9" s="17">
        <v>0.296768739291419</v>
      </c>
      <c r="AR9" s="17"/>
      <c r="AS9" s="17">
        <v>0.319748723385475</v>
      </c>
      <c r="AT9" s="17">
        <v>0.30239808436495103</v>
      </c>
      <c r="AU9" s="17"/>
      <c r="AV9" s="17">
        <v>0.32305322073217502</v>
      </c>
      <c r="AW9" s="17">
        <v>0.312053095620558</v>
      </c>
    </row>
    <row r="10" spans="2:49" x14ac:dyDescent="0.3">
      <c r="B10" s="18" t="s">
        <v>392</v>
      </c>
      <c r="C10" s="17">
        <v>0.118716496102783</v>
      </c>
      <c r="D10" s="17">
        <v>0.130558734135611</v>
      </c>
      <c r="E10" s="17">
        <v>0.108019260859068</v>
      </c>
      <c r="F10" s="17"/>
      <c r="G10" s="17">
        <v>0.13537078171556599</v>
      </c>
      <c r="H10" s="17">
        <v>0.103060381602899</v>
      </c>
      <c r="I10" s="17">
        <v>0.12831739344037699</v>
      </c>
      <c r="J10" s="17">
        <v>0.142153318708543</v>
      </c>
      <c r="K10" s="17">
        <v>0.119780889094425</v>
      </c>
      <c r="L10" s="17">
        <v>9.2669763150630996E-2</v>
      </c>
      <c r="M10" s="17"/>
      <c r="N10" s="17">
        <v>0.112711264409696</v>
      </c>
      <c r="O10" s="17">
        <v>0.132829369091716</v>
      </c>
      <c r="P10" s="17">
        <v>0.123927501604553</v>
      </c>
      <c r="Q10" s="17">
        <v>0.107237507462676</v>
      </c>
      <c r="R10" s="17"/>
      <c r="S10" s="17">
        <v>8.4443037142177393E-2</v>
      </c>
      <c r="T10" s="17">
        <v>0.128402107389538</v>
      </c>
      <c r="U10" s="17">
        <v>0.14574790186056599</v>
      </c>
      <c r="V10" s="17">
        <v>0.12237765734922899</v>
      </c>
      <c r="W10" s="17">
        <v>0.12328706398799499</v>
      </c>
      <c r="X10" s="17">
        <v>8.5964485076186495E-2</v>
      </c>
      <c r="Y10" s="17">
        <v>0.14652931127371099</v>
      </c>
      <c r="Z10" s="17">
        <v>0.111768617659338</v>
      </c>
      <c r="AA10" s="17">
        <v>0.12117744648369599</v>
      </c>
      <c r="AB10" s="17">
        <v>0.14992946004093999</v>
      </c>
      <c r="AC10" s="17">
        <v>0.107954374420259</v>
      </c>
      <c r="AD10" s="17">
        <v>9.1742240320226306E-2</v>
      </c>
      <c r="AE10" s="17"/>
      <c r="AF10" s="17">
        <v>0.124138080932128</v>
      </c>
      <c r="AG10" s="17">
        <v>0.12398547647012199</v>
      </c>
      <c r="AH10" s="17">
        <v>9.7326294395063295E-2</v>
      </c>
      <c r="AI10" s="17">
        <v>0.121598522472373</v>
      </c>
      <c r="AJ10" s="17">
        <v>0.114227916546151</v>
      </c>
      <c r="AK10" s="17"/>
      <c r="AL10" s="17">
        <v>0.120207119672518</v>
      </c>
      <c r="AM10" s="17">
        <v>0.10214366578284</v>
      </c>
      <c r="AN10" s="17">
        <v>0.11503656546282701</v>
      </c>
      <c r="AO10" s="17">
        <v>0.123741790472278</v>
      </c>
      <c r="AP10" s="17">
        <v>0.13727265086739601</v>
      </c>
      <c r="AQ10" s="17">
        <v>0.16273002323176899</v>
      </c>
      <c r="AR10" s="17"/>
      <c r="AS10" s="17">
        <v>0.11758847820681401</v>
      </c>
      <c r="AT10" s="17">
        <v>0.120059798846868</v>
      </c>
      <c r="AU10" s="17"/>
      <c r="AV10" s="17">
        <v>0.10943670085502</v>
      </c>
      <c r="AW10" s="17">
        <v>0.136572619375673</v>
      </c>
    </row>
    <row r="11" spans="2:49" x14ac:dyDescent="0.3">
      <c r="B11" s="18" t="s">
        <v>393</v>
      </c>
      <c r="C11" s="17">
        <v>0.18382541416284701</v>
      </c>
      <c r="D11" s="17">
        <v>0.183922617674875</v>
      </c>
      <c r="E11" s="17">
        <v>0.18418098513880901</v>
      </c>
      <c r="F11" s="17"/>
      <c r="G11" s="17">
        <v>0.196636645961936</v>
      </c>
      <c r="H11" s="17">
        <v>0.19049436998260699</v>
      </c>
      <c r="I11" s="17">
        <v>0.23393389324625899</v>
      </c>
      <c r="J11" s="17">
        <v>0.208646425770253</v>
      </c>
      <c r="K11" s="17">
        <v>0.189014404032155</v>
      </c>
      <c r="L11" s="17">
        <v>0.10520336786853</v>
      </c>
      <c r="M11" s="17"/>
      <c r="N11" s="17">
        <v>0.18403598606480701</v>
      </c>
      <c r="O11" s="17">
        <v>0.180632846862852</v>
      </c>
      <c r="P11" s="17">
        <v>0.16771539134386501</v>
      </c>
      <c r="Q11" s="17">
        <v>0.201210178927485</v>
      </c>
      <c r="R11" s="17"/>
      <c r="S11" s="17">
        <v>0.172578758766428</v>
      </c>
      <c r="T11" s="17">
        <v>0.13180433698767899</v>
      </c>
      <c r="U11" s="17">
        <v>0.20747214116402099</v>
      </c>
      <c r="V11" s="17">
        <v>0.184583052722572</v>
      </c>
      <c r="W11" s="17">
        <v>0.220863955710667</v>
      </c>
      <c r="X11" s="17">
        <v>0.22756928390602199</v>
      </c>
      <c r="Y11" s="17">
        <v>0.19286841916672801</v>
      </c>
      <c r="Z11" s="17">
        <v>0.19816345158109899</v>
      </c>
      <c r="AA11" s="17">
        <v>0.170959128498886</v>
      </c>
      <c r="AB11" s="17">
        <v>0.17696625168446101</v>
      </c>
      <c r="AC11" s="17">
        <v>0.15427232908477401</v>
      </c>
      <c r="AD11" s="17">
        <v>0.25341040013883998</v>
      </c>
      <c r="AE11" s="17"/>
      <c r="AF11" s="17">
        <v>0.18945005083812899</v>
      </c>
      <c r="AG11" s="17">
        <v>0.18027385448993799</v>
      </c>
      <c r="AH11" s="17">
        <v>0.19521439749862601</v>
      </c>
      <c r="AI11" s="17">
        <v>0.18356085383623</v>
      </c>
      <c r="AJ11" s="17">
        <v>0.141131880654183</v>
      </c>
      <c r="AK11" s="17"/>
      <c r="AL11" s="17">
        <v>0.18740008345550299</v>
      </c>
      <c r="AM11" s="17">
        <v>0.16518981113130701</v>
      </c>
      <c r="AN11" s="17">
        <v>0.165313034572137</v>
      </c>
      <c r="AO11" s="17">
        <v>0.20575515927228299</v>
      </c>
      <c r="AP11" s="17">
        <v>0.180268179023228</v>
      </c>
      <c r="AQ11" s="17">
        <v>0.237125537887345</v>
      </c>
      <c r="AR11" s="17"/>
      <c r="AS11" s="17">
        <v>0.18123713916131701</v>
      </c>
      <c r="AT11" s="17">
        <v>0.18690766748916801</v>
      </c>
      <c r="AU11" s="17"/>
      <c r="AV11" s="17">
        <v>0.17752171233938699</v>
      </c>
      <c r="AW11" s="17">
        <v>0.18988975370734401</v>
      </c>
    </row>
    <row r="12" spans="2:49" x14ac:dyDescent="0.3">
      <c r="B12" s="18" t="s">
        <v>394</v>
      </c>
      <c r="C12" s="17">
        <v>0.15524237297048901</v>
      </c>
      <c r="D12" s="17">
        <v>0.174547687302858</v>
      </c>
      <c r="E12" s="17">
        <v>0.136550381281139</v>
      </c>
      <c r="F12" s="17"/>
      <c r="G12" s="17">
        <v>0.23017282031066999</v>
      </c>
      <c r="H12" s="17">
        <v>0.27946192846955498</v>
      </c>
      <c r="I12" s="17">
        <v>0.16710817873651099</v>
      </c>
      <c r="J12" s="17">
        <v>0.10988883720053499</v>
      </c>
      <c r="K12" s="17">
        <v>9.8529641072634594E-2</v>
      </c>
      <c r="L12" s="17">
        <v>6.9426493223561897E-2</v>
      </c>
      <c r="M12" s="17"/>
      <c r="N12" s="17">
        <v>0.190320156731832</v>
      </c>
      <c r="O12" s="17">
        <v>0.13669783838452301</v>
      </c>
      <c r="P12" s="17">
        <v>0.15542588725166201</v>
      </c>
      <c r="Q12" s="17">
        <v>0.13817610761188201</v>
      </c>
      <c r="R12" s="17"/>
      <c r="S12" s="17">
        <v>0.21711051125060701</v>
      </c>
      <c r="T12" s="17">
        <v>0.160181220597092</v>
      </c>
      <c r="U12" s="17">
        <v>0.12032048405145</v>
      </c>
      <c r="V12" s="17">
        <v>0.16325173904038701</v>
      </c>
      <c r="W12" s="17">
        <v>9.5582224288247405E-2</v>
      </c>
      <c r="X12" s="17">
        <v>0.167800102746643</v>
      </c>
      <c r="Y12" s="17">
        <v>0.164795503668732</v>
      </c>
      <c r="Z12" s="17">
        <v>0.19662803568583001</v>
      </c>
      <c r="AA12" s="17">
        <v>0.138220947871392</v>
      </c>
      <c r="AB12" s="17">
        <v>0.11107051295881799</v>
      </c>
      <c r="AC12" s="17">
        <v>0.13617987255597899</v>
      </c>
      <c r="AD12" s="17">
        <v>0.16108708344335701</v>
      </c>
      <c r="AE12" s="17"/>
      <c r="AF12" s="17">
        <v>0.124505206966427</v>
      </c>
      <c r="AG12" s="17">
        <v>0.136596159452993</v>
      </c>
      <c r="AH12" s="17">
        <v>0.17601290604088701</v>
      </c>
      <c r="AI12" s="17">
        <v>0.20868903243015599</v>
      </c>
      <c r="AJ12" s="17">
        <v>0.36035715059983597</v>
      </c>
      <c r="AK12" s="17"/>
      <c r="AL12" s="17">
        <v>0.212970435254039</v>
      </c>
      <c r="AM12" s="17">
        <v>0.155219366632702</v>
      </c>
      <c r="AN12" s="17">
        <v>0.14639438501378499</v>
      </c>
      <c r="AO12" s="17">
        <v>0.123428145017581</v>
      </c>
      <c r="AP12" s="17">
        <v>9.7571758403457803E-2</v>
      </c>
      <c r="AQ12" s="17">
        <v>9.6343286000610498E-2</v>
      </c>
      <c r="AR12" s="17"/>
      <c r="AS12" s="17">
        <v>0.15528459268877501</v>
      </c>
      <c r="AT12" s="17">
        <v>0.15519209552043101</v>
      </c>
      <c r="AU12" s="17"/>
      <c r="AV12" s="17">
        <v>0.15556837808219101</v>
      </c>
      <c r="AW12" s="17">
        <v>0.15462370344489801</v>
      </c>
    </row>
    <row r="13" spans="2:49" x14ac:dyDescent="0.3">
      <c r="B13" s="18" t="s">
        <v>408</v>
      </c>
      <c r="C13" s="17">
        <v>0.114478463417027</v>
      </c>
      <c r="D13" s="17">
        <v>0.125783158943922</v>
      </c>
      <c r="E13" s="17">
        <v>0.104275074845653</v>
      </c>
      <c r="F13" s="17"/>
      <c r="G13" s="17">
        <v>0.165092458618949</v>
      </c>
      <c r="H13" s="17">
        <v>0.19707311345978801</v>
      </c>
      <c r="I13" s="17">
        <v>0.13989974333425201</v>
      </c>
      <c r="J13" s="17">
        <v>7.6779873307468396E-2</v>
      </c>
      <c r="K13" s="17">
        <v>4.6271410964188499E-2</v>
      </c>
      <c r="L13" s="17">
        <v>6.9162723104181797E-2</v>
      </c>
      <c r="M13" s="17"/>
      <c r="N13" s="17">
        <v>0.15012658150217301</v>
      </c>
      <c r="O13" s="17">
        <v>9.7661169162564801E-2</v>
      </c>
      <c r="P13" s="17">
        <v>0.116212576302543</v>
      </c>
      <c r="Q13" s="17">
        <v>8.9533822809893401E-2</v>
      </c>
      <c r="R13" s="17"/>
      <c r="S13" s="17">
        <v>0.145677681383999</v>
      </c>
      <c r="T13" s="17">
        <v>0.112661587575081</v>
      </c>
      <c r="U13" s="17">
        <v>9.3636610300056794E-2</v>
      </c>
      <c r="V13" s="17">
        <v>8.7906905511048294E-2</v>
      </c>
      <c r="W13" s="17">
        <v>0.102393169493098</v>
      </c>
      <c r="X13" s="17">
        <v>0.10675754858156999</v>
      </c>
      <c r="Y13" s="17">
        <v>5.9053636503415399E-2</v>
      </c>
      <c r="Z13" s="17">
        <v>0.15053216274143799</v>
      </c>
      <c r="AA13" s="17">
        <v>0.17707078631679801</v>
      </c>
      <c r="AB13" s="17">
        <v>0.109243161634795</v>
      </c>
      <c r="AC13" s="17">
        <v>8.16785660536955E-2</v>
      </c>
      <c r="AD13" s="17">
        <v>0.103774623115378</v>
      </c>
      <c r="AE13" s="17"/>
      <c r="AF13" s="17">
        <v>6.9990094965228705E-2</v>
      </c>
      <c r="AG13" s="17">
        <v>0.101893519303051</v>
      </c>
      <c r="AH13" s="17">
        <v>0.136648983939787</v>
      </c>
      <c r="AI13" s="17">
        <v>0.19526224048083199</v>
      </c>
      <c r="AJ13" s="17">
        <v>0.211268655396424</v>
      </c>
      <c r="AK13" s="17"/>
      <c r="AL13" s="17">
        <v>0.176018719954525</v>
      </c>
      <c r="AM13" s="17">
        <v>9.0878281741646E-2</v>
      </c>
      <c r="AN13" s="17">
        <v>0.131465160148101</v>
      </c>
      <c r="AO13" s="17">
        <v>7.7650561992966202E-2</v>
      </c>
      <c r="AP13" s="17">
        <v>6.6906966295353407E-2</v>
      </c>
      <c r="AQ13" s="17">
        <v>0.114094805456527</v>
      </c>
      <c r="AR13" s="17"/>
      <c r="AS13" s="17">
        <v>0.121010276639648</v>
      </c>
      <c r="AT13" s="17">
        <v>0.10670003839633101</v>
      </c>
      <c r="AU13" s="17"/>
      <c r="AV13" s="17">
        <v>0.132110298094964</v>
      </c>
      <c r="AW13" s="17">
        <v>9.5160162585845101E-2</v>
      </c>
    </row>
    <row r="14" spans="2:49" x14ac:dyDescent="0.3">
      <c r="B14" s="18" t="s">
        <v>409</v>
      </c>
      <c r="C14" s="19">
        <v>0.115908113929741</v>
      </c>
      <c r="D14" s="19">
        <v>9.6268234312178999E-2</v>
      </c>
      <c r="E14" s="19">
        <v>0.132283402692776</v>
      </c>
      <c r="F14" s="19"/>
      <c r="G14" s="19">
        <v>9.2827027133628906E-2</v>
      </c>
      <c r="H14" s="19">
        <v>6.8051526787547098E-2</v>
      </c>
      <c r="I14" s="19">
        <v>0.104553145252661</v>
      </c>
      <c r="J14" s="19">
        <v>0.127109066766842</v>
      </c>
      <c r="K14" s="19">
        <v>0.120457696308268</v>
      </c>
      <c r="L14" s="19">
        <v>0.167355560605015</v>
      </c>
      <c r="M14" s="19"/>
      <c r="N14" s="19">
        <v>0.12457921855005499</v>
      </c>
      <c r="O14" s="19">
        <v>0.10386685467135801</v>
      </c>
      <c r="P14" s="19">
        <v>0.10742319880222299</v>
      </c>
      <c r="Q14" s="19">
        <v>0.12779747037210901</v>
      </c>
      <c r="R14" s="19"/>
      <c r="S14" s="19">
        <v>0.125700679924514</v>
      </c>
      <c r="T14" s="19">
        <v>8.8789962089076205E-2</v>
      </c>
      <c r="U14" s="19">
        <v>0.13122872418063999</v>
      </c>
      <c r="V14" s="19">
        <v>0.109922929283142</v>
      </c>
      <c r="W14" s="19">
        <v>0.136699441886767</v>
      </c>
      <c r="X14" s="19">
        <v>0.13223057791551901</v>
      </c>
      <c r="Y14" s="19">
        <v>0.12369671531495199</v>
      </c>
      <c r="Z14" s="19">
        <v>6.5478207086529794E-2</v>
      </c>
      <c r="AA14" s="19">
        <v>0.114051384227391</v>
      </c>
      <c r="AB14" s="19">
        <v>0.126235897326921</v>
      </c>
      <c r="AC14" s="19">
        <v>0.13325864204555399</v>
      </c>
      <c r="AD14" s="19">
        <v>6.0967328896965399E-2</v>
      </c>
      <c r="AE14" s="19"/>
      <c r="AF14" s="19">
        <v>0.12615991061538401</v>
      </c>
      <c r="AG14" s="19">
        <v>0.115396429928316</v>
      </c>
      <c r="AH14" s="19">
        <v>0.117776484096551</v>
      </c>
      <c r="AI14" s="19">
        <v>9.5665924085763701E-2</v>
      </c>
      <c r="AJ14" s="19">
        <v>2.5469775319673101E-2</v>
      </c>
      <c r="AK14" s="19"/>
      <c r="AL14" s="19">
        <v>7.6354120941222903E-2</v>
      </c>
      <c r="AM14" s="19">
        <v>0.12824796511408401</v>
      </c>
      <c r="AN14" s="19">
        <v>0.111098181394383</v>
      </c>
      <c r="AO14" s="19">
        <v>0.15551849170878401</v>
      </c>
      <c r="AP14" s="19">
        <v>0.131169598435011</v>
      </c>
      <c r="AQ14" s="19">
        <v>9.2937608132329194E-2</v>
      </c>
      <c r="AR14" s="19"/>
      <c r="AS14" s="19">
        <v>0.10513078991797099</v>
      </c>
      <c r="AT14" s="19">
        <v>0.128742315382251</v>
      </c>
      <c r="AU14" s="19"/>
      <c r="AV14" s="19">
        <v>0.102309689896263</v>
      </c>
      <c r="AW14" s="19">
        <v>0.111700665265681</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0.31317368196184098</v>
      </c>
      <c r="D9" s="17">
        <v>0.28707378065125899</v>
      </c>
      <c r="E9" s="17">
        <v>0.33646099383311601</v>
      </c>
      <c r="F9" s="17"/>
      <c r="G9" s="17">
        <v>0.23617477092300401</v>
      </c>
      <c r="H9" s="17">
        <v>0.22910176907128299</v>
      </c>
      <c r="I9" s="17">
        <v>0.270961834105096</v>
      </c>
      <c r="J9" s="17">
        <v>0.33047910554272197</v>
      </c>
      <c r="K9" s="17">
        <v>0.39475033919284702</v>
      </c>
      <c r="L9" s="17">
        <v>0.39867965958843199</v>
      </c>
      <c r="M9" s="17"/>
      <c r="N9" s="17">
        <v>0.29281842162833799</v>
      </c>
      <c r="O9" s="17">
        <v>0.35662278491078397</v>
      </c>
      <c r="P9" s="17">
        <v>0.28852613386593401</v>
      </c>
      <c r="Q9" s="17">
        <v>0.30779661964013899</v>
      </c>
      <c r="R9" s="17"/>
      <c r="S9" s="17">
        <v>0.324212374901372</v>
      </c>
      <c r="T9" s="17">
        <v>0.329987235410242</v>
      </c>
      <c r="U9" s="17">
        <v>0.29387819624755701</v>
      </c>
      <c r="V9" s="17">
        <v>0.29174551307956698</v>
      </c>
      <c r="W9" s="17">
        <v>0.27736689859784602</v>
      </c>
      <c r="X9" s="17">
        <v>0.23380996529571499</v>
      </c>
      <c r="Y9" s="17">
        <v>0.33639913536777999</v>
      </c>
      <c r="Z9" s="17">
        <v>0.30301766540583602</v>
      </c>
      <c r="AA9" s="17">
        <v>0.32556127919224598</v>
      </c>
      <c r="AB9" s="17">
        <v>0.34068166991649801</v>
      </c>
      <c r="AC9" s="17">
        <v>0.41720183392010102</v>
      </c>
      <c r="AD9" s="17">
        <v>0.27605782855322097</v>
      </c>
      <c r="AE9" s="17"/>
      <c r="AF9" s="17">
        <v>0.33466810715974799</v>
      </c>
      <c r="AG9" s="17">
        <v>0.34311908694162402</v>
      </c>
      <c r="AH9" s="17">
        <v>0.29529746624936098</v>
      </c>
      <c r="AI9" s="17">
        <v>0.22627669851822901</v>
      </c>
      <c r="AJ9" s="17">
        <v>0.31231397285679002</v>
      </c>
      <c r="AK9" s="17"/>
      <c r="AL9" s="17">
        <v>0.25241837775111298</v>
      </c>
      <c r="AM9" s="17">
        <v>0.34477249144750099</v>
      </c>
      <c r="AN9" s="17">
        <v>0.29464176373705903</v>
      </c>
      <c r="AO9" s="17">
        <v>0.32364230577429698</v>
      </c>
      <c r="AP9" s="17">
        <v>0.40446419629423702</v>
      </c>
      <c r="AQ9" s="17">
        <v>0.27493614050220799</v>
      </c>
      <c r="AR9" s="17"/>
      <c r="AS9" s="17">
        <v>0.28575829619123699</v>
      </c>
      <c r="AT9" s="17">
        <v>0.34582135809127201</v>
      </c>
      <c r="AU9" s="17"/>
      <c r="AV9" s="17">
        <v>0.27383553151642498</v>
      </c>
      <c r="AW9" s="17">
        <v>0.31352444312358901</v>
      </c>
    </row>
    <row r="10" spans="2:49" x14ac:dyDescent="0.3">
      <c r="B10" s="18" t="s">
        <v>392</v>
      </c>
      <c r="C10" s="17">
        <v>0.159984556642389</v>
      </c>
      <c r="D10" s="17">
        <v>0.171954426952282</v>
      </c>
      <c r="E10" s="17">
        <v>0.14859037228539701</v>
      </c>
      <c r="F10" s="17"/>
      <c r="G10" s="17">
        <v>0.16718847223483699</v>
      </c>
      <c r="H10" s="17">
        <v>0.142008125256851</v>
      </c>
      <c r="I10" s="17">
        <v>0.15952202568911</v>
      </c>
      <c r="J10" s="17">
        <v>0.15974204372751</v>
      </c>
      <c r="K10" s="17">
        <v>0.18274305974194999</v>
      </c>
      <c r="L10" s="17">
        <v>0.15505798880774899</v>
      </c>
      <c r="M10" s="17"/>
      <c r="N10" s="17">
        <v>0.15809217631324701</v>
      </c>
      <c r="O10" s="17">
        <v>0.155829385484098</v>
      </c>
      <c r="P10" s="17">
        <v>0.16352105661688099</v>
      </c>
      <c r="Q10" s="17">
        <v>0.16322964442119001</v>
      </c>
      <c r="R10" s="17"/>
      <c r="S10" s="17">
        <v>0.12645642822584999</v>
      </c>
      <c r="T10" s="17">
        <v>0.15408908589035999</v>
      </c>
      <c r="U10" s="17">
        <v>0.16194033861051499</v>
      </c>
      <c r="V10" s="17">
        <v>0.146643467817859</v>
      </c>
      <c r="W10" s="17">
        <v>0.214972258143765</v>
      </c>
      <c r="X10" s="17">
        <v>0.18567904784139899</v>
      </c>
      <c r="Y10" s="17">
        <v>0.17395655627676301</v>
      </c>
      <c r="Z10" s="17">
        <v>0.16234738119330699</v>
      </c>
      <c r="AA10" s="17">
        <v>0.13444195827118599</v>
      </c>
      <c r="AB10" s="17">
        <v>0.17924427826704101</v>
      </c>
      <c r="AC10" s="17">
        <v>0.13371960684402501</v>
      </c>
      <c r="AD10" s="17">
        <v>0.21109869797620201</v>
      </c>
      <c r="AE10" s="17"/>
      <c r="AF10" s="17">
        <v>0.15704586787574901</v>
      </c>
      <c r="AG10" s="17">
        <v>0.16439769587123801</v>
      </c>
      <c r="AH10" s="17">
        <v>0.14681590471474201</v>
      </c>
      <c r="AI10" s="17">
        <v>0.16196294977800499</v>
      </c>
      <c r="AJ10" s="17">
        <v>0.188344964829569</v>
      </c>
      <c r="AK10" s="17"/>
      <c r="AL10" s="17">
        <v>0.137191283800289</v>
      </c>
      <c r="AM10" s="17">
        <v>0.14578015152829599</v>
      </c>
      <c r="AN10" s="17">
        <v>0.18425451895672601</v>
      </c>
      <c r="AO10" s="17">
        <v>0.17641795635551699</v>
      </c>
      <c r="AP10" s="17">
        <v>0.16623033659354899</v>
      </c>
      <c r="AQ10" s="17">
        <v>0.24403148564424501</v>
      </c>
      <c r="AR10" s="17"/>
      <c r="AS10" s="17">
        <v>0.162342100230393</v>
      </c>
      <c r="AT10" s="17">
        <v>0.15717707035836501</v>
      </c>
      <c r="AU10" s="17"/>
      <c r="AV10" s="17">
        <v>0.159579102875051</v>
      </c>
      <c r="AW10" s="17">
        <v>0.16877666407817199</v>
      </c>
    </row>
    <row r="11" spans="2:49" x14ac:dyDescent="0.3">
      <c r="B11" s="18" t="s">
        <v>393</v>
      </c>
      <c r="C11" s="17">
        <v>0.24025690019564</v>
      </c>
      <c r="D11" s="17">
        <v>0.247390503445892</v>
      </c>
      <c r="E11" s="17">
        <v>0.23404910053911199</v>
      </c>
      <c r="F11" s="17"/>
      <c r="G11" s="17">
        <v>0.25726896257411502</v>
      </c>
      <c r="H11" s="17">
        <v>0.25471531531674102</v>
      </c>
      <c r="I11" s="17">
        <v>0.28292216491767203</v>
      </c>
      <c r="J11" s="17">
        <v>0.231623688584358</v>
      </c>
      <c r="K11" s="17">
        <v>0.20205402086107399</v>
      </c>
      <c r="L11" s="17">
        <v>0.21490878257344101</v>
      </c>
      <c r="M11" s="17"/>
      <c r="N11" s="17">
        <v>0.245124767487512</v>
      </c>
      <c r="O11" s="17">
        <v>0.21602816515291401</v>
      </c>
      <c r="P11" s="17">
        <v>0.234504099298772</v>
      </c>
      <c r="Q11" s="17">
        <v>0.26599490055717701</v>
      </c>
      <c r="R11" s="17"/>
      <c r="S11" s="17">
        <v>0.234751580053317</v>
      </c>
      <c r="T11" s="17">
        <v>0.23280535378414599</v>
      </c>
      <c r="U11" s="17">
        <v>0.27849073435405602</v>
      </c>
      <c r="V11" s="17">
        <v>0.25456050897945598</v>
      </c>
      <c r="W11" s="17">
        <v>0.28074059761269399</v>
      </c>
      <c r="X11" s="17">
        <v>0.24997327540466899</v>
      </c>
      <c r="Y11" s="17">
        <v>0.19555106775807601</v>
      </c>
      <c r="Z11" s="17">
        <v>0.174850290004259</v>
      </c>
      <c r="AA11" s="17">
        <v>0.21928640328547999</v>
      </c>
      <c r="AB11" s="17">
        <v>0.25891725629236501</v>
      </c>
      <c r="AC11" s="17">
        <v>0.20487520179095201</v>
      </c>
      <c r="AD11" s="17">
        <v>0.31624985094871699</v>
      </c>
      <c r="AE11" s="17"/>
      <c r="AF11" s="17">
        <v>0.25565317127223602</v>
      </c>
      <c r="AG11" s="17">
        <v>0.244709682917604</v>
      </c>
      <c r="AH11" s="17">
        <v>0.22966589726655001</v>
      </c>
      <c r="AI11" s="17">
        <v>0.26100268047102199</v>
      </c>
      <c r="AJ11" s="17">
        <v>8.7469066109792895E-2</v>
      </c>
      <c r="AK11" s="17"/>
      <c r="AL11" s="17">
        <v>0.21843278754995901</v>
      </c>
      <c r="AM11" s="17">
        <v>0.28131519839728297</v>
      </c>
      <c r="AN11" s="17">
        <v>0.22634079425556</v>
      </c>
      <c r="AO11" s="17">
        <v>0.237153222842098</v>
      </c>
      <c r="AP11" s="17">
        <v>0.21429032692296299</v>
      </c>
      <c r="AQ11" s="17">
        <v>0.20520825046151001</v>
      </c>
      <c r="AR11" s="17"/>
      <c r="AS11" s="17">
        <v>0.23019837541889299</v>
      </c>
      <c r="AT11" s="17">
        <v>0.25223511790152497</v>
      </c>
      <c r="AU11" s="17"/>
      <c r="AV11" s="17">
        <v>0.23545345136975401</v>
      </c>
      <c r="AW11" s="17">
        <v>0.21796017270568199</v>
      </c>
    </row>
    <row r="12" spans="2:49" x14ac:dyDescent="0.3">
      <c r="B12" s="18" t="s">
        <v>394</v>
      </c>
      <c r="C12" s="17">
        <v>0.14544600433162599</v>
      </c>
      <c r="D12" s="17">
        <v>0.16506552612838099</v>
      </c>
      <c r="E12" s="17">
        <v>0.12735487577808499</v>
      </c>
      <c r="F12" s="17"/>
      <c r="G12" s="17">
        <v>0.19866042817795099</v>
      </c>
      <c r="H12" s="17">
        <v>0.21184952494353301</v>
      </c>
      <c r="I12" s="17">
        <v>0.145611508135044</v>
      </c>
      <c r="J12" s="17">
        <v>0.13184664868644899</v>
      </c>
      <c r="K12" s="17">
        <v>9.7850274534758599E-2</v>
      </c>
      <c r="L12" s="17">
        <v>9.8762707571907998E-2</v>
      </c>
      <c r="M12" s="17"/>
      <c r="N12" s="17">
        <v>0.15714272896964099</v>
      </c>
      <c r="O12" s="17">
        <v>0.13887442501001801</v>
      </c>
      <c r="P12" s="17">
        <v>0.168102548262067</v>
      </c>
      <c r="Q12" s="17">
        <v>0.121303525988972</v>
      </c>
      <c r="R12" s="17"/>
      <c r="S12" s="17">
        <v>0.16387677831096301</v>
      </c>
      <c r="T12" s="17">
        <v>0.12836416181502</v>
      </c>
      <c r="U12" s="17">
        <v>0.115084031971804</v>
      </c>
      <c r="V12" s="17">
        <v>0.17681219265300199</v>
      </c>
      <c r="W12" s="17">
        <v>0.105256690823921</v>
      </c>
      <c r="X12" s="17">
        <v>0.171371996348952</v>
      </c>
      <c r="Y12" s="17">
        <v>0.143024366132221</v>
      </c>
      <c r="Z12" s="17">
        <v>0.221819075139845</v>
      </c>
      <c r="AA12" s="17">
        <v>0.13972770518779001</v>
      </c>
      <c r="AB12" s="17">
        <v>0.13523214934755901</v>
      </c>
      <c r="AC12" s="17">
        <v>0.112676355596928</v>
      </c>
      <c r="AD12" s="17">
        <v>0.14727757518200299</v>
      </c>
      <c r="AE12" s="17"/>
      <c r="AF12" s="17">
        <v>0.10520288559282601</v>
      </c>
      <c r="AG12" s="17">
        <v>0.116027090417713</v>
      </c>
      <c r="AH12" s="17">
        <v>0.18040617906901699</v>
      </c>
      <c r="AI12" s="17">
        <v>0.194275289078604</v>
      </c>
      <c r="AJ12" s="17">
        <v>0.176775222819398</v>
      </c>
      <c r="AK12" s="17"/>
      <c r="AL12" s="17">
        <v>0.19892827332940799</v>
      </c>
      <c r="AM12" s="17">
        <v>0.118081191329451</v>
      </c>
      <c r="AN12" s="17">
        <v>0.14948349933566599</v>
      </c>
      <c r="AO12" s="17">
        <v>0.12515185845183699</v>
      </c>
      <c r="AP12" s="17">
        <v>0.102082312374836</v>
      </c>
      <c r="AQ12" s="17">
        <v>0.17269450648897999</v>
      </c>
      <c r="AR12" s="17"/>
      <c r="AS12" s="17">
        <v>0.16393340696855499</v>
      </c>
      <c r="AT12" s="17">
        <v>0.123430237753866</v>
      </c>
      <c r="AU12" s="17"/>
      <c r="AV12" s="17">
        <v>0.17106224282138799</v>
      </c>
      <c r="AW12" s="17">
        <v>0.14733152735882599</v>
      </c>
    </row>
    <row r="13" spans="2:49" x14ac:dyDescent="0.3">
      <c r="B13" s="18" t="s">
        <v>408</v>
      </c>
      <c r="C13" s="17">
        <v>8.76945588611351E-2</v>
      </c>
      <c r="D13" s="17">
        <v>8.2350358236720406E-2</v>
      </c>
      <c r="E13" s="17">
        <v>9.2615863711950894E-2</v>
      </c>
      <c r="F13" s="17"/>
      <c r="G13" s="17">
        <v>8.8921534643940703E-2</v>
      </c>
      <c r="H13" s="17">
        <v>0.13068387033161499</v>
      </c>
      <c r="I13" s="17">
        <v>8.7953030725551704E-2</v>
      </c>
      <c r="J13" s="17">
        <v>8.8278931802064503E-2</v>
      </c>
      <c r="K13" s="17">
        <v>5.1024494140453E-2</v>
      </c>
      <c r="L13" s="17">
        <v>7.5890186632453796E-2</v>
      </c>
      <c r="M13" s="17"/>
      <c r="N13" s="17">
        <v>9.9939086535853094E-2</v>
      </c>
      <c r="O13" s="17">
        <v>7.8963723829878804E-2</v>
      </c>
      <c r="P13" s="17">
        <v>9.8491312714813803E-2</v>
      </c>
      <c r="Q13" s="17">
        <v>7.5009016299349293E-2</v>
      </c>
      <c r="R13" s="17"/>
      <c r="S13" s="17">
        <v>0.10839553911737999</v>
      </c>
      <c r="T13" s="17">
        <v>9.9058278519865595E-2</v>
      </c>
      <c r="U13" s="17">
        <v>6.5036142896537405E-2</v>
      </c>
      <c r="V13" s="17">
        <v>6.2414219917880098E-2</v>
      </c>
      <c r="W13" s="17">
        <v>6.3215172593413194E-2</v>
      </c>
      <c r="X13" s="17">
        <v>9.5190378906924999E-2</v>
      </c>
      <c r="Y13" s="17">
        <v>0.107762248862857</v>
      </c>
      <c r="Z13" s="17">
        <v>6.83651875169521E-2</v>
      </c>
      <c r="AA13" s="17">
        <v>0.140499388515264</v>
      </c>
      <c r="AB13" s="17">
        <v>4.1449921197505402E-2</v>
      </c>
      <c r="AC13" s="17">
        <v>9.5831790038951606E-2</v>
      </c>
      <c r="AD13" s="17">
        <v>1.6179540546291699E-2</v>
      </c>
      <c r="AE13" s="17"/>
      <c r="AF13" s="17">
        <v>7.2965112775440003E-2</v>
      </c>
      <c r="AG13" s="17">
        <v>6.2452120984879803E-2</v>
      </c>
      <c r="AH13" s="17">
        <v>9.9824555945672896E-2</v>
      </c>
      <c r="AI13" s="17">
        <v>0.13854435687156999</v>
      </c>
      <c r="AJ13" s="17">
        <v>0.23509677338445001</v>
      </c>
      <c r="AK13" s="17"/>
      <c r="AL13" s="17">
        <v>0.15048239274505101</v>
      </c>
      <c r="AM13" s="17">
        <v>5.70151406552021E-2</v>
      </c>
      <c r="AN13" s="17">
        <v>8.3084676990341305E-2</v>
      </c>
      <c r="AO13" s="17">
        <v>7.7701449790995497E-2</v>
      </c>
      <c r="AP13" s="17">
        <v>3.3965491470764997E-2</v>
      </c>
      <c r="AQ13" s="17">
        <v>8.5355026150903304E-2</v>
      </c>
      <c r="AR13" s="17"/>
      <c r="AS13" s="17">
        <v>0.109538622739469</v>
      </c>
      <c r="AT13" s="17">
        <v>6.1681504409968099E-2</v>
      </c>
      <c r="AU13" s="17"/>
      <c r="AV13" s="17">
        <v>0.116573670170011</v>
      </c>
      <c r="AW13" s="17">
        <v>9.3155160852884694E-2</v>
      </c>
    </row>
    <row r="14" spans="2:49" x14ac:dyDescent="0.3">
      <c r="B14" s="18" t="s">
        <v>409</v>
      </c>
      <c r="C14" s="19">
        <v>5.3444298007369301E-2</v>
      </c>
      <c r="D14" s="19">
        <v>4.6165404585465697E-2</v>
      </c>
      <c r="E14" s="19">
        <v>6.0928793852338799E-2</v>
      </c>
      <c r="F14" s="19"/>
      <c r="G14" s="19">
        <v>5.1785831446153299E-2</v>
      </c>
      <c r="H14" s="19">
        <v>3.16413950799775E-2</v>
      </c>
      <c r="I14" s="19">
        <v>5.30294364275272E-2</v>
      </c>
      <c r="J14" s="19">
        <v>5.8029581656896097E-2</v>
      </c>
      <c r="K14" s="19">
        <v>7.1577811528917706E-2</v>
      </c>
      <c r="L14" s="19">
        <v>5.6700674826016803E-2</v>
      </c>
      <c r="M14" s="19"/>
      <c r="N14" s="19">
        <v>4.6882819065408803E-2</v>
      </c>
      <c r="O14" s="19">
        <v>5.3681515612307801E-2</v>
      </c>
      <c r="P14" s="19">
        <v>4.6854849241532097E-2</v>
      </c>
      <c r="Q14" s="19">
        <v>6.6666293093173096E-2</v>
      </c>
      <c r="R14" s="19"/>
      <c r="S14" s="19">
        <v>4.23072993911182E-2</v>
      </c>
      <c r="T14" s="19">
        <v>5.5695884580366201E-2</v>
      </c>
      <c r="U14" s="19">
        <v>8.5570555919530403E-2</v>
      </c>
      <c r="V14" s="19">
        <v>6.7824097552236007E-2</v>
      </c>
      <c r="W14" s="19">
        <v>5.8448382228360199E-2</v>
      </c>
      <c r="X14" s="19">
        <v>6.3975336202339403E-2</v>
      </c>
      <c r="Y14" s="19">
        <v>4.3306625602302903E-2</v>
      </c>
      <c r="Z14" s="19">
        <v>6.9600400739800797E-2</v>
      </c>
      <c r="AA14" s="19">
        <v>4.0483265548034997E-2</v>
      </c>
      <c r="AB14" s="19">
        <v>4.4474724979031301E-2</v>
      </c>
      <c r="AC14" s="19">
        <v>3.56952118090424E-2</v>
      </c>
      <c r="AD14" s="19">
        <v>3.3136506793565203E-2</v>
      </c>
      <c r="AE14" s="19"/>
      <c r="AF14" s="19">
        <v>7.4464855324002294E-2</v>
      </c>
      <c r="AG14" s="19">
        <v>6.9294322866941094E-2</v>
      </c>
      <c r="AH14" s="19">
        <v>4.7989996754657503E-2</v>
      </c>
      <c r="AI14" s="19">
        <v>1.7938025282568999E-2</v>
      </c>
      <c r="AJ14" s="19">
        <v>0</v>
      </c>
      <c r="AK14" s="19"/>
      <c r="AL14" s="19">
        <v>4.2546884824179301E-2</v>
      </c>
      <c r="AM14" s="19">
        <v>5.3035826642266998E-2</v>
      </c>
      <c r="AN14" s="19">
        <v>6.2194746724648399E-2</v>
      </c>
      <c r="AO14" s="19">
        <v>5.9933206785254801E-2</v>
      </c>
      <c r="AP14" s="19">
        <v>7.8967336343650801E-2</v>
      </c>
      <c r="AQ14" s="19">
        <v>1.77745907521542E-2</v>
      </c>
      <c r="AR14" s="19"/>
      <c r="AS14" s="19">
        <v>4.8229198451452501E-2</v>
      </c>
      <c r="AT14" s="19">
        <v>5.9654711485004203E-2</v>
      </c>
      <c r="AU14" s="19"/>
      <c r="AV14" s="19">
        <v>4.3496001247371303E-2</v>
      </c>
      <c r="AW14" s="19">
        <v>5.9252031880846302E-2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W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0.18617838113612201</v>
      </c>
      <c r="D9" s="17">
        <v>0.13035558606471601</v>
      </c>
      <c r="E9" s="17">
        <v>0.240187608820052</v>
      </c>
      <c r="F9" s="17"/>
      <c r="G9" s="17">
        <v>8.6274878562058205E-2</v>
      </c>
      <c r="H9" s="17">
        <v>0.118067880923307</v>
      </c>
      <c r="I9" s="17">
        <v>0.1472998868582</v>
      </c>
      <c r="J9" s="17">
        <v>0.20723464327079899</v>
      </c>
      <c r="K9" s="17">
        <v>0.25628579929485501</v>
      </c>
      <c r="L9" s="17">
        <v>0.27597909493485201</v>
      </c>
      <c r="M9" s="17"/>
      <c r="N9" s="17">
        <v>0.13199867491840001</v>
      </c>
      <c r="O9" s="17">
        <v>0.21553692106095201</v>
      </c>
      <c r="P9" s="17">
        <v>0.18262153462499001</v>
      </c>
      <c r="Q9" s="17">
        <v>0.213947149857138</v>
      </c>
      <c r="R9" s="17"/>
      <c r="S9" s="17">
        <v>0.14975725287970401</v>
      </c>
      <c r="T9" s="17">
        <v>0.231377814712525</v>
      </c>
      <c r="U9" s="17">
        <v>0.18275144852362499</v>
      </c>
      <c r="V9" s="17">
        <v>0.20874262717523601</v>
      </c>
      <c r="W9" s="17">
        <v>0.17533184416094799</v>
      </c>
      <c r="X9" s="17">
        <v>0.18981075965691999</v>
      </c>
      <c r="Y9" s="17">
        <v>0.20607672413264999</v>
      </c>
      <c r="Z9" s="17">
        <v>0.14430224753196899</v>
      </c>
      <c r="AA9" s="17">
        <v>0.185923102736166</v>
      </c>
      <c r="AB9" s="17">
        <v>0.15981137647503299</v>
      </c>
      <c r="AC9" s="17">
        <v>0.242043322511557</v>
      </c>
      <c r="AD9" s="17">
        <v>0.105547282315565</v>
      </c>
      <c r="AE9" s="17"/>
      <c r="AF9" s="17">
        <v>0.22852632549850699</v>
      </c>
      <c r="AG9" s="17">
        <v>0.183024503600622</v>
      </c>
      <c r="AH9" s="17">
        <v>0.15256236590151301</v>
      </c>
      <c r="AI9" s="17">
        <v>0.118685900032845</v>
      </c>
      <c r="AJ9" s="17">
        <v>0.115830487712546</v>
      </c>
      <c r="AK9" s="17"/>
      <c r="AL9" s="17">
        <v>0.13677690248777499</v>
      </c>
      <c r="AM9" s="17">
        <v>0.21940332515454899</v>
      </c>
      <c r="AN9" s="17">
        <v>0.18812036993627401</v>
      </c>
      <c r="AO9" s="17">
        <v>0.16463436963596301</v>
      </c>
      <c r="AP9" s="17">
        <v>0.25819833172289502</v>
      </c>
      <c r="AQ9" s="17">
        <v>0.18743409124133101</v>
      </c>
      <c r="AR9" s="17"/>
      <c r="AS9" s="17">
        <v>0.17171154148836601</v>
      </c>
      <c r="AT9" s="17">
        <v>0.20340625089467201</v>
      </c>
      <c r="AU9" s="17"/>
      <c r="AV9" s="17">
        <v>0.17642258771372299</v>
      </c>
      <c r="AW9" s="17">
        <v>0.16074029402470499</v>
      </c>
    </row>
    <row r="10" spans="2:49" x14ac:dyDescent="0.3">
      <c r="B10" s="18" t="s">
        <v>392</v>
      </c>
      <c r="C10" s="17">
        <v>9.73987903405239E-2</v>
      </c>
      <c r="D10" s="17">
        <v>8.1692211820980506E-2</v>
      </c>
      <c r="E10" s="17">
        <v>0.11160400099224101</v>
      </c>
      <c r="F10" s="17"/>
      <c r="G10" s="17">
        <v>0.103354674391842</v>
      </c>
      <c r="H10" s="17">
        <v>9.0546472522238505E-2</v>
      </c>
      <c r="I10" s="17">
        <v>8.4217539235407299E-2</v>
      </c>
      <c r="J10" s="17">
        <v>9.8804447446441401E-2</v>
      </c>
      <c r="K10" s="17">
        <v>0.111727998061651</v>
      </c>
      <c r="L10" s="17">
        <v>9.8991208134928704E-2</v>
      </c>
      <c r="M10" s="17"/>
      <c r="N10" s="17">
        <v>8.53219612100546E-2</v>
      </c>
      <c r="O10" s="17">
        <v>0.106665383386915</v>
      </c>
      <c r="P10" s="17">
        <v>9.5584151223920305E-2</v>
      </c>
      <c r="Q10" s="17">
        <v>0.101575937952634</v>
      </c>
      <c r="R10" s="17"/>
      <c r="S10" s="17">
        <v>8.1222474767379496E-2</v>
      </c>
      <c r="T10" s="17">
        <v>0.111019958629463</v>
      </c>
      <c r="U10" s="17">
        <v>0.10464043216956399</v>
      </c>
      <c r="V10" s="17">
        <v>0.109284231960842</v>
      </c>
      <c r="W10" s="17">
        <v>9.6485465794368605E-2</v>
      </c>
      <c r="X10" s="17">
        <v>7.4200630867974696E-2</v>
      </c>
      <c r="Y10" s="17">
        <v>0.12766301061338201</v>
      </c>
      <c r="Z10" s="17">
        <v>0.117409834543094</v>
      </c>
      <c r="AA10" s="17">
        <v>8.66654150218715E-2</v>
      </c>
      <c r="AB10" s="17">
        <v>8.6838061110771594E-2</v>
      </c>
      <c r="AC10" s="17">
        <v>7.7887686120034605E-2</v>
      </c>
      <c r="AD10" s="17">
        <v>0.12673536468827801</v>
      </c>
      <c r="AE10" s="17"/>
      <c r="AF10" s="17">
        <v>9.1914424056369307E-2</v>
      </c>
      <c r="AG10" s="17">
        <v>0.101399640555147</v>
      </c>
      <c r="AH10" s="17">
        <v>9.8765627593715793E-2</v>
      </c>
      <c r="AI10" s="17">
        <v>9.7648080076132404E-2</v>
      </c>
      <c r="AJ10" s="17">
        <v>9.8177942151015996E-2</v>
      </c>
      <c r="AK10" s="17"/>
      <c r="AL10" s="17">
        <v>8.6669550248017105E-2</v>
      </c>
      <c r="AM10" s="17">
        <v>8.1801732558478696E-2</v>
      </c>
      <c r="AN10" s="17">
        <v>9.9847129840293897E-2</v>
      </c>
      <c r="AO10" s="17">
        <v>0.122399438917434</v>
      </c>
      <c r="AP10" s="17">
        <v>0.116470140825223</v>
      </c>
      <c r="AQ10" s="17">
        <v>0.112443484573375</v>
      </c>
      <c r="AR10" s="17"/>
      <c r="AS10" s="17">
        <v>9.6532484736735494E-2</v>
      </c>
      <c r="AT10" s="17">
        <v>9.8430432390657699E-2</v>
      </c>
      <c r="AU10" s="17"/>
      <c r="AV10" s="17">
        <v>9.5236850770881107E-2</v>
      </c>
      <c r="AW10" s="17">
        <v>9.9549801948611599E-2</v>
      </c>
    </row>
    <row r="11" spans="2:49" x14ac:dyDescent="0.3">
      <c r="B11" s="18" t="s">
        <v>393</v>
      </c>
      <c r="C11" s="17">
        <v>0.21776046378892699</v>
      </c>
      <c r="D11" s="17">
        <v>0.200737727957568</v>
      </c>
      <c r="E11" s="17">
        <v>0.23412700816339099</v>
      </c>
      <c r="F11" s="17"/>
      <c r="G11" s="17">
        <v>0.232942615557269</v>
      </c>
      <c r="H11" s="17">
        <v>0.175647082913685</v>
      </c>
      <c r="I11" s="17">
        <v>0.260349407018658</v>
      </c>
      <c r="J11" s="17">
        <v>0.220293686818996</v>
      </c>
      <c r="K11" s="17">
        <v>0.21167341527005401</v>
      </c>
      <c r="L11" s="17">
        <v>0.20901026473989401</v>
      </c>
      <c r="M11" s="17"/>
      <c r="N11" s="17">
        <v>0.210715271515241</v>
      </c>
      <c r="O11" s="17">
        <v>0.22345250821808199</v>
      </c>
      <c r="P11" s="17">
        <v>0.21939406314919099</v>
      </c>
      <c r="Q11" s="17">
        <v>0.21849441993507099</v>
      </c>
      <c r="R11" s="17"/>
      <c r="S11" s="17">
        <v>0.228302865563003</v>
      </c>
      <c r="T11" s="17">
        <v>0.21345071196548099</v>
      </c>
      <c r="U11" s="17">
        <v>0.27478790128349401</v>
      </c>
      <c r="V11" s="17">
        <v>0.18094830476818199</v>
      </c>
      <c r="W11" s="17">
        <v>0.20848964941048301</v>
      </c>
      <c r="X11" s="17">
        <v>0.23657880811892701</v>
      </c>
      <c r="Y11" s="17">
        <v>0.20144282602529701</v>
      </c>
      <c r="Z11" s="17">
        <v>0.174598831505549</v>
      </c>
      <c r="AA11" s="17">
        <v>0.23047555338602299</v>
      </c>
      <c r="AB11" s="17">
        <v>0.21440404314724101</v>
      </c>
      <c r="AC11" s="17">
        <v>0.161578567865031</v>
      </c>
      <c r="AD11" s="17">
        <v>0.268857716780043</v>
      </c>
      <c r="AE11" s="17"/>
      <c r="AF11" s="17">
        <v>0.22131717590619901</v>
      </c>
      <c r="AG11" s="17">
        <v>0.23611381777221699</v>
      </c>
      <c r="AH11" s="17">
        <v>0.236648320314329</v>
      </c>
      <c r="AI11" s="17">
        <v>0.16370314665876501</v>
      </c>
      <c r="AJ11" s="17">
        <v>0.22934361563734701</v>
      </c>
      <c r="AK11" s="17"/>
      <c r="AL11" s="17">
        <v>0.185934811477488</v>
      </c>
      <c r="AM11" s="17">
        <v>0.239285966874212</v>
      </c>
      <c r="AN11" s="17">
        <v>0.200100109015692</v>
      </c>
      <c r="AO11" s="17">
        <v>0.24655248188989501</v>
      </c>
      <c r="AP11" s="17">
        <v>0.190254552614604</v>
      </c>
      <c r="AQ11" s="17">
        <v>0.25964992113930702</v>
      </c>
      <c r="AR11" s="17"/>
      <c r="AS11" s="17">
        <v>0.213588964584776</v>
      </c>
      <c r="AT11" s="17">
        <v>0.22272810335201301</v>
      </c>
      <c r="AU11" s="17"/>
      <c r="AV11" s="17">
        <v>0.20648596373738301</v>
      </c>
      <c r="AW11" s="17">
        <v>0.23013067873988</v>
      </c>
    </row>
    <row r="12" spans="2:49" x14ac:dyDescent="0.3">
      <c r="B12" s="18" t="s">
        <v>394</v>
      </c>
      <c r="C12" s="17">
        <v>0.218649880032807</v>
      </c>
      <c r="D12" s="17">
        <v>0.24242691757576099</v>
      </c>
      <c r="E12" s="17">
        <v>0.19703000246730101</v>
      </c>
      <c r="F12" s="17"/>
      <c r="G12" s="17">
        <v>0.28448859765868401</v>
      </c>
      <c r="H12" s="17">
        <v>0.26768334801765398</v>
      </c>
      <c r="I12" s="17">
        <v>0.22459508185077301</v>
      </c>
      <c r="J12" s="17">
        <v>0.21894229274632501</v>
      </c>
      <c r="K12" s="17">
        <v>0.16532352844326301</v>
      </c>
      <c r="L12" s="17">
        <v>0.165454959946125</v>
      </c>
      <c r="M12" s="17"/>
      <c r="N12" s="17">
        <v>0.22945798325212299</v>
      </c>
      <c r="O12" s="17">
        <v>0.20657858527601999</v>
      </c>
      <c r="P12" s="17">
        <v>0.21822046591783101</v>
      </c>
      <c r="Q12" s="17">
        <v>0.22229798639856399</v>
      </c>
      <c r="R12" s="17"/>
      <c r="S12" s="17">
        <v>0.259621115340401</v>
      </c>
      <c r="T12" s="17">
        <v>0.16914184216432199</v>
      </c>
      <c r="U12" s="17">
        <v>0.18164859735196801</v>
      </c>
      <c r="V12" s="17">
        <v>0.22252922073662401</v>
      </c>
      <c r="W12" s="17">
        <v>0.238403562439615</v>
      </c>
      <c r="X12" s="17">
        <v>0.227357160925584</v>
      </c>
      <c r="Y12" s="17">
        <v>0.22280044003105101</v>
      </c>
      <c r="Z12" s="17">
        <v>0.28299853423250398</v>
      </c>
      <c r="AA12" s="17">
        <v>0.202067058161011</v>
      </c>
      <c r="AB12" s="17">
        <v>0.21975568839585499</v>
      </c>
      <c r="AC12" s="17">
        <v>0.19799771762184601</v>
      </c>
      <c r="AD12" s="17">
        <v>0.25215166362263702</v>
      </c>
      <c r="AE12" s="17"/>
      <c r="AF12" s="17">
        <v>0.20770967850449201</v>
      </c>
      <c r="AG12" s="17">
        <v>0.22569747344559499</v>
      </c>
      <c r="AH12" s="17">
        <v>0.223854880804229</v>
      </c>
      <c r="AI12" s="17">
        <v>0.26857273659567099</v>
      </c>
      <c r="AJ12" s="17">
        <v>0.173725102809629</v>
      </c>
      <c r="AK12" s="17"/>
      <c r="AL12" s="17">
        <v>0.261281171824022</v>
      </c>
      <c r="AM12" s="17">
        <v>0.207096460592577</v>
      </c>
      <c r="AN12" s="17">
        <v>0.18937527827832701</v>
      </c>
      <c r="AO12" s="17">
        <v>0.19869197881786901</v>
      </c>
      <c r="AP12" s="17">
        <v>0.19963944936772901</v>
      </c>
      <c r="AQ12" s="17">
        <v>0.226382915806461</v>
      </c>
      <c r="AR12" s="17"/>
      <c r="AS12" s="17">
        <v>0.22291614787052899</v>
      </c>
      <c r="AT12" s="17">
        <v>0.213569385021253</v>
      </c>
      <c r="AU12" s="17"/>
      <c r="AV12" s="17">
        <v>0.217444661811863</v>
      </c>
      <c r="AW12" s="17">
        <v>0.235658333931131</v>
      </c>
    </row>
    <row r="13" spans="2:49" x14ac:dyDescent="0.3">
      <c r="B13" s="18" t="s">
        <v>408</v>
      </c>
      <c r="C13" s="17">
        <v>0.243036933902435</v>
      </c>
      <c r="D13" s="17">
        <v>0.31568949304657601</v>
      </c>
      <c r="E13" s="17">
        <v>0.17212591916057501</v>
      </c>
      <c r="F13" s="17"/>
      <c r="G13" s="17">
        <v>0.25209842170674901</v>
      </c>
      <c r="H13" s="17">
        <v>0.31054268962756398</v>
      </c>
      <c r="I13" s="17">
        <v>0.24093734159048499</v>
      </c>
      <c r="J13" s="17">
        <v>0.21834141130276</v>
      </c>
      <c r="K13" s="17">
        <v>0.21812735189909499</v>
      </c>
      <c r="L13" s="17">
        <v>0.220654317520841</v>
      </c>
      <c r="M13" s="17"/>
      <c r="N13" s="17">
        <v>0.31061729830635099</v>
      </c>
      <c r="O13" s="17">
        <v>0.21480261016436</v>
      </c>
      <c r="P13" s="17">
        <v>0.24912992947041501</v>
      </c>
      <c r="Q13" s="17">
        <v>0.19494392584928699</v>
      </c>
      <c r="R13" s="17"/>
      <c r="S13" s="17">
        <v>0.239225946533909</v>
      </c>
      <c r="T13" s="17">
        <v>0.25059884935059901</v>
      </c>
      <c r="U13" s="17">
        <v>0.20890522799414701</v>
      </c>
      <c r="V13" s="17">
        <v>0.23484053489784701</v>
      </c>
      <c r="W13" s="17">
        <v>0.24491897480477201</v>
      </c>
      <c r="X13" s="17">
        <v>0.240656060406682</v>
      </c>
      <c r="Y13" s="17">
        <v>0.203850141609005</v>
      </c>
      <c r="Z13" s="17">
        <v>0.236502951159384</v>
      </c>
      <c r="AA13" s="17">
        <v>0.26855035162992902</v>
      </c>
      <c r="AB13" s="17">
        <v>0.27178552967490299</v>
      </c>
      <c r="AC13" s="17">
        <v>0.282789244184244</v>
      </c>
      <c r="AD13" s="17">
        <v>0.21357146579991201</v>
      </c>
      <c r="AE13" s="17"/>
      <c r="AF13" s="17">
        <v>0.201446080330241</v>
      </c>
      <c r="AG13" s="17">
        <v>0.214115243681368</v>
      </c>
      <c r="AH13" s="17">
        <v>0.26047926691288198</v>
      </c>
      <c r="AI13" s="17">
        <v>0.32947821013126699</v>
      </c>
      <c r="AJ13" s="17">
        <v>0.382922851689462</v>
      </c>
      <c r="AK13" s="17"/>
      <c r="AL13" s="17">
        <v>0.29324905253962102</v>
      </c>
      <c r="AM13" s="17">
        <v>0.220202924703637</v>
      </c>
      <c r="AN13" s="17">
        <v>0.28955616892411501</v>
      </c>
      <c r="AO13" s="17">
        <v>0.22291178694987299</v>
      </c>
      <c r="AP13" s="17">
        <v>0.178905674917958</v>
      </c>
      <c r="AQ13" s="17">
        <v>0.20505884233712399</v>
      </c>
      <c r="AR13" s="17"/>
      <c r="AS13" s="17">
        <v>0.26115388053852201</v>
      </c>
      <c r="AT13" s="17">
        <v>0.22146232571788099</v>
      </c>
      <c r="AU13" s="17"/>
      <c r="AV13" s="17">
        <v>0.27169085963535899</v>
      </c>
      <c r="AW13" s="17">
        <v>0.236614999011827</v>
      </c>
    </row>
    <row r="14" spans="2:49" x14ac:dyDescent="0.3">
      <c r="B14" s="18" t="s">
        <v>409</v>
      </c>
      <c r="C14" s="19">
        <v>3.6975550799184902E-2</v>
      </c>
      <c r="D14" s="19">
        <v>2.90980635343988E-2</v>
      </c>
      <c r="E14" s="19">
        <v>4.4925460396439798E-2</v>
      </c>
      <c r="F14" s="19"/>
      <c r="G14" s="19">
        <v>4.0840812123398802E-2</v>
      </c>
      <c r="H14" s="19">
        <v>3.7512525995551799E-2</v>
      </c>
      <c r="I14" s="19">
        <v>4.2600743446476699E-2</v>
      </c>
      <c r="J14" s="19">
        <v>3.6383518414678101E-2</v>
      </c>
      <c r="K14" s="19">
        <v>3.6861907031083198E-2</v>
      </c>
      <c r="L14" s="19">
        <v>2.9910154723359599E-2</v>
      </c>
      <c r="M14" s="19"/>
      <c r="N14" s="19">
        <v>3.1888810797830201E-2</v>
      </c>
      <c r="O14" s="19">
        <v>3.2963991893671898E-2</v>
      </c>
      <c r="P14" s="19">
        <v>3.5049855613652398E-2</v>
      </c>
      <c r="Q14" s="19">
        <v>4.8740580007305898E-2</v>
      </c>
      <c r="R14" s="19"/>
      <c r="S14" s="19">
        <v>4.1870344915602598E-2</v>
      </c>
      <c r="T14" s="19">
        <v>2.44108231776104E-2</v>
      </c>
      <c r="U14" s="19">
        <v>4.7266392677201299E-2</v>
      </c>
      <c r="V14" s="19">
        <v>4.3655080461268599E-2</v>
      </c>
      <c r="W14" s="19">
        <v>3.6370503389813701E-2</v>
      </c>
      <c r="X14" s="19">
        <v>3.1396580023912303E-2</v>
      </c>
      <c r="Y14" s="19">
        <v>3.8166857588615301E-2</v>
      </c>
      <c r="Z14" s="19">
        <v>4.41876010274991E-2</v>
      </c>
      <c r="AA14" s="19">
        <v>2.6318519065000701E-2</v>
      </c>
      <c r="AB14" s="19">
        <v>4.7405301196195501E-2</v>
      </c>
      <c r="AC14" s="19">
        <v>3.7703461697288602E-2</v>
      </c>
      <c r="AD14" s="19">
        <v>3.3136506793565203E-2</v>
      </c>
      <c r="AE14" s="19"/>
      <c r="AF14" s="19">
        <v>4.9086315704191502E-2</v>
      </c>
      <c r="AG14" s="19">
        <v>3.9649320945051497E-2</v>
      </c>
      <c r="AH14" s="19">
        <v>2.7689538473329701E-2</v>
      </c>
      <c r="AI14" s="19">
        <v>2.1911926505319201E-2</v>
      </c>
      <c r="AJ14" s="19">
        <v>0</v>
      </c>
      <c r="AK14" s="19"/>
      <c r="AL14" s="19">
        <v>3.6088511423076799E-2</v>
      </c>
      <c r="AM14" s="19">
        <v>3.2209590116546401E-2</v>
      </c>
      <c r="AN14" s="19">
        <v>3.30009440052988E-2</v>
      </c>
      <c r="AO14" s="19">
        <v>4.4809943788965301E-2</v>
      </c>
      <c r="AP14" s="19">
        <v>5.65318505515904E-2</v>
      </c>
      <c r="AQ14" s="19">
        <v>9.0307449024017005E-3</v>
      </c>
      <c r="AR14" s="19"/>
      <c r="AS14" s="19">
        <v>3.4096980781071297E-2</v>
      </c>
      <c r="AT14" s="19">
        <v>4.04035026235227E-2</v>
      </c>
      <c r="AU14" s="19"/>
      <c r="AV14" s="19">
        <v>3.2719076330790298E-2</v>
      </c>
      <c r="AW14" s="19">
        <v>3.7305892343845501E-2</v>
      </c>
    </row>
    <row r="15" spans="2:49" x14ac:dyDescent="0.3">
      <c r="B15" s="16"/>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2" t="s">
        <v>425</v>
      </c>
      <c r="E2" s="28"/>
      <c r="F2" s="28"/>
      <c r="G2" s="28"/>
      <c r="H2" s="28"/>
      <c r="I2" s="28"/>
    </row>
    <row r="6" spans="2:9" ht="49.95" customHeight="1" x14ac:dyDescent="0.3">
      <c r="B6" s="20" t="s">
        <v>15</v>
      </c>
      <c r="C6" s="20" t="s">
        <v>401</v>
      </c>
      <c r="D6" s="20" t="s">
        <v>402</v>
      </c>
      <c r="E6" s="20" t="s">
        <v>424</v>
      </c>
      <c r="F6" s="20" t="s">
        <v>404</v>
      </c>
      <c r="G6" s="20" t="s">
        <v>405</v>
      </c>
      <c r="H6" s="20" t="s">
        <v>406</v>
      </c>
    </row>
    <row r="7" spans="2:9" x14ac:dyDescent="0.3">
      <c r="B7" s="18" t="s">
        <v>407</v>
      </c>
      <c r="C7" s="17">
        <v>0.13633034410939099</v>
      </c>
      <c r="D7" s="17">
        <v>0.12546161501987799</v>
      </c>
      <c r="E7" s="17">
        <v>0.162795977312267</v>
      </c>
      <c r="F7" s="17">
        <v>0.164993698980273</v>
      </c>
      <c r="G7" s="17">
        <v>0.100128240437211</v>
      </c>
      <c r="H7" s="17">
        <v>0.110455572136836</v>
      </c>
    </row>
    <row r="8" spans="2:9" x14ac:dyDescent="0.3">
      <c r="B8" s="18" t="s">
        <v>392</v>
      </c>
      <c r="C8" s="17">
        <v>0.12507301909626101</v>
      </c>
      <c r="D8" s="17">
        <v>8.6258993268596998E-2</v>
      </c>
      <c r="E8" s="17">
        <v>0.14317281032127399</v>
      </c>
      <c r="F8" s="17">
        <v>0.148805876363934</v>
      </c>
      <c r="G8" s="17">
        <v>0.107695241119091</v>
      </c>
      <c r="H8" s="17">
        <v>0.111056571940448</v>
      </c>
    </row>
    <row r="9" spans="2:9" x14ac:dyDescent="0.3">
      <c r="B9" s="18" t="s">
        <v>393</v>
      </c>
      <c r="C9" s="17">
        <v>0.31467532544217203</v>
      </c>
      <c r="D9" s="17">
        <v>0.28120602204239298</v>
      </c>
      <c r="E9" s="17">
        <v>0.36713788562540101</v>
      </c>
      <c r="F9" s="17">
        <v>0.33486865442574698</v>
      </c>
      <c r="G9" s="17">
        <v>0.29864995099289399</v>
      </c>
      <c r="H9" s="17">
        <v>0.32197123112751203</v>
      </c>
    </row>
    <row r="10" spans="2:9" x14ac:dyDescent="0.3">
      <c r="B10" s="18" t="s">
        <v>394</v>
      </c>
      <c r="C10" s="17">
        <v>0.22454321240342501</v>
      </c>
      <c r="D10" s="17">
        <v>0.26326330871794101</v>
      </c>
      <c r="E10" s="17">
        <v>0.20067090853642999</v>
      </c>
      <c r="F10" s="17">
        <v>0.21359129378211</v>
      </c>
      <c r="G10" s="17">
        <v>0.28491716440737103</v>
      </c>
      <c r="H10" s="17">
        <v>0.26119218984925302</v>
      </c>
    </row>
    <row r="11" spans="2:9" x14ac:dyDescent="0.3">
      <c r="B11" s="18" t="s">
        <v>408</v>
      </c>
      <c r="C11" s="17">
        <v>0.199378098948752</v>
      </c>
      <c r="D11" s="17">
        <v>0.24381006095119101</v>
      </c>
      <c r="E11" s="17">
        <v>0.12622241820462801</v>
      </c>
      <c r="F11" s="17">
        <v>0.13774047644793599</v>
      </c>
      <c r="G11" s="17">
        <v>0.20860940304343301</v>
      </c>
      <c r="H11" s="17">
        <v>0.195324434945951</v>
      </c>
    </row>
    <row r="12" spans="2:9" x14ac:dyDescent="0.3">
      <c r="B12" s="16"/>
      <c r="C12" s="16"/>
      <c r="D12" s="16"/>
      <c r="E12" s="16"/>
      <c r="F12" s="16"/>
      <c r="G12" s="16"/>
      <c r="H12" s="16"/>
    </row>
    <row r="13" spans="2:9" x14ac:dyDescent="0.3">
      <c r="B13" t="s">
        <v>81</v>
      </c>
    </row>
    <row r="14" spans="2:9" x14ac:dyDescent="0.3">
      <c r="B14" t="s">
        <v>82</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0.13633034410939099</v>
      </c>
      <c r="D9" s="17">
        <v>0.14759538035700201</v>
      </c>
      <c r="E9" s="17">
        <v>0.126322836148613</v>
      </c>
      <c r="F9" s="17"/>
      <c r="G9" s="17">
        <v>8.1548706081938302E-2</v>
      </c>
      <c r="H9" s="17">
        <v>6.8927525939780507E-2</v>
      </c>
      <c r="I9" s="17">
        <v>9.30020674263555E-2</v>
      </c>
      <c r="J9" s="17">
        <v>0.12595050368188401</v>
      </c>
      <c r="K9" s="17">
        <v>0.21819204096775299</v>
      </c>
      <c r="L9" s="17">
        <v>0.216648940993414</v>
      </c>
      <c r="M9" s="17"/>
      <c r="N9" s="17">
        <v>8.2716623069205894E-2</v>
      </c>
      <c r="O9" s="17">
        <v>0.12957377351368801</v>
      </c>
      <c r="P9" s="17">
        <v>0.15279897068460199</v>
      </c>
      <c r="Q9" s="17">
        <v>0.181036677095128</v>
      </c>
      <c r="R9" s="17"/>
      <c r="S9" s="17">
        <v>0.105627979117592</v>
      </c>
      <c r="T9" s="17">
        <v>0.14735350891131199</v>
      </c>
      <c r="U9" s="17">
        <v>0.14690953770930301</v>
      </c>
      <c r="V9" s="17">
        <v>0.15528935381666301</v>
      </c>
      <c r="W9" s="17">
        <v>0.16531103482585499</v>
      </c>
      <c r="X9" s="17">
        <v>0.12851879533810701</v>
      </c>
      <c r="Y9" s="17">
        <v>0.139317770287191</v>
      </c>
      <c r="Z9" s="17">
        <v>0.13315506548377401</v>
      </c>
      <c r="AA9" s="17">
        <v>0.147405817572935</v>
      </c>
      <c r="AB9" s="17">
        <v>0.108724725604999</v>
      </c>
      <c r="AC9" s="17">
        <v>0.14338650322213001</v>
      </c>
      <c r="AD9" s="17">
        <v>0.12943889046037599</v>
      </c>
      <c r="AE9" s="17"/>
      <c r="AF9" s="17">
        <v>0.19740260923085001</v>
      </c>
      <c r="AG9" s="17">
        <v>0.12229539152227301</v>
      </c>
      <c r="AH9" s="17">
        <v>0.10696356427779299</v>
      </c>
      <c r="AI9" s="17">
        <v>5.2843660485758302E-2</v>
      </c>
      <c r="AJ9" s="17">
        <v>8.4136202035483498E-2</v>
      </c>
      <c r="AK9" s="17"/>
      <c r="AL9" s="17">
        <v>9.5569497616646307E-2</v>
      </c>
      <c r="AM9" s="17">
        <v>0.157588151463811</v>
      </c>
      <c r="AN9" s="17">
        <v>0.15529221897596099</v>
      </c>
      <c r="AO9" s="17">
        <v>0.14584782943189101</v>
      </c>
      <c r="AP9" s="17">
        <v>0.15748538203676901</v>
      </c>
      <c r="AQ9" s="17">
        <v>0.11159791618001499</v>
      </c>
      <c r="AR9" s="17"/>
      <c r="AS9" s="17">
        <v>0.14257564792217001</v>
      </c>
      <c r="AT9" s="17">
        <v>0.12889310948808699</v>
      </c>
      <c r="AU9" s="17"/>
      <c r="AV9" s="17">
        <v>0.15146546707477301</v>
      </c>
      <c r="AW9" s="17">
        <v>0.121872729469486</v>
      </c>
    </row>
    <row r="10" spans="2:49" x14ac:dyDescent="0.3">
      <c r="B10" s="18" t="s">
        <v>392</v>
      </c>
      <c r="C10" s="17">
        <v>0.12507301909626101</v>
      </c>
      <c r="D10" s="17">
        <v>0.153382409884324</v>
      </c>
      <c r="E10" s="17">
        <v>9.8358995236817501E-2</v>
      </c>
      <c r="F10" s="17"/>
      <c r="G10" s="17">
        <v>9.8382539871542302E-2</v>
      </c>
      <c r="H10" s="17">
        <v>9.1146835670568194E-2</v>
      </c>
      <c r="I10" s="17">
        <v>9.5198838008242401E-2</v>
      </c>
      <c r="J10" s="17">
        <v>0.177581340117999</v>
      </c>
      <c r="K10" s="17">
        <v>0.13576056276974199</v>
      </c>
      <c r="L10" s="17">
        <v>0.14506625550310501</v>
      </c>
      <c r="M10" s="17"/>
      <c r="N10" s="17">
        <v>9.3914925617311795E-2</v>
      </c>
      <c r="O10" s="17">
        <v>0.14141508632483299</v>
      </c>
      <c r="P10" s="17">
        <v>0.130375236946872</v>
      </c>
      <c r="Q10" s="17">
        <v>0.13843348528612201</v>
      </c>
      <c r="R10" s="17"/>
      <c r="S10" s="17">
        <v>0.10128416011298901</v>
      </c>
      <c r="T10" s="17">
        <v>0.13195903130511599</v>
      </c>
      <c r="U10" s="17">
        <v>0.159381347406053</v>
      </c>
      <c r="V10" s="17">
        <v>0.12410977496226901</v>
      </c>
      <c r="W10" s="17">
        <v>0.10077129030300799</v>
      </c>
      <c r="X10" s="17">
        <v>9.22614703856737E-2</v>
      </c>
      <c r="Y10" s="17">
        <v>0.154399803890168</v>
      </c>
      <c r="Z10" s="17">
        <v>0.15005155818176799</v>
      </c>
      <c r="AA10" s="17">
        <v>0.113681307371278</v>
      </c>
      <c r="AB10" s="17">
        <v>0.11829207959268701</v>
      </c>
      <c r="AC10" s="17">
        <v>0.177138061763882</v>
      </c>
      <c r="AD10" s="17">
        <v>0.136702340405819</v>
      </c>
      <c r="AE10" s="17"/>
      <c r="AF10" s="17">
        <v>0.14469425750772</v>
      </c>
      <c r="AG10" s="17">
        <v>0.139367802678248</v>
      </c>
      <c r="AH10" s="17">
        <v>0.11658148966846001</v>
      </c>
      <c r="AI10" s="17">
        <v>7.5736121603707199E-2</v>
      </c>
      <c r="AJ10" s="17">
        <v>6.12550124945552E-2</v>
      </c>
      <c r="AK10" s="17"/>
      <c r="AL10" s="17">
        <v>0.108070142698817</v>
      </c>
      <c r="AM10" s="17">
        <v>0.121624433727633</v>
      </c>
      <c r="AN10" s="17">
        <v>0.130862863052089</v>
      </c>
      <c r="AO10" s="17">
        <v>0.150354348062881</v>
      </c>
      <c r="AP10" s="17">
        <v>0.13104871814897601</v>
      </c>
      <c r="AQ10" s="17">
        <v>0.120656199374509</v>
      </c>
      <c r="AR10" s="17"/>
      <c r="AS10" s="17">
        <v>0.11877928150285599</v>
      </c>
      <c r="AT10" s="17">
        <v>0.13256793119826099</v>
      </c>
      <c r="AU10" s="17"/>
      <c r="AV10" s="17">
        <v>0.121426802348711</v>
      </c>
      <c r="AW10" s="17">
        <v>0.11261364334615</v>
      </c>
    </row>
    <row r="11" spans="2:49" x14ac:dyDescent="0.3">
      <c r="B11" s="18" t="s">
        <v>393</v>
      </c>
      <c r="C11" s="17">
        <v>0.31467532544217203</v>
      </c>
      <c r="D11" s="17">
        <v>0.32319702654730298</v>
      </c>
      <c r="E11" s="17">
        <v>0.30602662552628901</v>
      </c>
      <c r="F11" s="17"/>
      <c r="G11" s="17">
        <v>0.31440406152650802</v>
      </c>
      <c r="H11" s="17">
        <v>0.306265609345796</v>
      </c>
      <c r="I11" s="17">
        <v>0.32038968306426302</v>
      </c>
      <c r="J11" s="17">
        <v>0.32820929301461998</v>
      </c>
      <c r="K11" s="17">
        <v>0.34034029237212798</v>
      </c>
      <c r="L11" s="17">
        <v>0.28878242712313101</v>
      </c>
      <c r="M11" s="17"/>
      <c r="N11" s="17">
        <v>0.31475780933383402</v>
      </c>
      <c r="O11" s="17">
        <v>0.32214496853198699</v>
      </c>
      <c r="P11" s="17">
        <v>0.30741747028460698</v>
      </c>
      <c r="Q11" s="17">
        <v>0.314836087353912</v>
      </c>
      <c r="R11" s="17"/>
      <c r="S11" s="17">
        <v>0.30290114015441799</v>
      </c>
      <c r="T11" s="17">
        <v>0.28768329287265698</v>
      </c>
      <c r="U11" s="17">
        <v>0.33348379500597097</v>
      </c>
      <c r="V11" s="17">
        <v>0.35030041096826903</v>
      </c>
      <c r="W11" s="17">
        <v>0.38962835346883601</v>
      </c>
      <c r="X11" s="17">
        <v>0.31413822207881098</v>
      </c>
      <c r="Y11" s="17">
        <v>0.24563754251893499</v>
      </c>
      <c r="Z11" s="17">
        <v>0.297254574157163</v>
      </c>
      <c r="AA11" s="17">
        <v>0.328619925467868</v>
      </c>
      <c r="AB11" s="17">
        <v>0.30885435093032598</v>
      </c>
      <c r="AC11" s="17">
        <v>0.29904813105315298</v>
      </c>
      <c r="AD11" s="17">
        <v>0.35655503666829902</v>
      </c>
      <c r="AE11" s="17"/>
      <c r="AF11" s="17">
        <v>0.30485171765893598</v>
      </c>
      <c r="AG11" s="17">
        <v>0.34687739613782798</v>
      </c>
      <c r="AH11" s="17">
        <v>0.31618980743789699</v>
      </c>
      <c r="AI11" s="17">
        <v>0.28105950352546699</v>
      </c>
      <c r="AJ11" s="17">
        <v>0.22282040179792101</v>
      </c>
      <c r="AK11" s="17"/>
      <c r="AL11" s="17">
        <v>0.28142611540790902</v>
      </c>
      <c r="AM11" s="17">
        <v>0.349994083934276</v>
      </c>
      <c r="AN11" s="17">
        <v>0.31727826101245199</v>
      </c>
      <c r="AO11" s="17">
        <v>0.30147999950425702</v>
      </c>
      <c r="AP11" s="17">
        <v>0.31294995002614701</v>
      </c>
      <c r="AQ11" s="17">
        <v>0.33798079942640802</v>
      </c>
      <c r="AR11" s="17"/>
      <c r="AS11" s="17">
        <v>0.295309168828774</v>
      </c>
      <c r="AT11" s="17">
        <v>0.33773755824372598</v>
      </c>
      <c r="AU11" s="17"/>
      <c r="AV11" s="17">
        <v>0.27948725162795202</v>
      </c>
      <c r="AW11" s="17">
        <v>0.33215579708418203</v>
      </c>
    </row>
    <row r="12" spans="2:49" x14ac:dyDescent="0.3">
      <c r="B12" s="18" t="s">
        <v>394</v>
      </c>
      <c r="C12" s="17">
        <v>0.22454321240342501</v>
      </c>
      <c r="D12" s="17">
        <v>0.20392130255820801</v>
      </c>
      <c r="E12" s="17">
        <v>0.24529586713281501</v>
      </c>
      <c r="F12" s="17"/>
      <c r="G12" s="17">
        <v>0.25096717301676502</v>
      </c>
      <c r="H12" s="17">
        <v>0.30343780947633398</v>
      </c>
      <c r="I12" s="17">
        <v>0.260196913586975</v>
      </c>
      <c r="J12" s="17">
        <v>0.20025355513455401</v>
      </c>
      <c r="K12" s="17">
        <v>0.16221323758224099</v>
      </c>
      <c r="L12" s="17">
        <v>0.17521468351910299</v>
      </c>
      <c r="M12" s="17"/>
      <c r="N12" s="17">
        <v>0.27604643849306698</v>
      </c>
      <c r="O12" s="17">
        <v>0.22422692564066399</v>
      </c>
      <c r="P12" s="17">
        <v>0.21836164668456601</v>
      </c>
      <c r="Q12" s="17">
        <v>0.17524302614807699</v>
      </c>
      <c r="R12" s="17"/>
      <c r="S12" s="17">
        <v>0.25972720437469399</v>
      </c>
      <c r="T12" s="17">
        <v>0.22985270894527299</v>
      </c>
      <c r="U12" s="17">
        <v>0.20547770128756801</v>
      </c>
      <c r="V12" s="17">
        <v>0.19818154868739099</v>
      </c>
      <c r="W12" s="17">
        <v>0.19281785482205799</v>
      </c>
      <c r="X12" s="17">
        <v>0.25738696541452</v>
      </c>
      <c r="Y12" s="17">
        <v>0.23849643861021899</v>
      </c>
      <c r="Z12" s="17">
        <v>0.20537027266543501</v>
      </c>
      <c r="AA12" s="17">
        <v>0.21430598649225199</v>
      </c>
      <c r="AB12" s="17">
        <v>0.26167543388509401</v>
      </c>
      <c r="AC12" s="17">
        <v>0.159678023766613</v>
      </c>
      <c r="AD12" s="17">
        <v>0.16490157180330001</v>
      </c>
      <c r="AE12" s="17"/>
      <c r="AF12" s="17">
        <v>0.16905217705071399</v>
      </c>
      <c r="AG12" s="17">
        <v>0.200195233958508</v>
      </c>
      <c r="AH12" s="17">
        <v>0.251062683589244</v>
      </c>
      <c r="AI12" s="17">
        <v>0.31873524725053398</v>
      </c>
      <c r="AJ12" s="17">
        <v>0.42190537879550899</v>
      </c>
      <c r="AK12" s="17"/>
      <c r="AL12" s="17">
        <v>0.26147716539684801</v>
      </c>
      <c r="AM12" s="17">
        <v>0.203868779645658</v>
      </c>
      <c r="AN12" s="17">
        <v>0.21189774569505199</v>
      </c>
      <c r="AO12" s="17">
        <v>0.220699492416874</v>
      </c>
      <c r="AP12" s="17">
        <v>0.225746713229765</v>
      </c>
      <c r="AQ12" s="17">
        <v>0.175908095909041</v>
      </c>
      <c r="AR12" s="17"/>
      <c r="AS12" s="17">
        <v>0.23607002939139801</v>
      </c>
      <c r="AT12" s="17">
        <v>0.21081647549096799</v>
      </c>
      <c r="AU12" s="17"/>
      <c r="AV12" s="17">
        <v>0.22780610982957999</v>
      </c>
      <c r="AW12" s="17">
        <v>0.25531533121936301</v>
      </c>
    </row>
    <row r="13" spans="2:49" x14ac:dyDescent="0.3">
      <c r="B13" s="18" t="s">
        <v>408</v>
      </c>
      <c r="C13" s="19">
        <v>0.199378098948752</v>
      </c>
      <c r="D13" s="19">
        <v>0.171903880653163</v>
      </c>
      <c r="E13" s="19">
        <v>0.22399567595546599</v>
      </c>
      <c r="F13" s="19"/>
      <c r="G13" s="19">
        <v>0.25469751950324598</v>
      </c>
      <c r="H13" s="19">
        <v>0.23022221956752101</v>
      </c>
      <c r="I13" s="19">
        <v>0.23121249791416401</v>
      </c>
      <c r="J13" s="19">
        <v>0.16800530805094299</v>
      </c>
      <c r="K13" s="19">
        <v>0.14349386630813701</v>
      </c>
      <c r="L13" s="19">
        <v>0.17428769286124701</v>
      </c>
      <c r="M13" s="19"/>
      <c r="N13" s="19">
        <v>0.23256420348658099</v>
      </c>
      <c r="O13" s="19">
        <v>0.182639245988827</v>
      </c>
      <c r="P13" s="19">
        <v>0.19104667539935299</v>
      </c>
      <c r="Q13" s="19">
        <v>0.19045072411675901</v>
      </c>
      <c r="R13" s="19"/>
      <c r="S13" s="19">
        <v>0.230459516240307</v>
      </c>
      <c r="T13" s="19">
        <v>0.20315145796564199</v>
      </c>
      <c r="U13" s="19">
        <v>0.154747618591105</v>
      </c>
      <c r="V13" s="19">
        <v>0.17211891156540801</v>
      </c>
      <c r="W13" s="19">
        <v>0.15147146658024299</v>
      </c>
      <c r="X13" s="19">
        <v>0.20769454678288801</v>
      </c>
      <c r="Y13" s="19">
        <v>0.22214844469348699</v>
      </c>
      <c r="Z13" s="19">
        <v>0.21416852951186</v>
      </c>
      <c r="AA13" s="19">
        <v>0.19598696309566699</v>
      </c>
      <c r="AB13" s="19">
        <v>0.20245340998689301</v>
      </c>
      <c r="AC13" s="19">
        <v>0.22074928019422099</v>
      </c>
      <c r="AD13" s="19">
        <v>0.21240216066220599</v>
      </c>
      <c r="AE13" s="19"/>
      <c r="AF13" s="19">
        <v>0.18399923855178099</v>
      </c>
      <c r="AG13" s="19">
        <v>0.191264175703143</v>
      </c>
      <c r="AH13" s="19">
        <v>0.209202455026606</v>
      </c>
      <c r="AI13" s="19">
        <v>0.27162546713453301</v>
      </c>
      <c r="AJ13" s="19">
        <v>0.209883004876531</v>
      </c>
      <c r="AK13" s="19"/>
      <c r="AL13" s="19">
        <v>0.25345707887977997</v>
      </c>
      <c r="AM13" s="19">
        <v>0.16692455122862099</v>
      </c>
      <c r="AN13" s="19">
        <v>0.18466891126444501</v>
      </c>
      <c r="AO13" s="19">
        <v>0.18161833058409599</v>
      </c>
      <c r="AP13" s="19">
        <v>0.172769236558343</v>
      </c>
      <c r="AQ13" s="19">
        <v>0.25385698911002802</v>
      </c>
      <c r="AR13" s="19"/>
      <c r="AS13" s="19">
        <v>0.20726587235480201</v>
      </c>
      <c r="AT13" s="19">
        <v>0.18998492557895699</v>
      </c>
      <c r="AU13" s="19"/>
      <c r="AV13" s="19">
        <v>0.219814369118985</v>
      </c>
      <c r="AW13" s="19">
        <v>0.17804249888081899</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0.12546161501987799</v>
      </c>
      <c r="D9" s="17">
        <v>0.121351535686025</v>
      </c>
      <c r="E9" s="17">
        <v>0.130373233006565</v>
      </c>
      <c r="F9" s="17"/>
      <c r="G9" s="17">
        <v>7.0645928678407494E-2</v>
      </c>
      <c r="H9" s="17">
        <v>6.0509517373083799E-2</v>
      </c>
      <c r="I9" s="17">
        <v>9.9717704044314404E-2</v>
      </c>
      <c r="J9" s="17">
        <v>0.140205028262297</v>
      </c>
      <c r="K9" s="17">
        <v>0.17893064614287599</v>
      </c>
      <c r="L9" s="17">
        <v>0.188077893813341</v>
      </c>
      <c r="M9" s="17"/>
      <c r="N9" s="17">
        <v>6.6407588433727294E-2</v>
      </c>
      <c r="O9" s="17">
        <v>0.10996485950349701</v>
      </c>
      <c r="P9" s="17">
        <v>0.140054923333232</v>
      </c>
      <c r="Q9" s="17">
        <v>0.18661797259652901</v>
      </c>
      <c r="R9" s="17"/>
      <c r="S9" s="17">
        <v>0.103130211312133</v>
      </c>
      <c r="T9" s="17">
        <v>0.150993011752973</v>
      </c>
      <c r="U9" s="17">
        <v>0.15196595064056601</v>
      </c>
      <c r="V9" s="17">
        <v>0.13220501217354899</v>
      </c>
      <c r="W9" s="17">
        <v>0.14691114929606799</v>
      </c>
      <c r="X9" s="17">
        <v>0.10824506583188501</v>
      </c>
      <c r="Y9" s="17">
        <v>0.107290321152651</v>
      </c>
      <c r="Z9" s="17">
        <v>0.16720942761193699</v>
      </c>
      <c r="AA9" s="17">
        <v>0.13093584998619501</v>
      </c>
      <c r="AB9" s="17">
        <v>0.101319070819928</v>
      </c>
      <c r="AC9" s="17">
        <v>0.10990154844017801</v>
      </c>
      <c r="AD9" s="17">
        <v>0.10063984384175401</v>
      </c>
      <c r="AE9" s="17"/>
      <c r="AF9" s="17">
        <v>0.19097009627783501</v>
      </c>
      <c r="AG9" s="17">
        <v>0.106721141528965</v>
      </c>
      <c r="AH9" s="17">
        <v>9.8631594007226694E-2</v>
      </c>
      <c r="AI9" s="17">
        <v>5.9309268071062002E-2</v>
      </c>
      <c r="AJ9" s="17">
        <v>0.14244856641978901</v>
      </c>
      <c r="AK9" s="17"/>
      <c r="AL9" s="17">
        <v>8.8787543451049694E-2</v>
      </c>
      <c r="AM9" s="17">
        <v>0.140981987951418</v>
      </c>
      <c r="AN9" s="17">
        <v>0.152128837025924</v>
      </c>
      <c r="AO9" s="17">
        <v>0.13801866474642599</v>
      </c>
      <c r="AP9" s="17">
        <v>0.135707894870743</v>
      </c>
      <c r="AQ9" s="17">
        <v>0.106133369137768</v>
      </c>
      <c r="AR9" s="17"/>
      <c r="AS9" s="17">
        <v>0.12835156737261499</v>
      </c>
      <c r="AT9" s="17">
        <v>0.122020108515788</v>
      </c>
      <c r="AU9" s="17"/>
      <c r="AV9" s="17">
        <v>0.14158918329898301</v>
      </c>
      <c r="AW9" s="17">
        <v>9.7523349348479296E-2</v>
      </c>
    </row>
    <row r="10" spans="2:49" x14ac:dyDescent="0.3">
      <c r="B10" s="18" t="s">
        <v>392</v>
      </c>
      <c r="C10" s="17">
        <v>8.6258993268596998E-2</v>
      </c>
      <c r="D10" s="17">
        <v>9.3267287754363701E-2</v>
      </c>
      <c r="E10" s="17">
        <v>8.0043430538723995E-2</v>
      </c>
      <c r="F10" s="17"/>
      <c r="G10" s="17">
        <v>0.10384107077553099</v>
      </c>
      <c r="H10" s="17">
        <v>7.1958750323678794E-2</v>
      </c>
      <c r="I10" s="17">
        <v>4.1804715460088002E-2</v>
      </c>
      <c r="J10" s="17">
        <v>9.8832187351811401E-2</v>
      </c>
      <c r="K10" s="17">
        <v>0.109177332446406</v>
      </c>
      <c r="L10" s="17">
        <v>9.6843325458861096E-2</v>
      </c>
      <c r="M10" s="17"/>
      <c r="N10" s="17">
        <v>5.1198415484553901E-2</v>
      </c>
      <c r="O10" s="17">
        <v>9.7404198657302599E-2</v>
      </c>
      <c r="P10" s="17">
        <v>0.10048667990852</v>
      </c>
      <c r="Q10" s="17">
        <v>9.9205409904912195E-2</v>
      </c>
      <c r="R10" s="17"/>
      <c r="S10" s="17">
        <v>7.3504524615500194E-2</v>
      </c>
      <c r="T10" s="17">
        <v>8.9041424881223394E-2</v>
      </c>
      <c r="U10" s="17">
        <v>9.0130229470947398E-2</v>
      </c>
      <c r="V10" s="17">
        <v>0.123248114745956</v>
      </c>
      <c r="W10" s="17">
        <v>0.10364736926041999</v>
      </c>
      <c r="X10" s="17">
        <v>5.0825259990468399E-2</v>
      </c>
      <c r="Y10" s="17">
        <v>0.10268544413524699</v>
      </c>
      <c r="Z10" s="17">
        <v>8.6683666638919299E-2</v>
      </c>
      <c r="AA10" s="17">
        <v>9.4611874736798204E-2</v>
      </c>
      <c r="AB10" s="17">
        <v>5.9431338925326503E-2</v>
      </c>
      <c r="AC10" s="17">
        <v>0.110818676754509</v>
      </c>
      <c r="AD10" s="17">
        <v>4.27705055868682E-2</v>
      </c>
      <c r="AE10" s="17"/>
      <c r="AF10" s="17">
        <v>7.8824385822399104E-2</v>
      </c>
      <c r="AG10" s="17">
        <v>9.1313556707284499E-2</v>
      </c>
      <c r="AH10" s="17">
        <v>8.5557386112813605E-2</v>
      </c>
      <c r="AI10" s="17">
        <v>7.9610490584043694E-2</v>
      </c>
      <c r="AJ10" s="17">
        <v>2.93053671234818E-2</v>
      </c>
      <c r="AK10" s="17"/>
      <c r="AL10" s="17">
        <v>8.3421917562426603E-2</v>
      </c>
      <c r="AM10" s="17">
        <v>6.9634896258107898E-2</v>
      </c>
      <c r="AN10" s="17">
        <v>9.4445842155654297E-2</v>
      </c>
      <c r="AO10" s="17">
        <v>0.10729635743925101</v>
      </c>
      <c r="AP10" s="17">
        <v>9.0977915638951495E-2</v>
      </c>
      <c r="AQ10" s="17">
        <v>9.5105318883270701E-2</v>
      </c>
      <c r="AR10" s="17"/>
      <c r="AS10" s="17">
        <v>7.4951000660217704E-2</v>
      </c>
      <c r="AT10" s="17">
        <v>9.9725142657902194E-2</v>
      </c>
      <c r="AU10" s="17"/>
      <c r="AV10" s="17">
        <v>7.3816288766223107E-2</v>
      </c>
      <c r="AW10" s="17">
        <v>7.7593556982838305E-2</v>
      </c>
    </row>
    <row r="11" spans="2:49" x14ac:dyDescent="0.3">
      <c r="B11" s="18" t="s">
        <v>393</v>
      </c>
      <c r="C11" s="17">
        <v>0.28120602204239298</v>
      </c>
      <c r="D11" s="17">
        <v>0.27275232083408302</v>
      </c>
      <c r="E11" s="17">
        <v>0.28887483021242999</v>
      </c>
      <c r="F11" s="17"/>
      <c r="G11" s="17">
        <v>0.27378702720140602</v>
      </c>
      <c r="H11" s="17">
        <v>0.26046591127969398</v>
      </c>
      <c r="I11" s="17">
        <v>0.30256738968043501</v>
      </c>
      <c r="J11" s="17">
        <v>0.29834109505939399</v>
      </c>
      <c r="K11" s="17">
        <v>0.32540293405975401</v>
      </c>
      <c r="L11" s="17">
        <v>0.241949992143074</v>
      </c>
      <c r="M11" s="17"/>
      <c r="N11" s="17">
        <v>0.27060123808360798</v>
      </c>
      <c r="O11" s="17">
        <v>0.30674009567384503</v>
      </c>
      <c r="P11" s="17">
        <v>0.25282559981372199</v>
      </c>
      <c r="Q11" s="17">
        <v>0.29414529510742499</v>
      </c>
      <c r="R11" s="17"/>
      <c r="S11" s="17">
        <v>0.26691170448129298</v>
      </c>
      <c r="T11" s="17">
        <v>0.26404903134370999</v>
      </c>
      <c r="U11" s="17">
        <v>0.26628674197461999</v>
      </c>
      <c r="V11" s="17">
        <v>0.28130923592014601</v>
      </c>
      <c r="W11" s="17">
        <v>0.30887369633998901</v>
      </c>
      <c r="X11" s="17">
        <v>0.29480010952859997</v>
      </c>
      <c r="Y11" s="17">
        <v>0.26151164949589001</v>
      </c>
      <c r="Z11" s="17">
        <v>0.26606421017620102</v>
      </c>
      <c r="AA11" s="17">
        <v>0.25032182651462997</v>
      </c>
      <c r="AB11" s="17">
        <v>0.308679979460663</v>
      </c>
      <c r="AC11" s="17">
        <v>0.31694418833643301</v>
      </c>
      <c r="AD11" s="17">
        <v>0.40083322026450202</v>
      </c>
      <c r="AE11" s="17"/>
      <c r="AF11" s="17">
        <v>0.29376868373922099</v>
      </c>
      <c r="AG11" s="17">
        <v>0.31367016933485098</v>
      </c>
      <c r="AH11" s="17">
        <v>0.27825080243098099</v>
      </c>
      <c r="AI11" s="17">
        <v>0.23163357877568999</v>
      </c>
      <c r="AJ11" s="17">
        <v>0.20311974753306899</v>
      </c>
      <c r="AK11" s="17"/>
      <c r="AL11" s="17">
        <v>0.239255140843252</v>
      </c>
      <c r="AM11" s="17">
        <v>0.29366535673293698</v>
      </c>
      <c r="AN11" s="17">
        <v>0.29869956358383998</v>
      </c>
      <c r="AO11" s="17">
        <v>0.30076927905912199</v>
      </c>
      <c r="AP11" s="17">
        <v>0.31408636077672297</v>
      </c>
      <c r="AQ11" s="17">
        <v>0.258530739997269</v>
      </c>
      <c r="AR11" s="17"/>
      <c r="AS11" s="17">
        <v>0.25808735137844302</v>
      </c>
      <c r="AT11" s="17">
        <v>0.308736944959004</v>
      </c>
      <c r="AU11" s="17"/>
      <c r="AV11" s="17">
        <v>0.25619169124289998</v>
      </c>
      <c r="AW11" s="17">
        <v>0.26250203029670499</v>
      </c>
    </row>
    <row r="12" spans="2:49" x14ac:dyDescent="0.3">
      <c r="B12" s="18" t="s">
        <v>394</v>
      </c>
      <c r="C12" s="17">
        <v>0.26326330871794101</v>
      </c>
      <c r="D12" s="17">
        <v>0.27629924808752798</v>
      </c>
      <c r="E12" s="17">
        <v>0.25146370860084399</v>
      </c>
      <c r="F12" s="17"/>
      <c r="G12" s="17">
        <v>0.23305223420805601</v>
      </c>
      <c r="H12" s="17">
        <v>0.30656482864634299</v>
      </c>
      <c r="I12" s="17">
        <v>0.29415826804649597</v>
      </c>
      <c r="J12" s="17">
        <v>0.25646964584842702</v>
      </c>
      <c r="K12" s="17">
        <v>0.20379057966073399</v>
      </c>
      <c r="L12" s="17">
        <v>0.26850916589885698</v>
      </c>
      <c r="M12" s="17"/>
      <c r="N12" s="17">
        <v>0.30812498960748302</v>
      </c>
      <c r="O12" s="17">
        <v>0.27025212910108898</v>
      </c>
      <c r="P12" s="17">
        <v>0.25521977467033802</v>
      </c>
      <c r="Q12" s="17">
        <v>0.215600410994501</v>
      </c>
      <c r="R12" s="17"/>
      <c r="S12" s="17">
        <v>0.29280213176251002</v>
      </c>
      <c r="T12" s="17">
        <v>0.26198318142444499</v>
      </c>
      <c r="U12" s="17">
        <v>0.27968993822092503</v>
      </c>
      <c r="V12" s="17">
        <v>0.260228616844146</v>
      </c>
      <c r="W12" s="17">
        <v>0.248514885613286</v>
      </c>
      <c r="X12" s="17">
        <v>0.277803572641867</v>
      </c>
      <c r="Y12" s="17">
        <v>0.27440749943596898</v>
      </c>
      <c r="Z12" s="17">
        <v>0.170865890353148</v>
      </c>
      <c r="AA12" s="17">
        <v>0.25602746101277202</v>
      </c>
      <c r="AB12" s="17">
        <v>0.294046784053062</v>
      </c>
      <c r="AC12" s="17">
        <v>0.224786744919904</v>
      </c>
      <c r="AD12" s="17">
        <v>0.178490647082618</v>
      </c>
      <c r="AE12" s="17"/>
      <c r="AF12" s="17">
        <v>0.23730910702756799</v>
      </c>
      <c r="AG12" s="17">
        <v>0.24644636358618999</v>
      </c>
      <c r="AH12" s="17">
        <v>0.26872162228535501</v>
      </c>
      <c r="AI12" s="17">
        <v>0.338291239302348</v>
      </c>
      <c r="AJ12" s="17">
        <v>0.25167961587204701</v>
      </c>
      <c r="AK12" s="17"/>
      <c r="AL12" s="17">
        <v>0.26632831501694199</v>
      </c>
      <c r="AM12" s="17">
        <v>0.29360490141655299</v>
      </c>
      <c r="AN12" s="17">
        <v>0.23095492128245701</v>
      </c>
      <c r="AO12" s="17">
        <v>0.24757924099939399</v>
      </c>
      <c r="AP12" s="17">
        <v>0.238881669829168</v>
      </c>
      <c r="AQ12" s="17">
        <v>0.24143589777761901</v>
      </c>
      <c r="AR12" s="17"/>
      <c r="AS12" s="17">
        <v>0.28687184948247002</v>
      </c>
      <c r="AT12" s="17">
        <v>0.235149022848753</v>
      </c>
      <c r="AU12" s="17"/>
      <c r="AV12" s="17">
        <v>0.26022203926000298</v>
      </c>
      <c r="AW12" s="17">
        <v>0.348934849679021</v>
      </c>
    </row>
    <row r="13" spans="2:49" x14ac:dyDescent="0.3">
      <c r="B13" s="18" t="s">
        <v>408</v>
      </c>
      <c r="C13" s="19">
        <v>0.24381006095119101</v>
      </c>
      <c r="D13" s="19">
        <v>0.23632960763800101</v>
      </c>
      <c r="E13" s="19">
        <v>0.249244797641438</v>
      </c>
      <c r="F13" s="19"/>
      <c r="G13" s="19">
        <v>0.31867373913660002</v>
      </c>
      <c r="H13" s="19">
        <v>0.30050099237720101</v>
      </c>
      <c r="I13" s="19">
        <v>0.26175192276866699</v>
      </c>
      <c r="J13" s="19">
        <v>0.20615204347807001</v>
      </c>
      <c r="K13" s="19">
        <v>0.18269850769022999</v>
      </c>
      <c r="L13" s="19">
        <v>0.204619622685868</v>
      </c>
      <c r="M13" s="19"/>
      <c r="N13" s="19">
        <v>0.30366776839062798</v>
      </c>
      <c r="O13" s="19">
        <v>0.21563871706426599</v>
      </c>
      <c r="P13" s="19">
        <v>0.25141302227418799</v>
      </c>
      <c r="Q13" s="19">
        <v>0.204430911396634</v>
      </c>
      <c r="R13" s="19"/>
      <c r="S13" s="19">
        <v>0.26365142782856399</v>
      </c>
      <c r="T13" s="19">
        <v>0.233933350597649</v>
      </c>
      <c r="U13" s="19">
        <v>0.211927139692942</v>
      </c>
      <c r="V13" s="19">
        <v>0.20300902031620299</v>
      </c>
      <c r="W13" s="19">
        <v>0.19205289949023699</v>
      </c>
      <c r="X13" s="19">
        <v>0.26832599200717999</v>
      </c>
      <c r="Y13" s="19">
        <v>0.25410508578024299</v>
      </c>
      <c r="Z13" s="19">
        <v>0.30917680521979501</v>
      </c>
      <c r="AA13" s="19">
        <v>0.268102987749605</v>
      </c>
      <c r="AB13" s="19">
        <v>0.23652282674102099</v>
      </c>
      <c r="AC13" s="19">
        <v>0.23754884154897599</v>
      </c>
      <c r="AD13" s="19">
        <v>0.27726578322425699</v>
      </c>
      <c r="AE13" s="19"/>
      <c r="AF13" s="19">
        <v>0.19912772713297699</v>
      </c>
      <c r="AG13" s="19">
        <v>0.24184876884270901</v>
      </c>
      <c r="AH13" s="19">
        <v>0.26883859516362502</v>
      </c>
      <c r="AI13" s="19">
        <v>0.29115542326685601</v>
      </c>
      <c r="AJ13" s="19">
        <v>0.37344670305161298</v>
      </c>
      <c r="AK13" s="19"/>
      <c r="AL13" s="19">
        <v>0.32220708312633001</v>
      </c>
      <c r="AM13" s="19">
        <v>0.20211285764098499</v>
      </c>
      <c r="AN13" s="19">
        <v>0.22377083595212499</v>
      </c>
      <c r="AO13" s="19">
        <v>0.206336457755807</v>
      </c>
      <c r="AP13" s="19">
        <v>0.220346158884415</v>
      </c>
      <c r="AQ13" s="19">
        <v>0.29879467420407402</v>
      </c>
      <c r="AR13" s="19"/>
      <c r="AS13" s="19">
        <v>0.25173823110625498</v>
      </c>
      <c r="AT13" s="19">
        <v>0.23436878101855299</v>
      </c>
      <c r="AU13" s="19"/>
      <c r="AV13" s="19">
        <v>0.26818079743189199</v>
      </c>
      <c r="AW13" s="19">
        <v>0.21344621369295699</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0.162795977312267</v>
      </c>
      <c r="D9" s="17">
        <v>0.17439325005281001</v>
      </c>
      <c r="E9" s="17">
        <v>0.15265478250342199</v>
      </c>
      <c r="F9" s="17"/>
      <c r="G9" s="17">
        <v>0.10620215378024001</v>
      </c>
      <c r="H9" s="17">
        <v>9.6874200506964506E-2</v>
      </c>
      <c r="I9" s="17">
        <v>8.4979198663604399E-2</v>
      </c>
      <c r="J9" s="17">
        <v>0.16568270777973901</v>
      </c>
      <c r="K9" s="17">
        <v>0.24541205472316299</v>
      </c>
      <c r="L9" s="17">
        <v>0.26003324226325503</v>
      </c>
      <c r="M9" s="17"/>
      <c r="N9" s="17">
        <v>0.119613028733891</v>
      </c>
      <c r="O9" s="17">
        <v>0.15951925492437899</v>
      </c>
      <c r="P9" s="17">
        <v>0.15912350939751599</v>
      </c>
      <c r="Q9" s="17">
        <v>0.212405923703264</v>
      </c>
      <c r="R9" s="17"/>
      <c r="S9" s="17">
        <v>0.120979227619274</v>
      </c>
      <c r="T9" s="17">
        <v>0.21330629912466201</v>
      </c>
      <c r="U9" s="17">
        <v>0.194420442417711</v>
      </c>
      <c r="V9" s="17">
        <v>0.15384574865021999</v>
      </c>
      <c r="W9" s="17">
        <v>0.155756372400328</v>
      </c>
      <c r="X9" s="17">
        <v>0.115653010464707</v>
      </c>
      <c r="Y9" s="17">
        <v>0.161392580705744</v>
      </c>
      <c r="Z9" s="17">
        <v>0.186373361699879</v>
      </c>
      <c r="AA9" s="17">
        <v>0.17628132405570801</v>
      </c>
      <c r="AB9" s="17">
        <v>0.152576246958189</v>
      </c>
      <c r="AC9" s="17">
        <v>0.214793332805822</v>
      </c>
      <c r="AD9" s="17">
        <v>0.10593323747995401</v>
      </c>
      <c r="AE9" s="17"/>
      <c r="AF9" s="17">
        <v>0.195278448154347</v>
      </c>
      <c r="AG9" s="17">
        <v>0.178988613797224</v>
      </c>
      <c r="AH9" s="17">
        <v>0.12602122467370899</v>
      </c>
      <c r="AI9" s="17">
        <v>9.3129320817427697E-2</v>
      </c>
      <c r="AJ9" s="17">
        <v>0.145137765908494</v>
      </c>
      <c r="AK9" s="17"/>
      <c r="AL9" s="17">
        <v>0.110932267934125</v>
      </c>
      <c r="AM9" s="17">
        <v>0.16934910123108901</v>
      </c>
      <c r="AN9" s="17">
        <v>0.196486658675457</v>
      </c>
      <c r="AO9" s="17">
        <v>0.18623756972561201</v>
      </c>
      <c r="AP9" s="17">
        <v>0.19492841251019899</v>
      </c>
      <c r="AQ9" s="17">
        <v>0.17958197889292199</v>
      </c>
      <c r="AR9" s="17"/>
      <c r="AS9" s="17">
        <v>0.15841249453633599</v>
      </c>
      <c r="AT9" s="17">
        <v>0.168016058006553</v>
      </c>
      <c r="AU9" s="17"/>
      <c r="AV9" s="17">
        <v>0.167944146361789</v>
      </c>
      <c r="AW9" s="17">
        <v>0.13621485394609001</v>
      </c>
    </row>
    <row r="10" spans="2:49" x14ac:dyDescent="0.3">
      <c r="B10" s="18" t="s">
        <v>392</v>
      </c>
      <c r="C10" s="17">
        <v>0.14317281032127399</v>
      </c>
      <c r="D10" s="17">
        <v>0.136226754426194</v>
      </c>
      <c r="E10" s="17">
        <v>0.14925004897947899</v>
      </c>
      <c r="F10" s="17"/>
      <c r="G10" s="17">
        <v>0.172131239459832</v>
      </c>
      <c r="H10" s="17">
        <v>0.10586643850066001</v>
      </c>
      <c r="I10" s="17">
        <v>0.15779525745881201</v>
      </c>
      <c r="J10" s="17">
        <v>0.17340156727653699</v>
      </c>
      <c r="K10" s="17">
        <v>0.118719569396987</v>
      </c>
      <c r="L10" s="17">
        <v>0.13398186626381101</v>
      </c>
      <c r="M10" s="17"/>
      <c r="N10" s="17">
        <v>0.14124680936510101</v>
      </c>
      <c r="O10" s="17">
        <v>0.16240647331725899</v>
      </c>
      <c r="P10" s="17">
        <v>0.153496762567922</v>
      </c>
      <c r="Q10" s="17">
        <v>0.114144438104142</v>
      </c>
      <c r="R10" s="17"/>
      <c r="S10" s="17">
        <v>0.12607324516396401</v>
      </c>
      <c r="T10" s="17">
        <v>0.15756865308499499</v>
      </c>
      <c r="U10" s="17">
        <v>0.121101911132787</v>
      </c>
      <c r="V10" s="17">
        <v>0.17838449306343299</v>
      </c>
      <c r="W10" s="17">
        <v>0.13052662704335799</v>
      </c>
      <c r="X10" s="17">
        <v>0.16284425264647601</v>
      </c>
      <c r="Y10" s="17">
        <v>0.21321763347026701</v>
      </c>
      <c r="Z10" s="17">
        <v>0.14943769642976801</v>
      </c>
      <c r="AA10" s="17">
        <v>8.8977406786803201E-2</v>
      </c>
      <c r="AB10" s="17">
        <v>0.13690473295512201</v>
      </c>
      <c r="AC10" s="17">
        <v>0.11268216277526</v>
      </c>
      <c r="AD10" s="17">
        <v>0.15744740590562001</v>
      </c>
      <c r="AE10" s="17"/>
      <c r="AF10" s="17">
        <v>0.14144565173728901</v>
      </c>
      <c r="AG10" s="17">
        <v>0.12826838638313401</v>
      </c>
      <c r="AH10" s="17">
        <v>0.16671589358337799</v>
      </c>
      <c r="AI10" s="17">
        <v>0.128166532161511</v>
      </c>
      <c r="AJ10" s="17">
        <v>6.0505529099547498E-2</v>
      </c>
      <c r="AK10" s="17"/>
      <c r="AL10" s="17">
        <v>0.12842911178107899</v>
      </c>
      <c r="AM10" s="17">
        <v>0.13563099047455801</v>
      </c>
      <c r="AN10" s="17">
        <v>0.13751459003317301</v>
      </c>
      <c r="AO10" s="17">
        <v>0.17566276134644901</v>
      </c>
      <c r="AP10" s="17">
        <v>0.171201395071651</v>
      </c>
      <c r="AQ10" s="17">
        <v>0.10344047054432801</v>
      </c>
      <c r="AR10" s="17"/>
      <c r="AS10" s="17">
        <v>0.12301604411789201</v>
      </c>
      <c r="AT10" s="17">
        <v>0.167176542398256</v>
      </c>
      <c r="AU10" s="17"/>
      <c r="AV10" s="17">
        <v>0.128290889600814</v>
      </c>
      <c r="AW10" s="17">
        <v>0.110731801434342</v>
      </c>
    </row>
    <row r="11" spans="2:49" x14ac:dyDescent="0.3">
      <c r="B11" s="18" t="s">
        <v>393</v>
      </c>
      <c r="C11" s="17">
        <v>0.36713788562540101</v>
      </c>
      <c r="D11" s="17">
        <v>0.36604008659172199</v>
      </c>
      <c r="E11" s="17">
        <v>0.36997778984430801</v>
      </c>
      <c r="F11" s="17"/>
      <c r="G11" s="17">
        <v>0.36468225066117199</v>
      </c>
      <c r="H11" s="17">
        <v>0.38599129305688501</v>
      </c>
      <c r="I11" s="17">
        <v>0.396481767200415</v>
      </c>
      <c r="J11" s="17">
        <v>0.39259144245626199</v>
      </c>
      <c r="K11" s="17">
        <v>0.34122384847395298</v>
      </c>
      <c r="L11" s="17">
        <v>0.32618596843677899</v>
      </c>
      <c r="M11" s="17"/>
      <c r="N11" s="17">
        <v>0.38551580438856398</v>
      </c>
      <c r="O11" s="17">
        <v>0.35779012979371699</v>
      </c>
      <c r="P11" s="17">
        <v>0.34922409771458501</v>
      </c>
      <c r="Q11" s="17">
        <v>0.37678205616822802</v>
      </c>
      <c r="R11" s="17"/>
      <c r="S11" s="17">
        <v>0.37816808033344601</v>
      </c>
      <c r="T11" s="17">
        <v>0.30146422892014002</v>
      </c>
      <c r="U11" s="17">
        <v>0.35751288907062201</v>
      </c>
      <c r="V11" s="17">
        <v>0.420214328092128</v>
      </c>
      <c r="W11" s="17">
        <v>0.434516199874249</v>
      </c>
      <c r="X11" s="17">
        <v>0.38290246579380299</v>
      </c>
      <c r="Y11" s="17">
        <v>0.34213937760637703</v>
      </c>
      <c r="Z11" s="17">
        <v>0.24459200041950399</v>
      </c>
      <c r="AA11" s="17">
        <v>0.39516595475611399</v>
      </c>
      <c r="AB11" s="17">
        <v>0.35508932431499102</v>
      </c>
      <c r="AC11" s="17">
        <v>0.368586955966268</v>
      </c>
      <c r="AD11" s="17">
        <v>0.42413173493685502</v>
      </c>
      <c r="AE11" s="17"/>
      <c r="AF11" s="17">
        <v>0.36156164340640401</v>
      </c>
      <c r="AG11" s="17">
        <v>0.417930077903999</v>
      </c>
      <c r="AH11" s="17">
        <v>0.33014904011879398</v>
      </c>
      <c r="AI11" s="17">
        <v>0.37514338546009901</v>
      </c>
      <c r="AJ11" s="17">
        <v>0.32124555133675298</v>
      </c>
      <c r="AK11" s="17"/>
      <c r="AL11" s="17">
        <v>0.35555944507512199</v>
      </c>
      <c r="AM11" s="17">
        <v>0.37872240327250301</v>
      </c>
      <c r="AN11" s="17">
        <v>0.36661810031140402</v>
      </c>
      <c r="AO11" s="17">
        <v>0.37707111622413902</v>
      </c>
      <c r="AP11" s="17">
        <v>0.34235114517610798</v>
      </c>
      <c r="AQ11" s="17">
        <v>0.37176049304770098</v>
      </c>
      <c r="AR11" s="17"/>
      <c r="AS11" s="17">
        <v>0.36471815163844801</v>
      </c>
      <c r="AT11" s="17">
        <v>0.37001943149115801</v>
      </c>
      <c r="AU11" s="17"/>
      <c r="AV11" s="17">
        <v>0.33959848952731098</v>
      </c>
      <c r="AW11" s="17">
        <v>0.42321768996636</v>
      </c>
    </row>
    <row r="12" spans="2:49" x14ac:dyDescent="0.3">
      <c r="B12" s="18" t="s">
        <v>394</v>
      </c>
      <c r="C12" s="17">
        <v>0.20067090853642999</v>
      </c>
      <c r="D12" s="17">
        <v>0.20782988505418401</v>
      </c>
      <c r="E12" s="17">
        <v>0.19415358938164801</v>
      </c>
      <c r="F12" s="17"/>
      <c r="G12" s="17">
        <v>0.208137298543531</v>
      </c>
      <c r="H12" s="17">
        <v>0.25365965554571601</v>
      </c>
      <c r="I12" s="17">
        <v>0.22622192794511001</v>
      </c>
      <c r="J12" s="17">
        <v>0.154814801768763</v>
      </c>
      <c r="K12" s="17">
        <v>0.17358542926582299</v>
      </c>
      <c r="L12" s="17">
        <v>0.187200774590565</v>
      </c>
      <c r="M12" s="17"/>
      <c r="N12" s="17">
        <v>0.205031135402646</v>
      </c>
      <c r="O12" s="17">
        <v>0.20780380808167001</v>
      </c>
      <c r="P12" s="17">
        <v>0.19899067963400299</v>
      </c>
      <c r="Q12" s="17">
        <v>0.19032324259453501</v>
      </c>
      <c r="R12" s="17"/>
      <c r="S12" s="17">
        <v>0.20631439099136201</v>
      </c>
      <c r="T12" s="17">
        <v>0.19867673162591601</v>
      </c>
      <c r="U12" s="17">
        <v>0.218047773427197</v>
      </c>
      <c r="V12" s="17">
        <v>0.161559260733561</v>
      </c>
      <c r="W12" s="17">
        <v>0.177142311562206</v>
      </c>
      <c r="X12" s="17">
        <v>0.22205903096207699</v>
      </c>
      <c r="Y12" s="17">
        <v>0.14407423225680299</v>
      </c>
      <c r="Z12" s="17">
        <v>0.212311927721405</v>
      </c>
      <c r="AA12" s="17">
        <v>0.21885478859549701</v>
      </c>
      <c r="AB12" s="17">
        <v>0.23771825414525699</v>
      </c>
      <c r="AC12" s="17">
        <v>0.20647973436418801</v>
      </c>
      <c r="AD12" s="17">
        <v>0.19261571791492299</v>
      </c>
      <c r="AE12" s="17"/>
      <c r="AF12" s="17">
        <v>0.182317612939395</v>
      </c>
      <c r="AG12" s="17">
        <v>0.14857702204756301</v>
      </c>
      <c r="AH12" s="17">
        <v>0.23757558600294101</v>
      </c>
      <c r="AI12" s="17">
        <v>0.25589348395283801</v>
      </c>
      <c r="AJ12" s="17">
        <v>0.22950647750057901</v>
      </c>
      <c r="AK12" s="17"/>
      <c r="AL12" s="17">
        <v>0.237564467870929</v>
      </c>
      <c r="AM12" s="17">
        <v>0.193350101879041</v>
      </c>
      <c r="AN12" s="17">
        <v>0.17596099840534299</v>
      </c>
      <c r="AO12" s="17">
        <v>0.16859302747577601</v>
      </c>
      <c r="AP12" s="17">
        <v>0.20728840225614301</v>
      </c>
      <c r="AQ12" s="17">
        <v>0.20559300947390499</v>
      </c>
      <c r="AR12" s="17"/>
      <c r="AS12" s="17">
        <v>0.21401995600030499</v>
      </c>
      <c r="AT12" s="17">
        <v>0.184774164208859</v>
      </c>
      <c r="AU12" s="17"/>
      <c r="AV12" s="17">
        <v>0.21302139855709201</v>
      </c>
      <c r="AW12" s="17">
        <v>0.21634543112666099</v>
      </c>
    </row>
    <row r="13" spans="2:49" x14ac:dyDescent="0.3">
      <c r="B13" s="18" t="s">
        <v>408</v>
      </c>
      <c r="C13" s="19">
        <v>0.12622241820462801</v>
      </c>
      <c r="D13" s="19">
        <v>0.115510023875089</v>
      </c>
      <c r="E13" s="19">
        <v>0.133963789291142</v>
      </c>
      <c r="F13" s="19"/>
      <c r="G13" s="19">
        <v>0.14884705755522501</v>
      </c>
      <c r="H13" s="19">
        <v>0.15760841238977399</v>
      </c>
      <c r="I13" s="19">
        <v>0.134521848732058</v>
      </c>
      <c r="J13" s="19">
        <v>0.113509480718699</v>
      </c>
      <c r="K13" s="19">
        <v>0.121059098140075</v>
      </c>
      <c r="L13" s="19">
        <v>9.2598148445589501E-2</v>
      </c>
      <c r="M13" s="19"/>
      <c r="N13" s="19">
        <v>0.148593222109798</v>
      </c>
      <c r="O13" s="19">
        <v>0.112480333882974</v>
      </c>
      <c r="P13" s="19">
        <v>0.13916495068597401</v>
      </c>
      <c r="Q13" s="19">
        <v>0.106344339429831</v>
      </c>
      <c r="R13" s="19"/>
      <c r="S13" s="19">
        <v>0.16846505589195299</v>
      </c>
      <c r="T13" s="19">
        <v>0.12898408724428601</v>
      </c>
      <c r="U13" s="19">
        <v>0.108916983951684</v>
      </c>
      <c r="V13" s="19">
        <v>8.5996169460658106E-2</v>
      </c>
      <c r="W13" s="19">
        <v>0.102058489119859</v>
      </c>
      <c r="X13" s="19">
        <v>0.116541240132937</v>
      </c>
      <c r="Y13" s="19">
        <v>0.139176175960809</v>
      </c>
      <c r="Z13" s="19">
        <v>0.207285013729443</v>
      </c>
      <c r="AA13" s="19">
        <v>0.120720525805878</v>
      </c>
      <c r="AB13" s="19">
        <v>0.117711441626441</v>
      </c>
      <c r="AC13" s="19">
        <v>9.7457814088462796E-2</v>
      </c>
      <c r="AD13" s="19">
        <v>0.119871903762648</v>
      </c>
      <c r="AE13" s="19"/>
      <c r="AF13" s="19">
        <v>0.11939664376256399</v>
      </c>
      <c r="AG13" s="19">
        <v>0.12623589986808001</v>
      </c>
      <c r="AH13" s="19">
        <v>0.139538255621178</v>
      </c>
      <c r="AI13" s="19">
        <v>0.14766727760812501</v>
      </c>
      <c r="AJ13" s="19">
        <v>0.243604676154626</v>
      </c>
      <c r="AK13" s="19"/>
      <c r="AL13" s="19">
        <v>0.16751470733874499</v>
      </c>
      <c r="AM13" s="19">
        <v>0.122947403142809</v>
      </c>
      <c r="AN13" s="19">
        <v>0.12341965257462401</v>
      </c>
      <c r="AO13" s="19">
        <v>9.2435525228023799E-2</v>
      </c>
      <c r="AP13" s="19">
        <v>8.42306449858988E-2</v>
      </c>
      <c r="AQ13" s="19">
        <v>0.13962404804114401</v>
      </c>
      <c r="AR13" s="19"/>
      <c r="AS13" s="19">
        <v>0.13983335370701899</v>
      </c>
      <c r="AT13" s="19">
        <v>0.110013803895174</v>
      </c>
      <c r="AU13" s="19"/>
      <c r="AV13" s="19">
        <v>0.15114507595299401</v>
      </c>
      <c r="AW13" s="19">
        <v>0.113490223526547</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0.164993698980273</v>
      </c>
      <c r="D9" s="17">
        <v>0.157851687653112</v>
      </c>
      <c r="E9" s="17">
        <v>0.171419050885188</v>
      </c>
      <c r="F9" s="17"/>
      <c r="G9" s="17">
        <v>0.11206669042569301</v>
      </c>
      <c r="H9" s="17">
        <v>9.6562629068025901E-2</v>
      </c>
      <c r="I9" s="17">
        <v>0.111192214698104</v>
      </c>
      <c r="J9" s="17">
        <v>0.178001739564802</v>
      </c>
      <c r="K9" s="17">
        <v>0.224072864729876</v>
      </c>
      <c r="L9" s="17">
        <v>0.249755649413023</v>
      </c>
      <c r="M9" s="17"/>
      <c r="N9" s="17">
        <v>9.4447037337012998E-2</v>
      </c>
      <c r="O9" s="17">
        <v>0.17688328924559801</v>
      </c>
      <c r="P9" s="17">
        <v>0.16754238105906899</v>
      </c>
      <c r="Q9" s="17">
        <v>0.22291423629232901</v>
      </c>
      <c r="R9" s="17"/>
      <c r="S9" s="17">
        <v>0.139387658302352</v>
      </c>
      <c r="T9" s="17">
        <v>0.21619567699057199</v>
      </c>
      <c r="U9" s="17">
        <v>0.203956128158363</v>
      </c>
      <c r="V9" s="17">
        <v>0.15438358464815199</v>
      </c>
      <c r="W9" s="17">
        <v>0.13963340668583299</v>
      </c>
      <c r="X9" s="17">
        <v>0.10613289894628</v>
      </c>
      <c r="Y9" s="17">
        <v>0.10563408816660599</v>
      </c>
      <c r="Z9" s="17">
        <v>0.19695549786996</v>
      </c>
      <c r="AA9" s="17">
        <v>0.18342637296261899</v>
      </c>
      <c r="AB9" s="17">
        <v>0.16961171148636101</v>
      </c>
      <c r="AC9" s="17">
        <v>0.23010843280117599</v>
      </c>
      <c r="AD9" s="17">
        <v>0.151518919935832</v>
      </c>
      <c r="AE9" s="17"/>
      <c r="AF9" s="17">
        <v>0.218082234526844</v>
      </c>
      <c r="AG9" s="17">
        <v>0.174779322968101</v>
      </c>
      <c r="AH9" s="17">
        <v>0.131772312595128</v>
      </c>
      <c r="AI9" s="17">
        <v>9.06541464641831E-2</v>
      </c>
      <c r="AJ9" s="17">
        <v>0.115830487712546</v>
      </c>
      <c r="AK9" s="17"/>
      <c r="AL9" s="17">
        <v>0.112055012209949</v>
      </c>
      <c r="AM9" s="17">
        <v>0.17986101809882599</v>
      </c>
      <c r="AN9" s="17">
        <v>0.19701180561281301</v>
      </c>
      <c r="AO9" s="17">
        <v>0.17868109117035899</v>
      </c>
      <c r="AP9" s="17">
        <v>0.210982888959029</v>
      </c>
      <c r="AQ9" s="17">
        <v>0.14838679517543599</v>
      </c>
      <c r="AR9" s="17"/>
      <c r="AS9" s="17">
        <v>0.15850645056307999</v>
      </c>
      <c r="AT9" s="17">
        <v>0.17271905389841399</v>
      </c>
      <c r="AU9" s="17"/>
      <c r="AV9" s="17">
        <v>0.173996566459134</v>
      </c>
      <c r="AW9" s="17">
        <v>0.122432532667377</v>
      </c>
    </row>
    <row r="10" spans="2:49" x14ac:dyDescent="0.3">
      <c r="B10" s="18" t="s">
        <v>392</v>
      </c>
      <c r="C10" s="17">
        <v>0.148805876363934</v>
      </c>
      <c r="D10" s="17">
        <v>0.14570205719718801</v>
      </c>
      <c r="E10" s="17">
        <v>0.151957137708083</v>
      </c>
      <c r="F10" s="17"/>
      <c r="G10" s="17">
        <v>0.17323007779072899</v>
      </c>
      <c r="H10" s="17">
        <v>0.11876648125311901</v>
      </c>
      <c r="I10" s="17">
        <v>0.14779593170042901</v>
      </c>
      <c r="J10" s="17">
        <v>0.16222885824498501</v>
      </c>
      <c r="K10" s="17">
        <v>0.15461021743779799</v>
      </c>
      <c r="L10" s="17">
        <v>0.14287329019564399</v>
      </c>
      <c r="M10" s="17"/>
      <c r="N10" s="17">
        <v>0.14938061885680901</v>
      </c>
      <c r="O10" s="17">
        <v>0.16660938528792299</v>
      </c>
      <c r="P10" s="17">
        <v>0.16655783454401901</v>
      </c>
      <c r="Q10" s="17">
        <v>0.11387100388881299</v>
      </c>
      <c r="R10" s="17"/>
      <c r="S10" s="17">
        <v>0.10675330387542201</v>
      </c>
      <c r="T10" s="17">
        <v>0.15259210841066001</v>
      </c>
      <c r="U10" s="17">
        <v>0.178123666686263</v>
      </c>
      <c r="V10" s="17">
        <v>0.17025037401233101</v>
      </c>
      <c r="W10" s="17">
        <v>0.14240227057624499</v>
      </c>
      <c r="X10" s="17">
        <v>0.18817304161947701</v>
      </c>
      <c r="Y10" s="17">
        <v>0.22697065237387801</v>
      </c>
      <c r="Z10" s="17">
        <v>0.12373270483512</v>
      </c>
      <c r="AA10" s="17">
        <v>9.7165851406132805E-2</v>
      </c>
      <c r="AB10" s="17">
        <v>0.137881874706239</v>
      </c>
      <c r="AC10" s="17">
        <v>0.12540390988247899</v>
      </c>
      <c r="AD10" s="17">
        <v>0.16940860034501601</v>
      </c>
      <c r="AE10" s="17"/>
      <c r="AF10" s="17">
        <v>0.16613737744851301</v>
      </c>
      <c r="AG10" s="17">
        <v>0.149131055498157</v>
      </c>
      <c r="AH10" s="17">
        <v>0.153174109070567</v>
      </c>
      <c r="AI10" s="17">
        <v>0.112123263961642</v>
      </c>
      <c r="AJ10" s="17">
        <v>9.60925018253522E-2</v>
      </c>
      <c r="AK10" s="17"/>
      <c r="AL10" s="17">
        <v>0.12237665980878799</v>
      </c>
      <c r="AM10" s="17">
        <v>0.157187229537325</v>
      </c>
      <c r="AN10" s="17">
        <v>0.120445705977826</v>
      </c>
      <c r="AO10" s="17">
        <v>0.165160127373013</v>
      </c>
      <c r="AP10" s="17">
        <v>0.163957218018146</v>
      </c>
      <c r="AQ10" s="17">
        <v>0.21076790666392201</v>
      </c>
      <c r="AR10" s="17"/>
      <c r="AS10" s="17">
        <v>0.137345314497339</v>
      </c>
      <c r="AT10" s="17">
        <v>0.16245371321046601</v>
      </c>
      <c r="AU10" s="17"/>
      <c r="AV10" s="17">
        <v>0.13182380126985799</v>
      </c>
      <c r="AW10" s="17">
        <v>0.150204005559742</v>
      </c>
    </row>
    <row r="11" spans="2:49" x14ac:dyDescent="0.3">
      <c r="B11" s="18" t="s">
        <v>393</v>
      </c>
      <c r="C11" s="17">
        <v>0.33486865442574698</v>
      </c>
      <c r="D11" s="17">
        <v>0.348997907884047</v>
      </c>
      <c r="E11" s="17">
        <v>0.32262353601736898</v>
      </c>
      <c r="F11" s="17"/>
      <c r="G11" s="17">
        <v>0.32397058894888198</v>
      </c>
      <c r="H11" s="17">
        <v>0.29878131970444699</v>
      </c>
      <c r="I11" s="17">
        <v>0.351519291103842</v>
      </c>
      <c r="J11" s="17">
        <v>0.347235612368616</v>
      </c>
      <c r="K11" s="17">
        <v>0.362627145388696</v>
      </c>
      <c r="L11" s="17">
        <v>0.32917196644874402</v>
      </c>
      <c r="M11" s="17"/>
      <c r="N11" s="17">
        <v>0.35540741145002103</v>
      </c>
      <c r="O11" s="17">
        <v>0.33298136773903197</v>
      </c>
      <c r="P11" s="17">
        <v>0.314305449633205</v>
      </c>
      <c r="Q11" s="17">
        <v>0.33463985423611697</v>
      </c>
      <c r="R11" s="17"/>
      <c r="S11" s="17">
        <v>0.33906431083771399</v>
      </c>
      <c r="T11" s="17">
        <v>0.27629058460129602</v>
      </c>
      <c r="U11" s="17">
        <v>0.33361204544109901</v>
      </c>
      <c r="V11" s="17">
        <v>0.38222041584356398</v>
      </c>
      <c r="W11" s="17">
        <v>0.427336444456965</v>
      </c>
      <c r="X11" s="17">
        <v>0.31597232543963899</v>
      </c>
      <c r="Y11" s="17">
        <v>0.33092512313203198</v>
      </c>
      <c r="Z11" s="17">
        <v>0.32681845489412398</v>
      </c>
      <c r="AA11" s="17">
        <v>0.332129873888793</v>
      </c>
      <c r="AB11" s="17">
        <v>0.32614055165945999</v>
      </c>
      <c r="AC11" s="17">
        <v>0.31204556472800399</v>
      </c>
      <c r="AD11" s="17">
        <v>0.36767550171456098</v>
      </c>
      <c r="AE11" s="17"/>
      <c r="AF11" s="17">
        <v>0.31762922096470902</v>
      </c>
      <c r="AG11" s="17">
        <v>0.35187422898778198</v>
      </c>
      <c r="AH11" s="17">
        <v>0.32849574532521503</v>
      </c>
      <c r="AI11" s="17">
        <v>0.33047386700292303</v>
      </c>
      <c r="AJ11" s="17">
        <v>0.20610700215925401</v>
      </c>
      <c r="AK11" s="17"/>
      <c r="AL11" s="17">
        <v>0.30739465803080901</v>
      </c>
      <c r="AM11" s="17">
        <v>0.353350440264734</v>
      </c>
      <c r="AN11" s="17">
        <v>0.35113830410049901</v>
      </c>
      <c r="AO11" s="17">
        <v>0.34573294252923498</v>
      </c>
      <c r="AP11" s="17">
        <v>0.35106923951518398</v>
      </c>
      <c r="AQ11" s="17">
        <v>0.265772241241504</v>
      </c>
      <c r="AR11" s="17"/>
      <c r="AS11" s="17">
        <v>0.33056804149209401</v>
      </c>
      <c r="AT11" s="17">
        <v>0.33999004937494698</v>
      </c>
      <c r="AU11" s="17"/>
      <c r="AV11" s="17">
        <v>0.31343706948393601</v>
      </c>
      <c r="AW11" s="17">
        <v>0.37046324187941498</v>
      </c>
    </row>
    <row r="12" spans="2:49" x14ac:dyDescent="0.3">
      <c r="B12" s="18" t="s">
        <v>394</v>
      </c>
      <c r="C12" s="17">
        <v>0.21359129378211</v>
      </c>
      <c r="D12" s="17">
        <v>0.21501011023732</v>
      </c>
      <c r="E12" s="17">
        <v>0.212766030627592</v>
      </c>
      <c r="F12" s="17"/>
      <c r="G12" s="17">
        <v>0.214057895505018</v>
      </c>
      <c r="H12" s="17">
        <v>0.29487202128621498</v>
      </c>
      <c r="I12" s="17">
        <v>0.243021452607216</v>
      </c>
      <c r="J12" s="17">
        <v>0.19645213197810399</v>
      </c>
      <c r="K12" s="17">
        <v>0.16250456712637901</v>
      </c>
      <c r="L12" s="17">
        <v>0.17142830387558999</v>
      </c>
      <c r="M12" s="17"/>
      <c r="N12" s="17">
        <v>0.23928475699142299</v>
      </c>
      <c r="O12" s="17">
        <v>0.205526214708839</v>
      </c>
      <c r="P12" s="17">
        <v>0.21326829894903501</v>
      </c>
      <c r="Q12" s="17">
        <v>0.19495476608373</v>
      </c>
      <c r="R12" s="17"/>
      <c r="S12" s="17">
        <v>0.24684751646789699</v>
      </c>
      <c r="T12" s="17">
        <v>0.22833166836085</v>
      </c>
      <c r="U12" s="17">
        <v>0.18435982909437601</v>
      </c>
      <c r="V12" s="17">
        <v>0.17228789193288299</v>
      </c>
      <c r="W12" s="17">
        <v>0.18167050238909199</v>
      </c>
      <c r="X12" s="17">
        <v>0.21561278948117699</v>
      </c>
      <c r="Y12" s="17">
        <v>0.20685282975588701</v>
      </c>
      <c r="Z12" s="17">
        <v>0.17247020680505001</v>
      </c>
      <c r="AA12" s="17">
        <v>0.225830166976976</v>
      </c>
      <c r="AB12" s="17">
        <v>0.24748901847063701</v>
      </c>
      <c r="AC12" s="17">
        <v>0.202531618391454</v>
      </c>
      <c r="AD12" s="17">
        <v>0.208925881764424</v>
      </c>
      <c r="AE12" s="17"/>
      <c r="AF12" s="17">
        <v>0.18460754342593699</v>
      </c>
      <c r="AG12" s="17">
        <v>0.19903185381308999</v>
      </c>
      <c r="AH12" s="17">
        <v>0.22427131463817501</v>
      </c>
      <c r="AI12" s="17">
        <v>0.283251236111705</v>
      </c>
      <c r="AJ12" s="17">
        <v>0.29668077873683302</v>
      </c>
      <c r="AK12" s="17"/>
      <c r="AL12" s="17">
        <v>0.24664264585207399</v>
      </c>
      <c r="AM12" s="17">
        <v>0.18941355142902</v>
      </c>
      <c r="AN12" s="17">
        <v>0.21871196831013101</v>
      </c>
      <c r="AO12" s="17">
        <v>0.20709933411788001</v>
      </c>
      <c r="AP12" s="17">
        <v>0.17553767685489799</v>
      </c>
      <c r="AQ12" s="17">
        <v>0.27111539348415697</v>
      </c>
      <c r="AR12" s="17"/>
      <c r="AS12" s="17">
        <v>0.225123000362699</v>
      </c>
      <c r="AT12" s="17">
        <v>0.19985873408687499</v>
      </c>
      <c r="AU12" s="17"/>
      <c r="AV12" s="17">
        <v>0.224702570343944</v>
      </c>
      <c r="AW12" s="17">
        <v>0.22610211233831101</v>
      </c>
    </row>
    <row r="13" spans="2:49" x14ac:dyDescent="0.3">
      <c r="B13" s="18" t="s">
        <v>408</v>
      </c>
      <c r="C13" s="19">
        <v>0.13774047644793599</v>
      </c>
      <c r="D13" s="19">
        <v>0.13243823702833299</v>
      </c>
      <c r="E13" s="19">
        <v>0.14123424476176799</v>
      </c>
      <c r="F13" s="19"/>
      <c r="G13" s="19">
        <v>0.176674747329679</v>
      </c>
      <c r="H13" s="19">
        <v>0.19101754868819301</v>
      </c>
      <c r="I13" s="19">
        <v>0.14647110989041001</v>
      </c>
      <c r="J13" s="19">
        <v>0.116081657843492</v>
      </c>
      <c r="K13" s="19">
        <v>9.6185205317251402E-2</v>
      </c>
      <c r="L13" s="19">
        <v>0.10677079006699799</v>
      </c>
      <c r="M13" s="19"/>
      <c r="N13" s="19">
        <v>0.161480175364735</v>
      </c>
      <c r="O13" s="19">
        <v>0.11799974301860899</v>
      </c>
      <c r="P13" s="19">
        <v>0.13832603581467101</v>
      </c>
      <c r="Q13" s="19">
        <v>0.13362013949901</v>
      </c>
      <c r="R13" s="19"/>
      <c r="S13" s="19">
        <v>0.16794721051661499</v>
      </c>
      <c r="T13" s="19">
        <v>0.12658996163662201</v>
      </c>
      <c r="U13" s="19">
        <v>9.9948330619900105E-2</v>
      </c>
      <c r="V13" s="19">
        <v>0.12085773356307</v>
      </c>
      <c r="W13" s="19">
        <v>0.10895737589186499</v>
      </c>
      <c r="X13" s="19">
        <v>0.17410894451342701</v>
      </c>
      <c r="Y13" s="19">
        <v>0.12961730657159701</v>
      </c>
      <c r="Z13" s="19">
        <v>0.18002313559574701</v>
      </c>
      <c r="AA13" s="19">
        <v>0.16144773476547999</v>
      </c>
      <c r="AB13" s="19">
        <v>0.118876843677303</v>
      </c>
      <c r="AC13" s="19">
        <v>0.129910474196887</v>
      </c>
      <c r="AD13" s="19">
        <v>0.102471096240167</v>
      </c>
      <c r="AE13" s="19"/>
      <c r="AF13" s="19">
        <v>0.113543623633997</v>
      </c>
      <c r="AG13" s="19">
        <v>0.12518353873287</v>
      </c>
      <c r="AH13" s="19">
        <v>0.16228651837091501</v>
      </c>
      <c r="AI13" s="19">
        <v>0.183497486459547</v>
      </c>
      <c r="AJ13" s="19">
        <v>0.28528922956601499</v>
      </c>
      <c r="AK13" s="19"/>
      <c r="AL13" s="19">
        <v>0.21153102409838001</v>
      </c>
      <c r="AM13" s="19">
        <v>0.120187760670094</v>
      </c>
      <c r="AN13" s="19">
        <v>0.112692215998731</v>
      </c>
      <c r="AO13" s="19">
        <v>0.103326504809513</v>
      </c>
      <c r="AP13" s="19">
        <v>9.8452976652742899E-2</v>
      </c>
      <c r="AQ13" s="19">
        <v>0.103957663434982</v>
      </c>
      <c r="AR13" s="19"/>
      <c r="AS13" s="19">
        <v>0.148457193084789</v>
      </c>
      <c r="AT13" s="19">
        <v>0.12497844942929701</v>
      </c>
      <c r="AU13" s="19"/>
      <c r="AV13" s="19">
        <v>0.15603999244312799</v>
      </c>
      <c r="AW13" s="19">
        <v>0.130798107555155</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0.100128240437211</v>
      </c>
      <c r="D9" s="17">
        <v>0.104178847009522</v>
      </c>
      <c r="E9" s="17">
        <v>9.6897459363996102E-2</v>
      </c>
      <c r="F9" s="17"/>
      <c r="G9" s="17">
        <v>8.4811690778407001E-2</v>
      </c>
      <c r="H9" s="17">
        <v>7.1617780453196903E-2</v>
      </c>
      <c r="I9" s="17">
        <v>9.0586640096033802E-2</v>
      </c>
      <c r="J9" s="17">
        <v>8.4310032130387902E-2</v>
      </c>
      <c r="K9" s="17">
        <v>0.13675096432754499</v>
      </c>
      <c r="L9" s="17">
        <v>0.129608375850437</v>
      </c>
      <c r="M9" s="17"/>
      <c r="N9" s="17">
        <v>6.8047613613401406E-2</v>
      </c>
      <c r="O9" s="17">
        <v>8.0464989256284702E-2</v>
      </c>
      <c r="P9" s="17">
        <v>9.5979364917031004E-2</v>
      </c>
      <c r="Q9" s="17">
        <v>0.156281244242992</v>
      </c>
      <c r="R9" s="17"/>
      <c r="S9" s="17">
        <v>8.6254288618972996E-2</v>
      </c>
      <c r="T9" s="17">
        <v>0.123533108258763</v>
      </c>
      <c r="U9" s="17">
        <v>0.101269403442023</v>
      </c>
      <c r="V9" s="17">
        <v>0.107490814660599</v>
      </c>
      <c r="W9" s="17">
        <v>8.3389799463438899E-2</v>
      </c>
      <c r="X9" s="17">
        <v>9.0796451020798905E-2</v>
      </c>
      <c r="Y9" s="17">
        <v>8.0992998554762996E-2</v>
      </c>
      <c r="Z9" s="17">
        <v>0.14571130222252099</v>
      </c>
      <c r="AA9" s="17">
        <v>0.127518899828998</v>
      </c>
      <c r="AB9" s="17">
        <v>7.2373954187037903E-2</v>
      </c>
      <c r="AC9" s="17">
        <v>0.100976318906372</v>
      </c>
      <c r="AD9" s="17">
        <v>7.6865630826345094E-2</v>
      </c>
      <c r="AE9" s="17"/>
      <c r="AF9" s="17">
        <v>0.137413084663153</v>
      </c>
      <c r="AG9" s="17">
        <v>0.104250510953617</v>
      </c>
      <c r="AH9" s="17">
        <v>7.80561950085326E-2</v>
      </c>
      <c r="AI9" s="17">
        <v>4.2974763681463198E-2</v>
      </c>
      <c r="AJ9" s="17">
        <v>0.116366657666213</v>
      </c>
      <c r="AK9" s="17"/>
      <c r="AL9" s="17">
        <v>7.2753780503419505E-2</v>
      </c>
      <c r="AM9" s="17">
        <v>0.109762028899729</v>
      </c>
      <c r="AN9" s="17">
        <v>0.14019233917871601</v>
      </c>
      <c r="AO9" s="17">
        <v>9.1558097379710393E-2</v>
      </c>
      <c r="AP9" s="17">
        <v>0.11397842798672</v>
      </c>
      <c r="AQ9" s="17">
        <v>0.105058365930118</v>
      </c>
      <c r="AR9" s="17"/>
      <c r="AS9" s="17">
        <v>8.7658752620239602E-2</v>
      </c>
      <c r="AT9" s="17">
        <v>0.11497755910647001</v>
      </c>
      <c r="AU9" s="17"/>
      <c r="AV9" s="17">
        <v>9.1601075519522707E-2</v>
      </c>
      <c r="AW9" s="17">
        <v>7.8477734638100094E-2</v>
      </c>
    </row>
    <row r="10" spans="2:49" x14ac:dyDescent="0.3">
      <c r="B10" s="18" t="s">
        <v>392</v>
      </c>
      <c r="C10" s="17">
        <v>0.107695241119091</v>
      </c>
      <c r="D10" s="17">
        <v>0.115408175873496</v>
      </c>
      <c r="E10" s="17">
        <v>0.10008780361530201</v>
      </c>
      <c r="F10" s="17"/>
      <c r="G10" s="17">
        <v>0.148439878332352</v>
      </c>
      <c r="H10" s="17">
        <v>0.11612376238863199</v>
      </c>
      <c r="I10" s="17">
        <v>7.6036614144484704E-2</v>
      </c>
      <c r="J10" s="17">
        <v>0.12561530399745699</v>
      </c>
      <c r="K10" s="17">
        <v>0.110981114300698</v>
      </c>
      <c r="L10" s="17">
        <v>8.2686369041390095E-2</v>
      </c>
      <c r="M10" s="17"/>
      <c r="N10" s="17">
        <v>9.8192799468564906E-2</v>
      </c>
      <c r="O10" s="17">
        <v>0.108485679069817</v>
      </c>
      <c r="P10" s="17">
        <v>0.11808892183182899</v>
      </c>
      <c r="Q10" s="17">
        <v>0.105583747896969</v>
      </c>
      <c r="R10" s="17"/>
      <c r="S10" s="17">
        <v>0.119500732991677</v>
      </c>
      <c r="T10" s="17">
        <v>9.4418070370195603E-2</v>
      </c>
      <c r="U10" s="17">
        <v>9.7080948247696794E-2</v>
      </c>
      <c r="V10" s="17">
        <v>0.14918183977633301</v>
      </c>
      <c r="W10" s="17">
        <v>0.103971193235081</v>
      </c>
      <c r="X10" s="17">
        <v>8.8597620666222093E-2</v>
      </c>
      <c r="Y10" s="17">
        <v>0.130660087400193</v>
      </c>
      <c r="Z10" s="17">
        <v>9.7396989115737506E-2</v>
      </c>
      <c r="AA10" s="17">
        <v>6.9829228105907595E-2</v>
      </c>
      <c r="AB10" s="17">
        <v>0.112593058434898</v>
      </c>
      <c r="AC10" s="17">
        <v>0.125087429781121</v>
      </c>
      <c r="AD10" s="17">
        <v>0.12766823459132901</v>
      </c>
      <c r="AE10" s="17"/>
      <c r="AF10" s="17">
        <v>0.117163756561132</v>
      </c>
      <c r="AG10" s="17">
        <v>0.106223497728456</v>
      </c>
      <c r="AH10" s="17">
        <v>0.107593277190806</v>
      </c>
      <c r="AI10" s="17">
        <v>0.121228833315889</v>
      </c>
      <c r="AJ10" s="17">
        <v>9.5952625153186505E-2</v>
      </c>
      <c r="AK10" s="17"/>
      <c r="AL10" s="17">
        <v>9.8111531301304802E-2</v>
      </c>
      <c r="AM10" s="17">
        <v>0.10615779946625099</v>
      </c>
      <c r="AN10" s="17">
        <v>0.115066327207759</v>
      </c>
      <c r="AO10" s="17">
        <v>0.13039306106899801</v>
      </c>
      <c r="AP10" s="17">
        <v>7.8685077534974404E-2</v>
      </c>
      <c r="AQ10" s="17">
        <v>0.13068951599057901</v>
      </c>
      <c r="AR10" s="17"/>
      <c r="AS10" s="17">
        <v>9.8584505328037197E-2</v>
      </c>
      <c r="AT10" s="17">
        <v>0.11854478209932801</v>
      </c>
      <c r="AU10" s="17"/>
      <c r="AV10" s="17">
        <v>9.1570096125338493E-2</v>
      </c>
      <c r="AW10" s="17">
        <v>0.11491990419548399</v>
      </c>
    </row>
    <row r="11" spans="2:49" x14ac:dyDescent="0.3">
      <c r="B11" s="18" t="s">
        <v>393</v>
      </c>
      <c r="C11" s="17">
        <v>0.29864995099289399</v>
      </c>
      <c r="D11" s="17">
        <v>0.30869290427504298</v>
      </c>
      <c r="E11" s="17">
        <v>0.28821994753049202</v>
      </c>
      <c r="F11" s="17"/>
      <c r="G11" s="17">
        <v>0.26040090373513403</v>
      </c>
      <c r="H11" s="17">
        <v>0.29291224981528702</v>
      </c>
      <c r="I11" s="17">
        <v>0.32961955643476598</v>
      </c>
      <c r="J11" s="17">
        <v>0.33930728547821298</v>
      </c>
      <c r="K11" s="17">
        <v>0.30136944821748002</v>
      </c>
      <c r="L11" s="17">
        <v>0.26872027811300803</v>
      </c>
      <c r="M11" s="17"/>
      <c r="N11" s="17">
        <v>0.30351848335493598</v>
      </c>
      <c r="O11" s="17">
        <v>0.30725416061470401</v>
      </c>
      <c r="P11" s="17">
        <v>0.310110806623701</v>
      </c>
      <c r="Q11" s="17">
        <v>0.27762310773521298</v>
      </c>
      <c r="R11" s="17"/>
      <c r="S11" s="17">
        <v>0.30770673172543</v>
      </c>
      <c r="T11" s="17">
        <v>0.25300397115784401</v>
      </c>
      <c r="U11" s="17">
        <v>0.29418401461177401</v>
      </c>
      <c r="V11" s="17">
        <v>0.29087904193059699</v>
      </c>
      <c r="W11" s="17">
        <v>0.33292400932479999</v>
      </c>
      <c r="X11" s="17">
        <v>0.30436434266603601</v>
      </c>
      <c r="Y11" s="17">
        <v>0.240698037358196</v>
      </c>
      <c r="Z11" s="17">
        <v>0.26478130470760902</v>
      </c>
      <c r="AA11" s="17">
        <v>0.30531860865725602</v>
      </c>
      <c r="AB11" s="17">
        <v>0.35957609003715801</v>
      </c>
      <c r="AC11" s="17">
        <v>0.28968346009203599</v>
      </c>
      <c r="AD11" s="17">
        <v>0.40036346023286101</v>
      </c>
      <c r="AE11" s="17"/>
      <c r="AF11" s="17">
        <v>0.28820445463300298</v>
      </c>
      <c r="AG11" s="17">
        <v>0.285098293733347</v>
      </c>
      <c r="AH11" s="17">
        <v>0.32551639481309802</v>
      </c>
      <c r="AI11" s="17">
        <v>0.27152872346624901</v>
      </c>
      <c r="AJ11" s="17">
        <v>0.31730846960131398</v>
      </c>
      <c r="AK11" s="17"/>
      <c r="AL11" s="17">
        <v>0.27824683504587899</v>
      </c>
      <c r="AM11" s="17">
        <v>0.330106216664595</v>
      </c>
      <c r="AN11" s="17">
        <v>0.26521316669277101</v>
      </c>
      <c r="AO11" s="17">
        <v>0.29998878445104199</v>
      </c>
      <c r="AP11" s="17">
        <v>0.32762798762784101</v>
      </c>
      <c r="AQ11" s="17">
        <v>0.23668031198248601</v>
      </c>
      <c r="AR11" s="17"/>
      <c r="AS11" s="17">
        <v>0.284936148424346</v>
      </c>
      <c r="AT11" s="17">
        <v>0.31498106478816301</v>
      </c>
      <c r="AU11" s="17"/>
      <c r="AV11" s="17">
        <v>0.26489760743888802</v>
      </c>
      <c r="AW11" s="17">
        <v>0.33160259605520498</v>
      </c>
    </row>
    <row r="12" spans="2:49" x14ac:dyDescent="0.3">
      <c r="B12" s="18" t="s">
        <v>394</v>
      </c>
      <c r="C12" s="17">
        <v>0.28491716440737103</v>
      </c>
      <c r="D12" s="17">
        <v>0.29096828643420403</v>
      </c>
      <c r="E12" s="17">
        <v>0.28019501815657899</v>
      </c>
      <c r="F12" s="17"/>
      <c r="G12" s="17">
        <v>0.289920736828984</v>
      </c>
      <c r="H12" s="17">
        <v>0.34006100648556398</v>
      </c>
      <c r="I12" s="17">
        <v>0.27838547037183198</v>
      </c>
      <c r="J12" s="17">
        <v>0.24219090100177401</v>
      </c>
      <c r="K12" s="17">
        <v>0.266073725424674</v>
      </c>
      <c r="L12" s="17">
        <v>0.28949869643175302</v>
      </c>
      <c r="M12" s="17"/>
      <c r="N12" s="17">
        <v>0.30104905194089199</v>
      </c>
      <c r="O12" s="17">
        <v>0.30180494840916999</v>
      </c>
      <c r="P12" s="17">
        <v>0.27404209537309698</v>
      </c>
      <c r="Q12" s="17">
        <v>0.26071877263396498</v>
      </c>
      <c r="R12" s="17"/>
      <c r="S12" s="17">
        <v>0.24958884644142701</v>
      </c>
      <c r="T12" s="17">
        <v>0.32154618839091997</v>
      </c>
      <c r="U12" s="17">
        <v>0.25101764375153701</v>
      </c>
      <c r="V12" s="17">
        <v>0.27815157408442298</v>
      </c>
      <c r="W12" s="17">
        <v>0.30039213774258899</v>
      </c>
      <c r="X12" s="17">
        <v>0.32394283159567999</v>
      </c>
      <c r="Y12" s="17">
        <v>0.310516080873672</v>
      </c>
      <c r="Z12" s="17">
        <v>0.249790298874427</v>
      </c>
      <c r="AA12" s="17">
        <v>0.29951526509230197</v>
      </c>
      <c r="AB12" s="17">
        <v>0.31808697941616898</v>
      </c>
      <c r="AC12" s="17">
        <v>0.23787925621165901</v>
      </c>
      <c r="AD12" s="17">
        <v>0.15233829179417599</v>
      </c>
      <c r="AE12" s="17"/>
      <c r="AF12" s="17">
        <v>0.25405960049038101</v>
      </c>
      <c r="AG12" s="17">
        <v>0.29286399611568997</v>
      </c>
      <c r="AH12" s="17">
        <v>0.281743528082879</v>
      </c>
      <c r="AI12" s="17">
        <v>0.32526581546074401</v>
      </c>
      <c r="AJ12" s="17">
        <v>0.23399081056714699</v>
      </c>
      <c r="AK12" s="17"/>
      <c r="AL12" s="17">
        <v>0.31546018641975598</v>
      </c>
      <c r="AM12" s="17">
        <v>0.26178494451994899</v>
      </c>
      <c r="AN12" s="17">
        <v>0.27994662085534</v>
      </c>
      <c r="AO12" s="17">
        <v>0.28891480967909</v>
      </c>
      <c r="AP12" s="17">
        <v>0.27892231625871899</v>
      </c>
      <c r="AQ12" s="17">
        <v>0.26590966204104499</v>
      </c>
      <c r="AR12" s="17"/>
      <c r="AS12" s="17">
        <v>0.29528041484647999</v>
      </c>
      <c r="AT12" s="17">
        <v>0.27257606343526602</v>
      </c>
      <c r="AU12" s="17"/>
      <c r="AV12" s="17">
        <v>0.29660388240079599</v>
      </c>
      <c r="AW12" s="17">
        <v>0.29219827781068303</v>
      </c>
    </row>
    <row r="13" spans="2:49" x14ac:dyDescent="0.3">
      <c r="B13" s="18" t="s">
        <v>408</v>
      </c>
      <c r="C13" s="19">
        <v>0.20860940304343301</v>
      </c>
      <c r="D13" s="19">
        <v>0.18075178640773501</v>
      </c>
      <c r="E13" s="19">
        <v>0.23459977133363</v>
      </c>
      <c r="F13" s="19"/>
      <c r="G13" s="19">
        <v>0.21642679032512299</v>
      </c>
      <c r="H13" s="19">
        <v>0.179285200857321</v>
      </c>
      <c r="I13" s="19">
        <v>0.22537171895288299</v>
      </c>
      <c r="J13" s="19">
        <v>0.208576477392168</v>
      </c>
      <c r="K13" s="19">
        <v>0.184824747729603</v>
      </c>
      <c r="L13" s="19">
        <v>0.229486280563412</v>
      </c>
      <c r="M13" s="19"/>
      <c r="N13" s="19">
        <v>0.22919205162220499</v>
      </c>
      <c r="O13" s="19">
        <v>0.201990222650025</v>
      </c>
      <c r="P13" s="19">
        <v>0.20177881125434199</v>
      </c>
      <c r="Q13" s="19">
        <v>0.19979312749086001</v>
      </c>
      <c r="R13" s="19"/>
      <c r="S13" s="19">
        <v>0.236949400222493</v>
      </c>
      <c r="T13" s="19">
        <v>0.207498661822277</v>
      </c>
      <c r="U13" s="19">
        <v>0.25644798994696999</v>
      </c>
      <c r="V13" s="19">
        <v>0.17429672954804801</v>
      </c>
      <c r="W13" s="19">
        <v>0.179322860234091</v>
      </c>
      <c r="X13" s="19">
        <v>0.19229875405126301</v>
      </c>
      <c r="Y13" s="19">
        <v>0.23713279581317601</v>
      </c>
      <c r="Z13" s="19">
        <v>0.242320105079705</v>
      </c>
      <c r="AA13" s="19">
        <v>0.19781799831553701</v>
      </c>
      <c r="AB13" s="19">
        <v>0.13736991792473699</v>
      </c>
      <c r="AC13" s="19">
        <v>0.24637353500881201</v>
      </c>
      <c r="AD13" s="19">
        <v>0.24276438255528901</v>
      </c>
      <c r="AE13" s="19"/>
      <c r="AF13" s="19">
        <v>0.203159103652332</v>
      </c>
      <c r="AG13" s="19">
        <v>0.211563701468891</v>
      </c>
      <c r="AH13" s="19">
        <v>0.20709060490468501</v>
      </c>
      <c r="AI13" s="19">
        <v>0.23900186407565399</v>
      </c>
      <c r="AJ13" s="19">
        <v>0.23638143701213901</v>
      </c>
      <c r="AK13" s="19"/>
      <c r="AL13" s="19">
        <v>0.23542766672963999</v>
      </c>
      <c r="AM13" s="19">
        <v>0.19218901044947601</v>
      </c>
      <c r="AN13" s="19">
        <v>0.19958154606541401</v>
      </c>
      <c r="AO13" s="19">
        <v>0.18914524742116001</v>
      </c>
      <c r="AP13" s="19">
        <v>0.20078619059174499</v>
      </c>
      <c r="AQ13" s="19">
        <v>0.26166214405577198</v>
      </c>
      <c r="AR13" s="19"/>
      <c r="AS13" s="19">
        <v>0.233540178780897</v>
      </c>
      <c r="AT13" s="19">
        <v>0.17892053057077301</v>
      </c>
      <c r="AU13" s="19"/>
      <c r="AV13" s="19">
        <v>0.25532733851545403</v>
      </c>
      <c r="AW13" s="19">
        <v>0.182801487300528</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407</v>
      </c>
      <c r="C9" s="17">
        <v>0.110455572136836</v>
      </c>
      <c r="D9" s="17">
        <v>8.9627463204322702E-2</v>
      </c>
      <c r="E9" s="17">
        <v>0.12983839070674899</v>
      </c>
      <c r="F9" s="17"/>
      <c r="G9" s="17">
        <v>8.6901245965673501E-2</v>
      </c>
      <c r="H9" s="17">
        <v>6.0818303861392801E-2</v>
      </c>
      <c r="I9" s="17">
        <v>6.5293119766215393E-2</v>
      </c>
      <c r="J9" s="17">
        <v>0.121232158678881</v>
      </c>
      <c r="K9" s="17">
        <v>0.167210242277783</v>
      </c>
      <c r="L9" s="17">
        <v>0.156600597365642</v>
      </c>
      <c r="M9" s="17"/>
      <c r="N9" s="17">
        <v>5.9188723135376299E-2</v>
      </c>
      <c r="O9" s="17">
        <v>0.114666595784153</v>
      </c>
      <c r="P9" s="17">
        <v>0.111917338436463</v>
      </c>
      <c r="Q9" s="17">
        <v>0.15589757429875201</v>
      </c>
      <c r="R9" s="17"/>
      <c r="S9" s="17">
        <v>9.4136977725172502E-2</v>
      </c>
      <c r="T9" s="17">
        <v>0.14181266446891999</v>
      </c>
      <c r="U9" s="17">
        <v>9.5221216155204597E-2</v>
      </c>
      <c r="V9" s="17">
        <v>0.130525258966806</v>
      </c>
      <c r="W9" s="17">
        <v>8.0171934816016796E-2</v>
      </c>
      <c r="X9" s="17">
        <v>8.5686951843402998E-2</v>
      </c>
      <c r="Y9" s="17">
        <v>0.10109926293942</v>
      </c>
      <c r="Z9" s="17">
        <v>7.9691418144468298E-2</v>
      </c>
      <c r="AA9" s="17">
        <v>0.15171235966760999</v>
      </c>
      <c r="AB9" s="17">
        <v>7.9347594652051004E-2</v>
      </c>
      <c r="AC9" s="17">
        <v>0.15148523181205101</v>
      </c>
      <c r="AD9" s="17">
        <v>0.115528687065882</v>
      </c>
      <c r="AE9" s="17"/>
      <c r="AF9" s="17">
        <v>0.14765858727664699</v>
      </c>
      <c r="AG9" s="17">
        <v>0.119775087594993</v>
      </c>
      <c r="AH9" s="17">
        <v>8.0765188516638803E-2</v>
      </c>
      <c r="AI9" s="17">
        <v>5.1773151310876203E-2</v>
      </c>
      <c r="AJ9" s="17">
        <v>9.2831381938174098E-2</v>
      </c>
      <c r="AK9" s="17"/>
      <c r="AL9" s="17">
        <v>7.7346507019056807E-2</v>
      </c>
      <c r="AM9" s="17">
        <v>0.12738393160372399</v>
      </c>
      <c r="AN9" s="17">
        <v>9.6618662918944595E-2</v>
      </c>
      <c r="AO9" s="17">
        <v>0.133156490891432</v>
      </c>
      <c r="AP9" s="17">
        <v>0.14542878313730301</v>
      </c>
      <c r="AQ9" s="17">
        <v>6.6461800883341499E-2</v>
      </c>
      <c r="AR9" s="17"/>
      <c r="AS9" s="17">
        <v>9.6038950139748794E-2</v>
      </c>
      <c r="AT9" s="17">
        <v>0.12762364008888499</v>
      </c>
      <c r="AU9" s="17"/>
      <c r="AV9" s="17">
        <v>9.9967634933598101E-2</v>
      </c>
      <c r="AW9" s="17">
        <v>8.6889693049456304E-2</v>
      </c>
    </row>
    <row r="10" spans="2:49" x14ac:dyDescent="0.3">
      <c r="B10" s="18" t="s">
        <v>392</v>
      </c>
      <c r="C10" s="17">
        <v>0.111056571940448</v>
      </c>
      <c r="D10" s="17">
        <v>9.8445018271788198E-2</v>
      </c>
      <c r="E10" s="17">
        <v>0.124157137211771</v>
      </c>
      <c r="F10" s="17"/>
      <c r="G10" s="17">
        <v>0.114214600940137</v>
      </c>
      <c r="H10" s="17">
        <v>0.103867769066688</v>
      </c>
      <c r="I10" s="17">
        <v>0.100464922406885</v>
      </c>
      <c r="J10" s="17">
        <v>0.135242276867682</v>
      </c>
      <c r="K10" s="17">
        <v>0.12338619362813701</v>
      </c>
      <c r="L10" s="17">
        <v>9.5504211108946802E-2</v>
      </c>
      <c r="M10" s="17"/>
      <c r="N10" s="17">
        <v>9.9098778942746601E-2</v>
      </c>
      <c r="O10" s="17">
        <v>0.13012178985119099</v>
      </c>
      <c r="P10" s="17">
        <v>0.12525388943832899</v>
      </c>
      <c r="Q10" s="17">
        <v>9.2866712014709293E-2</v>
      </c>
      <c r="R10" s="17"/>
      <c r="S10" s="17">
        <v>9.3321793782269402E-2</v>
      </c>
      <c r="T10" s="17">
        <v>0.11942693819990299</v>
      </c>
      <c r="U10" s="17">
        <v>0.12999703006692301</v>
      </c>
      <c r="V10" s="17">
        <v>0.142185946707831</v>
      </c>
      <c r="W10" s="17">
        <v>0.10177305693737</v>
      </c>
      <c r="X10" s="17">
        <v>0.120093848774497</v>
      </c>
      <c r="Y10" s="17">
        <v>0.14071783929873199</v>
      </c>
      <c r="Z10" s="17">
        <v>0.108019596126169</v>
      </c>
      <c r="AA10" s="17">
        <v>7.7829739591468605E-2</v>
      </c>
      <c r="AB10" s="17">
        <v>9.6890718399471401E-2</v>
      </c>
      <c r="AC10" s="17">
        <v>0.114141403840276</v>
      </c>
      <c r="AD10" s="17">
        <v>9.2358244080555499E-2</v>
      </c>
      <c r="AE10" s="17"/>
      <c r="AF10" s="17">
        <v>0.123339535555932</v>
      </c>
      <c r="AG10" s="17">
        <v>0.11681471158472199</v>
      </c>
      <c r="AH10" s="17">
        <v>0.1098168027144</v>
      </c>
      <c r="AI10" s="17">
        <v>0.101581917365478</v>
      </c>
      <c r="AJ10" s="17">
        <v>0</v>
      </c>
      <c r="AK10" s="17"/>
      <c r="AL10" s="17">
        <v>9.8743589106777302E-2</v>
      </c>
      <c r="AM10" s="17">
        <v>0.108223928911874</v>
      </c>
      <c r="AN10" s="17">
        <v>0.139566347958161</v>
      </c>
      <c r="AO10" s="17">
        <v>0.11417493240851199</v>
      </c>
      <c r="AP10" s="17">
        <v>0.109430790604521</v>
      </c>
      <c r="AQ10" s="17">
        <v>0.12318710285577</v>
      </c>
      <c r="AR10" s="17"/>
      <c r="AS10" s="17">
        <v>9.7406103306455993E-2</v>
      </c>
      <c r="AT10" s="17">
        <v>0.12731226437193699</v>
      </c>
      <c r="AU10" s="17"/>
      <c r="AV10" s="17">
        <v>9.9053525339685602E-2</v>
      </c>
      <c r="AW10" s="17">
        <v>9.3569529870524706E-2</v>
      </c>
    </row>
    <row r="11" spans="2:49" x14ac:dyDescent="0.3">
      <c r="B11" s="18" t="s">
        <v>393</v>
      </c>
      <c r="C11" s="17">
        <v>0.32197123112751203</v>
      </c>
      <c r="D11" s="17">
        <v>0.30525217859590598</v>
      </c>
      <c r="E11" s="17">
        <v>0.339723622059525</v>
      </c>
      <c r="F11" s="17"/>
      <c r="G11" s="17">
        <v>0.30942585364274899</v>
      </c>
      <c r="H11" s="17">
        <v>0.27946443675799598</v>
      </c>
      <c r="I11" s="17">
        <v>0.36174802047917298</v>
      </c>
      <c r="J11" s="17">
        <v>0.32358503071270101</v>
      </c>
      <c r="K11" s="17">
        <v>0.290589025151056</v>
      </c>
      <c r="L11" s="17">
        <v>0.35213259532642799</v>
      </c>
      <c r="M11" s="17"/>
      <c r="N11" s="17">
        <v>0.30436895436874201</v>
      </c>
      <c r="O11" s="17">
        <v>0.32499471136848201</v>
      </c>
      <c r="P11" s="17">
        <v>0.327254887161533</v>
      </c>
      <c r="Q11" s="17">
        <v>0.33670996413787402</v>
      </c>
      <c r="R11" s="17"/>
      <c r="S11" s="17">
        <v>0.303897926168054</v>
      </c>
      <c r="T11" s="17">
        <v>0.27851705340940303</v>
      </c>
      <c r="U11" s="17">
        <v>0.339146471663064</v>
      </c>
      <c r="V11" s="17">
        <v>0.33475179712219699</v>
      </c>
      <c r="W11" s="17">
        <v>0.389331561362455</v>
      </c>
      <c r="X11" s="17">
        <v>0.36043846277113201</v>
      </c>
      <c r="Y11" s="17">
        <v>0.36009714965583101</v>
      </c>
      <c r="Z11" s="17">
        <v>0.27609835096567498</v>
      </c>
      <c r="AA11" s="17">
        <v>0.27827980959041398</v>
      </c>
      <c r="AB11" s="17">
        <v>0.330822679259696</v>
      </c>
      <c r="AC11" s="17">
        <v>0.33192679339710601</v>
      </c>
      <c r="AD11" s="17">
        <v>0.31521222695142997</v>
      </c>
      <c r="AE11" s="17"/>
      <c r="AF11" s="17">
        <v>0.33347658689799098</v>
      </c>
      <c r="AG11" s="17">
        <v>0.31325949439428602</v>
      </c>
      <c r="AH11" s="17">
        <v>0.35471720667741602</v>
      </c>
      <c r="AI11" s="17">
        <v>0.26968180489878102</v>
      </c>
      <c r="AJ11" s="17">
        <v>0.289176446797692</v>
      </c>
      <c r="AK11" s="17"/>
      <c r="AL11" s="17">
        <v>0.25769148314241003</v>
      </c>
      <c r="AM11" s="17">
        <v>0.34528334986467102</v>
      </c>
      <c r="AN11" s="17">
        <v>0.31837462051124898</v>
      </c>
      <c r="AO11" s="17">
        <v>0.34506479972112097</v>
      </c>
      <c r="AP11" s="17">
        <v>0.37420264100587303</v>
      </c>
      <c r="AQ11" s="17">
        <v>0.344432349854909</v>
      </c>
      <c r="AR11" s="17"/>
      <c r="AS11" s="17">
        <v>0.32433211082325403</v>
      </c>
      <c r="AT11" s="17">
        <v>0.31915977203180101</v>
      </c>
      <c r="AU11" s="17"/>
      <c r="AV11" s="17">
        <v>0.30827435516421497</v>
      </c>
      <c r="AW11" s="17">
        <v>0.361727967840763</v>
      </c>
    </row>
    <row r="12" spans="2:49" x14ac:dyDescent="0.3">
      <c r="B12" s="18" t="s">
        <v>394</v>
      </c>
      <c r="C12" s="17">
        <v>0.26119218984925302</v>
      </c>
      <c r="D12" s="17">
        <v>0.28033874223608601</v>
      </c>
      <c r="E12" s="17">
        <v>0.24341723004774701</v>
      </c>
      <c r="F12" s="17"/>
      <c r="G12" s="17">
        <v>0.27056218301208901</v>
      </c>
      <c r="H12" s="17">
        <v>0.30864172279496599</v>
      </c>
      <c r="I12" s="17">
        <v>0.26445794958310698</v>
      </c>
      <c r="J12" s="17">
        <v>0.22707068610577799</v>
      </c>
      <c r="K12" s="17">
        <v>0.25362551536572397</v>
      </c>
      <c r="L12" s="17">
        <v>0.246524066447491</v>
      </c>
      <c r="M12" s="17"/>
      <c r="N12" s="17">
        <v>0.292534615700975</v>
      </c>
      <c r="O12" s="17">
        <v>0.261902143162136</v>
      </c>
      <c r="P12" s="17">
        <v>0.25637711491656201</v>
      </c>
      <c r="Q12" s="17">
        <v>0.22999399215616401</v>
      </c>
      <c r="R12" s="17"/>
      <c r="S12" s="17">
        <v>0.25821675111526898</v>
      </c>
      <c r="T12" s="17">
        <v>0.25513103908511298</v>
      </c>
      <c r="U12" s="17">
        <v>0.24063852670343699</v>
      </c>
      <c r="V12" s="17">
        <v>0.23796604336681801</v>
      </c>
      <c r="W12" s="17">
        <v>0.27056081563791101</v>
      </c>
      <c r="X12" s="17">
        <v>0.275343785415126</v>
      </c>
      <c r="Y12" s="17">
        <v>0.27334598624258699</v>
      </c>
      <c r="Z12" s="17">
        <v>0.28515897832339498</v>
      </c>
      <c r="AA12" s="17">
        <v>0.25880454525260199</v>
      </c>
      <c r="AB12" s="17">
        <v>0.286273561160512</v>
      </c>
      <c r="AC12" s="17">
        <v>0.22064217874017999</v>
      </c>
      <c r="AD12" s="17">
        <v>0.298388396660692</v>
      </c>
      <c r="AE12" s="17"/>
      <c r="AF12" s="17">
        <v>0.22901632383124701</v>
      </c>
      <c r="AG12" s="17">
        <v>0.26879535830943901</v>
      </c>
      <c r="AH12" s="17">
        <v>0.24377569064002</v>
      </c>
      <c r="AI12" s="17">
        <v>0.30645864869980999</v>
      </c>
      <c r="AJ12" s="17">
        <v>0.30207516682566898</v>
      </c>
      <c r="AK12" s="17"/>
      <c r="AL12" s="17">
        <v>0.27738164874272903</v>
      </c>
      <c r="AM12" s="17">
        <v>0.26677450887718102</v>
      </c>
      <c r="AN12" s="17">
        <v>0.25848292740172102</v>
      </c>
      <c r="AO12" s="17">
        <v>0.25498186250994997</v>
      </c>
      <c r="AP12" s="17">
        <v>0.22425687089257801</v>
      </c>
      <c r="AQ12" s="17">
        <v>0.247518537500974</v>
      </c>
      <c r="AR12" s="17"/>
      <c r="AS12" s="17">
        <v>0.271199426930334</v>
      </c>
      <c r="AT12" s="17">
        <v>0.24927504821545199</v>
      </c>
      <c r="AU12" s="17"/>
      <c r="AV12" s="17">
        <v>0.27306283693677702</v>
      </c>
      <c r="AW12" s="17">
        <v>0.26685985322865702</v>
      </c>
    </row>
    <row r="13" spans="2:49" x14ac:dyDescent="0.3">
      <c r="B13" s="18" t="s">
        <v>408</v>
      </c>
      <c r="C13" s="19">
        <v>0.195324434945951</v>
      </c>
      <c r="D13" s="19">
        <v>0.22633659769189601</v>
      </c>
      <c r="E13" s="19">
        <v>0.16286361997420801</v>
      </c>
      <c r="F13" s="19"/>
      <c r="G13" s="19">
        <v>0.218896116439352</v>
      </c>
      <c r="H13" s="19">
        <v>0.24720776751895701</v>
      </c>
      <c r="I13" s="19">
        <v>0.20803598776461901</v>
      </c>
      <c r="J13" s="19">
        <v>0.19286984763495699</v>
      </c>
      <c r="K13" s="19">
        <v>0.1651890235773</v>
      </c>
      <c r="L13" s="19">
        <v>0.14923852975149099</v>
      </c>
      <c r="M13" s="19"/>
      <c r="N13" s="19">
        <v>0.24480892785215999</v>
      </c>
      <c r="O13" s="19">
        <v>0.16831475983403801</v>
      </c>
      <c r="P13" s="19">
        <v>0.17919677004711301</v>
      </c>
      <c r="Q13" s="19">
        <v>0.1845317573925</v>
      </c>
      <c r="R13" s="19"/>
      <c r="S13" s="19">
        <v>0.25042655120923601</v>
      </c>
      <c r="T13" s="19">
        <v>0.20511230483666201</v>
      </c>
      <c r="U13" s="19">
        <v>0.19499675541137201</v>
      </c>
      <c r="V13" s="19">
        <v>0.154570953836348</v>
      </c>
      <c r="W13" s="19">
        <v>0.15816263124624699</v>
      </c>
      <c r="X13" s="19">
        <v>0.158436951195843</v>
      </c>
      <c r="Y13" s="19">
        <v>0.12473976186343</v>
      </c>
      <c r="Z13" s="19">
        <v>0.25103165644029202</v>
      </c>
      <c r="AA13" s="19">
        <v>0.23337354589790599</v>
      </c>
      <c r="AB13" s="19">
        <v>0.20666544652827001</v>
      </c>
      <c r="AC13" s="19">
        <v>0.18180439221038799</v>
      </c>
      <c r="AD13" s="19">
        <v>0.17851244524144</v>
      </c>
      <c r="AE13" s="19"/>
      <c r="AF13" s="19">
        <v>0.166508966438183</v>
      </c>
      <c r="AG13" s="19">
        <v>0.18135534811656101</v>
      </c>
      <c r="AH13" s="19">
        <v>0.21092511145152601</v>
      </c>
      <c r="AI13" s="19">
        <v>0.27050447772505498</v>
      </c>
      <c r="AJ13" s="19">
        <v>0.31591700443846499</v>
      </c>
      <c r="AK13" s="19"/>
      <c r="AL13" s="19">
        <v>0.28883677198902702</v>
      </c>
      <c r="AM13" s="19">
        <v>0.15233428074255001</v>
      </c>
      <c r="AN13" s="19">
        <v>0.186957441209925</v>
      </c>
      <c r="AO13" s="19">
        <v>0.15262191446898599</v>
      </c>
      <c r="AP13" s="19">
        <v>0.146680914359725</v>
      </c>
      <c r="AQ13" s="19">
        <v>0.218400208905005</v>
      </c>
      <c r="AR13" s="19"/>
      <c r="AS13" s="19">
        <v>0.21102340880020601</v>
      </c>
      <c r="AT13" s="19">
        <v>0.17662927529192399</v>
      </c>
      <c r="AU13" s="19"/>
      <c r="AV13" s="19">
        <v>0.219641647625724</v>
      </c>
      <c r="AW13" s="19">
        <v>0.190952956010599</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J19"/>
  <sheetViews>
    <sheetView showGridLines="0" workbookViewId="0">
      <pane xSplit="2" topLeftCell="C1" activePane="topRight" state="frozen"/>
      <selection pane="topRight" activeCell="B13" sqref="B13"/>
    </sheetView>
  </sheetViews>
  <sheetFormatPr defaultColWidth="11.5546875" defaultRowHeight="14.4" x14ac:dyDescent="0.3"/>
  <cols>
    <col min="2" max="2" width="25.6640625" customWidth="1"/>
    <col min="3" max="10" width="20.6640625" customWidth="1"/>
  </cols>
  <sheetData>
    <row r="2" spans="2:10" ht="40.049999999999997" customHeight="1" x14ac:dyDescent="0.3">
      <c r="D2" s="32" t="s">
        <v>444</v>
      </c>
      <c r="E2" s="28"/>
      <c r="F2" s="28"/>
      <c r="G2" s="28"/>
      <c r="H2" s="28"/>
      <c r="I2" s="28"/>
      <c r="J2" s="28"/>
    </row>
    <row r="6" spans="2:10" ht="49.95" customHeight="1" x14ac:dyDescent="0.3">
      <c r="B6" s="20" t="s">
        <v>15</v>
      </c>
      <c r="C6" s="20" t="s">
        <v>432</v>
      </c>
      <c r="D6" s="20" t="s">
        <v>433</v>
      </c>
      <c r="E6" s="20" t="s">
        <v>434</v>
      </c>
      <c r="F6" s="20" t="s">
        <v>435</v>
      </c>
      <c r="G6" s="20" t="s">
        <v>436</v>
      </c>
      <c r="H6" s="20" t="s">
        <v>437</v>
      </c>
      <c r="I6" s="20" t="s">
        <v>438</v>
      </c>
    </row>
    <row r="7" spans="2:10" x14ac:dyDescent="0.3">
      <c r="B7" s="18" t="s">
        <v>439</v>
      </c>
      <c r="C7" s="17">
        <v>0.20299284005679499</v>
      </c>
      <c r="D7" s="17">
        <v>0.15959418089733299</v>
      </c>
      <c r="E7" s="17">
        <v>0.21614912358778501</v>
      </c>
      <c r="F7" s="17">
        <v>0.20039933448355099</v>
      </c>
      <c r="G7" s="17">
        <v>0.16360565820570699</v>
      </c>
      <c r="H7" s="17">
        <v>0.19162316344171099</v>
      </c>
      <c r="I7" s="17">
        <v>0.32992300023976401</v>
      </c>
    </row>
    <row r="8" spans="2:10" x14ac:dyDescent="0.3">
      <c r="B8" s="18" t="s">
        <v>440</v>
      </c>
      <c r="C8" s="17">
        <v>0.37798044700234601</v>
      </c>
      <c r="D8" s="17">
        <v>0.42336594170285502</v>
      </c>
      <c r="E8" s="17">
        <v>0.367889006200807</v>
      </c>
      <c r="F8" s="17">
        <v>0.421443438337819</v>
      </c>
      <c r="G8" s="17">
        <v>0.47266626238444398</v>
      </c>
      <c r="H8" s="17">
        <v>0.54616288555704895</v>
      </c>
      <c r="I8" s="17">
        <v>0.47151816720753398</v>
      </c>
    </row>
    <row r="9" spans="2:10" x14ac:dyDescent="0.3">
      <c r="B9" s="18" t="s">
        <v>441</v>
      </c>
      <c r="C9" s="17">
        <v>0.26338445097231999</v>
      </c>
      <c r="D9" s="17">
        <v>0.267791272881512</v>
      </c>
      <c r="E9" s="17">
        <v>0.27449086131295702</v>
      </c>
      <c r="F9" s="17">
        <v>0.25718071382889002</v>
      </c>
      <c r="G9" s="17">
        <v>0.23576873244546501</v>
      </c>
      <c r="H9" s="17">
        <v>0.16853768767249899</v>
      </c>
      <c r="I9" s="17">
        <v>0.13150960922170299</v>
      </c>
    </row>
    <row r="10" spans="2:10" x14ac:dyDescent="0.3">
      <c r="B10" s="18" t="s">
        <v>442</v>
      </c>
      <c r="C10" s="17">
        <v>0.137784112486074</v>
      </c>
      <c r="D10" s="17">
        <v>0.103130943322583</v>
      </c>
      <c r="E10" s="17">
        <v>0.13164174991757899</v>
      </c>
      <c r="F10" s="17">
        <v>9.7892455247465204E-2</v>
      </c>
      <c r="G10" s="17">
        <v>9.4660280968208804E-2</v>
      </c>
      <c r="H10" s="17">
        <v>7.0237273072544307E-2</v>
      </c>
      <c r="I10" s="17">
        <v>5.8524803954106697E-2</v>
      </c>
    </row>
    <row r="11" spans="2:10" x14ac:dyDescent="0.3">
      <c r="B11" s="22" t="s">
        <v>176</v>
      </c>
      <c r="C11" s="21">
        <v>1.7858149482464399E-2</v>
      </c>
      <c r="D11" s="21">
        <v>4.6117661195715802E-2</v>
      </c>
      <c r="E11" s="21">
        <v>9.8292589808720594E-3</v>
      </c>
      <c r="F11" s="21">
        <v>2.3084058102274398E-2</v>
      </c>
      <c r="G11" s="21">
        <v>3.3299065996175201E-2</v>
      </c>
      <c r="H11" s="21">
        <v>2.3438990256195499E-2</v>
      </c>
      <c r="I11" s="21">
        <v>8.5244193768922692E-3</v>
      </c>
    </row>
    <row r="12" spans="2:10" x14ac:dyDescent="0.3">
      <c r="B12" s="22" t="s">
        <v>443</v>
      </c>
      <c r="C12" s="21">
        <v>0.58097328705914197</v>
      </c>
      <c r="D12" s="21">
        <v>0.58296012260018804</v>
      </c>
      <c r="E12" s="21">
        <v>0.58403812978859204</v>
      </c>
      <c r="F12" s="21">
        <v>0.62184277282137002</v>
      </c>
      <c r="G12" s="21">
        <v>0.63627192059015003</v>
      </c>
      <c r="H12" s="21">
        <v>0.73778604899876099</v>
      </c>
      <c r="I12" s="21">
        <v>0.80144116744729799</v>
      </c>
    </row>
    <row r="13" spans="2:10" x14ac:dyDescent="0.3">
      <c r="B13" s="26" t="s">
        <v>676</v>
      </c>
      <c r="C13" s="16"/>
      <c r="D13" s="16"/>
      <c r="E13" s="16"/>
      <c r="F13" s="16"/>
      <c r="G13" s="16"/>
      <c r="H13" s="16"/>
      <c r="I13" s="16"/>
    </row>
    <row r="14" spans="2:10" x14ac:dyDescent="0.3">
      <c r="B14" t="s">
        <v>81</v>
      </c>
    </row>
    <row r="15" spans="2:10" x14ac:dyDescent="0.3">
      <c r="B15" t="s">
        <v>82</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0.19162316344171099</v>
      </c>
      <c r="D9" s="17">
        <v>0.17913671434697201</v>
      </c>
      <c r="E9" s="17">
        <v>0.20506254238919</v>
      </c>
      <c r="F9" s="17"/>
      <c r="G9" s="17">
        <v>0.29424862501525401</v>
      </c>
      <c r="H9" s="17">
        <v>0.143668566796882</v>
      </c>
      <c r="I9" s="17">
        <v>0.26955992640247001</v>
      </c>
      <c r="J9" s="17">
        <v>0.16399270776580299</v>
      </c>
      <c r="K9" s="17">
        <v>0.170943110581422</v>
      </c>
      <c r="L9" s="17">
        <v>0.178713162661924</v>
      </c>
      <c r="M9" s="17"/>
      <c r="N9" s="17">
        <v>0.21022034535348899</v>
      </c>
      <c r="O9" s="17">
        <v>0.21322044070704499</v>
      </c>
      <c r="P9" s="17">
        <v>0.179382039084725</v>
      </c>
      <c r="Q9" s="17">
        <v>0.167170616752185</v>
      </c>
      <c r="R9" s="17"/>
      <c r="S9" s="17">
        <v>0.201112283811375</v>
      </c>
      <c r="T9" s="17">
        <v>0.19703426645760699</v>
      </c>
      <c r="U9" s="17">
        <v>0.21387896290382</v>
      </c>
      <c r="V9" s="17">
        <v>0.17409566219244901</v>
      </c>
      <c r="W9" s="17">
        <v>0.150475848688888</v>
      </c>
      <c r="X9" s="17">
        <v>0.122817954235121</v>
      </c>
      <c r="Y9" s="17">
        <v>0.185264617444549</v>
      </c>
      <c r="Z9" s="17">
        <v>0.30318767191462198</v>
      </c>
      <c r="AA9" s="17">
        <v>0.14767104288425101</v>
      </c>
      <c r="AB9" s="17">
        <v>0.18848435147970399</v>
      </c>
      <c r="AC9" s="17">
        <v>0.25345240180253698</v>
      </c>
      <c r="AD9" s="17">
        <v>0.30620491159287599</v>
      </c>
      <c r="AE9" s="17"/>
      <c r="AF9" s="17">
        <v>0.18184250225019999</v>
      </c>
      <c r="AG9" s="17">
        <v>0.198420634754779</v>
      </c>
      <c r="AH9" s="17">
        <v>0.24137238606477601</v>
      </c>
      <c r="AI9" s="17">
        <v>0.114091691468999</v>
      </c>
      <c r="AJ9" s="17">
        <v>0</v>
      </c>
      <c r="AK9" s="17"/>
      <c r="AL9" s="17">
        <v>0.19556115829944301</v>
      </c>
      <c r="AM9" s="17">
        <v>0.169835647313752</v>
      </c>
      <c r="AN9" s="17">
        <v>0.30712195792390501</v>
      </c>
      <c r="AO9" s="17">
        <v>0.20254698855190501</v>
      </c>
      <c r="AP9" s="17">
        <v>0.16702183783304</v>
      </c>
      <c r="AQ9" s="17">
        <v>9.9151992027719002E-2</v>
      </c>
      <c r="AR9" s="17"/>
      <c r="AS9" s="17">
        <v>0.19655441033150001</v>
      </c>
      <c r="AT9" s="17">
        <v>0.184518175292397</v>
      </c>
      <c r="AU9" s="17"/>
      <c r="AV9" s="17">
        <v>0.17836011488499701</v>
      </c>
      <c r="AW9" s="17">
        <v>0.242960846743449</v>
      </c>
    </row>
    <row r="10" spans="2:49" x14ac:dyDescent="0.3">
      <c r="B10" s="18" t="s">
        <v>440</v>
      </c>
      <c r="C10" s="17">
        <v>0.54616288555704895</v>
      </c>
      <c r="D10" s="17">
        <v>0.53595245227139798</v>
      </c>
      <c r="E10" s="17">
        <v>0.55715254972038897</v>
      </c>
      <c r="F10" s="17"/>
      <c r="G10" s="17">
        <v>0.44811996199824899</v>
      </c>
      <c r="H10" s="17">
        <v>0.65544407335365296</v>
      </c>
      <c r="I10" s="17">
        <v>0.50848782554706495</v>
      </c>
      <c r="J10" s="17">
        <v>0.62691421056577001</v>
      </c>
      <c r="K10" s="17">
        <v>0.55284243779358599</v>
      </c>
      <c r="L10" s="17">
        <v>0.51811446102077796</v>
      </c>
      <c r="M10" s="17"/>
      <c r="N10" s="17">
        <v>0.56893823463828097</v>
      </c>
      <c r="O10" s="17">
        <v>0.575975109282999</v>
      </c>
      <c r="P10" s="17">
        <v>0.54851507562663304</v>
      </c>
      <c r="Q10" s="17">
        <v>0.50116446795718705</v>
      </c>
      <c r="R10" s="17"/>
      <c r="S10" s="17">
        <v>0.52728471273785904</v>
      </c>
      <c r="T10" s="17">
        <v>0.53474052560335406</v>
      </c>
      <c r="U10" s="17">
        <v>0.47144250135581101</v>
      </c>
      <c r="V10" s="17">
        <v>0.47661326734343001</v>
      </c>
      <c r="W10" s="17">
        <v>0.62151737017563102</v>
      </c>
      <c r="X10" s="17">
        <v>0.60917221375640096</v>
      </c>
      <c r="Y10" s="17">
        <v>0.52119244450052604</v>
      </c>
      <c r="Z10" s="17">
        <v>0.28721279778236197</v>
      </c>
      <c r="AA10" s="17">
        <v>0.66400422225187195</v>
      </c>
      <c r="AB10" s="17">
        <v>0.61771260304423403</v>
      </c>
      <c r="AC10" s="17">
        <v>0.49352043266481899</v>
      </c>
      <c r="AD10" s="17">
        <v>0.56756125146488601</v>
      </c>
      <c r="AE10" s="17"/>
      <c r="AF10" s="17">
        <v>0.52875047419896304</v>
      </c>
      <c r="AG10" s="17">
        <v>0.50869941492326398</v>
      </c>
      <c r="AH10" s="17">
        <v>0.50697323822099705</v>
      </c>
      <c r="AI10" s="17">
        <v>0.64933038235419605</v>
      </c>
      <c r="AJ10" s="17">
        <v>1</v>
      </c>
      <c r="AK10" s="17"/>
      <c r="AL10" s="17">
        <v>0.56121120634039401</v>
      </c>
      <c r="AM10" s="17">
        <v>0.54531433692657605</v>
      </c>
      <c r="AN10" s="17">
        <v>0.51826434852942005</v>
      </c>
      <c r="AO10" s="17">
        <v>0.51081420297129199</v>
      </c>
      <c r="AP10" s="17">
        <v>0.56026733961810804</v>
      </c>
      <c r="AQ10" s="17">
        <v>0.65096499345431802</v>
      </c>
      <c r="AR10" s="17"/>
      <c r="AS10" s="17">
        <v>0.56278007311259803</v>
      </c>
      <c r="AT10" s="17">
        <v>0.52222068122296905</v>
      </c>
      <c r="AU10" s="17"/>
      <c r="AV10" s="17">
        <v>0.59830145805230595</v>
      </c>
      <c r="AW10" s="17">
        <v>0.47217909896023902</v>
      </c>
    </row>
    <row r="11" spans="2:49" x14ac:dyDescent="0.3">
      <c r="B11" s="18" t="s">
        <v>441</v>
      </c>
      <c r="C11" s="17">
        <v>0.16853768767249899</v>
      </c>
      <c r="D11" s="17">
        <v>0.19432568907171699</v>
      </c>
      <c r="E11" s="17">
        <v>0.140781620237105</v>
      </c>
      <c r="F11" s="17"/>
      <c r="G11" s="17">
        <v>0.18768567714787701</v>
      </c>
      <c r="H11" s="17">
        <v>0.114409391492495</v>
      </c>
      <c r="I11" s="17">
        <v>0.108003010755523</v>
      </c>
      <c r="J11" s="17">
        <v>0.16242775691036099</v>
      </c>
      <c r="K11" s="17">
        <v>0.162451485195962</v>
      </c>
      <c r="L11" s="17">
        <v>0.197743280947904</v>
      </c>
      <c r="M11" s="17"/>
      <c r="N11" s="17">
        <v>0.16519492945609701</v>
      </c>
      <c r="O11" s="17">
        <v>0.13921009941332599</v>
      </c>
      <c r="P11" s="17">
        <v>0.14935649755552899</v>
      </c>
      <c r="Q11" s="17">
        <v>0.208306786574813</v>
      </c>
      <c r="R11" s="17"/>
      <c r="S11" s="17">
        <v>0.21449821052919499</v>
      </c>
      <c r="T11" s="17">
        <v>0.18423813754556401</v>
      </c>
      <c r="U11" s="17">
        <v>0.22476069139348201</v>
      </c>
      <c r="V11" s="17">
        <v>0.27283765573546598</v>
      </c>
      <c r="W11" s="17">
        <v>0.11296059141782901</v>
      </c>
      <c r="X11" s="17">
        <v>0.14317066822652</v>
      </c>
      <c r="Y11" s="17">
        <v>0.20497919988191399</v>
      </c>
      <c r="Z11" s="17">
        <v>0.28219051621354801</v>
      </c>
      <c r="AA11" s="17">
        <v>7.7585809528914598E-2</v>
      </c>
      <c r="AB11" s="17">
        <v>0.10764543772087699</v>
      </c>
      <c r="AC11" s="17">
        <v>0.112414785060979</v>
      </c>
      <c r="AD11" s="17">
        <v>0.126233836942239</v>
      </c>
      <c r="AE11" s="17"/>
      <c r="AF11" s="17">
        <v>0.19465265457412501</v>
      </c>
      <c r="AG11" s="17">
        <v>0.161099803326682</v>
      </c>
      <c r="AH11" s="17">
        <v>0.157353932094489</v>
      </c>
      <c r="AI11" s="17">
        <v>0.209626913261828</v>
      </c>
      <c r="AJ11" s="17">
        <v>0</v>
      </c>
      <c r="AK11" s="17"/>
      <c r="AL11" s="17">
        <v>0.15756376714362999</v>
      </c>
      <c r="AM11" s="17">
        <v>0.184039941803739</v>
      </c>
      <c r="AN11" s="17">
        <v>0.155900215656011</v>
      </c>
      <c r="AO11" s="17">
        <v>0.171097729774116</v>
      </c>
      <c r="AP11" s="17">
        <v>0.16292763178492101</v>
      </c>
      <c r="AQ11" s="17">
        <v>0.140941152536842</v>
      </c>
      <c r="AR11" s="17"/>
      <c r="AS11" s="17">
        <v>0.15102347645936401</v>
      </c>
      <c r="AT11" s="17">
        <v>0.19377233235670899</v>
      </c>
      <c r="AU11" s="17"/>
      <c r="AV11" s="17">
        <v>0.12596229442698201</v>
      </c>
      <c r="AW11" s="17">
        <v>0.21494461887532901</v>
      </c>
    </row>
    <row r="12" spans="2:49" x14ac:dyDescent="0.3">
      <c r="B12" s="18" t="s">
        <v>442</v>
      </c>
      <c r="C12" s="17">
        <v>7.0237273072544307E-2</v>
      </c>
      <c r="D12" s="17">
        <v>7.1276707165153205E-2</v>
      </c>
      <c r="E12" s="17">
        <v>6.9118512361992304E-2</v>
      </c>
      <c r="F12" s="17"/>
      <c r="G12" s="17">
        <v>4.8669009311063598E-2</v>
      </c>
      <c r="H12" s="17">
        <v>5.6624193535799699E-2</v>
      </c>
      <c r="I12" s="17">
        <v>7.2358912999127695E-2</v>
      </c>
      <c r="J12" s="17">
        <v>3.55398833400574E-2</v>
      </c>
      <c r="K12" s="17">
        <v>8.38799239189124E-2</v>
      </c>
      <c r="L12" s="17">
        <v>8.5686191872293205E-2</v>
      </c>
      <c r="M12" s="17"/>
      <c r="N12" s="17">
        <v>4.7062731312737097E-2</v>
      </c>
      <c r="O12" s="17">
        <v>5.7775089171436998E-2</v>
      </c>
      <c r="P12" s="17">
        <v>0.104971920400959</v>
      </c>
      <c r="Q12" s="17">
        <v>7.3666740275101394E-2</v>
      </c>
      <c r="R12" s="17"/>
      <c r="S12" s="17">
        <v>3.7173847799663901E-2</v>
      </c>
      <c r="T12" s="17">
        <v>4.3154974565684102E-2</v>
      </c>
      <c r="U12" s="17">
        <v>8.9917844346886905E-2</v>
      </c>
      <c r="V12" s="17">
        <v>5.2239749063313898E-2</v>
      </c>
      <c r="W12" s="17">
        <v>0.115046189717651</v>
      </c>
      <c r="X12" s="17">
        <v>0.10321773591330401</v>
      </c>
      <c r="Y12" s="17">
        <v>6.2594510405426504E-2</v>
      </c>
      <c r="Z12" s="17">
        <v>0.127409014089468</v>
      </c>
      <c r="AA12" s="17">
        <v>7.3271562123023798E-2</v>
      </c>
      <c r="AB12" s="17">
        <v>5.0397887752557199E-2</v>
      </c>
      <c r="AC12" s="17">
        <v>0.111824953354283</v>
      </c>
      <c r="AD12" s="17">
        <v>0</v>
      </c>
      <c r="AE12" s="17"/>
      <c r="AF12" s="17">
        <v>5.9659372757693598E-2</v>
      </c>
      <c r="AG12" s="17">
        <v>0.116519424959922</v>
      </c>
      <c r="AH12" s="17">
        <v>6.8359041542190802E-2</v>
      </c>
      <c r="AI12" s="17">
        <v>0</v>
      </c>
      <c r="AJ12" s="17">
        <v>0</v>
      </c>
      <c r="AK12" s="17"/>
      <c r="AL12" s="17">
        <v>5.3204959743810502E-2</v>
      </c>
      <c r="AM12" s="17">
        <v>6.9541432059004801E-2</v>
      </c>
      <c r="AN12" s="17">
        <v>1.8713477890664399E-2</v>
      </c>
      <c r="AO12" s="17">
        <v>8.64780891934257E-2</v>
      </c>
      <c r="AP12" s="17">
        <v>9.6402592719658203E-2</v>
      </c>
      <c r="AQ12" s="17">
        <v>0.108941861981121</v>
      </c>
      <c r="AR12" s="17"/>
      <c r="AS12" s="17">
        <v>6.3711820551633699E-2</v>
      </c>
      <c r="AT12" s="17">
        <v>7.9639208093481004E-2</v>
      </c>
      <c r="AU12" s="17"/>
      <c r="AV12" s="17">
        <v>6.5789103794851894E-2</v>
      </c>
      <c r="AW12" s="17">
        <v>5.8413494325182003E-2</v>
      </c>
    </row>
    <row r="13" spans="2:49" x14ac:dyDescent="0.3">
      <c r="B13" s="18" t="s">
        <v>176</v>
      </c>
      <c r="C13" s="21">
        <v>2.3438990256195499E-2</v>
      </c>
      <c r="D13" s="21">
        <v>1.93084371447594E-2</v>
      </c>
      <c r="E13" s="21">
        <v>2.7884775291323501E-2</v>
      </c>
      <c r="F13" s="21"/>
      <c r="G13" s="21">
        <v>2.1276726527556002E-2</v>
      </c>
      <c r="H13" s="21">
        <v>2.98537748211707E-2</v>
      </c>
      <c r="I13" s="21">
        <v>4.1590324295814801E-2</v>
      </c>
      <c r="J13" s="21">
        <v>1.1125441418007901E-2</v>
      </c>
      <c r="K13" s="21">
        <v>2.9883042510117402E-2</v>
      </c>
      <c r="L13" s="21">
        <v>1.97429034971002E-2</v>
      </c>
      <c r="M13" s="21"/>
      <c r="N13" s="21">
        <v>8.5837592393965597E-3</v>
      </c>
      <c r="O13" s="21">
        <v>1.38192614251936E-2</v>
      </c>
      <c r="P13" s="21">
        <v>1.7774467332154799E-2</v>
      </c>
      <c r="Q13" s="21">
        <v>4.9691388440713601E-2</v>
      </c>
      <c r="R13" s="21"/>
      <c r="S13" s="21">
        <v>1.9930945121906699E-2</v>
      </c>
      <c r="T13" s="21">
        <v>4.0832095827791702E-2</v>
      </c>
      <c r="U13" s="21">
        <v>0</v>
      </c>
      <c r="V13" s="21">
        <v>2.42136656653416E-2</v>
      </c>
      <c r="W13" s="21">
        <v>0</v>
      </c>
      <c r="X13" s="21">
        <v>2.1621427868652999E-2</v>
      </c>
      <c r="Y13" s="21">
        <v>2.5969227767584799E-2</v>
      </c>
      <c r="Z13" s="21">
        <v>0</v>
      </c>
      <c r="AA13" s="21">
        <v>3.7467363211938498E-2</v>
      </c>
      <c r="AB13" s="21">
        <v>3.5759720002627698E-2</v>
      </c>
      <c r="AC13" s="21">
        <v>2.87874271173818E-2</v>
      </c>
      <c r="AD13" s="21">
        <v>0</v>
      </c>
      <c r="AE13" s="21"/>
      <c r="AF13" s="21">
        <v>3.5094996219018203E-2</v>
      </c>
      <c r="AG13" s="21">
        <v>1.5260722035352401E-2</v>
      </c>
      <c r="AH13" s="21">
        <v>2.5941402077546999E-2</v>
      </c>
      <c r="AI13" s="21">
        <v>2.6951012914977399E-2</v>
      </c>
      <c r="AJ13" s="21">
        <v>0</v>
      </c>
      <c r="AK13" s="21"/>
      <c r="AL13" s="21">
        <v>3.2458908472722599E-2</v>
      </c>
      <c r="AM13" s="21">
        <v>3.1268641896927601E-2</v>
      </c>
      <c r="AN13" s="21">
        <v>0</v>
      </c>
      <c r="AO13" s="21">
        <v>2.9062989509260999E-2</v>
      </c>
      <c r="AP13" s="21">
        <v>1.3380598044272799E-2</v>
      </c>
      <c r="AQ13" s="21">
        <v>0</v>
      </c>
      <c r="AR13" s="21"/>
      <c r="AS13" s="21">
        <v>2.5930219544904601E-2</v>
      </c>
      <c r="AT13" s="21">
        <v>1.9849603034444899E-2</v>
      </c>
      <c r="AU13" s="21"/>
      <c r="AV13" s="21">
        <v>3.1587028840862501E-2</v>
      </c>
      <c r="AW13" s="21">
        <v>1.15019410958012E-2</v>
      </c>
    </row>
    <row r="14" spans="2:49" x14ac:dyDescent="0.3">
      <c r="B14" s="18" t="s">
        <v>443</v>
      </c>
      <c r="C14" s="21">
        <v>0.73778604899876099</v>
      </c>
      <c r="D14" s="21">
        <v>0.71508916661837096</v>
      </c>
      <c r="E14" s="21">
        <v>0.76221509210957905</v>
      </c>
      <c r="F14" s="21"/>
      <c r="G14" s="21">
        <v>0.74236858701350295</v>
      </c>
      <c r="H14" s="21">
        <v>0.79911264015053396</v>
      </c>
      <c r="I14" s="21">
        <v>0.77804775194953502</v>
      </c>
      <c r="J14" s="21">
        <v>0.79090691833157301</v>
      </c>
      <c r="K14" s="21">
        <v>0.72378554837500797</v>
      </c>
      <c r="L14" s="21">
        <v>0.69682762368270201</v>
      </c>
      <c r="M14" s="21"/>
      <c r="N14" s="21">
        <v>0.77915857999176996</v>
      </c>
      <c r="O14" s="21">
        <v>0.78919554999004404</v>
      </c>
      <c r="P14" s="21">
        <v>0.72789711471135798</v>
      </c>
      <c r="Q14" s="21">
        <v>0.66833508470937197</v>
      </c>
      <c r="R14" s="21"/>
      <c r="S14" s="21">
        <v>0.72839699654923395</v>
      </c>
      <c r="T14" s="21">
        <v>0.73177479206096097</v>
      </c>
      <c r="U14" s="21">
        <v>0.68532146425963103</v>
      </c>
      <c r="V14" s="21">
        <v>0.650708929535879</v>
      </c>
      <c r="W14" s="21">
        <v>0.77199321886451999</v>
      </c>
      <c r="X14" s="21">
        <v>0.73199016799152306</v>
      </c>
      <c r="Y14" s="21">
        <v>0.70645706194507496</v>
      </c>
      <c r="Z14" s="21">
        <v>0.59040046969698401</v>
      </c>
      <c r="AA14" s="21">
        <v>0.81167526513612298</v>
      </c>
      <c r="AB14" s="21">
        <v>0.80619695452393803</v>
      </c>
      <c r="AC14" s="21">
        <v>0.74697283446735596</v>
      </c>
      <c r="AD14" s="21">
        <v>0.873766163057761</v>
      </c>
      <c r="AE14" s="21"/>
      <c r="AF14" s="21">
        <v>0.71059297644916297</v>
      </c>
      <c r="AG14" s="21">
        <v>0.70712004967804298</v>
      </c>
      <c r="AH14" s="21">
        <v>0.748345624285774</v>
      </c>
      <c r="AI14" s="21">
        <v>0.76342207382319505</v>
      </c>
      <c r="AJ14" s="21">
        <v>1</v>
      </c>
      <c r="AK14" s="21"/>
      <c r="AL14" s="21">
        <v>0.75677236463983699</v>
      </c>
      <c r="AM14" s="21">
        <v>0.71514998424032805</v>
      </c>
      <c r="AN14" s="21">
        <v>0.825386306453325</v>
      </c>
      <c r="AO14" s="21">
        <v>0.71336119152319699</v>
      </c>
      <c r="AP14" s="21">
        <v>0.72728917745114796</v>
      </c>
      <c r="AQ14" s="21">
        <v>0.75011698548203698</v>
      </c>
      <c r="AR14" s="21"/>
      <c r="AS14" s="21">
        <v>0.75933448344409704</v>
      </c>
      <c r="AT14" s="21">
        <v>0.70673885651536505</v>
      </c>
      <c r="AU14" s="21"/>
      <c r="AV14" s="21">
        <v>0.77666157293730298</v>
      </c>
      <c r="AW14" s="21">
        <v>0.715139945703688</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0.21614912358778501</v>
      </c>
      <c r="D9" s="17">
        <v>0.260822804585987</v>
      </c>
      <c r="E9" s="17">
        <v>0.16806607584873101</v>
      </c>
      <c r="F9" s="17"/>
      <c r="G9" s="17">
        <v>0.18516532523158999</v>
      </c>
      <c r="H9" s="17">
        <v>0.11741070956484401</v>
      </c>
      <c r="I9" s="17">
        <v>0.19443187995778</v>
      </c>
      <c r="J9" s="17">
        <v>0.19911722664912301</v>
      </c>
      <c r="K9" s="17">
        <v>0.233350141803567</v>
      </c>
      <c r="L9" s="17">
        <v>0.24602071662285099</v>
      </c>
      <c r="M9" s="17"/>
      <c r="N9" s="17">
        <v>0.23602506414357699</v>
      </c>
      <c r="O9" s="17">
        <v>0.24024560898054301</v>
      </c>
      <c r="P9" s="17">
        <v>0.17449422770596201</v>
      </c>
      <c r="Q9" s="17">
        <v>0.21237586522197099</v>
      </c>
      <c r="R9" s="17"/>
      <c r="S9" s="17">
        <v>0.21642258198711101</v>
      </c>
      <c r="T9" s="17">
        <v>0.21497942130731601</v>
      </c>
      <c r="U9" s="17">
        <v>0.23388560449384399</v>
      </c>
      <c r="V9" s="17">
        <v>0.117820117839828</v>
      </c>
      <c r="W9" s="17">
        <v>0.15386149545079</v>
      </c>
      <c r="X9" s="17">
        <v>0.166501065469355</v>
      </c>
      <c r="Y9" s="17">
        <v>0.21038395417078401</v>
      </c>
      <c r="Z9" s="17">
        <v>0.33512949100401201</v>
      </c>
      <c r="AA9" s="17">
        <v>0.20319082065782099</v>
      </c>
      <c r="AB9" s="17">
        <v>0.189797666830299</v>
      </c>
      <c r="AC9" s="17">
        <v>0.30198170863713503</v>
      </c>
      <c r="AD9" s="17">
        <v>0.49944274264981903</v>
      </c>
      <c r="AE9" s="17"/>
      <c r="AF9" s="17">
        <v>0.25181851530038302</v>
      </c>
      <c r="AG9" s="17">
        <v>0.21769974888561799</v>
      </c>
      <c r="AH9" s="17">
        <v>0.17957561302859801</v>
      </c>
      <c r="AI9" s="17">
        <v>0.16796532189944999</v>
      </c>
      <c r="AJ9" s="17">
        <v>0</v>
      </c>
      <c r="AK9" s="17"/>
      <c r="AL9" s="17">
        <v>0.21910316774892899</v>
      </c>
      <c r="AM9" s="17">
        <v>0.218363524337082</v>
      </c>
      <c r="AN9" s="17">
        <v>0.27878769460938801</v>
      </c>
      <c r="AO9" s="17">
        <v>0.22667724213696999</v>
      </c>
      <c r="AP9" s="17">
        <v>0.188065816436223</v>
      </c>
      <c r="AQ9" s="17">
        <v>9.9151992027719002E-2</v>
      </c>
      <c r="AR9" s="17"/>
      <c r="AS9" s="17">
        <v>0.22389645280117201</v>
      </c>
      <c r="AT9" s="17">
        <v>0.20498669682632301</v>
      </c>
      <c r="AU9" s="17"/>
      <c r="AV9" s="17">
        <v>0.23830973846911499</v>
      </c>
      <c r="AW9" s="17">
        <v>0.18713387373877299</v>
      </c>
    </row>
    <row r="10" spans="2:49" x14ac:dyDescent="0.3">
      <c r="B10" s="18" t="s">
        <v>440</v>
      </c>
      <c r="C10" s="17">
        <v>0.367889006200807</v>
      </c>
      <c r="D10" s="17">
        <v>0.36838333618827501</v>
      </c>
      <c r="E10" s="17">
        <v>0.36735695037162103</v>
      </c>
      <c r="F10" s="17"/>
      <c r="G10" s="17">
        <v>0.32570617457398199</v>
      </c>
      <c r="H10" s="17">
        <v>0.45234469423271401</v>
      </c>
      <c r="I10" s="17">
        <v>0.38196230388026697</v>
      </c>
      <c r="J10" s="17">
        <v>0.33968417202406298</v>
      </c>
      <c r="K10" s="17">
        <v>0.37111536979028997</v>
      </c>
      <c r="L10" s="17">
        <v>0.36921379686946298</v>
      </c>
      <c r="M10" s="17"/>
      <c r="N10" s="17">
        <v>0.36564246405630302</v>
      </c>
      <c r="O10" s="17">
        <v>0.37000811011058499</v>
      </c>
      <c r="P10" s="17">
        <v>0.39262700377411303</v>
      </c>
      <c r="Q10" s="17">
        <v>0.35027100604824102</v>
      </c>
      <c r="R10" s="17"/>
      <c r="S10" s="17">
        <v>0.30950533610280001</v>
      </c>
      <c r="T10" s="17">
        <v>0.36533473795813598</v>
      </c>
      <c r="U10" s="17">
        <v>0.300123641482133</v>
      </c>
      <c r="V10" s="17">
        <v>0.45447860044626398</v>
      </c>
      <c r="W10" s="17">
        <v>0.50431334188627697</v>
      </c>
      <c r="X10" s="17">
        <v>0.25471940868331</v>
      </c>
      <c r="Y10" s="17">
        <v>0.37391267124140698</v>
      </c>
      <c r="Z10" s="17">
        <v>0.29611187628112801</v>
      </c>
      <c r="AA10" s="17">
        <v>0.451007967488672</v>
      </c>
      <c r="AB10" s="17">
        <v>0.43532475549196098</v>
      </c>
      <c r="AC10" s="17">
        <v>0.26147693235811698</v>
      </c>
      <c r="AD10" s="17">
        <v>0.37210241038376202</v>
      </c>
      <c r="AE10" s="17"/>
      <c r="AF10" s="17">
        <v>0.37430307646143401</v>
      </c>
      <c r="AG10" s="17">
        <v>0.35414162991683101</v>
      </c>
      <c r="AH10" s="17">
        <v>0.36080447891872502</v>
      </c>
      <c r="AI10" s="17">
        <v>0.37039597226092102</v>
      </c>
      <c r="AJ10" s="17">
        <v>1</v>
      </c>
      <c r="AK10" s="17"/>
      <c r="AL10" s="17">
        <v>0.35320245871959899</v>
      </c>
      <c r="AM10" s="17">
        <v>0.323741114527763</v>
      </c>
      <c r="AN10" s="17">
        <v>0.44376293401436301</v>
      </c>
      <c r="AO10" s="17">
        <v>0.31503441957093498</v>
      </c>
      <c r="AP10" s="17">
        <v>0.45159923088166498</v>
      </c>
      <c r="AQ10" s="17">
        <v>0.50318071076208803</v>
      </c>
      <c r="AR10" s="17"/>
      <c r="AS10" s="17">
        <v>0.40921480003041</v>
      </c>
      <c r="AT10" s="17">
        <v>0.30834640328867202</v>
      </c>
      <c r="AU10" s="17"/>
      <c r="AV10" s="17">
        <v>0.42120897057760898</v>
      </c>
      <c r="AW10" s="17">
        <v>0.37862242482966102</v>
      </c>
    </row>
    <row r="11" spans="2:49" x14ac:dyDescent="0.3">
      <c r="B11" s="18" t="s">
        <v>441</v>
      </c>
      <c r="C11" s="17">
        <v>0.27449086131295702</v>
      </c>
      <c r="D11" s="17">
        <v>0.238184933849415</v>
      </c>
      <c r="E11" s="17">
        <v>0.31356755265411601</v>
      </c>
      <c r="F11" s="17"/>
      <c r="G11" s="17">
        <v>0.37530693796861903</v>
      </c>
      <c r="H11" s="17">
        <v>0.22872729110968801</v>
      </c>
      <c r="I11" s="17">
        <v>0.31157209878104902</v>
      </c>
      <c r="J11" s="17">
        <v>0.35428893743419898</v>
      </c>
      <c r="K11" s="17">
        <v>0.20798071701274201</v>
      </c>
      <c r="L11" s="17">
        <v>0.24824877148684801</v>
      </c>
      <c r="M11" s="17"/>
      <c r="N11" s="17">
        <v>0.26814694029577602</v>
      </c>
      <c r="O11" s="17">
        <v>0.25272341296756201</v>
      </c>
      <c r="P11" s="17">
        <v>0.25797224727860402</v>
      </c>
      <c r="Q11" s="17">
        <v>0.31528378352696101</v>
      </c>
      <c r="R11" s="17"/>
      <c r="S11" s="17">
        <v>0.30399737212040501</v>
      </c>
      <c r="T11" s="17">
        <v>0.33623147272556397</v>
      </c>
      <c r="U11" s="17">
        <v>0.30632610909485603</v>
      </c>
      <c r="V11" s="17">
        <v>0.248615192873264</v>
      </c>
      <c r="W11" s="17">
        <v>0.25971932923646601</v>
      </c>
      <c r="X11" s="17">
        <v>0.32842822420629803</v>
      </c>
      <c r="Y11" s="17">
        <v>0.33334351392637301</v>
      </c>
      <c r="Z11" s="17">
        <v>0.117163030928592</v>
      </c>
      <c r="AA11" s="17">
        <v>0.24980279839129799</v>
      </c>
      <c r="AB11" s="17">
        <v>0.237351887516497</v>
      </c>
      <c r="AC11" s="17">
        <v>0.23668755694136101</v>
      </c>
      <c r="AD11" s="17">
        <v>0.12845484696641901</v>
      </c>
      <c r="AE11" s="17"/>
      <c r="AF11" s="17">
        <v>0.29119094241399501</v>
      </c>
      <c r="AG11" s="17">
        <v>0.22851412962196599</v>
      </c>
      <c r="AH11" s="17">
        <v>0.32189221202021701</v>
      </c>
      <c r="AI11" s="17">
        <v>0.31177088677327802</v>
      </c>
      <c r="AJ11" s="17">
        <v>0</v>
      </c>
      <c r="AK11" s="17"/>
      <c r="AL11" s="17">
        <v>0.243788585677613</v>
      </c>
      <c r="AM11" s="17">
        <v>0.33589583360485997</v>
      </c>
      <c r="AN11" s="17">
        <v>0.155326178472075</v>
      </c>
      <c r="AO11" s="17">
        <v>0.31200582290384199</v>
      </c>
      <c r="AP11" s="17">
        <v>0.219918301471594</v>
      </c>
      <c r="AQ11" s="17">
        <v>0.25105619450814698</v>
      </c>
      <c r="AR11" s="17"/>
      <c r="AS11" s="17">
        <v>0.24325368928511401</v>
      </c>
      <c r="AT11" s="17">
        <v>0.31949768048794502</v>
      </c>
      <c r="AU11" s="17"/>
      <c r="AV11" s="17">
        <v>0.210204786169985</v>
      </c>
      <c r="AW11" s="17">
        <v>0.327548342266126</v>
      </c>
    </row>
    <row r="12" spans="2:49" x14ac:dyDescent="0.3">
      <c r="B12" s="18" t="s">
        <v>442</v>
      </c>
      <c r="C12" s="17">
        <v>0.13164174991757899</v>
      </c>
      <c r="D12" s="17">
        <v>0.12531396667498801</v>
      </c>
      <c r="E12" s="17">
        <v>0.13845245136275799</v>
      </c>
      <c r="F12" s="17"/>
      <c r="G12" s="17">
        <v>0.11382156222581</v>
      </c>
      <c r="H12" s="17">
        <v>0.17166353027158299</v>
      </c>
      <c r="I12" s="17">
        <v>9.3333135643439397E-2</v>
      </c>
      <c r="J12" s="17">
        <v>9.5212704490654901E-2</v>
      </c>
      <c r="K12" s="17">
        <v>0.16851264129820501</v>
      </c>
      <c r="L12" s="17">
        <v>0.13651671502083801</v>
      </c>
      <c r="M12" s="17"/>
      <c r="N12" s="17">
        <v>0.121601772264949</v>
      </c>
      <c r="O12" s="17">
        <v>0.11452165688332799</v>
      </c>
      <c r="P12" s="17">
        <v>0.17490652124132</v>
      </c>
      <c r="Q12" s="17">
        <v>0.11482558336793799</v>
      </c>
      <c r="R12" s="17"/>
      <c r="S12" s="17">
        <v>0.15014376466777801</v>
      </c>
      <c r="T12" s="17">
        <v>8.3454368008983704E-2</v>
      </c>
      <c r="U12" s="17">
        <v>0.13562992066627999</v>
      </c>
      <c r="V12" s="17">
        <v>0.179086088840645</v>
      </c>
      <c r="W12" s="17">
        <v>8.2105833426467406E-2</v>
      </c>
      <c r="X12" s="17">
        <v>0.22872987377238399</v>
      </c>
      <c r="Y12" s="17">
        <v>8.2359860661435594E-2</v>
      </c>
      <c r="Z12" s="17">
        <v>0.251595601786268</v>
      </c>
      <c r="AA12" s="17">
        <v>9.5998413462209303E-2</v>
      </c>
      <c r="AB12" s="17">
        <v>0.104278129750263</v>
      </c>
      <c r="AC12" s="17">
        <v>0.19985380206338699</v>
      </c>
      <c r="AD12" s="17">
        <v>0</v>
      </c>
      <c r="AE12" s="17"/>
      <c r="AF12" s="17">
        <v>8.2687465824188303E-2</v>
      </c>
      <c r="AG12" s="17">
        <v>0.184464958922885</v>
      </c>
      <c r="AH12" s="17">
        <v>0.12850895696214501</v>
      </c>
      <c r="AI12" s="17">
        <v>0.124663793857128</v>
      </c>
      <c r="AJ12" s="17">
        <v>0</v>
      </c>
      <c r="AK12" s="17"/>
      <c r="AL12" s="17">
        <v>0.183905787853858</v>
      </c>
      <c r="AM12" s="17">
        <v>0.115837524040265</v>
      </c>
      <c r="AN12" s="17">
        <v>0.122123192904174</v>
      </c>
      <c r="AO12" s="17">
        <v>0.116367932005701</v>
      </c>
      <c r="AP12" s="17">
        <v>0.140416651210518</v>
      </c>
      <c r="AQ12" s="17">
        <v>0.108941861981121</v>
      </c>
      <c r="AR12" s="17"/>
      <c r="AS12" s="17">
        <v>0.11723998799756701</v>
      </c>
      <c r="AT12" s="17">
        <v>0.15239194759736699</v>
      </c>
      <c r="AU12" s="17"/>
      <c r="AV12" s="17">
        <v>0.1213741578925</v>
      </c>
      <c r="AW12" s="17">
        <v>0.10669535916544</v>
      </c>
    </row>
    <row r="13" spans="2:49" x14ac:dyDescent="0.3">
      <c r="B13" s="18" t="s">
        <v>176</v>
      </c>
      <c r="C13" s="21">
        <v>9.8292589808720594E-3</v>
      </c>
      <c r="D13" s="21">
        <v>7.2949587013354704E-3</v>
      </c>
      <c r="E13" s="21">
        <v>1.25569697627744E-2</v>
      </c>
      <c r="F13" s="21"/>
      <c r="G13" s="21">
        <v>0</v>
      </c>
      <c r="H13" s="21">
        <v>2.98537748211707E-2</v>
      </c>
      <c r="I13" s="21">
        <v>1.8700581737465E-2</v>
      </c>
      <c r="J13" s="21">
        <v>1.1696959401959301E-2</v>
      </c>
      <c r="K13" s="21">
        <v>1.90411300951948E-2</v>
      </c>
      <c r="L13" s="21">
        <v>0</v>
      </c>
      <c r="M13" s="21"/>
      <c r="N13" s="21">
        <v>8.5837592393965597E-3</v>
      </c>
      <c r="O13" s="21">
        <v>2.2501211057981502E-2</v>
      </c>
      <c r="P13" s="21">
        <v>0</v>
      </c>
      <c r="Q13" s="21">
        <v>7.2437618348883898E-3</v>
      </c>
      <c r="R13" s="21"/>
      <c r="S13" s="21">
        <v>1.9930945121906699E-2</v>
      </c>
      <c r="T13" s="21">
        <v>0</v>
      </c>
      <c r="U13" s="21">
        <v>2.4034724262887101E-2</v>
      </c>
      <c r="V13" s="21">
        <v>0</v>
      </c>
      <c r="W13" s="21">
        <v>0</v>
      </c>
      <c r="X13" s="21">
        <v>2.1621427868652999E-2</v>
      </c>
      <c r="Y13" s="21">
        <v>0</v>
      </c>
      <c r="Z13" s="21">
        <v>0</v>
      </c>
      <c r="AA13" s="21">
        <v>0</v>
      </c>
      <c r="AB13" s="21">
        <v>3.3247560410980502E-2</v>
      </c>
      <c r="AC13" s="21">
        <v>0</v>
      </c>
      <c r="AD13" s="21">
        <v>0</v>
      </c>
      <c r="AE13" s="21"/>
      <c r="AF13" s="21">
        <v>0</v>
      </c>
      <c r="AG13" s="21">
        <v>1.5179532652699701E-2</v>
      </c>
      <c r="AH13" s="21">
        <v>9.2187390703152294E-3</v>
      </c>
      <c r="AI13" s="21">
        <v>2.5204025209222901E-2</v>
      </c>
      <c r="AJ13" s="21">
        <v>0</v>
      </c>
      <c r="AK13" s="21"/>
      <c r="AL13" s="21">
        <v>0</v>
      </c>
      <c r="AM13" s="21">
        <v>6.1620034900304703E-3</v>
      </c>
      <c r="AN13" s="21">
        <v>0</v>
      </c>
      <c r="AO13" s="21">
        <v>2.99145833825522E-2</v>
      </c>
      <c r="AP13" s="21">
        <v>0</v>
      </c>
      <c r="AQ13" s="21">
        <v>3.7669240720924299E-2</v>
      </c>
      <c r="AR13" s="21"/>
      <c r="AS13" s="21">
        <v>6.3950698857375698E-3</v>
      </c>
      <c r="AT13" s="21">
        <v>1.47772717996917E-2</v>
      </c>
      <c r="AU13" s="21"/>
      <c r="AV13" s="21">
        <v>8.9023468907906897E-3</v>
      </c>
      <c r="AW13" s="21">
        <v>0</v>
      </c>
    </row>
    <row r="14" spans="2:49" x14ac:dyDescent="0.3">
      <c r="B14" s="18" t="s">
        <v>443</v>
      </c>
      <c r="C14" s="21">
        <v>0.58403812978859204</v>
      </c>
      <c r="D14" s="21">
        <v>0.62920614077426096</v>
      </c>
      <c r="E14" s="21">
        <v>0.53542302622035198</v>
      </c>
      <c r="F14" s="21"/>
      <c r="G14" s="21">
        <v>0.510871499805572</v>
      </c>
      <c r="H14" s="21">
        <v>0.56975540379755796</v>
      </c>
      <c r="I14" s="21">
        <v>0.57639418383804597</v>
      </c>
      <c r="J14" s="21">
        <v>0.53880139867318699</v>
      </c>
      <c r="K14" s="21">
        <v>0.60446551159385697</v>
      </c>
      <c r="L14" s="21">
        <v>0.61523451349231395</v>
      </c>
      <c r="M14" s="21"/>
      <c r="N14" s="21">
        <v>0.60166752819987901</v>
      </c>
      <c r="O14" s="21">
        <v>0.61025371909112902</v>
      </c>
      <c r="P14" s="21">
        <v>0.56712123148007598</v>
      </c>
      <c r="Q14" s="21">
        <v>0.56264687127021196</v>
      </c>
      <c r="R14" s="21"/>
      <c r="S14" s="21">
        <v>0.52592791808991102</v>
      </c>
      <c r="T14" s="21">
        <v>0.58031415926545205</v>
      </c>
      <c r="U14" s="21">
        <v>0.53400924597597699</v>
      </c>
      <c r="V14" s="21">
        <v>0.57229871828609102</v>
      </c>
      <c r="W14" s="21">
        <v>0.65817483733706705</v>
      </c>
      <c r="X14" s="21">
        <v>0.421220474152665</v>
      </c>
      <c r="Y14" s="21">
        <v>0.58429662541219096</v>
      </c>
      <c r="Z14" s="21">
        <v>0.63124136728514002</v>
      </c>
      <c r="AA14" s="21">
        <v>0.65419878814649302</v>
      </c>
      <c r="AB14" s="21">
        <v>0.62512242232225901</v>
      </c>
      <c r="AC14" s="21">
        <v>0.563458640995252</v>
      </c>
      <c r="AD14" s="21">
        <v>0.87154515303358104</v>
      </c>
      <c r="AE14" s="21"/>
      <c r="AF14" s="21">
        <v>0.62612159176181703</v>
      </c>
      <c r="AG14" s="21">
        <v>0.57184137880244901</v>
      </c>
      <c r="AH14" s="21">
        <v>0.54038009194732295</v>
      </c>
      <c r="AI14" s="21">
        <v>0.53836129416037104</v>
      </c>
      <c r="AJ14" s="21">
        <v>1</v>
      </c>
      <c r="AK14" s="21"/>
      <c r="AL14" s="21">
        <v>0.57230562646852901</v>
      </c>
      <c r="AM14" s="21">
        <v>0.54210463886484495</v>
      </c>
      <c r="AN14" s="21">
        <v>0.72255062862375097</v>
      </c>
      <c r="AO14" s="21">
        <v>0.54171166170790497</v>
      </c>
      <c r="AP14" s="21">
        <v>0.63966504731788798</v>
      </c>
      <c r="AQ14" s="21">
        <v>0.602332702789807</v>
      </c>
      <c r="AR14" s="21"/>
      <c r="AS14" s="21">
        <v>0.63311125283158098</v>
      </c>
      <c r="AT14" s="21">
        <v>0.513333100114996</v>
      </c>
      <c r="AU14" s="21"/>
      <c r="AV14" s="21">
        <v>0.65951870904672405</v>
      </c>
      <c r="AW14" s="21">
        <v>0.56575629856843401</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0.20299284005679499</v>
      </c>
      <c r="D9" s="17">
        <v>0.24268378858492401</v>
      </c>
      <c r="E9" s="17">
        <v>0.16027279258716301</v>
      </c>
      <c r="F9" s="17"/>
      <c r="G9" s="17">
        <v>0.15783130643815901</v>
      </c>
      <c r="H9" s="17">
        <v>0.14345658393463001</v>
      </c>
      <c r="I9" s="17">
        <v>0.22826531552343601</v>
      </c>
      <c r="J9" s="17">
        <v>0.19899086611181199</v>
      </c>
      <c r="K9" s="17">
        <v>0.15026209601565199</v>
      </c>
      <c r="L9" s="17">
        <v>0.246811137629457</v>
      </c>
      <c r="M9" s="17"/>
      <c r="N9" s="17">
        <v>0.19715144811632801</v>
      </c>
      <c r="O9" s="17">
        <v>0.233608031734726</v>
      </c>
      <c r="P9" s="17">
        <v>0.17463848378795899</v>
      </c>
      <c r="Q9" s="17">
        <v>0.20412882984160099</v>
      </c>
      <c r="R9" s="17"/>
      <c r="S9" s="17">
        <v>0.17744160948523999</v>
      </c>
      <c r="T9" s="17">
        <v>0.18839698030482099</v>
      </c>
      <c r="U9" s="17">
        <v>0.18849175779128399</v>
      </c>
      <c r="V9" s="17">
        <v>0.19563465116853601</v>
      </c>
      <c r="W9" s="17">
        <v>0.15001844998705099</v>
      </c>
      <c r="X9" s="17">
        <v>0.143420964529271</v>
      </c>
      <c r="Y9" s="17">
        <v>0.20607366721432499</v>
      </c>
      <c r="Z9" s="17">
        <v>0.383215980124681</v>
      </c>
      <c r="AA9" s="17">
        <v>0.20415168556052499</v>
      </c>
      <c r="AB9" s="17">
        <v>0.15613514682379601</v>
      </c>
      <c r="AC9" s="17">
        <v>0.24727675254102099</v>
      </c>
      <c r="AD9" s="17">
        <v>0.49944274264981903</v>
      </c>
      <c r="AE9" s="17"/>
      <c r="AF9" s="17">
        <v>0.231735288955636</v>
      </c>
      <c r="AG9" s="17">
        <v>0.19444184418138999</v>
      </c>
      <c r="AH9" s="17">
        <v>0.206163690422692</v>
      </c>
      <c r="AI9" s="17">
        <v>0.14510764486972</v>
      </c>
      <c r="AJ9" s="17">
        <v>0</v>
      </c>
      <c r="AK9" s="17"/>
      <c r="AL9" s="17">
        <v>0.19528217813148599</v>
      </c>
      <c r="AM9" s="17">
        <v>0.21139273479782</v>
      </c>
      <c r="AN9" s="17">
        <v>0.24844390912472</v>
      </c>
      <c r="AO9" s="17">
        <v>0.19834188317853901</v>
      </c>
      <c r="AP9" s="17">
        <v>0.203315534863275</v>
      </c>
      <c r="AQ9" s="17">
        <v>9.9151992027719002E-2</v>
      </c>
      <c r="AR9" s="17"/>
      <c r="AS9" s="17">
        <v>0.20508410885876899</v>
      </c>
      <c r="AT9" s="17">
        <v>0.19997971976751899</v>
      </c>
      <c r="AU9" s="17"/>
      <c r="AV9" s="17">
        <v>0.21755881094867099</v>
      </c>
      <c r="AW9" s="17">
        <v>0.17326608815028599</v>
      </c>
    </row>
    <row r="10" spans="2:49" x14ac:dyDescent="0.3">
      <c r="B10" s="18" t="s">
        <v>440</v>
      </c>
      <c r="C10" s="17">
        <v>0.37798044700234601</v>
      </c>
      <c r="D10" s="17">
        <v>0.36669496792237399</v>
      </c>
      <c r="E10" s="17">
        <v>0.39012720136051598</v>
      </c>
      <c r="F10" s="17"/>
      <c r="G10" s="17">
        <v>0.35556825050472002</v>
      </c>
      <c r="H10" s="17">
        <v>0.33855554676305899</v>
      </c>
      <c r="I10" s="17">
        <v>0.35637352548433299</v>
      </c>
      <c r="J10" s="17">
        <v>0.42555789591957599</v>
      </c>
      <c r="K10" s="17">
        <v>0.40699040228427502</v>
      </c>
      <c r="L10" s="17">
        <v>0.358809225367902</v>
      </c>
      <c r="M10" s="17"/>
      <c r="N10" s="17">
        <v>0.38414788552075502</v>
      </c>
      <c r="O10" s="17">
        <v>0.401850017410043</v>
      </c>
      <c r="P10" s="17">
        <v>0.40895075585956298</v>
      </c>
      <c r="Q10" s="17">
        <v>0.32814801331562998</v>
      </c>
      <c r="R10" s="17"/>
      <c r="S10" s="17">
        <v>0.42947481766700002</v>
      </c>
      <c r="T10" s="17">
        <v>0.44709749477641297</v>
      </c>
      <c r="U10" s="17">
        <v>0.325969165173989</v>
      </c>
      <c r="V10" s="17">
        <v>0.38192891194665302</v>
      </c>
      <c r="W10" s="17">
        <v>0.56491803998168</v>
      </c>
      <c r="X10" s="17">
        <v>0.304653869195945</v>
      </c>
      <c r="Y10" s="17">
        <v>0.27530751395375502</v>
      </c>
      <c r="Z10" s="17">
        <v>0.16297391315700999</v>
      </c>
      <c r="AA10" s="17">
        <v>0.43353744799954003</v>
      </c>
      <c r="AB10" s="17">
        <v>0.41090853164743901</v>
      </c>
      <c r="AC10" s="17">
        <v>0.28747071098564803</v>
      </c>
      <c r="AD10" s="17">
        <v>0.37210241038376202</v>
      </c>
      <c r="AE10" s="17"/>
      <c r="AF10" s="17">
        <v>0.39737356927623302</v>
      </c>
      <c r="AG10" s="17">
        <v>0.38172926672685598</v>
      </c>
      <c r="AH10" s="17">
        <v>0.36141094269187102</v>
      </c>
      <c r="AI10" s="17">
        <v>0.32264114188052501</v>
      </c>
      <c r="AJ10" s="17">
        <v>1</v>
      </c>
      <c r="AK10" s="17"/>
      <c r="AL10" s="17">
        <v>0.387617914980878</v>
      </c>
      <c r="AM10" s="17">
        <v>0.35738127986204399</v>
      </c>
      <c r="AN10" s="17">
        <v>0.47517884824972201</v>
      </c>
      <c r="AO10" s="17">
        <v>0.28054900722270598</v>
      </c>
      <c r="AP10" s="17">
        <v>0.42277302383488402</v>
      </c>
      <c r="AQ10" s="17">
        <v>0.50915477148235699</v>
      </c>
      <c r="AR10" s="17"/>
      <c r="AS10" s="17">
        <v>0.40886929298293301</v>
      </c>
      <c r="AT10" s="17">
        <v>0.33347549936069598</v>
      </c>
      <c r="AU10" s="17"/>
      <c r="AV10" s="17">
        <v>0.41927305700544598</v>
      </c>
      <c r="AW10" s="17">
        <v>0.38233341447225899</v>
      </c>
    </row>
    <row r="11" spans="2:49" x14ac:dyDescent="0.3">
      <c r="B11" s="18" t="s">
        <v>441</v>
      </c>
      <c r="C11" s="17">
        <v>0.26338445097231999</v>
      </c>
      <c r="D11" s="17">
        <v>0.25599525367437598</v>
      </c>
      <c r="E11" s="17">
        <v>0.271337570538282</v>
      </c>
      <c r="F11" s="17"/>
      <c r="G11" s="17">
        <v>0.301103004881554</v>
      </c>
      <c r="H11" s="17">
        <v>0.28765326753588899</v>
      </c>
      <c r="I11" s="17">
        <v>0.31631306609846499</v>
      </c>
      <c r="J11" s="17">
        <v>0.24562394221563799</v>
      </c>
      <c r="K11" s="17">
        <v>0.28235563308892597</v>
      </c>
      <c r="L11" s="17">
        <v>0.233226675810322</v>
      </c>
      <c r="M11" s="17"/>
      <c r="N11" s="17">
        <v>0.297311693452462</v>
      </c>
      <c r="O11" s="17">
        <v>0.25659041077036998</v>
      </c>
      <c r="P11" s="17">
        <v>0.23262822965407601</v>
      </c>
      <c r="Q11" s="17">
        <v>0.267670775503693</v>
      </c>
      <c r="R11" s="17"/>
      <c r="S11" s="17">
        <v>0.22385361493096001</v>
      </c>
      <c r="T11" s="17">
        <v>0.221612489346865</v>
      </c>
      <c r="U11" s="17">
        <v>0.30153518764439202</v>
      </c>
      <c r="V11" s="17">
        <v>0.32213865827333699</v>
      </c>
      <c r="W11" s="17">
        <v>0.20295767660480199</v>
      </c>
      <c r="X11" s="17">
        <v>0.32042985870389801</v>
      </c>
      <c r="Y11" s="17">
        <v>0.37394287030034501</v>
      </c>
      <c r="Z11" s="17">
        <v>0.24258664817963099</v>
      </c>
      <c r="AA11" s="17">
        <v>0.26804319995666298</v>
      </c>
      <c r="AB11" s="17">
        <v>0.25362865580914201</v>
      </c>
      <c r="AC11" s="17">
        <v>0.234162806699588</v>
      </c>
      <c r="AD11" s="17">
        <v>6.3435930353279393E-2</v>
      </c>
      <c r="AE11" s="17"/>
      <c r="AF11" s="17">
        <v>0.26130706344386301</v>
      </c>
      <c r="AG11" s="17">
        <v>0.212263601994964</v>
      </c>
      <c r="AH11" s="17">
        <v>0.27864761659853998</v>
      </c>
      <c r="AI11" s="17">
        <v>0.38180346263725401</v>
      </c>
      <c r="AJ11" s="17">
        <v>0</v>
      </c>
      <c r="AK11" s="17"/>
      <c r="AL11" s="17">
        <v>0.234030072193326</v>
      </c>
      <c r="AM11" s="17">
        <v>0.28642299819807299</v>
      </c>
      <c r="AN11" s="17">
        <v>0.154285175363018</v>
      </c>
      <c r="AO11" s="17">
        <v>0.37188217521330802</v>
      </c>
      <c r="AP11" s="17">
        <v>0.21603687141706401</v>
      </c>
      <c r="AQ11" s="17">
        <v>0.17305736342083899</v>
      </c>
      <c r="AR11" s="17"/>
      <c r="AS11" s="17">
        <v>0.26364213141922299</v>
      </c>
      <c r="AT11" s="17">
        <v>0.26301318249550798</v>
      </c>
      <c r="AU11" s="17"/>
      <c r="AV11" s="17">
        <v>0.24380163052877299</v>
      </c>
      <c r="AW11" s="17">
        <v>0.31424738544849701</v>
      </c>
    </row>
    <row r="12" spans="2:49" x14ac:dyDescent="0.3">
      <c r="B12" s="18" t="s">
        <v>442</v>
      </c>
      <c r="C12" s="17">
        <v>0.137784112486074</v>
      </c>
      <c r="D12" s="17">
        <v>0.123338255191121</v>
      </c>
      <c r="E12" s="17">
        <v>0.15333243602746099</v>
      </c>
      <c r="F12" s="17"/>
      <c r="G12" s="17">
        <v>0.18549743817556599</v>
      </c>
      <c r="H12" s="17">
        <v>0.17247704746487799</v>
      </c>
      <c r="I12" s="17">
        <v>9.9048092893765594E-2</v>
      </c>
      <c r="J12" s="17">
        <v>9.45301490505117E-2</v>
      </c>
      <c r="K12" s="17">
        <v>0.13020557046237599</v>
      </c>
      <c r="L12" s="17">
        <v>0.15611314450310201</v>
      </c>
      <c r="M12" s="17"/>
      <c r="N12" s="17">
        <v>9.56400224264191E-2</v>
      </c>
      <c r="O12" s="17">
        <v>9.2769326544523106E-2</v>
      </c>
      <c r="P12" s="17">
        <v>0.175106193884563</v>
      </c>
      <c r="Q12" s="17">
        <v>0.17883632193255899</v>
      </c>
      <c r="R12" s="17"/>
      <c r="S12" s="17">
        <v>0.12840864738565899</v>
      </c>
      <c r="T12" s="17">
        <v>0.127785937230562</v>
      </c>
      <c r="U12" s="17">
        <v>0.15981785862937301</v>
      </c>
      <c r="V12" s="17">
        <v>0.100297778611474</v>
      </c>
      <c r="W12" s="17">
        <v>8.2105833426467406E-2</v>
      </c>
      <c r="X12" s="17">
        <v>0.20987387970223301</v>
      </c>
      <c r="Y12" s="17">
        <v>0.10176897483785</v>
      </c>
      <c r="Z12" s="17">
        <v>0.21122345853867799</v>
      </c>
      <c r="AA12" s="17">
        <v>9.4267666483271798E-2</v>
      </c>
      <c r="AB12" s="17">
        <v>0.14495739676299199</v>
      </c>
      <c r="AC12" s="17">
        <v>0.23108972977374301</v>
      </c>
      <c r="AD12" s="17">
        <v>6.5018916613139202E-2</v>
      </c>
      <c r="AE12" s="17"/>
      <c r="AF12" s="17">
        <v>8.1967397755407304E-2</v>
      </c>
      <c r="AG12" s="17">
        <v>0.203468807900167</v>
      </c>
      <c r="AH12" s="17">
        <v>0.13596041802749401</v>
      </c>
      <c r="AI12" s="17">
        <v>0.15044775061250101</v>
      </c>
      <c r="AJ12" s="17">
        <v>0</v>
      </c>
      <c r="AK12" s="17"/>
      <c r="AL12" s="17">
        <v>0.16022332524187399</v>
      </c>
      <c r="AM12" s="17">
        <v>0.12099922252178399</v>
      </c>
      <c r="AN12" s="17">
        <v>0.122092067262541</v>
      </c>
      <c r="AO12" s="17">
        <v>0.12840783919281601</v>
      </c>
      <c r="AP12" s="17">
        <v>0.143440841695539</v>
      </c>
      <c r="AQ12" s="17">
        <v>0.218635873069085</v>
      </c>
      <c r="AR12" s="17"/>
      <c r="AS12" s="17">
        <v>0.109081973180171</v>
      </c>
      <c r="AT12" s="17">
        <v>0.17913843202961999</v>
      </c>
      <c r="AU12" s="17"/>
      <c r="AV12" s="17">
        <v>0.100820737165699</v>
      </c>
      <c r="AW12" s="17">
        <v>0.13015311192895701</v>
      </c>
    </row>
    <row r="13" spans="2:49" x14ac:dyDescent="0.3">
      <c r="B13" s="18" t="s">
        <v>176</v>
      </c>
      <c r="C13" s="21">
        <v>1.7858149482464399E-2</v>
      </c>
      <c r="D13" s="21">
        <v>1.12877346272041E-2</v>
      </c>
      <c r="E13" s="21">
        <v>2.4929999486577401E-2</v>
      </c>
      <c r="F13" s="21"/>
      <c r="G13" s="21">
        <v>0</v>
      </c>
      <c r="H13" s="21">
        <v>5.78575543015429E-2</v>
      </c>
      <c r="I13" s="21">
        <v>0</v>
      </c>
      <c r="J13" s="21">
        <v>3.5297146702462402E-2</v>
      </c>
      <c r="K13" s="21">
        <v>3.0186298148770101E-2</v>
      </c>
      <c r="L13" s="21">
        <v>5.0398166892175102E-3</v>
      </c>
      <c r="M13" s="21"/>
      <c r="N13" s="21">
        <v>2.5748950484035801E-2</v>
      </c>
      <c r="O13" s="21">
        <v>1.5182213540338199E-2</v>
      </c>
      <c r="P13" s="21">
        <v>8.6763368138391E-3</v>
      </c>
      <c r="Q13" s="21">
        <v>2.1216059406516701E-2</v>
      </c>
      <c r="R13" s="21"/>
      <c r="S13" s="21">
        <v>4.0821310531140902E-2</v>
      </c>
      <c r="T13" s="21">
        <v>1.51070983413398E-2</v>
      </c>
      <c r="U13" s="21">
        <v>2.41860307609616E-2</v>
      </c>
      <c r="V13" s="21">
        <v>0</v>
      </c>
      <c r="W13" s="21">
        <v>0</v>
      </c>
      <c r="X13" s="21">
        <v>2.1621427868652999E-2</v>
      </c>
      <c r="Y13" s="21">
        <v>4.2906973693725002E-2</v>
      </c>
      <c r="Z13" s="21">
        <v>0</v>
      </c>
      <c r="AA13" s="21">
        <v>0</v>
      </c>
      <c r="AB13" s="21">
        <v>3.4370268956631297E-2</v>
      </c>
      <c r="AC13" s="21">
        <v>0</v>
      </c>
      <c r="AD13" s="21">
        <v>0</v>
      </c>
      <c r="AE13" s="21"/>
      <c r="AF13" s="21">
        <v>2.7616680568859801E-2</v>
      </c>
      <c r="AG13" s="21">
        <v>8.0964791966224702E-3</v>
      </c>
      <c r="AH13" s="21">
        <v>1.7817332259403601E-2</v>
      </c>
      <c r="AI13" s="21">
        <v>0</v>
      </c>
      <c r="AJ13" s="21">
        <v>0</v>
      </c>
      <c r="AK13" s="21"/>
      <c r="AL13" s="21">
        <v>2.28465094524366E-2</v>
      </c>
      <c r="AM13" s="21">
        <v>2.38037646202791E-2</v>
      </c>
      <c r="AN13" s="21">
        <v>0</v>
      </c>
      <c r="AO13" s="21">
        <v>2.0819095192630799E-2</v>
      </c>
      <c r="AP13" s="21">
        <v>1.44337281892372E-2</v>
      </c>
      <c r="AQ13" s="21">
        <v>0</v>
      </c>
      <c r="AR13" s="21"/>
      <c r="AS13" s="21">
        <v>1.33224935589042E-2</v>
      </c>
      <c r="AT13" s="21">
        <v>2.4393166346657301E-2</v>
      </c>
      <c r="AU13" s="21"/>
      <c r="AV13" s="21">
        <v>1.85457643514104E-2</v>
      </c>
      <c r="AW13" s="21">
        <v>0</v>
      </c>
    </row>
    <row r="14" spans="2:49" x14ac:dyDescent="0.3">
      <c r="B14" s="18" t="s">
        <v>443</v>
      </c>
      <c r="C14" s="21">
        <v>0.58097328705914197</v>
      </c>
      <c r="D14" s="21">
        <v>0.609378756507298</v>
      </c>
      <c r="E14" s="21">
        <v>0.55039999394768002</v>
      </c>
      <c r="F14" s="21"/>
      <c r="G14" s="21">
        <v>0.51339955694287898</v>
      </c>
      <c r="H14" s="21">
        <v>0.482012130697689</v>
      </c>
      <c r="I14" s="21">
        <v>0.58463884100776897</v>
      </c>
      <c r="J14" s="21">
        <v>0.62454876203138798</v>
      </c>
      <c r="K14" s="21">
        <v>0.55725249829992796</v>
      </c>
      <c r="L14" s="21">
        <v>0.605620362997359</v>
      </c>
      <c r="M14" s="21"/>
      <c r="N14" s="21">
        <v>0.58129933363708297</v>
      </c>
      <c r="O14" s="21">
        <v>0.635458049144769</v>
      </c>
      <c r="P14" s="21">
        <v>0.58358923964752196</v>
      </c>
      <c r="Q14" s="21">
        <v>0.53227684315723101</v>
      </c>
      <c r="R14" s="21"/>
      <c r="S14" s="21">
        <v>0.60691642715224003</v>
      </c>
      <c r="T14" s="21">
        <v>0.63549447508123302</v>
      </c>
      <c r="U14" s="21">
        <v>0.51446092296527302</v>
      </c>
      <c r="V14" s="21">
        <v>0.57756356311518897</v>
      </c>
      <c r="W14" s="21">
        <v>0.71493648996873005</v>
      </c>
      <c r="X14" s="21">
        <v>0.448074833725216</v>
      </c>
      <c r="Y14" s="21">
        <v>0.48138118116808098</v>
      </c>
      <c r="Z14" s="21">
        <v>0.54618989328169099</v>
      </c>
      <c r="AA14" s="21">
        <v>0.63768913356006496</v>
      </c>
      <c r="AB14" s="21">
        <v>0.56704367847123505</v>
      </c>
      <c r="AC14" s="21">
        <v>0.53474746352666902</v>
      </c>
      <c r="AD14" s="21">
        <v>0.87154515303358104</v>
      </c>
      <c r="AE14" s="21"/>
      <c r="AF14" s="21">
        <v>0.62910885823186902</v>
      </c>
      <c r="AG14" s="21">
        <v>0.57617111090824602</v>
      </c>
      <c r="AH14" s="21">
        <v>0.56757463311456302</v>
      </c>
      <c r="AI14" s="21">
        <v>0.467748786750245</v>
      </c>
      <c r="AJ14" s="21">
        <v>1</v>
      </c>
      <c r="AK14" s="21"/>
      <c r="AL14" s="21">
        <v>0.58290009311236402</v>
      </c>
      <c r="AM14" s="21">
        <v>0.56877401465986399</v>
      </c>
      <c r="AN14" s="21">
        <v>0.72362275737444104</v>
      </c>
      <c r="AO14" s="21">
        <v>0.478890890401245</v>
      </c>
      <c r="AP14" s="21">
        <v>0.62608855869816005</v>
      </c>
      <c r="AQ14" s="21">
        <v>0.60830676351007595</v>
      </c>
      <c r="AR14" s="21"/>
      <c r="AS14" s="21">
        <v>0.613953401841702</v>
      </c>
      <c r="AT14" s="21">
        <v>0.53345521912821403</v>
      </c>
      <c r="AU14" s="21"/>
      <c r="AV14" s="21">
        <v>0.63683186795411795</v>
      </c>
      <c r="AW14" s="21">
        <v>0.55559950262254598</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0.16360565820570699</v>
      </c>
      <c r="D9" s="17">
        <v>0.168677200681107</v>
      </c>
      <c r="E9" s="17">
        <v>0.15814707020698901</v>
      </c>
      <c r="F9" s="17"/>
      <c r="G9" s="17">
        <v>0.25539491044013402</v>
      </c>
      <c r="H9" s="17">
        <v>8.7173363853952898E-2</v>
      </c>
      <c r="I9" s="17">
        <v>0.20624413966337701</v>
      </c>
      <c r="J9" s="17">
        <v>0.15191681463951701</v>
      </c>
      <c r="K9" s="17">
        <v>0.13045122091623301</v>
      </c>
      <c r="L9" s="17">
        <v>0.167846264892206</v>
      </c>
      <c r="M9" s="17"/>
      <c r="N9" s="17">
        <v>0.171283853591225</v>
      </c>
      <c r="O9" s="17">
        <v>0.14677531639432601</v>
      </c>
      <c r="P9" s="17">
        <v>0.18371102107937701</v>
      </c>
      <c r="Q9" s="17">
        <v>0.157414690801533</v>
      </c>
      <c r="R9" s="17"/>
      <c r="S9" s="17">
        <v>0.16281067792288201</v>
      </c>
      <c r="T9" s="17">
        <v>0.17454908596506899</v>
      </c>
      <c r="U9" s="17">
        <v>0.118989519206744</v>
      </c>
      <c r="V9" s="17">
        <v>0.124732018427506</v>
      </c>
      <c r="W9" s="17">
        <v>0.15200415160518199</v>
      </c>
      <c r="X9" s="17">
        <v>0.143882854995357</v>
      </c>
      <c r="Y9" s="17">
        <v>0.14562998594199</v>
      </c>
      <c r="Z9" s="17">
        <v>0.26250597896262101</v>
      </c>
      <c r="AA9" s="17">
        <v>0.16855325219381001</v>
      </c>
      <c r="AB9" s="17">
        <v>0.11636273611511</v>
      </c>
      <c r="AC9" s="17">
        <v>0.27648088312221297</v>
      </c>
      <c r="AD9" s="17">
        <v>0.24620790166164599</v>
      </c>
      <c r="AE9" s="17"/>
      <c r="AF9" s="17">
        <v>0.157662521254643</v>
      </c>
      <c r="AG9" s="17">
        <v>0.21384260074033201</v>
      </c>
      <c r="AH9" s="17">
        <v>0.13580331619342401</v>
      </c>
      <c r="AI9" s="17">
        <v>4.3985137090251099E-2</v>
      </c>
      <c r="AJ9" s="17">
        <v>0</v>
      </c>
      <c r="AK9" s="17"/>
      <c r="AL9" s="17">
        <v>0.173875888719625</v>
      </c>
      <c r="AM9" s="17">
        <v>0.146141665870959</v>
      </c>
      <c r="AN9" s="17">
        <v>0.21230673693288499</v>
      </c>
      <c r="AO9" s="17">
        <v>0.18171911024760701</v>
      </c>
      <c r="AP9" s="17">
        <v>0.150454134777878</v>
      </c>
      <c r="AQ9" s="17">
        <v>0.105266831264077</v>
      </c>
      <c r="AR9" s="17"/>
      <c r="AS9" s="17">
        <v>0.17562782548348399</v>
      </c>
      <c r="AT9" s="17">
        <v>0.14628400347076101</v>
      </c>
      <c r="AU9" s="17"/>
      <c r="AV9" s="17">
        <v>0.17701007755349099</v>
      </c>
      <c r="AW9" s="17">
        <v>0.17210224830569801</v>
      </c>
    </row>
    <row r="10" spans="2:49" x14ac:dyDescent="0.3">
      <c r="B10" s="18" t="s">
        <v>440</v>
      </c>
      <c r="C10" s="17">
        <v>0.47266626238444398</v>
      </c>
      <c r="D10" s="17">
        <v>0.43890697661956402</v>
      </c>
      <c r="E10" s="17">
        <v>0.509001959662993</v>
      </c>
      <c r="F10" s="17"/>
      <c r="G10" s="17">
        <v>0.391039560892745</v>
      </c>
      <c r="H10" s="17">
        <v>0.598324091464847</v>
      </c>
      <c r="I10" s="17">
        <v>0.40531544940119302</v>
      </c>
      <c r="J10" s="17">
        <v>0.40213629123585298</v>
      </c>
      <c r="K10" s="17">
        <v>0.51705061950777398</v>
      </c>
      <c r="L10" s="17">
        <v>0.49641178339509601</v>
      </c>
      <c r="M10" s="17"/>
      <c r="N10" s="17">
        <v>0.48305744453546601</v>
      </c>
      <c r="O10" s="17">
        <v>0.47948221653089501</v>
      </c>
      <c r="P10" s="17">
        <v>0.49093083769350498</v>
      </c>
      <c r="Q10" s="17">
        <v>0.44596936734244202</v>
      </c>
      <c r="R10" s="17"/>
      <c r="S10" s="17">
        <v>0.35236460364802902</v>
      </c>
      <c r="T10" s="17">
        <v>0.43347982782820199</v>
      </c>
      <c r="U10" s="17">
        <v>0.48962954773093098</v>
      </c>
      <c r="V10" s="17">
        <v>0.52598775388735097</v>
      </c>
      <c r="W10" s="17">
        <v>0.451870488278658</v>
      </c>
      <c r="X10" s="17">
        <v>0.42442172245238102</v>
      </c>
      <c r="Y10" s="17">
        <v>0.60286895652183103</v>
      </c>
      <c r="Z10" s="17">
        <v>0.20690376317606601</v>
      </c>
      <c r="AA10" s="17">
        <v>0.62182420189988996</v>
      </c>
      <c r="AB10" s="17">
        <v>0.52253823284976997</v>
      </c>
      <c r="AC10" s="17">
        <v>0.37193013945197201</v>
      </c>
      <c r="AD10" s="17">
        <v>0.56534024144070605</v>
      </c>
      <c r="AE10" s="17"/>
      <c r="AF10" s="17">
        <v>0.50768617610224798</v>
      </c>
      <c r="AG10" s="17">
        <v>0.42112302947547497</v>
      </c>
      <c r="AH10" s="17">
        <v>0.46376702158808503</v>
      </c>
      <c r="AI10" s="17">
        <v>0.52543285293434105</v>
      </c>
      <c r="AJ10" s="17">
        <v>1</v>
      </c>
      <c r="AK10" s="17"/>
      <c r="AL10" s="17">
        <v>0.45493194207576199</v>
      </c>
      <c r="AM10" s="17">
        <v>0.470464551132937</v>
      </c>
      <c r="AN10" s="17">
        <v>0.582520615118026</v>
      </c>
      <c r="AO10" s="17">
        <v>0.384754947347347</v>
      </c>
      <c r="AP10" s="17">
        <v>0.53407848932381696</v>
      </c>
      <c r="AQ10" s="17">
        <v>0.47654312812382099</v>
      </c>
      <c r="AR10" s="17"/>
      <c r="AS10" s="17">
        <v>0.52376551120585202</v>
      </c>
      <c r="AT10" s="17">
        <v>0.39904197111911899</v>
      </c>
      <c r="AU10" s="17"/>
      <c r="AV10" s="17">
        <v>0.54242996351627104</v>
      </c>
      <c r="AW10" s="17">
        <v>0.47615989097977102</v>
      </c>
    </row>
    <row r="11" spans="2:49" x14ac:dyDescent="0.3">
      <c r="B11" s="18" t="s">
        <v>441</v>
      </c>
      <c r="C11" s="17">
        <v>0.23576873244546501</v>
      </c>
      <c r="D11" s="17">
        <v>0.26495225029848002</v>
      </c>
      <c r="E11" s="17">
        <v>0.20435801251449401</v>
      </c>
      <c r="F11" s="17"/>
      <c r="G11" s="17">
        <v>0.207206447981406</v>
      </c>
      <c r="H11" s="17">
        <v>0.14430364874191001</v>
      </c>
      <c r="I11" s="17">
        <v>0.249201102420186</v>
      </c>
      <c r="J11" s="17">
        <v>0.31550059129543601</v>
      </c>
      <c r="K11" s="17">
        <v>0.22166767889810901</v>
      </c>
      <c r="L11" s="17">
        <v>0.22556035727531501</v>
      </c>
      <c r="M11" s="17"/>
      <c r="N11" s="17">
        <v>0.24708336259574801</v>
      </c>
      <c r="O11" s="17">
        <v>0.23663910701826699</v>
      </c>
      <c r="P11" s="17">
        <v>0.160513767894612</v>
      </c>
      <c r="Q11" s="17">
        <v>0.28125236038843399</v>
      </c>
      <c r="R11" s="17"/>
      <c r="S11" s="17">
        <v>0.38461152060847598</v>
      </c>
      <c r="T11" s="17">
        <v>0.2166157402877</v>
      </c>
      <c r="U11" s="17">
        <v>0.257569078827802</v>
      </c>
      <c r="V11" s="17">
        <v>0.27337190322275101</v>
      </c>
      <c r="W11" s="17">
        <v>0.31129318409760398</v>
      </c>
      <c r="X11" s="17">
        <v>0.28713476173468899</v>
      </c>
      <c r="Y11" s="17">
        <v>0.20825767012705601</v>
      </c>
      <c r="Z11" s="17">
        <v>0.23966700245310901</v>
      </c>
      <c r="AA11" s="17">
        <v>7.3721344557932805E-2</v>
      </c>
      <c r="AB11" s="17">
        <v>0.23616808378317899</v>
      </c>
      <c r="AC11" s="17">
        <v>0.175761706026723</v>
      </c>
      <c r="AD11" s="17">
        <v>0.12845484696641901</v>
      </c>
      <c r="AE11" s="17"/>
      <c r="AF11" s="17">
        <v>0.25495233959707497</v>
      </c>
      <c r="AG11" s="17">
        <v>0.16933737497472701</v>
      </c>
      <c r="AH11" s="17">
        <v>0.246920600365101</v>
      </c>
      <c r="AI11" s="17">
        <v>0.356894469033046</v>
      </c>
      <c r="AJ11" s="17">
        <v>0</v>
      </c>
      <c r="AK11" s="17"/>
      <c r="AL11" s="17">
        <v>0.27157582314402701</v>
      </c>
      <c r="AM11" s="17">
        <v>0.275951027347967</v>
      </c>
      <c r="AN11" s="17">
        <v>0.115711993955136</v>
      </c>
      <c r="AO11" s="17">
        <v>0.23238669161311301</v>
      </c>
      <c r="AP11" s="17">
        <v>0.218909620545094</v>
      </c>
      <c r="AQ11" s="17">
        <v>0.175484071132011</v>
      </c>
      <c r="AR11" s="17"/>
      <c r="AS11" s="17">
        <v>0.196566866405328</v>
      </c>
      <c r="AT11" s="17">
        <v>0.29225115968369297</v>
      </c>
      <c r="AU11" s="17"/>
      <c r="AV11" s="17">
        <v>0.18228380408501199</v>
      </c>
      <c r="AW11" s="17">
        <v>0.232997297321689</v>
      </c>
    </row>
    <row r="12" spans="2:49" x14ac:dyDescent="0.3">
      <c r="B12" s="18" t="s">
        <v>442</v>
      </c>
      <c r="C12" s="17">
        <v>9.4660280968208804E-2</v>
      </c>
      <c r="D12" s="17">
        <v>9.9486634118831394E-2</v>
      </c>
      <c r="E12" s="17">
        <v>8.9465594437760101E-2</v>
      </c>
      <c r="F12" s="17"/>
      <c r="G12" s="17">
        <v>9.9920955021159399E-2</v>
      </c>
      <c r="H12" s="17">
        <v>0.14034512111812</v>
      </c>
      <c r="I12" s="17">
        <v>7.3529829397716198E-2</v>
      </c>
      <c r="J12" s="17">
        <v>0.10644946106872299</v>
      </c>
      <c r="K12" s="17">
        <v>9.4969630258522203E-2</v>
      </c>
      <c r="L12" s="17">
        <v>8.5649796638530007E-2</v>
      </c>
      <c r="M12" s="17"/>
      <c r="N12" s="17">
        <v>8.1045471675459599E-2</v>
      </c>
      <c r="O12" s="17">
        <v>9.38745603258518E-2</v>
      </c>
      <c r="P12" s="17">
        <v>0.14399437218411501</v>
      </c>
      <c r="Q12" s="17">
        <v>6.7501853534360903E-2</v>
      </c>
      <c r="R12" s="17"/>
      <c r="S12" s="17">
        <v>5.9391887289472201E-2</v>
      </c>
      <c r="T12" s="17">
        <v>8.7345937171005902E-2</v>
      </c>
      <c r="U12" s="17">
        <v>9.1183450426752397E-2</v>
      </c>
      <c r="V12" s="17">
        <v>7.5908324462392596E-2</v>
      </c>
      <c r="W12" s="17">
        <v>8.4832176018556998E-2</v>
      </c>
      <c r="X12" s="17">
        <v>0.12293923294891999</v>
      </c>
      <c r="Y12" s="17">
        <v>4.3243387409123597E-2</v>
      </c>
      <c r="Z12" s="17">
        <v>0.29092325540820402</v>
      </c>
      <c r="AA12" s="17">
        <v>0.117747691403537</v>
      </c>
      <c r="AB12" s="17">
        <v>5.2662141201244898E-2</v>
      </c>
      <c r="AC12" s="17">
        <v>0.143719548611633</v>
      </c>
      <c r="AD12" s="17">
        <v>5.9997009931229299E-2</v>
      </c>
      <c r="AE12" s="17"/>
      <c r="AF12" s="17">
        <v>6.0102515498565302E-2</v>
      </c>
      <c r="AG12" s="17">
        <v>0.14892084923205701</v>
      </c>
      <c r="AH12" s="17">
        <v>0.10713162352165601</v>
      </c>
      <c r="AI12" s="17">
        <v>7.3687540942361504E-2</v>
      </c>
      <c r="AJ12" s="17">
        <v>0</v>
      </c>
      <c r="AK12" s="17"/>
      <c r="AL12" s="17">
        <v>7.7480616587294604E-2</v>
      </c>
      <c r="AM12" s="17">
        <v>8.8889849125694198E-2</v>
      </c>
      <c r="AN12" s="17">
        <v>8.9460653993953504E-2</v>
      </c>
      <c r="AO12" s="17">
        <v>0.108195758428437</v>
      </c>
      <c r="AP12" s="17">
        <v>9.6557755353211303E-2</v>
      </c>
      <c r="AQ12" s="17">
        <v>0.14306573673023301</v>
      </c>
      <c r="AR12" s="17"/>
      <c r="AS12" s="17">
        <v>7.4789759449812102E-2</v>
      </c>
      <c r="AT12" s="17">
        <v>0.123289920299647</v>
      </c>
      <c r="AU12" s="17"/>
      <c r="AV12" s="17">
        <v>8.0536945439954197E-2</v>
      </c>
      <c r="AW12" s="17">
        <v>6.0130965874464003E-2</v>
      </c>
    </row>
    <row r="13" spans="2:49" x14ac:dyDescent="0.3">
      <c r="B13" s="18" t="s">
        <v>176</v>
      </c>
      <c r="C13" s="21">
        <v>3.3299065996175201E-2</v>
      </c>
      <c r="D13" s="21">
        <v>2.79769382820171E-2</v>
      </c>
      <c r="E13" s="21">
        <v>3.9027363177764403E-2</v>
      </c>
      <c r="F13" s="21"/>
      <c r="G13" s="21">
        <v>4.64381256645547E-2</v>
      </c>
      <c r="H13" s="21">
        <v>2.98537748211707E-2</v>
      </c>
      <c r="I13" s="21">
        <v>6.5709479117527697E-2</v>
      </c>
      <c r="J13" s="21">
        <v>2.3996841760471899E-2</v>
      </c>
      <c r="K13" s="21">
        <v>3.5860850419362301E-2</v>
      </c>
      <c r="L13" s="21">
        <v>2.4531797798852999E-2</v>
      </c>
      <c r="M13" s="21"/>
      <c r="N13" s="21">
        <v>1.7529867602101502E-2</v>
      </c>
      <c r="O13" s="21">
        <v>4.3228799730659802E-2</v>
      </c>
      <c r="P13" s="21">
        <v>2.0850001148391799E-2</v>
      </c>
      <c r="Q13" s="21">
        <v>4.7861727933230402E-2</v>
      </c>
      <c r="R13" s="21"/>
      <c r="S13" s="21">
        <v>4.0821310531140902E-2</v>
      </c>
      <c r="T13" s="21">
        <v>8.8009408748022905E-2</v>
      </c>
      <c r="U13" s="21">
        <v>4.2628403807771401E-2</v>
      </c>
      <c r="V13" s="21">
        <v>0</v>
      </c>
      <c r="W13" s="21">
        <v>0</v>
      </c>
      <c r="X13" s="21">
        <v>2.1621427868652999E-2</v>
      </c>
      <c r="Y13" s="21">
        <v>0</v>
      </c>
      <c r="Z13" s="21">
        <v>0</v>
      </c>
      <c r="AA13" s="21">
        <v>1.81535099448299E-2</v>
      </c>
      <c r="AB13" s="21">
        <v>7.2268806050695897E-2</v>
      </c>
      <c r="AC13" s="21">
        <v>3.2107722787458999E-2</v>
      </c>
      <c r="AD13" s="21">
        <v>0</v>
      </c>
      <c r="AE13" s="21"/>
      <c r="AF13" s="21">
        <v>1.95964475474689E-2</v>
      </c>
      <c r="AG13" s="21">
        <v>4.6776145577409202E-2</v>
      </c>
      <c r="AH13" s="21">
        <v>4.6377438331732898E-2</v>
      </c>
      <c r="AI13" s="21">
        <v>0</v>
      </c>
      <c r="AJ13" s="21">
        <v>0</v>
      </c>
      <c r="AK13" s="21"/>
      <c r="AL13" s="21">
        <v>2.2135729473290702E-2</v>
      </c>
      <c r="AM13" s="21">
        <v>1.8552906522442101E-2</v>
      </c>
      <c r="AN13" s="21">
        <v>0</v>
      </c>
      <c r="AO13" s="21">
        <v>9.2943492363496999E-2</v>
      </c>
      <c r="AP13" s="21">
        <v>0</v>
      </c>
      <c r="AQ13" s="21">
        <v>9.9640232749858199E-2</v>
      </c>
      <c r="AR13" s="21"/>
      <c r="AS13" s="21">
        <v>2.92500374555235E-2</v>
      </c>
      <c r="AT13" s="21">
        <v>3.91329454267796E-2</v>
      </c>
      <c r="AU13" s="21"/>
      <c r="AV13" s="21">
        <v>1.77392094052716E-2</v>
      </c>
      <c r="AW13" s="21">
        <v>5.8609597518377299E-2</v>
      </c>
    </row>
    <row r="14" spans="2:49" x14ac:dyDescent="0.3">
      <c r="B14" s="18" t="s">
        <v>443</v>
      </c>
      <c r="C14" s="21">
        <v>0.63627192059015003</v>
      </c>
      <c r="D14" s="21">
        <v>0.60758417730067205</v>
      </c>
      <c r="E14" s="21">
        <v>0.66714902986998104</v>
      </c>
      <c r="F14" s="21"/>
      <c r="G14" s="21">
        <v>0.64643447133288001</v>
      </c>
      <c r="H14" s="21">
        <v>0.68549745531880002</v>
      </c>
      <c r="I14" s="21">
        <v>0.61155958906456998</v>
      </c>
      <c r="J14" s="21">
        <v>0.55405310587536905</v>
      </c>
      <c r="K14" s="21">
        <v>0.64750184042400705</v>
      </c>
      <c r="L14" s="21">
        <v>0.66425804828730195</v>
      </c>
      <c r="M14" s="21"/>
      <c r="N14" s="21">
        <v>0.65434129812669095</v>
      </c>
      <c r="O14" s="21">
        <v>0.62625753292522202</v>
      </c>
      <c r="P14" s="21">
        <v>0.67464185877288096</v>
      </c>
      <c r="Q14" s="21">
        <v>0.603384058143975</v>
      </c>
      <c r="R14" s="21"/>
      <c r="S14" s="21">
        <v>0.51517528157091097</v>
      </c>
      <c r="T14" s="21">
        <v>0.60802891379327095</v>
      </c>
      <c r="U14" s="21">
        <v>0.60861906693767398</v>
      </c>
      <c r="V14" s="21">
        <v>0.650719772314857</v>
      </c>
      <c r="W14" s="21">
        <v>0.60387463988383905</v>
      </c>
      <c r="X14" s="21">
        <v>0.56830457744773799</v>
      </c>
      <c r="Y14" s="21">
        <v>0.74849894246381998</v>
      </c>
      <c r="Z14" s="21">
        <v>0.46940974213868703</v>
      </c>
      <c r="AA14" s="21">
        <v>0.79037745409369997</v>
      </c>
      <c r="AB14" s="21">
        <v>0.63890096896488002</v>
      </c>
      <c r="AC14" s="21">
        <v>0.64841102257418504</v>
      </c>
      <c r="AD14" s="21">
        <v>0.81154814310235202</v>
      </c>
      <c r="AE14" s="21"/>
      <c r="AF14" s="21">
        <v>0.66534869735689095</v>
      </c>
      <c r="AG14" s="21">
        <v>0.63496563021580699</v>
      </c>
      <c r="AH14" s="21">
        <v>0.59957033778151003</v>
      </c>
      <c r="AI14" s="21">
        <v>0.56941799002459303</v>
      </c>
      <c r="AJ14" s="21">
        <v>1</v>
      </c>
      <c r="AK14" s="21"/>
      <c r="AL14" s="21">
        <v>0.62880783079538705</v>
      </c>
      <c r="AM14" s="21">
        <v>0.61660621700389695</v>
      </c>
      <c r="AN14" s="21">
        <v>0.79482735205091104</v>
      </c>
      <c r="AO14" s="21">
        <v>0.56647405759495395</v>
      </c>
      <c r="AP14" s="21">
        <v>0.68453262410169402</v>
      </c>
      <c r="AQ14" s="21">
        <v>0.58180995938789803</v>
      </c>
      <c r="AR14" s="21"/>
      <c r="AS14" s="21">
        <v>0.69939333668933601</v>
      </c>
      <c r="AT14" s="21">
        <v>0.54532597458987997</v>
      </c>
      <c r="AU14" s="21"/>
      <c r="AV14" s="21">
        <v>0.719440041069762</v>
      </c>
      <c r="AW14" s="21">
        <v>0.64826213928547005</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0.15959418089733299</v>
      </c>
      <c r="D9" s="17">
        <v>0.17057069126625399</v>
      </c>
      <c r="E9" s="17">
        <v>0.147779974852877</v>
      </c>
      <c r="F9" s="17"/>
      <c r="G9" s="17">
        <v>0.18098230256409301</v>
      </c>
      <c r="H9" s="17">
        <v>0.117726223536526</v>
      </c>
      <c r="I9" s="17">
        <v>0.17167756337603701</v>
      </c>
      <c r="J9" s="17">
        <v>0.15167633991790799</v>
      </c>
      <c r="K9" s="17">
        <v>0.16929470953395401</v>
      </c>
      <c r="L9" s="17">
        <v>0.15739039688275799</v>
      </c>
      <c r="M9" s="17"/>
      <c r="N9" s="17">
        <v>0.16986974335712601</v>
      </c>
      <c r="O9" s="17">
        <v>0.16494179695811301</v>
      </c>
      <c r="P9" s="17">
        <v>0.12450737029223</v>
      </c>
      <c r="Q9" s="17">
        <v>0.17554920344693001</v>
      </c>
      <c r="R9" s="17"/>
      <c r="S9" s="17">
        <v>0.15838590408346701</v>
      </c>
      <c r="T9" s="17">
        <v>0.15191247347808701</v>
      </c>
      <c r="U9" s="17">
        <v>9.3182763566563701E-2</v>
      </c>
      <c r="V9" s="17">
        <v>4.6678904459146298E-2</v>
      </c>
      <c r="W9" s="17">
        <v>8.5552667179077196E-2</v>
      </c>
      <c r="X9" s="17">
        <v>0.123998454421404</v>
      </c>
      <c r="Y9" s="17">
        <v>0.16500247486835701</v>
      </c>
      <c r="Z9" s="17">
        <v>0.26307993048870698</v>
      </c>
      <c r="AA9" s="17">
        <v>0.154345516693456</v>
      </c>
      <c r="AB9" s="17">
        <v>0.14748059532213301</v>
      </c>
      <c r="AC9" s="17">
        <v>0.30722360317424902</v>
      </c>
      <c r="AD9" s="17">
        <v>0.50161956424432097</v>
      </c>
      <c r="AE9" s="17"/>
      <c r="AF9" s="17">
        <v>0.18433833743608899</v>
      </c>
      <c r="AG9" s="17">
        <v>0.13908083564450599</v>
      </c>
      <c r="AH9" s="17">
        <v>0.16125441271022101</v>
      </c>
      <c r="AI9" s="17">
        <v>6.7890619848748904E-2</v>
      </c>
      <c r="AJ9" s="17">
        <v>0</v>
      </c>
      <c r="AK9" s="17"/>
      <c r="AL9" s="17">
        <v>0.160177977976938</v>
      </c>
      <c r="AM9" s="17">
        <v>0.135591989645587</v>
      </c>
      <c r="AN9" s="17">
        <v>0.231517481281484</v>
      </c>
      <c r="AO9" s="17">
        <v>0.16042820049854101</v>
      </c>
      <c r="AP9" s="17">
        <v>0.18035878719700499</v>
      </c>
      <c r="AQ9" s="17">
        <v>9.9151992027719002E-2</v>
      </c>
      <c r="AR9" s="17"/>
      <c r="AS9" s="17">
        <v>0.186024349050811</v>
      </c>
      <c r="AT9" s="17">
        <v>0.121513339334984</v>
      </c>
      <c r="AU9" s="17"/>
      <c r="AV9" s="17">
        <v>0.177459960612805</v>
      </c>
      <c r="AW9" s="17">
        <v>0.207868709478185</v>
      </c>
    </row>
    <row r="10" spans="2:49" x14ac:dyDescent="0.3">
      <c r="B10" s="18" t="s">
        <v>440</v>
      </c>
      <c r="C10" s="17">
        <v>0.42336594170285502</v>
      </c>
      <c r="D10" s="17">
        <v>0.433373972492201</v>
      </c>
      <c r="E10" s="17">
        <v>0.41259412681172503</v>
      </c>
      <c r="F10" s="17"/>
      <c r="G10" s="17">
        <v>0.422222364302901</v>
      </c>
      <c r="H10" s="17">
        <v>0.39829931563933502</v>
      </c>
      <c r="I10" s="17">
        <v>0.40194071791789698</v>
      </c>
      <c r="J10" s="17">
        <v>0.41511944909688198</v>
      </c>
      <c r="K10" s="17">
        <v>0.42983925576939502</v>
      </c>
      <c r="L10" s="17">
        <v>0.43473892545535198</v>
      </c>
      <c r="M10" s="17"/>
      <c r="N10" s="17">
        <v>0.38198151601438601</v>
      </c>
      <c r="O10" s="17">
        <v>0.41749514334416499</v>
      </c>
      <c r="P10" s="17">
        <v>0.50887712167727395</v>
      </c>
      <c r="Q10" s="17">
        <v>0.39733527683749498</v>
      </c>
      <c r="R10" s="17"/>
      <c r="S10" s="17">
        <v>0.35594189258852998</v>
      </c>
      <c r="T10" s="17">
        <v>0.39141819820007701</v>
      </c>
      <c r="U10" s="17">
        <v>0.44969245321564599</v>
      </c>
      <c r="V10" s="17">
        <v>0.43166761314947899</v>
      </c>
      <c r="W10" s="17">
        <v>0.51415626960128402</v>
      </c>
      <c r="X10" s="17">
        <v>0.37759214273642999</v>
      </c>
      <c r="Y10" s="17">
        <v>0.418569440609458</v>
      </c>
      <c r="Z10" s="17">
        <v>0.31950161375001002</v>
      </c>
      <c r="AA10" s="17">
        <v>0.54397686060278905</v>
      </c>
      <c r="AB10" s="17">
        <v>0.45113960313692397</v>
      </c>
      <c r="AC10" s="17">
        <v>0.40701647516322698</v>
      </c>
      <c r="AD10" s="17">
        <v>0.30992857885803099</v>
      </c>
      <c r="AE10" s="17"/>
      <c r="AF10" s="17">
        <v>0.46118560767465799</v>
      </c>
      <c r="AG10" s="17">
        <v>0.41862246899736599</v>
      </c>
      <c r="AH10" s="17">
        <v>0.38466664617215801</v>
      </c>
      <c r="AI10" s="17">
        <v>0.40986349237674802</v>
      </c>
      <c r="AJ10" s="17">
        <v>1</v>
      </c>
      <c r="AK10" s="17"/>
      <c r="AL10" s="17">
        <v>0.41638780355771798</v>
      </c>
      <c r="AM10" s="17">
        <v>0.44883644943963202</v>
      </c>
      <c r="AN10" s="17">
        <v>0.45453709020007899</v>
      </c>
      <c r="AO10" s="17">
        <v>0.35180284036623599</v>
      </c>
      <c r="AP10" s="17">
        <v>0.44105831750170599</v>
      </c>
      <c r="AQ10" s="17">
        <v>0.43958356321090802</v>
      </c>
      <c r="AR10" s="17"/>
      <c r="AS10" s="17">
        <v>0.44519788193784998</v>
      </c>
      <c r="AT10" s="17">
        <v>0.39191027133936202</v>
      </c>
      <c r="AU10" s="17"/>
      <c r="AV10" s="17">
        <v>0.487085948286621</v>
      </c>
      <c r="AW10" s="17">
        <v>0.338358026932228</v>
      </c>
    </row>
    <row r="11" spans="2:49" x14ac:dyDescent="0.3">
      <c r="B11" s="18" t="s">
        <v>441</v>
      </c>
      <c r="C11" s="17">
        <v>0.267791272881512</v>
      </c>
      <c r="D11" s="17">
        <v>0.24930281836231799</v>
      </c>
      <c r="E11" s="17">
        <v>0.28769071303070398</v>
      </c>
      <c r="F11" s="17"/>
      <c r="G11" s="17">
        <v>0.282601639603278</v>
      </c>
      <c r="H11" s="17">
        <v>0.22376659853537401</v>
      </c>
      <c r="I11" s="17">
        <v>0.30632866461431602</v>
      </c>
      <c r="J11" s="17">
        <v>0.326519845331952</v>
      </c>
      <c r="K11" s="17">
        <v>0.20645892682969599</v>
      </c>
      <c r="L11" s="17">
        <v>0.26705734530776098</v>
      </c>
      <c r="M11" s="17"/>
      <c r="N11" s="17">
        <v>0.26599336219185299</v>
      </c>
      <c r="O11" s="17">
        <v>0.30381347236748901</v>
      </c>
      <c r="P11" s="17">
        <v>0.226339142761425</v>
      </c>
      <c r="Q11" s="17">
        <v>0.264704876734287</v>
      </c>
      <c r="R11" s="17"/>
      <c r="S11" s="17">
        <v>0.348639973033673</v>
      </c>
      <c r="T11" s="17">
        <v>0.272797196951864</v>
      </c>
      <c r="U11" s="17">
        <v>0.32243629979802202</v>
      </c>
      <c r="V11" s="17">
        <v>0.32177239377973899</v>
      </c>
      <c r="W11" s="17">
        <v>0.26185057928350403</v>
      </c>
      <c r="X11" s="17">
        <v>0.25937153957712</v>
      </c>
      <c r="Y11" s="17">
        <v>0.31214821312562302</v>
      </c>
      <c r="Z11" s="17">
        <v>0.16582285397501401</v>
      </c>
      <c r="AA11" s="17">
        <v>0.20814301325460299</v>
      </c>
      <c r="AB11" s="17">
        <v>0.26228836679718498</v>
      </c>
      <c r="AC11" s="17">
        <v>0.17393496830824101</v>
      </c>
      <c r="AD11" s="17">
        <v>0.18845185689764801</v>
      </c>
      <c r="AE11" s="17"/>
      <c r="AF11" s="17">
        <v>0.245929197722566</v>
      </c>
      <c r="AG11" s="17">
        <v>0.243148540400137</v>
      </c>
      <c r="AH11" s="17">
        <v>0.33395779769533801</v>
      </c>
      <c r="AI11" s="17">
        <v>0.31371073933851001</v>
      </c>
      <c r="AJ11" s="17">
        <v>0</v>
      </c>
      <c r="AK11" s="17"/>
      <c r="AL11" s="17">
        <v>0.241828119801826</v>
      </c>
      <c r="AM11" s="17">
        <v>0.29934272012783603</v>
      </c>
      <c r="AN11" s="17">
        <v>0.24368432967116799</v>
      </c>
      <c r="AO11" s="17">
        <v>0.29818874480952701</v>
      </c>
      <c r="AP11" s="17">
        <v>0.211895862192507</v>
      </c>
      <c r="AQ11" s="17">
        <v>0.24540509045067899</v>
      </c>
      <c r="AR11" s="17"/>
      <c r="AS11" s="17">
        <v>0.23857345329024901</v>
      </c>
      <c r="AT11" s="17">
        <v>0.30988858956111898</v>
      </c>
      <c r="AU11" s="17"/>
      <c r="AV11" s="17">
        <v>0.218939125551669</v>
      </c>
      <c r="AW11" s="17">
        <v>0.28865284132541102</v>
      </c>
    </row>
    <row r="12" spans="2:49" x14ac:dyDescent="0.3">
      <c r="B12" s="18" t="s">
        <v>442</v>
      </c>
      <c r="C12" s="17">
        <v>0.103130943322583</v>
      </c>
      <c r="D12" s="17">
        <v>0.10127082892529</v>
      </c>
      <c r="E12" s="17">
        <v>0.10513301629635</v>
      </c>
      <c r="F12" s="17"/>
      <c r="G12" s="17">
        <v>9.2916967002170794E-2</v>
      </c>
      <c r="H12" s="17">
        <v>0.230354087467594</v>
      </c>
      <c r="I12" s="17">
        <v>7.2227276733944801E-2</v>
      </c>
      <c r="J12" s="17">
        <v>8.2153903401937206E-2</v>
      </c>
      <c r="K12" s="17">
        <v>0.111401196062061</v>
      </c>
      <c r="L12" s="17">
        <v>9.6472494463528902E-2</v>
      </c>
      <c r="M12" s="17"/>
      <c r="N12" s="17">
        <v>0.11462108040482499</v>
      </c>
      <c r="O12" s="17">
        <v>8.6122114972094793E-2</v>
      </c>
      <c r="P12" s="17">
        <v>0.12323922944290799</v>
      </c>
      <c r="Q12" s="17">
        <v>9.3450575998382704E-2</v>
      </c>
      <c r="R12" s="17"/>
      <c r="S12" s="17">
        <v>9.6210919763189504E-2</v>
      </c>
      <c r="T12" s="17">
        <v>0.11578350259844999</v>
      </c>
      <c r="U12" s="17">
        <v>0.113374281515882</v>
      </c>
      <c r="V12" s="17">
        <v>0.12552737533488401</v>
      </c>
      <c r="W12" s="17">
        <v>5.4324568729339801E-2</v>
      </c>
      <c r="X12" s="17">
        <v>0.16616059689252299</v>
      </c>
      <c r="Y12" s="17">
        <v>8.3638226096732604E-2</v>
      </c>
      <c r="Z12" s="17">
        <v>0.20893660217524701</v>
      </c>
      <c r="AA12" s="17">
        <v>7.5381099504321494E-2</v>
      </c>
      <c r="AB12" s="17">
        <v>8.6096196843447395E-2</v>
      </c>
      <c r="AC12" s="17">
        <v>8.4604722544803695E-2</v>
      </c>
      <c r="AD12" s="17">
        <v>0</v>
      </c>
      <c r="AE12" s="17"/>
      <c r="AF12" s="17">
        <v>6.8519004017965596E-2</v>
      </c>
      <c r="AG12" s="17">
        <v>0.15209147319559499</v>
      </c>
      <c r="AH12" s="17">
        <v>8.6650450134081805E-2</v>
      </c>
      <c r="AI12" s="17">
        <v>0.15144404146747201</v>
      </c>
      <c r="AJ12" s="17">
        <v>0</v>
      </c>
      <c r="AK12" s="17"/>
      <c r="AL12" s="17">
        <v>0.12858777323909701</v>
      </c>
      <c r="AM12" s="17">
        <v>8.6867692783415995E-2</v>
      </c>
      <c r="AN12" s="17">
        <v>3.5197129232058602E-2</v>
      </c>
      <c r="AO12" s="17">
        <v>0.11663721828906699</v>
      </c>
      <c r="AP12" s="17">
        <v>0.14146507775394701</v>
      </c>
      <c r="AQ12" s="17">
        <v>0.109501224238994</v>
      </c>
      <c r="AR12" s="17"/>
      <c r="AS12" s="17">
        <v>7.4597505729091296E-2</v>
      </c>
      <c r="AT12" s="17">
        <v>0.144242195809412</v>
      </c>
      <c r="AU12" s="17"/>
      <c r="AV12" s="17">
        <v>6.6105428659477397E-2</v>
      </c>
      <c r="AW12" s="17">
        <v>9.6257428516162605E-2</v>
      </c>
    </row>
    <row r="13" spans="2:49" x14ac:dyDescent="0.3">
      <c r="B13" s="18" t="s">
        <v>176</v>
      </c>
      <c r="C13" s="21">
        <v>4.6117661195715802E-2</v>
      </c>
      <c r="D13" s="21">
        <v>4.54816889539367E-2</v>
      </c>
      <c r="E13" s="21">
        <v>4.68021690083451E-2</v>
      </c>
      <c r="F13" s="21"/>
      <c r="G13" s="21">
        <v>2.1276726527556002E-2</v>
      </c>
      <c r="H13" s="21">
        <v>2.98537748211707E-2</v>
      </c>
      <c r="I13" s="21">
        <v>4.7825777357804501E-2</v>
      </c>
      <c r="J13" s="21">
        <v>2.4530462251320599E-2</v>
      </c>
      <c r="K13" s="21">
        <v>8.3005911804893806E-2</v>
      </c>
      <c r="L13" s="21">
        <v>4.4340837890600102E-2</v>
      </c>
      <c r="M13" s="21"/>
      <c r="N13" s="21">
        <v>6.7534298031809895E-2</v>
      </c>
      <c r="O13" s="21">
        <v>2.76274723581377E-2</v>
      </c>
      <c r="P13" s="21">
        <v>1.7037135826163001E-2</v>
      </c>
      <c r="Q13" s="21">
        <v>6.8960066982905605E-2</v>
      </c>
      <c r="R13" s="21"/>
      <c r="S13" s="21">
        <v>4.0821310531140902E-2</v>
      </c>
      <c r="T13" s="21">
        <v>6.8088628771521706E-2</v>
      </c>
      <c r="U13" s="21">
        <v>2.13142019038857E-2</v>
      </c>
      <c r="V13" s="21">
        <v>7.4353713276750999E-2</v>
      </c>
      <c r="W13" s="21">
        <v>8.4115915206795094E-2</v>
      </c>
      <c r="X13" s="21">
        <v>7.2877266372522703E-2</v>
      </c>
      <c r="Y13" s="21">
        <v>2.06416452998293E-2</v>
      </c>
      <c r="Z13" s="21">
        <v>4.2658999611020897E-2</v>
      </c>
      <c r="AA13" s="21">
        <v>1.81535099448299E-2</v>
      </c>
      <c r="AB13" s="21">
        <v>5.2995237900309702E-2</v>
      </c>
      <c r="AC13" s="21">
        <v>2.7220230809479499E-2</v>
      </c>
      <c r="AD13" s="21">
        <v>0</v>
      </c>
      <c r="AE13" s="21"/>
      <c r="AF13" s="21">
        <v>4.00278531487211E-2</v>
      </c>
      <c r="AG13" s="21">
        <v>4.7056681762396697E-2</v>
      </c>
      <c r="AH13" s="21">
        <v>3.3470693288201001E-2</v>
      </c>
      <c r="AI13" s="21">
        <v>5.7091106968520398E-2</v>
      </c>
      <c r="AJ13" s="21">
        <v>0</v>
      </c>
      <c r="AK13" s="21"/>
      <c r="AL13" s="21">
        <v>5.3018325424420698E-2</v>
      </c>
      <c r="AM13" s="21">
        <v>2.9361148003528001E-2</v>
      </c>
      <c r="AN13" s="21">
        <v>3.5063969615209897E-2</v>
      </c>
      <c r="AO13" s="21">
        <v>7.2942996036629001E-2</v>
      </c>
      <c r="AP13" s="21">
        <v>2.5221955354834499E-2</v>
      </c>
      <c r="AQ13" s="21">
        <v>0.1063581300717</v>
      </c>
      <c r="AR13" s="21"/>
      <c r="AS13" s="21">
        <v>5.5606809991999399E-2</v>
      </c>
      <c r="AT13" s="21">
        <v>3.2445603955123102E-2</v>
      </c>
      <c r="AU13" s="21"/>
      <c r="AV13" s="21">
        <v>5.0409536889427203E-2</v>
      </c>
      <c r="AW13" s="21">
        <v>6.8862993748013496E-2</v>
      </c>
    </row>
    <row r="14" spans="2:49" x14ac:dyDescent="0.3">
      <c r="B14" s="18" t="s">
        <v>443</v>
      </c>
      <c r="C14" s="21">
        <v>0.58296012260018804</v>
      </c>
      <c r="D14" s="21">
        <v>0.60394466375845501</v>
      </c>
      <c r="E14" s="21">
        <v>0.560374101664601</v>
      </c>
      <c r="F14" s="21"/>
      <c r="G14" s="21">
        <v>0.60320466686699503</v>
      </c>
      <c r="H14" s="21">
        <v>0.51602553917586103</v>
      </c>
      <c r="I14" s="21">
        <v>0.573618281293934</v>
      </c>
      <c r="J14" s="21">
        <v>0.56679578901479</v>
      </c>
      <c r="K14" s="21">
        <v>0.59913396530334895</v>
      </c>
      <c r="L14" s="21">
        <v>0.59212932233811</v>
      </c>
      <c r="M14" s="21"/>
      <c r="N14" s="21">
        <v>0.55185125937151203</v>
      </c>
      <c r="O14" s="21">
        <v>0.58243694030227799</v>
      </c>
      <c r="P14" s="21">
        <v>0.63338449196950397</v>
      </c>
      <c r="Q14" s="21">
        <v>0.57288448028442496</v>
      </c>
      <c r="R14" s="21"/>
      <c r="S14" s="21">
        <v>0.51432779667199702</v>
      </c>
      <c r="T14" s="21">
        <v>0.54333067167816396</v>
      </c>
      <c r="U14" s="21">
        <v>0.54287521678220996</v>
      </c>
      <c r="V14" s="21">
        <v>0.47834651760862601</v>
      </c>
      <c r="W14" s="21">
        <v>0.59970893678036197</v>
      </c>
      <c r="X14" s="21">
        <v>0.50159059715783405</v>
      </c>
      <c r="Y14" s="21">
        <v>0.58357191547781495</v>
      </c>
      <c r="Z14" s="21">
        <v>0.582581544238717</v>
      </c>
      <c r="AA14" s="21">
        <v>0.69832237729624602</v>
      </c>
      <c r="AB14" s="21">
        <v>0.59862019845905801</v>
      </c>
      <c r="AC14" s="21">
        <v>0.71424007833747605</v>
      </c>
      <c r="AD14" s="21">
        <v>0.81154814310235202</v>
      </c>
      <c r="AE14" s="21"/>
      <c r="AF14" s="21">
        <v>0.64552394511074696</v>
      </c>
      <c r="AG14" s="21">
        <v>0.55770330464187101</v>
      </c>
      <c r="AH14" s="21">
        <v>0.54592105888237896</v>
      </c>
      <c r="AI14" s="21">
        <v>0.47775411222549702</v>
      </c>
      <c r="AJ14" s="21">
        <v>1</v>
      </c>
      <c r="AK14" s="21"/>
      <c r="AL14" s="21">
        <v>0.57656578153465599</v>
      </c>
      <c r="AM14" s="21">
        <v>0.58442843908522002</v>
      </c>
      <c r="AN14" s="21">
        <v>0.68605457148156301</v>
      </c>
      <c r="AO14" s="21">
        <v>0.512231040864777</v>
      </c>
      <c r="AP14" s="21">
        <v>0.62141710469871103</v>
      </c>
      <c r="AQ14" s="21">
        <v>0.53873555523862704</v>
      </c>
      <c r="AR14" s="21"/>
      <c r="AS14" s="21">
        <v>0.63122223098866004</v>
      </c>
      <c r="AT14" s="21">
        <v>0.51342361067434505</v>
      </c>
      <c r="AU14" s="21"/>
      <c r="AV14" s="21">
        <v>0.664545908899426</v>
      </c>
      <c r="AW14" s="21">
        <v>0.54622673641041297</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0.32992300023976401</v>
      </c>
      <c r="D9" s="17">
        <v>0.40281726748055902</v>
      </c>
      <c r="E9" s="17">
        <v>0.25146565234887402</v>
      </c>
      <c r="F9" s="17"/>
      <c r="G9" s="17">
        <v>0.369546811815539</v>
      </c>
      <c r="H9" s="17">
        <v>0.14028955205377999</v>
      </c>
      <c r="I9" s="17">
        <v>0.293219334123479</v>
      </c>
      <c r="J9" s="17">
        <v>0.33856776638109598</v>
      </c>
      <c r="K9" s="17">
        <v>0.31565947536498801</v>
      </c>
      <c r="L9" s="17">
        <v>0.36987969429658202</v>
      </c>
      <c r="M9" s="17"/>
      <c r="N9" s="17">
        <v>0.40458164055131901</v>
      </c>
      <c r="O9" s="17">
        <v>0.296222976489118</v>
      </c>
      <c r="P9" s="17">
        <v>0.309212963440408</v>
      </c>
      <c r="Q9" s="17">
        <v>0.31677332770178201</v>
      </c>
      <c r="R9" s="17"/>
      <c r="S9" s="17">
        <v>0.33514648031133798</v>
      </c>
      <c r="T9" s="17">
        <v>0.38598167286214702</v>
      </c>
      <c r="U9" s="17">
        <v>0.32533510412934802</v>
      </c>
      <c r="V9" s="17">
        <v>0.27319851636864001</v>
      </c>
      <c r="W9" s="17">
        <v>0.28694123644775898</v>
      </c>
      <c r="X9" s="17">
        <v>0.249103789665195</v>
      </c>
      <c r="Y9" s="17">
        <v>0.31129072841030803</v>
      </c>
      <c r="Z9" s="17">
        <v>0.41809852670339098</v>
      </c>
      <c r="AA9" s="17">
        <v>0.29719115984760403</v>
      </c>
      <c r="AB9" s="17">
        <v>0.30645913554872001</v>
      </c>
      <c r="AC9" s="17">
        <v>0.45091946522012599</v>
      </c>
      <c r="AD9" s="17">
        <v>0.437268911124088</v>
      </c>
      <c r="AE9" s="17"/>
      <c r="AF9" s="17">
        <v>0.36106315036624198</v>
      </c>
      <c r="AG9" s="17">
        <v>0.33804474481619101</v>
      </c>
      <c r="AH9" s="17">
        <v>0.30397768786938201</v>
      </c>
      <c r="AI9" s="17">
        <v>0.33396819684594597</v>
      </c>
      <c r="AJ9" s="17">
        <v>0</v>
      </c>
      <c r="AK9" s="17"/>
      <c r="AL9" s="17">
        <v>0.32491137439036299</v>
      </c>
      <c r="AM9" s="17">
        <v>0.31983071729234702</v>
      </c>
      <c r="AN9" s="17">
        <v>0.470827197611977</v>
      </c>
      <c r="AO9" s="17">
        <v>0.30057924504248001</v>
      </c>
      <c r="AP9" s="17">
        <v>0.35108684975705001</v>
      </c>
      <c r="AQ9" s="17">
        <v>0.169016308620314</v>
      </c>
      <c r="AR9" s="17"/>
      <c r="AS9" s="17">
        <v>0.33891900391729801</v>
      </c>
      <c r="AT9" s="17">
        <v>0.31696147124951302</v>
      </c>
      <c r="AU9" s="17"/>
      <c r="AV9" s="17">
        <v>0.33345592295202803</v>
      </c>
      <c r="AW9" s="17">
        <v>0.35285315817864898</v>
      </c>
    </row>
    <row r="10" spans="2:49" x14ac:dyDescent="0.3">
      <c r="B10" s="18" t="s">
        <v>440</v>
      </c>
      <c r="C10" s="17">
        <v>0.47151816720753398</v>
      </c>
      <c r="D10" s="17">
        <v>0.42810834310927698</v>
      </c>
      <c r="E10" s="17">
        <v>0.51824090412604396</v>
      </c>
      <c r="F10" s="17"/>
      <c r="G10" s="17">
        <v>0.39369509551411802</v>
      </c>
      <c r="H10" s="17">
        <v>0.57120593253046104</v>
      </c>
      <c r="I10" s="17">
        <v>0.50052753163539299</v>
      </c>
      <c r="J10" s="17">
        <v>0.49403677320164402</v>
      </c>
      <c r="K10" s="17">
        <v>0.46813144749271501</v>
      </c>
      <c r="L10" s="17">
        <v>0.453768997359772</v>
      </c>
      <c r="M10" s="17"/>
      <c r="N10" s="17">
        <v>0.433887510959032</v>
      </c>
      <c r="O10" s="17">
        <v>0.549073693174007</v>
      </c>
      <c r="P10" s="17">
        <v>0.41320762292180702</v>
      </c>
      <c r="Q10" s="17">
        <v>0.47560525224204497</v>
      </c>
      <c r="R10" s="17"/>
      <c r="S10" s="17">
        <v>0.39094398650402201</v>
      </c>
      <c r="T10" s="17">
        <v>0.42316780636297202</v>
      </c>
      <c r="U10" s="17">
        <v>0.47363297664402498</v>
      </c>
      <c r="V10" s="17">
        <v>0.52564479844936796</v>
      </c>
      <c r="W10" s="17">
        <v>0.56519855542340303</v>
      </c>
      <c r="X10" s="17">
        <v>0.56020490552659497</v>
      </c>
      <c r="Y10" s="17">
        <v>0.50047663375927298</v>
      </c>
      <c r="Z10" s="17">
        <v>0.45088628799983099</v>
      </c>
      <c r="AA10" s="17">
        <v>0.45394975856310799</v>
      </c>
      <c r="AB10" s="17">
        <v>0.51625930550592303</v>
      </c>
      <c r="AC10" s="17">
        <v>0.31918002662429001</v>
      </c>
      <c r="AD10" s="17">
        <v>0.49771217226277198</v>
      </c>
      <c r="AE10" s="17"/>
      <c r="AF10" s="17">
        <v>0.433008989157045</v>
      </c>
      <c r="AG10" s="17">
        <v>0.47625768846488398</v>
      </c>
      <c r="AH10" s="17">
        <v>0.46859191555207602</v>
      </c>
      <c r="AI10" s="17">
        <v>0.444789202622558</v>
      </c>
      <c r="AJ10" s="17">
        <v>1</v>
      </c>
      <c r="AK10" s="17"/>
      <c r="AL10" s="17">
        <v>0.40870419529829399</v>
      </c>
      <c r="AM10" s="17">
        <v>0.52561442051275598</v>
      </c>
      <c r="AN10" s="17">
        <v>0.34563187688521202</v>
      </c>
      <c r="AO10" s="17">
        <v>0.47468116261686999</v>
      </c>
      <c r="AP10" s="17">
        <v>0.46282879135707899</v>
      </c>
      <c r="AQ10" s="17">
        <v>0.61686597134797805</v>
      </c>
      <c r="AR10" s="17"/>
      <c r="AS10" s="17">
        <v>0.49367325203499302</v>
      </c>
      <c r="AT10" s="17">
        <v>0.43959690699398901</v>
      </c>
      <c r="AU10" s="17"/>
      <c r="AV10" s="17">
        <v>0.51022655514095405</v>
      </c>
      <c r="AW10" s="17">
        <v>0.45145233667978202</v>
      </c>
    </row>
    <row r="11" spans="2:49" x14ac:dyDescent="0.3">
      <c r="B11" s="18" t="s">
        <v>441</v>
      </c>
      <c r="C11" s="17">
        <v>0.13150960922170299</v>
      </c>
      <c r="D11" s="17">
        <v>0.112462847105272</v>
      </c>
      <c r="E11" s="17">
        <v>0.15200996539686701</v>
      </c>
      <c r="F11" s="17"/>
      <c r="G11" s="17">
        <v>0.18808908335928001</v>
      </c>
      <c r="H11" s="17">
        <v>0.172950572750627</v>
      </c>
      <c r="I11" s="17">
        <v>0.108378391931801</v>
      </c>
      <c r="J11" s="17">
        <v>9.44940584934819E-2</v>
      </c>
      <c r="K11" s="17">
        <v>0.14037435908649901</v>
      </c>
      <c r="L11" s="17">
        <v>0.13038073944644399</v>
      </c>
      <c r="M11" s="17"/>
      <c r="N11" s="17">
        <v>0.12180969613386899</v>
      </c>
      <c r="O11" s="17">
        <v>0.11122571291838</v>
      </c>
      <c r="P11" s="17">
        <v>0.15885029899195199</v>
      </c>
      <c r="Q11" s="17">
        <v>0.13715450746157301</v>
      </c>
      <c r="R11" s="17"/>
      <c r="S11" s="17">
        <v>0.25397858806273299</v>
      </c>
      <c r="T11" s="17">
        <v>0.12898501536891199</v>
      </c>
      <c r="U11" s="17">
        <v>0.13181610597221399</v>
      </c>
      <c r="V11" s="17">
        <v>0.149777763649204</v>
      </c>
      <c r="W11" s="17">
        <v>8.6788211866583698E-2</v>
      </c>
      <c r="X11" s="17">
        <v>0.12814994233907301</v>
      </c>
      <c r="Y11" s="17">
        <v>0.14650233565662299</v>
      </c>
      <c r="Z11" s="17">
        <v>4.1191678306119001E-2</v>
      </c>
      <c r="AA11" s="17">
        <v>0.114661303940293</v>
      </c>
      <c r="AB11" s="17">
        <v>9.1614044386944399E-2</v>
      </c>
      <c r="AC11" s="17">
        <v>0.14527890205522101</v>
      </c>
      <c r="AD11" s="17">
        <v>6.5018916613139202E-2</v>
      </c>
      <c r="AE11" s="17"/>
      <c r="AF11" s="17">
        <v>0.13581154728243</v>
      </c>
      <c r="AG11" s="17">
        <v>8.93760538158756E-2</v>
      </c>
      <c r="AH11" s="17">
        <v>0.15867443520722199</v>
      </c>
      <c r="AI11" s="17">
        <v>0.16787714376601201</v>
      </c>
      <c r="AJ11" s="17">
        <v>0</v>
      </c>
      <c r="AK11" s="17"/>
      <c r="AL11" s="17">
        <v>0.17810845327226099</v>
      </c>
      <c r="AM11" s="17">
        <v>0.12548542134171201</v>
      </c>
      <c r="AN11" s="17">
        <v>8.7171236749523998E-2</v>
      </c>
      <c r="AO11" s="17">
        <v>0.13413923515777401</v>
      </c>
      <c r="AP11" s="17">
        <v>0.115540531410919</v>
      </c>
      <c r="AQ11" s="17">
        <v>0.139046023823231</v>
      </c>
      <c r="AR11" s="17"/>
      <c r="AS11" s="17">
        <v>0.114215661684801</v>
      </c>
      <c r="AT11" s="17">
        <v>0.15642689587368799</v>
      </c>
      <c r="AU11" s="17"/>
      <c r="AV11" s="17">
        <v>0.109405816590253</v>
      </c>
      <c r="AW11" s="17">
        <v>0.126483670148652</v>
      </c>
    </row>
    <row r="12" spans="2:49" x14ac:dyDescent="0.3">
      <c r="B12" s="18" t="s">
        <v>442</v>
      </c>
      <c r="C12" s="17">
        <v>5.8524803954106697E-2</v>
      </c>
      <c r="D12" s="17">
        <v>4.4080245201650901E-2</v>
      </c>
      <c r="E12" s="17">
        <v>7.4071729851971996E-2</v>
      </c>
      <c r="F12" s="17"/>
      <c r="G12" s="17">
        <v>4.8669009311063598E-2</v>
      </c>
      <c r="H12" s="17">
        <v>8.5700167843960506E-2</v>
      </c>
      <c r="I12" s="17">
        <v>7.3411424087632807E-2</v>
      </c>
      <c r="J12" s="17">
        <v>7.2901401923777601E-2</v>
      </c>
      <c r="K12" s="17">
        <v>6.5651679746076302E-2</v>
      </c>
      <c r="L12" s="17">
        <v>4.0979232664101702E-2</v>
      </c>
      <c r="M12" s="17"/>
      <c r="N12" s="17">
        <v>3.1137393116383999E-2</v>
      </c>
      <c r="O12" s="17">
        <v>4.3477617418494499E-2</v>
      </c>
      <c r="P12" s="17">
        <v>9.8934976126216698E-2</v>
      </c>
      <c r="Q12" s="17">
        <v>6.3223150759712202E-2</v>
      </c>
      <c r="R12" s="17"/>
      <c r="S12" s="17">
        <v>0</v>
      </c>
      <c r="T12" s="17">
        <v>2.7028404367326401E-2</v>
      </c>
      <c r="U12" s="17">
        <v>6.9215813254412603E-2</v>
      </c>
      <c r="V12" s="17">
        <v>5.1378921532788502E-2</v>
      </c>
      <c r="W12" s="17">
        <v>6.1071996262254201E-2</v>
      </c>
      <c r="X12" s="17">
        <v>4.0919934600484702E-2</v>
      </c>
      <c r="Y12" s="17">
        <v>4.1730302173795801E-2</v>
      </c>
      <c r="Z12" s="17">
        <v>8.9823506990658705E-2</v>
      </c>
      <c r="AA12" s="17">
        <v>0.13419777764899499</v>
      </c>
      <c r="AB12" s="17">
        <v>8.5667514558412997E-2</v>
      </c>
      <c r="AC12" s="17">
        <v>8.4621606100362304E-2</v>
      </c>
      <c r="AD12" s="17">
        <v>0</v>
      </c>
      <c r="AE12" s="17"/>
      <c r="AF12" s="17">
        <v>5.42502141474848E-2</v>
      </c>
      <c r="AG12" s="17">
        <v>8.8225033706427106E-2</v>
      </c>
      <c r="AH12" s="17">
        <v>5.9537222301004299E-2</v>
      </c>
      <c r="AI12" s="17">
        <v>5.3365456765483897E-2</v>
      </c>
      <c r="AJ12" s="17">
        <v>0</v>
      </c>
      <c r="AK12" s="17"/>
      <c r="AL12" s="17">
        <v>8.8275977039081896E-2</v>
      </c>
      <c r="AM12" s="17">
        <v>2.2907437363154801E-2</v>
      </c>
      <c r="AN12" s="17">
        <v>7.2468650539756096E-2</v>
      </c>
      <c r="AO12" s="17">
        <v>7.0602488830284804E-2</v>
      </c>
      <c r="AP12" s="17">
        <v>7.0543827474952803E-2</v>
      </c>
      <c r="AQ12" s="17">
        <v>7.5071696208477895E-2</v>
      </c>
      <c r="AR12" s="17"/>
      <c r="AS12" s="17">
        <v>4.5604510672931101E-2</v>
      </c>
      <c r="AT12" s="17">
        <v>7.7140487309674002E-2</v>
      </c>
      <c r="AU12" s="17"/>
      <c r="AV12" s="17">
        <v>4.0714759608576102E-2</v>
      </c>
      <c r="AW12" s="17">
        <v>5.8076327595189103E-2</v>
      </c>
    </row>
    <row r="13" spans="2:49" x14ac:dyDescent="0.3">
      <c r="B13" s="18" t="s">
        <v>176</v>
      </c>
      <c r="C13" s="21">
        <v>8.5244193768922692E-3</v>
      </c>
      <c r="D13" s="21">
        <v>1.25312971032405E-2</v>
      </c>
      <c r="E13" s="21">
        <v>4.2117482762431997E-3</v>
      </c>
      <c r="F13" s="21"/>
      <c r="G13" s="21">
        <v>0</v>
      </c>
      <c r="H13" s="21">
        <v>2.98537748211707E-2</v>
      </c>
      <c r="I13" s="21">
        <v>2.4463318221694098E-2</v>
      </c>
      <c r="J13" s="21">
        <v>0</v>
      </c>
      <c r="K13" s="21">
        <v>1.0183038309722401E-2</v>
      </c>
      <c r="L13" s="21">
        <v>4.9913362331002204E-3</v>
      </c>
      <c r="M13" s="21"/>
      <c r="N13" s="21">
        <v>8.5837592393965597E-3</v>
      </c>
      <c r="O13" s="21">
        <v>0</v>
      </c>
      <c r="P13" s="21">
        <v>1.97941385196157E-2</v>
      </c>
      <c r="Q13" s="21">
        <v>7.2437618348883898E-3</v>
      </c>
      <c r="R13" s="21"/>
      <c r="S13" s="21">
        <v>1.9930945121906699E-2</v>
      </c>
      <c r="T13" s="21">
        <v>3.4837101038642897E-2</v>
      </c>
      <c r="U13" s="21">
        <v>0</v>
      </c>
      <c r="V13" s="21">
        <v>0</v>
      </c>
      <c r="W13" s="21">
        <v>0</v>
      </c>
      <c r="X13" s="21">
        <v>2.1621427868652999E-2</v>
      </c>
      <c r="Y13" s="21">
        <v>0</v>
      </c>
      <c r="Z13" s="21">
        <v>0</v>
      </c>
      <c r="AA13" s="21">
        <v>0</v>
      </c>
      <c r="AB13" s="21">
        <v>0</v>
      </c>
      <c r="AC13" s="21">
        <v>0</v>
      </c>
      <c r="AD13" s="21">
        <v>0</v>
      </c>
      <c r="AE13" s="21"/>
      <c r="AF13" s="21">
        <v>1.5866099046798102E-2</v>
      </c>
      <c r="AG13" s="21">
        <v>8.0964791966224702E-3</v>
      </c>
      <c r="AH13" s="21">
        <v>9.2187390703152294E-3</v>
      </c>
      <c r="AI13" s="21">
        <v>0</v>
      </c>
      <c r="AJ13" s="21">
        <v>0</v>
      </c>
      <c r="AK13" s="21"/>
      <c r="AL13" s="21">
        <v>0</v>
      </c>
      <c r="AM13" s="21">
        <v>6.1620034900304703E-3</v>
      </c>
      <c r="AN13" s="21">
        <v>2.3901038213530901E-2</v>
      </c>
      <c r="AO13" s="21">
        <v>1.9997868352590899E-2</v>
      </c>
      <c r="AP13" s="21">
        <v>0</v>
      </c>
      <c r="AQ13" s="21">
        <v>0</v>
      </c>
      <c r="AR13" s="21"/>
      <c r="AS13" s="21">
        <v>7.5875716899763499E-3</v>
      </c>
      <c r="AT13" s="21">
        <v>9.8742385731354302E-3</v>
      </c>
      <c r="AU13" s="21"/>
      <c r="AV13" s="21">
        <v>6.1969457081892604E-3</v>
      </c>
      <c r="AW13" s="21">
        <v>1.11345073977294E-2</v>
      </c>
    </row>
    <row r="14" spans="2:49" x14ac:dyDescent="0.3">
      <c r="B14" s="18" t="s">
        <v>443</v>
      </c>
      <c r="C14" s="21">
        <v>0.80144116744729799</v>
      </c>
      <c r="D14" s="21">
        <v>0.83092561058983605</v>
      </c>
      <c r="E14" s="21">
        <v>0.76970655647491804</v>
      </c>
      <c r="F14" s="21"/>
      <c r="G14" s="21">
        <v>0.76324190732965702</v>
      </c>
      <c r="H14" s="21">
        <v>0.71149548458424094</v>
      </c>
      <c r="I14" s="21">
        <v>0.79374686575887199</v>
      </c>
      <c r="J14" s="21">
        <v>0.83260453958274006</v>
      </c>
      <c r="K14" s="21">
        <v>0.78379092285770202</v>
      </c>
      <c r="L14" s="21">
        <v>0.82364869165635402</v>
      </c>
      <c r="M14" s="21"/>
      <c r="N14" s="21">
        <v>0.83846915151035095</v>
      </c>
      <c r="O14" s="21">
        <v>0.845296669663125</v>
      </c>
      <c r="P14" s="21">
        <v>0.72242058636221596</v>
      </c>
      <c r="Q14" s="21">
        <v>0.79237857994382599</v>
      </c>
      <c r="R14" s="21"/>
      <c r="S14" s="21">
        <v>0.72609046681536005</v>
      </c>
      <c r="T14" s="21">
        <v>0.80914947922511904</v>
      </c>
      <c r="U14" s="21">
        <v>0.798968080773373</v>
      </c>
      <c r="V14" s="21">
        <v>0.79884331481800697</v>
      </c>
      <c r="W14" s="21">
        <v>0.85213979187116196</v>
      </c>
      <c r="X14" s="21">
        <v>0.80930869519179005</v>
      </c>
      <c r="Y14" s="21">
        <v>0.81176736216958101</v>
      </c>
      <c r="Z14" s="21">
        <v>0.86898481470322197</v>
      </c>
      <c r="AA14" s="21">
        <v>0.75114091841071196</v>
      </c>
      <c r="AB14" s="21">
        <v>0.82271844105464298</v>
      </c>
      <c r="AC14" s="21">
        <v>0.77009949184441695</v>
      </c>
      <c r="AD14" s="21">
        <v>0.93498108338686103</v>
      </c>
      <c r="AE14" s="21"/>
      <c r="AF14" s="21">
        <v>0.79407213952328703</v>
      </c>
      <c r="AG14" s="21">
        <v>0.81430243328107499</v>
      </c>
      <c r="AH14" s="21">
        <v>0.77256960342145797</v>
      </c>
      <c r="AI14" s="21">
        <v>0.77875739946850397</v>
      </c>
      <c r="AJ14" s="21">
        <v>1</v>
      </c>
      <c r="AK14" s="21"/>
      <c r="AL14" s="21">
        <v>0.73361556968865704</v>
      </c>
      <c r="AM14" s="21">
        <v>0.845445137805103</v>
      </c>
      <c r="AN14" s="21">
        <v>0.81645907449718902</v>
      </c>
      <c r="AO14" s="21">
        <v>0.77526040765935</v>
      </c>
      <c r="AP14" s="21">
        <v>0.81391564111412795</v>
      </c>
      <c r="AQ14" s="21">
        <v>0.78588227996829096</v>
      </c>
      <c r="AR14" s="21"/>
      <c r="AS14" s="21">
        <v>0.83259225595229103</v>
      </c>
      <c r="AT14" s="21">
        <v>0.75655837824350303</v>
      </c>
      <c r="AU14" s="21"/>
      <c r="AV14" s="21">
        <v>0.84368247809298202</v>
      </c>
      <c r="AW14" s="21">
        <v>0.80430549485842995</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0.20039933448355099</v>
      </c>
      <c r="D9" s="17">
        <v>0.226628014437702</v>
      </c>
      <c r="E9" s="17">
        <v>0.172168957174402</v>
      </c>
      <c r="F9" s="17"/>
      <c r="G9" s="17">
        <v>0.33197395466128399</v>
      </c>
      <c r="H9" s="17">
        <v>0.17397835614933899</v>
      </c>
      <c r="I9" s="17">
        <v>0.26262706200980002</v>
      </c>
      <c r="J9" s="17">
        <v>0.13835363124137601</v>
      </c>
      <c r="K9" s="17">
        <v>0.15808505450600999</v>
      </c>
      <c r="L9" s="17">
        <v>0.20920216183023599</v>
      </c>
      <c r="M9" s="17"/>
      <c r="N9" s="17">
        <v>0.155046983187347</v>
      </c>
      <c r="O9" s="17">
        <v>0.23366276699781699</v>
      </c>
      <c r="P9" s="17">
        <v>0.199577150576498</v>
      </c>
      <c r="Q9" s="17">
        <v>0.20334213953578301</v>
      </c>
      <c r="R9" s="17"/>
      <c r="S9" s="17">
        <v>0.177772867804535</v>
      </c>
      <c r="T9" s="17">
        <v>0.23265145208010601</v>
      </c>
      <c r="U9" s="17">
        <v>0.15806465083001001</v>
      </c>
      <c r="V9" s="17">
        <v>0.17339756974173601</v>
      </c>
      <c r="W9" s="17">
        <v>8.2537479151038595E-2</v>
      </c>
      <c r="X9" s="17">
        <v>0.19596189797399399</v>
      </c>
      <c r="Y9" s="17">
        <v>0.27309642363896403</v>
      </c>
      <c r="Z9" s="17">
        <v>0.34614527919983301</v>
      </c>
      <c r="AA9" s="17">
        <v>0.21133073457370999</v>
      </c>
      <c r="AB9" s="17">
        <v>0.119464835270246</v>
      </c>
      <c r="AC9" s="17">
        <v>0.250942532845504</v>
      </c>
      <c r="AD9" s="17">
        <v>0.31009238162053598</v>
      </c>
      <c r="AE9" s="17"/>
      <c r="AF9" s="17">
        <v>0.22929315724955501</v>
      </c>
      <c r="AG9" s="17">
        <v>0.19193202839107601</v>
      </c>
      <c r="AH9" s="17">
        <v>0.229153770587921</v>
      </c>
      <c r="AI9" s="17">
        <v>9.4280083847787605E-2</v>
      </c>
      <c r="AJ9" s="17">
        <v>0.59117304976226803</v>
      </c>
      <c r="AK9" s="17"/>
      <c r="AL9" s="17">
        <v>0.15974866825228801</v>
      </c>
      <c r="AM9" s="17">
        <v>0.229474036399584</v>
      </c>
      <c r="AN9" s="17">
        <v>0.238753763188574</v>
      </c>
      <c r="AO9" s="17">
        <v>0.232944844747732</v>
      </c>
      <c r="AP9" s="17">
        <v>0.14681116135950301</v>
      </c>
      <c r="AQ9" s="17">
        <v>9.8859580808944095E-2</v>
      </c>
      <c r="AR9" s="17"/>
      <c r="AS9" s="17">
        <v>0.195296220423824</v>
      </c>
      <c r="AT9" s="17">
        <v>0.207751950511365</v>
      </c>
      <c r="AU9" s="17"/>
      <c r="AV9" s="17">
        <v>0.203908753889568</v>
      </c>
      <c r="AW9" s="17">
        <v>0.173329061112872</v>
      </c>
    </row>
    <row r="10" spans="2:49" x14ac:dyDescent="0.3">
      <c r="B10" s="18" t="s">
        <v>440</v>
      </c>
      <c r="C10" s="17">
        <v>0.421443438337819</v>
      </c>
      <c r="D10" s="17">
        <v>0.41658718997087701</v>
      </c>
      <c r="E10" s="17">
        <v>0.42667030160144298</v>
      </c>
      <c r="F10" s="17"/>
      <c r="G10" s="17">
        <v>0.37809709618130299</v>
      </c>
      <c r="H10" s="17">
        <v>0.340202750884817</v>
      </c>
      <c r="I10" s="17">
        <v>0.45240188769237599</v>
      </c>
      <c r="J10" s="17">
        <v>0.45305328910092402</v>
      </c>
      <c r="K10" s="17">
        <v>0.46844173011557699</v>
      </c>
      <c r="L10" s="17">
        <v>0.39709221098476399</v>
      </c>
      <c r="M10" s="17"/>
      <c r="N10" s="17">
        <v>0.49737826315304901</v>
      </c>
      <c r="O10" s="17">
        <v>0.37262080723059399</v>
      </c>
      <c r="P10" s="17">
        <v>0.44037737927909398</v>
      </c>
      <c r="Q10" s="17">
        <v>0.38958524188368998</v>
      </c>
      <c r="R10" s="17"/>
      <c r="S10" s="17">
        <v>0.43040114853070399</v>
      </c>
      <c r="T10" s="17">
        <v>0.42666332195776802</v>
      </c>
      <c r="U10" s="17">
        <v>0.42312937430431802</v>
      </c>
      <c r="V10" s="17">
        <v>0.32829547158244299</v>
      </c>
      <c r="W10" s="17">
        <v>0.48804559785259499</v>
      </c>
      <c r="X10" s="17">
        <v>0.40937549072627799</v>
      </c>
      <c r="Y10" s="17">
        <v>0.417158956975478</v>
      </c>
      <c r="Z10" s="17">
        <v>0.247510580986498</v>
      </c>
      <c r="AA10" s="17">
        <v>0.50965334972403398</v>
      </c>
      <c r="AB10" s="17">
        <v>0.470157759674731</v>
      </c>
      <c r="AC10" s="17">
        <v>0.34002100111186401</v>
      </c>
      <c r="AD10" s="17">
        <v>0.44323182595927801</v>
      </c>
      <c r="AE10" s="17"/>
      <c r="AF10" s="17">
        <v>0.432346626360469</v>
      </c>
      <c r="AG10" s="17">
        <v>0.364104110660316</v>
      </c>
      <c r="AH10" s="17">
        <v>0.42956959019688001</v>
      </c>
      <c r="AI10" s="17">
        <v>0.491311174631134</v>
      </c>
      <c r="AJ10" s="17">
        <v>0.40882695023773202</v>
      </c>
      <c r="AK10" s="17"/>
      <c r="AL10" s="17">
        <v>0.43646550695303599</v>
      </c>
      <c r="AM10" s="17">
        <v>0.40651863132265398</v>
      </c>
      <c r="AN10" s="17">
        <v>0.47096394904038402</v>
      </c>
      <c r="AO10" s="17">
        <v>0.30906412623978802</v>
      </c>
      <c r="AP10" s="17">
        <v>0.49153871949045203</v>
      </c>
      <c r="AQ10" s="17">
        <v>0.58630963284756099</v>
      </c>
      <c r="AR10" s="17"/>
      <c r="AS10" s="17">
        <v>0.46554524937710801</v>
      </c>
      <c r="AT10" s="17">
        <v>0.357901123016647</v>
      </c>
      <c r="AU10" s="17"/>
      <c r="AV10" s="17">
        <v>0.46368804092559301</v>
      </c>
      <c r="AW10" s="17">
        <v>0.47028225203612201</v>
      </c>
    </row>
    <row r="11" spans="2:49" x14ac:dyDescent="0.3">
      <c r="B11" s="18" t="s">
        <v>441</v>
      </c>
      <c r="C11" s="17">
        <v>0.25718071382889002</v>
      </c>
      <c r="D11" s="17">
        <v>0.27146319756557402</v>
      </c>
      <c r="E11" s="17">
        <v>0.241808232045469</v>
      </c>
      <c r="F11" s="17"/>
      <c r="G11" s="17">
        <v>0.15526794373908701</v>
      </c>
      <c r="H11" s="17">
        <v>0.31385166118984098</v>
      </c>
      <c r="I11" s="17">
        <v>0.14269995787849701</v>
      </c>
      <c r="J11" s="17">
        <v>0.28943982262531298</v>
      </c>
      <c r="K11" s="17">
        <v>0.21001591159315899</v>
      </c>
      <c r="L11" s="17">
        <v>0.31322293310402299</v>
      </c>
      <c r="M11" s="17"/>
      <c r="N11" s="17">
        <v>0.24687148657167399</v>
      </c>
      <c r="O11" s="17">
        <v>0.27071165339846998</v>
      </c>
      <c r="P11" s="17">
        <v>0.21987010682000799</v>
      </c>
      <c r="Q11" s="17">
        <v>0.28553098932809201</v>
      </c>
      <c r="R11" s="17"/>
      <c r="S11" s="17">
        <v>0.27203803167667201</v>
      </c>
      <c r="T11" s="17">
        <v>0.270156246070899</v>
      </c>
      <c r="U11" s="17">
        <v>0.27272676497764697</v>
      </c>
      <c r="V11" s="17">
        <v>0.323420052469993</v>
      </c>
      <c r="W11" s="17">
        <v>0.33943602488265301</v>
      </c>
      <c r="X11" s="17">
        <v>0.22729098370684001</v>
      </c>
      <c r="Y11" s="17">
        <v>0.207088663410918</v>
      </c>
      <c r="Z11" s="17">
        <v>0.197407537638422</v>
      </c>
      <c r="AA11" s="17">
        <v>0.186085913645442</v>
      </c>
      <c r="AB11" s="17">
        <v>0.248623437955976</v>
      </c>
      <c r="AC11" s="17">
        <v>0.32140688285497898</v>
      </c>
      <c r="AD11" s="17">
        <v>0.246675792420185</v>
      </c>
      <c r="AE11" s="17"/>
      <c r="AF11" s="17">
        <v>0.269378724424159</v>
      </c>
      <c r="AG11" s="17">
        <v>0.27139535838349599</v>
      </c>
      <c r="AH11" s="17">
        <v>0.225608036592059</v>
      </c>
      <c r="AI11" s="17">
        <v>0.26447880680859498</v>
      </c>
      <c r="AJ11" s="17">
        <v>0</v>
      </c>
      <c r="AK11" s="17"/>
      <c r="AL11" s="17">
        <v>0.236535456780605</v>
      </c>
      <c r="AM11" s="17">
        <v>0.26864474004290301</v>
      </c>
      <c r="AN11" s="17">
        <v>0.20295925424212199</v>
      </c>
      <c r="AO11" s="17">
        <v>0.32911939065524998</v>
      </c>
      <c r="AP11" s="17">
        <v>0.20503395982570699</v>
      </c>
      <c r="AQ11" s="17">
        <v>0.241725302122337</v>
      </c>
      <c r="AR11" s="17"/>
      <c r="AS11" s="17">
        <v>0.24274537705274901</v>
      </c>
      <c r="AT11" s="17">
        <v>0.27797928648568498</v>
      </c>
      <c r="AU11" s="17"/>
      <c r="AV11" s="17">
        <v>0.235235343877572</v>
      </c>
      <c r="AW11" s="17">
        <v>0.26190049509621599</v>
      </c>
    </row>
    <row r="12" spans="2:49" x14ac:dyDescent="0.3">
      <c r="B12" s="18" t="s">
        <v>442</v>
      </c>
      <c r="C12" s="17">
        <v>9.7892455247465204E-2</v>
      </c>
      <c r="D12" s="17">
        <v>6.4092326288757606E-2</v>
      </c>
      <c r="E12" s="17">
        <v>0.134272112754828</v>
      </c>
      <c r="F12" s="17"/>
      <c r="G12" s="17">
        <v>0.13466100541832601</v>
      </c>
      <c r="H12" s="17">
        <v>0.112413000451157</v>
      </c>
      <c r="I12" s="17">
        <v>0.14227109241932601</v>
      </c>
      <c r="J12" s="17">
        <v>7.2474098822085595E-2</v>
      </c>
      <c r="K12" s="17">
        <v>0.12608123214946301</v>
      </c>
      <c r="L12" s="17">
        <v>7.0797801971004395E-2</v>
      </c>
      <c r="M12" s="17"/>
      <c r="N12" s="17">
        <v>6.6462905194263303E-2</v>
      </c>
      <c r="O12" s="17">
        <v>9.4892266128221797E-2</v>
      </c>
      <c r="P12" s="17">
        <v>0.123217422099377</v>
      </c>
      <c r="Q12" s="17">
        <v>0.10743036849893101</v>
      </c>
      <c r="R12" s="17"/>
      <c r="S12" s="17">
        <v>7.8966641456948206E-2</v>
      </c>
      <c r="T12" s="17">
        <v>4.2284193656251398E-2</v>
      </c>
      <c r="U12" s="17">
        <v>0.146079209888025</v>
      </c>
      <c r="V12" s="17">
        <v>0.174886906205828</v>
      </c>
      <c r="W12" s="17">
        <v>8.9980898113712807E-2</v>
      </c>
      <c r="X12" s="17">
        <v>0.102461783863209</v>
      </c>
      <c r="Y12" s="17">
        <v>6.1441794646903698E-2</v>
      </c>
      <c r="Z12" s="17">
        <v>0.20893660217524701</v>
      </c>
      <c r="AA12" s="17">
        <v>9.2930002056813704E-2</v>
      </c>
      <c r="AB12" s="17">
        <v>0.12937156599150099</v>
      </c>
      <c r="AC12" s="17">
        <v>5.8842156070271698E-2</v>
      </c>
      <c r="AD12" s="17">
        <v>0</v>
      </c>
      <c r="AE12" s="17"/>
      <c r="AF12" s="17">
        <v>6.2026927152838203E-2</v>
      </c>
      <c r="AG12" s="17">
        <v>0.142361529217476</v>
      </c>
      <c r="AH12" s="17">
        <v>8.1124848758553303E-2</v>
      </c>
      <c r="AI12" s="17">
        <v>0.124752582294977</v>
      </c>
      <c r="AJ12" s="17">
        <v>0</v>
      </c>
      <c r="AK12" s="17"/>
      <c r="AL12" s="17">
        <v>0.13267340315760601</v>
      </c>
      <c r="AM12" s="17">
        <v>7.2794287734948407E-2</v>
      </c>
      <c r="AN12" s="17">
        <v>8.7323033528919999E-2</v>
      </c>
      <c r="AO12" s="17">
        <v>9.9463402609417995E-2</v>
      </c>
      <c r="AP12" s="17">
        <v>0.12856513644945</v>
      </c>
      <c r="AQ12" s="17">
        <v>7.3105484221157604E-2</v>
      </c>
      <c r="AR12" s="17"/>
      <c r="AS12" s="17">
        <v>8.3684105372902995E-2</v>
      </c>
      <c r="AT12" s="17">
        <v>0.118363982984017</v>
      </c>
      <c r="AU12" s="17"/>
      <c r="AV12" s="17">
        <v>8.3957709118964899E-2</v>
      </c>
      <c r="AW12" s="17">
        <v>8.2986250658988597E-2</v>
      </c>
    </row>
    <row r="13" spans="2:49" x14ac:dyDescent="0.3">
      <c r="B13" s="18" t="s">
        <v>176</v>
      </c>
      <c r="C13" s="21">
        <v>2.3084058102274398E-2</v>
      </c>
      <c r="D13" s="21">
        <v>2.1229271737089599E-2</v>
      </c>
      <c r="E13" s="21">
        <v>2.5080396423858502E-2</v>
      </c>
      <c r="F13" s="21"/>
      <c r="G13" s="21">
        <v>0</v>
      </c>
      <c r="H13" s="21">
        <v>5.9554231324847003E-2</v>
      </c>
      <c r="I13" s="21">
        <v>0</v>
      </c>
      <c r="J13" s="21">
        <v>4.6679158210301101E-2</v>
      </c>
      <c r="K13" s="21">
        <v>3.7376071635790903E-2</v>
      </c>
      <c r="L13" s="21">
        <v>9.6848921099728993E-3</v>
      </c>
      <c r="M13" s="21"/>
      <c r="N13" s="21">
        <v>3.42403618936662E-2</v>
      </c>
      <c r="O13" s="21">
        <v>2.8112506244897199E-2</v>
      </c>
      <c r="P13" s="21">
        <v>1.6957941225022501E-2</v>
      </c>
      <c r="Q13" s="21">
        <v>1.4111260753503401E-2</v>
      </c>
      <c r="R13" s="21"/>
      <c r="S13" s="21">
        <v>4.0821310531140902E-2</v>
      </c>
      <c r="T13" s="21">
        <v>2.8244786234976501E-2</v>
      </c>
      <c r="U13" s="21">
        <v>0</v>
      </c>
      <c r="V13" s="21">
        <v>0</v>
      </c>
      <c r="W13" s="21">
        <v>0</v>
      </c>
      <c r="X13" s="21">
        <v>6.4909843729679201E-2</v>
      </c>
      <c r="Y13" s="21">
        <v>4.1214161327736601E-2</v>
      </c>
      <c r="Z13" s="21">
        <v>0</v>
      </c>
      <c r="AA13" s="21">
        <v>0</v>
      </c>
      <c r="AB13" s="21">
        <v>3.2382401107544499E-2</v>
      </c>
      <c r="AC13" s="21">
        <v>2.87874271173818E-2</v>
      </c>
      <c r="AD13" s="21">
        <v>0</v>
      </c>
      <c r="AE13" s="21"/>
      <c r="AF13" s="21">
        <v>6.9545648129789896E-3</v>
      </c>
      <c r="AG13" s="21">
        <v>3.02069733476347E-2</v>
      </c>
      <c r="AH13" s="21">
        <v>3.4543753864587003E-2</v>
      </c>
      <c r="AI13" s="21">
        <v>2.51773524175056E-2</v>
      </c>
      <c r="AJ13" s="21">
        <v>0</v>
      </c>
      <c r="AK13" s="21"/>
      <c r="AL13" s="21">
        <v>3.4576964856465497E-2</v>
      </c>
      <c r="AM13" s="21">
        <v>2.2568304499910902E-2</v>
      </c>
      <c r="AN13" s="21">
        <v>0</v>
      </c>
      <c r="AO13" s="21">
        <v>2.9408235747811901E-2</v>
      </c>
      <c r="AP13" s="21">
        <v>2.80510228748884E-2</v>
      </c>
      <c r="AQ13" s="21">
        <v>0</v>
      </c>
      <c r="AR13" s="21"/>
      <c r="AS13" s="21">
        <v>1.2729047773416E-2</v>
      </c>
      <c r="AT13" s="21">
        <v>3.8003657002286299E-2</v>
      </c>
      <c r="AU13" s="21"/>
      <c r="AV13" s="21">
        <v>1.3210152188301599E-2</v>
      </c>
      <c r="AW13" s="21">
        <v>1.15019410958012E-2</v>
      </c>
    </row>
    <row r="14" spans="2:49" x14ac:dyDescent="0.3">
      <c r="B14" s="18" t="s">
        <v>443</v>
      </c>
      <c r="C14" s="21">
        <v>0.62184277282137002</v>
      </c>
      <c r="D14" s="21">
        <v>0.64321520440857904</v>
      </c>
      <c r="E14" s="21">
        <v>0.59883925877584498</v>
      </c>
      <c r="F14" s="21"/>
      <c r="G14" s="21">
        <v>0.71007105084258704</v>
      </c>
      <c r="H14" s="21">
        <v>0.51418110703415598</v>
      </c>
      <c r="I14" s="21">
        <v>0.71502894970217601</v>
      </c>
      <c r="J14" s="21">
        <v>0.59140692034230002</v>
      </c>
      <c r="K14" s="21">
        <v>0.62652678462158695</v>
      </c>
      <c r="L14" s="21">
        <v>0.60629437281499998</v>
      </c>
      <c r="M14" s="21"/>
      <c r="N14" s="21">
        <v>0.652425246340396</v>
      </c>
      <c r="O14" s="21">
        <v>0.60628357422841095</v>
      </c>
      <c r="P14" s="21">
        <v>0.63995452985559198</v>
      </c>
      <c r="Q14" s="21">
        <v>0.59292738141947399</v>
      </c>
      <c r="R14" s="21"/>
      <c r="S14" s="21">
        <v>0.60817401633523904</v>
      </c>
      <c r="T14" s="21">
        <v>0.65931477403787397</v>
      </c>
      <c r="U14" s="21">
        <v>0.58119402513432805</v>
      </c>
      <c r="V14" s="21">
        <v>0.50169304132418002</v>
      </c>
      <c r="W14" s="21">
        <v>0.57058307700363398</v>
      </c>
      <c r="X14" s="21">
        <v>0.60533738870027198</v>
      </c>
      <c r="Y14" s="21">
        <v>0.69025538061444203</v>
      </c>
      <c r="Z14" s="21">
        <v>0.59365586018633099</v>
      </c>
      <c r="AA14" s="21">
        <v>0.72098408429774397</v>
      </c>
      <c r="AB14" s="21">
        <v>0.58962259494497804</v>
      </c>
      <c r="AC14" s="21">
        <v>0.590963533957367</v>
      </c>
      <c r="AD14" s="21">
        <v>0.753324207579815</v>
      </c>
      <c r="AE14" s="21"/>
      <c r="AF14" s="21">
        <v>0.66163978361002396</v>
      </c>
      <c r="AG14" s="21">
        <v>0.55603613905139204</v>
      </c>
      <c r="AH14" s="21">
        <v>0.65872336078479998</v>
      </c>
      <c r="AI14" s="21">
        <v>0.58559125847892202</v>
      </c>
      <c r="AJ14" s="21">
        <v>1</v>
      </c>
      <c r="AK14" s="21"/>
      <c r="AL14" s="21">
        <v>0.59621417520532405</v>
      </c>
      <c r="AM14" s="21">
        <v>0.63599266772223795</v>
      </c>
      <c r="AN14" s="21">
        <v>0.70971771222895796</v>
      </c>
      <c r="AO14" s="21">
        <v>0.54200897098751999</v>
      </c>
      <c r="AP14" s="21">
        <v>0.63834988084995403</v>
      </c>
      <c r="AQ14" s="21">
        <v>0.68516921365650596</v>
      </c>
      <c r="AR14" s="21"/>
      <c r="AS14" s="21">
        <v>0.66084146980093195</v>
      </c>
      <c r="AT14" s="21">
        <v>0.56565307352801197</v>
      </c>
      <c r="AU14" s="21"/>
      <c r="AV14" s="21">
        <v>0.66759679481516099</v>
      </c>
      <c r="AW14" s="21">
        <v>0.643611313148994</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J19"/>
  <sheetViews>
    <sheetView showGridLines="0" workbookViewId="0">
      <pane xSplit="2" topLeftCell="C1" activePane="topRight" state="frozen"/>
      <selection pane="topRight" activeCell="B13" sqref="B13"/>
    </sheetView>
  </sheetViews>
  <sheetFormatPr defaultColWidth="11.5546875" defaultRowHeight="14.4" x14ac:dyDescent="0.3"/>
  <cols>
    <col min="2" max="2" width="25.6640625" customWidth="1"/>
    <col min="3" max="10" width="20.6640625" customWidth="1"/>
  </cols>
  <sheetData>
    <row r="2" spans="2:10" ht="40.049999999999997" customHeight="1" x14ac:dyDescent="0.3">
      <c r="D2" s="32" t="s">
        <v>444</v>
      </c>
      <c r="E2" s="28"/>
      <c r="F2" s="28"/>
      <c r="G2" s="28"/>
      <c r="H2" s="28"/>
      <c r="I2" s="28"/>
      <c r="J2" s="28"/>
    </row>
    <row r="6" spans="2:10" ht="49.95" customHeight="1" x14ac:dyDescent="0.3">
      <c r="B6" s="20" t="s">
        <v>15</v>
      </c>
      <c r="C6" s="20" t="s">
        <v>453</v>
      </c>
      <c r="D6" s="20" t="s">
        <v>454</v>
      </c>
      <c r="E6" s="20" t="s">
        <v>455</v>
      </c>
      <c r="F6" s="20" t="s">
        <v>456</v>
      </c>
      <c r="G6" s="20" t="s">
        <v>457</v>
      </c>
      <c r="H6" s="20" t="s">
        <v>458</v>
      </c>
      <c r="I6" s="20" t="s">
        <v>459</v>
      </c>
    </row>
    <row r="7" spans="2:10" x14ac:dyDescent="0.3">
      <c r="B7" s="18" t="s">
        <v>439</v>
      </c>
      <c r="C7" s="17">
        <v>3.1583543038171902E-2</v>
      </c>
      <c r="D7" s="17">
        <v>7.3009849884060202E-2</v>
      </c>
      <c r="E7" s="17">
        <v>7.9968338407472001E-2</v>
      </c>
      <c r="F7" s="17">
        <v>0.10800078697078599</v>
      </c>
      <c r="G7" s="17">
        <v>0.12547001585838399</v>
      </c>
      <c r="H7" s="17">
        <v>0.15958372453785699</v>
      </c>
      <c r="I7" s="17">
        <v>0.24068270715840201</v>
      </c>
    </row>
    <row r="8" spans="2:10" x14ac:dyDescent="0.3">
      <c r="B8" s="18" t="s">
        <v>440</v>
      </c>
      <c r="C8" s="17">
        <v>0.209751456045256</v>
      </c>
      <c r="D8" s="17">
        <v>0.300373492582033</v>
      </c>
      <c r="E8" s="17">
        <v>0.30401541171099</v>
      </c>
      <c r="F8" s="17">
        <v>0.37591354370013302</v>
      </c>
      <c r="G8" s="17">
        <v>0.386310034116987</v>
      </c>
      <c r="H8" s="17">
        <v>0.44480225248952998</v>
      </c>
      <c r="I8" s="17">
        <v>0.53097186834157495</v>
      </c>
    </row>
    <row r="9" spans="2:10" x14ac:dyDescent="0.3">
      <c r="B9" s="18" t="s">
        <v>441</v>
      </c>
      <c r="C9" s="17">
        <v>0.37362167415060799</v>
      </c>
      <c r="D9" s="17">
        <v>0.34157464840718199</v>
      </c>
      <c r="E9" s="17">
        <v>0.34877547656809998</v>
      </c>
      <c r="F9" s="17">
        <v>0.32858456209641501</v>
      </c>
      <c r="G9" s="17">
        <v>0.31338822398091998</v>
      </c>
      <c r="H9" s="17">
        <v>0.22911302249009799</v>
      </c>
      <c r="I9" s="17">
        <v>0.14639231729763799</v>
      </c>
    </row>
    <row r="10" spans="2:10" x14ac:dyDescent="0.3">
      <c r="B10" s="18" t="s">
        <v>442</v>
      </c>
      <c r="C10" s="17">
        <v>0.34532390693997</v>
      </c>
      <c r="D10" s="17">
        <v>0.20187964241221901</v>
      </c>
      <c r="E10" s="17">
        <v>0.20180058589482999</v>
      </c>
      <c r="F10" s="17">
        <v>0.155213909764671</v>
      </c>
      <c r="G10" s="17">
        <v>0.15051677922255999</v>
      </c>
      <c r="H10" s="17">
        <v>0.117241366175645</v>
      </c>
      <c r="I10" s="17">
        <v>6.7948460073053302E-2</v>
      </c>
    </row>
    <row r="11" spans="2:10" x14ac:dyDescent="0.3">
      <c r="B11" s="22" t="s">
        <v>176</v>
      </c>
      <c r="C11" s="21">
        <v>3.9719419825993398E-2</v>
      </c>
      <c r="D11" s="21">
        <v>8.3162366714505595E-2</v>
      </c>
      <c r="E11" s="21">
        <v>6.5440187418608603E-2</v>
      </c>
      <c r="F11" s="21">
        <v>3.2287197467994903E-2</v>
      </c>
      <c r="G11" s="21">
        <v>2.4314946821148101E-2</v>
      </c>
      <c r="H11" s="21">
        <v>4.9259634306869499E-2</v>
      </c>
      <c r="I11" s="21">
        <v>1.40046471293311E-2</v>
      </c>
    </row>
    <row r="12" spans="2:10" x14ac:dyDescent="0.3">
      <c r="B12" s="22" t="s">
        <v>443</v>
      </c>
      <c r="C12" s="21">
        <v>0.24133499908342801</v>
      </c>
      <c r="D12" s="21">
        <v>0.373383342466094</v>
      </c>
      <c r="E12" s="21">
        <v>0.38398375011846198</v>
      </c>
      <c r="F12" s="21">
        <v>0.48391433067091899</v>
      </c>
      <c r="G12" s="21">
        <v>0.51178004997537196</v>
      </c>
      <c r="H12" s="21">
        <v>0.60438597702738694</v>
      </c>
      <c r="I12" s="21">
        <v>0.77165457549997796</v>
      </c>
    </row>
    <row r="13" spans="2:10" x14ac:dyDescent="0.3">
      <c r="B13" s="26" t="s">
        <v>676</v>
      </c>
      <c r="C13" s="16"/>
      <c r="D13" s="16"/>
      <c r="E13" s="16"/>
      <c r="F13" s="16"/>
      <c r="G13" s="16"/>
      <c r="H13" s="16"/>
      <c r="I13" s="16"/>
    </row>
    <row r="14" spans="2:10" x14ac:dyDescent="0.3">
      <c r="B14" t="s">
        <v>81</v>
      </c>
    </row>
    <row r="15" spans="2:10" x14ac:dyDescent="0.3">
      <c r="B15" t="s">
        <v>82</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0.10800078697078599</v>
      </c>
      <c r="D9" s="17">
        <v>0.108875368787464</v>
      </c>
      <c r="E9" s="17">
        <v>0.10705945958733799</v>
      </c>
      <c r="F9" s="17"/>
      <c r="G9" s="17">
        <v>0.182503292263726</v>
      </c>
      <c r="H9" s="17">
        <v>8.8262028659725406E-2</v>
      </c>
      <c r="I9" s="17">
        <v>0.108251508024283</v>
      </c>
      <c r="J9" s="17">
        <v>0.10309779632819301</v>
      </c>
      <c r="K9" s="17">
        <v>9.5677291350260499E-2</v>
      </c>
      <c r="L9" s="17">
        <v>0.103728693526926</v>
      </c>
      <c r="M9" s="17"/>
      <c r="N9" s="17">
        <v>0.13199880336797201</v>
      </c>
      <c r="O9" s="17">
        <v>0.10898926423793701</v>
      </c>
      <c r="P9" s="17">
        <v>0.10795993360023</v>
      </c>
      <c r="Q9" s="17">
        <v>8.7498731793930501E-2</v>
      </c>
      <c r="R9" s="17"/>
      <c r="S9" s="17">
        <v>8.3212559633041805E-2</v>
      </c>
      <c r="T9" s="17">
        <v>0.12235845276241999</v>
      </c>
      <c r="U9" s="17">
        <v>6.9792645126229499E-2</v>
      </c>
      <c r="V9" s="17">
        <v>7.3997162511043296E-2</v>
      </c>
      <c r="W9" s="17">
        <v>5.7037431451843597E-2</v>
      </c>
      <c r="X9" s="17">
        <v>7.8575589331344994E-2</v>
      </c>
      <c r="Y9" s="17">
        <v>0.16697621758098599</v>
      </c>
      <c r="Z9" s="17">
        <v>7.9454356683972299E-2</v>
      </c>
      <c r="AA9" s="17">
        <v>0.131915430071392</v>
      </c>
      <c r="AB9" s="17">
        <v>8.4704742739506497E-2</v>
      </c>
      <c r="AC9" s="17">
        <v>0.170722593309385</v>
      </c>
      <c r="AD9" s="17">
        <v>0.25464940052212998</v>
      </c>
      <c r="AE9" s="17"/>
      <c r="AF9" s="17">
        <v>0.115096205379352</v>
      </c>
      <c r="AG9" s="17">
        <v>8.9872297159105996E-2</v>
      </c>
      <c r="AH9" s="17">
        <v>0.120241075641547</v>
      </c>
      <c r="AI9" s="17">
        <v>7.7476159004690903E-2</v>
      </c>
      <c r="AJ9" s="17">
        <v>0</v>
      </c>
      <c r="AK9" s="17"/>
      <c r="AL9" s="17">
        <v>0.10385143159211301</v>
      </c>
      <c r="AM9" s="17">
        <v>8.2065309461200803E-2</v>
      </c>
      <c r="AN9" s="17">
        <v>0.18284480830922001</v>
      </c>
      <c r="AO9" s="17">
        <v>8.3959960973556097E-2</v>
      </c>
      <c r="AP9" s="17">
        <v>0.108486448516627</v>
      </c>
      <c r="AQ9" s="17">
        <v>0.21271910681415601</v>
      </c>
      <c r="AR9" s="17"/>
      <c r="AS9" s="17">
        <v>0.117909426995067</v>
      </c>
      <c r="AT9" s="17">
        <v>9.3724322717063296E-2</v>
      </c>
      <c r="AU9" s="17"/>
      <c r="AV9" s="17">
        <v>0.119918498260771</v>
      </c>
      <c r="AW9" s="17">
        <v>0.112785082487575</v>
      </c>
    </row>
    <row r="10" spans="2:49" x14ac:dyDescent="0.3">
      <c r="B10" s="18" t="s">
        <v>440</v>
      </c>
      <c r="C10" s="17">
        <v>0.37591354370013302</v>
      </c>
      <c r="D10" s="17">
        <v>0.38499504717192801</v>
      </c>
      <c r="E10" s="17">
        <v>0.36613896602442503</v>
      </c>
      <c r="F10" s="17"/>
      <c r="G10" s="17">
        <v>0.46736001960908402</v>
      </c>
      <c r="H10" s="17">
        <v>0.39331116138544803</v>
      </c>
      <c r="I10" s="17">
        <v>0.39368177353637002</v>
      </c>
      <c r="J10" s="17">
        <v>0.34021687859863298</v>
      </c>
      <c r="K10" s="17">
        <v>0.37511603606979799</v>
      </c>
      <c r="L10" s="17">
        <v>0.36408794922050097</v>
      </c>
      <c r="M10" s="17"/>
      <c r="N10" s="17">
        <v>0.36269283072217201</v>
      </c>
      <c r="O10" s="17">
        <v>0.40771420600944402</v>
      </c>
      <c r="P10" s="17">
        <v>0.32945192270253898</v>
      </c>
      <c r="Q10" s="17">
        <v>0.391234373358468</v>
      </c>
      <c r="R10" s="17"/>
      <c r="S10" s="17">
        <v>0.43957754383560899</v>
      </c>
      <c r="T10" s="17">
        <v>0.31366869501143202</v>
      </c>
      <c r="U10" s="17">
        <v>0.42353665799231799</v>
      </c>
      <c r="V10" s="17">
        <v>0.324128298471207</v>
      </c>
      <c r="W10" s="17">
        <v>0.48523658889208598</v>
      </c>
      <c r="X10" s="17">
        <v>0.36306082931731798</v>
      </c>
      <c r="Y10" s="17">
        <v>0.348568654649764</v>
      </c>
      <c r="Z10" s="17">
        <v>0.28460022548740999</v>
      </c>
      <c r="AA10" s="17">
        <v>0.41906194144110198</v>
      </c>
      <c r="AB10" s="17">
        <v>0.33939718650561301</v>
      </c>
      <c r="AC10" s="17">
        <v>0.37142405254923999</v>
      </c>
      <c r="AD10" s="17">
        <v>0.44089880715063501</v>
      </c>
      <c r="AE10" s="17"/>
      <c r="AF10" s="17">
        <v>0.34972897975523398</v>
      </c>
      <c r="AG10" s="17">
        <v>0.37954216235225302</v>
      </c>
      <c r="AH10" s="17">
        <v>0.38839395003877297</v>
      </c>
      <c r="AI10" s="17">
        <v>0.33608610935598698</v>
      </c>
      <c r="AJ10" s="17">
        <v>1</v>
      </c>
      <c r="AK10" s="17"/>
      <c r="AL10" s="17">
        <v>0.41176771819085001</v>
      </c>
      <c r="AM10" s="17">
        <v>0.36665248156171598</v>
      </c>
      <c r="AN10" s="17">
        <v>0.34736441422699099</v>
      </c>
      <c r="AO10" s="17">
        <v>0.32834128643537502</v>
      </c>
      <c r="AP10" s="17">
        <v>0.40749578780600498</v>
      </c>
      <c r="AQ10" s="17">
        <v>0.46384913861100202</v>
      </c>
      <c r="AR10" s="17"/>
      <c r="AS10" s="17">
        <v>0.38407412621422898</v>
      </c>
      <c r="AT10" s="17">
        <v>0.36415569759142802</v>
      </c>
      <c r="AU10" s="17"/>
      <c r="AV10" s="17">
        <v>0.38084397517722302</v>
      </c>
      <c r="AW10" s="17">
        <v>0.39231296124582399</v>
      </c>
    </row>
    <row r="11" spans="2:49" x14ac:dyDescent="0.3">
      <c r="B11" s="18" t="s">
        <v>441</v>
      </c>
      <c r="C11" s="17">
        <v>0.32858456209641501</v>
      </c>
      <c r="D11" s="17">
        <v>0.31338435699050599</v>
      </c>
      <c r="E11" s="17">
        <v>0.34494480310230602</v>
      </c>
      <c r="F11" s="17"/>
      <c r="G11" s="17">
        <v>0.23353345922709601</v>
      </c>
      <c r="H11" s="17">
        <v>0.22727685364383199</v>
      </c>
      <c r="I11" s="17">
        <v>0.26647536610985401</v>
      </c>
      <c r="J11" s="17">
        <v>0.35702160220642098</v>
      </c>
      <c r="K11" s="17">
        <v>0.331134659717011</v>
      </c>
      <c r="L11" s="17">
        <v>0.37176943727105799</v>
      </c>
      <c r="M11" s="17"/>
      <c r="N11" s="17">
        <v>0.29782325000930798</v>
      </c>
      <c r="O11" s="17">
        <v>0.29272071402936101</v>
      </c>
      <c r="P11" s="17">
        <v>0.39954257767534201</v>
      </c>
      <c r="Q11" s="17">
        <v>0.33239910209453499</v>
      </c>
      <c r="R11" s="17"/>
      <c r="S11" s="17">
        <v>0.279717869084388</v>
      </c>
      <c r="T11" s="17">
        <v>0.35216578312539598</v>
      </c>
      <c r="U11" s="17">
        <v>0.27907575523781097</v>
      </c>
      <c r="V11" s="17">
        <v>0.473541911686779</v>
      </c>
      <c r="W11" s="17">
        <v>0.37197387381812902</v>
      </c>
      <c r="X11" s="17">
        <v>0.34536325545653002</v>
      </c>
      <c r="Y11" s="17">
        <v>0.33820773426897699</v>
      </c>
      <c r="Z11" s="17">
        <v>0.28508731371458201</v>
      </c>
      <c r="AA11" s="17">
        <v>0.29881336926278501</v>
      </c>
      <c r="AB11" s="17">
        <v>0.38233360079067702</v>
      </c>
      <c r="AC11" s="17">
        <v>0.228852283059888</v>
      </c>
      <c r="AD11" s="17">
        <v>0.17943586578286599</v>
      </c>
      <c r="AE11" s="17"/>
      <c r="AF11" s="17">
        <v>0.371946588349853</v>
      </c>
      <c r="AG11" s="17">
        <v>0.30208576458013298</v>
      </c>
      <c r="AH11" s="17">
        <v>0.30361734992392803</v>
      </c>
      <c r="AI11" s="17">
        <v>0.33028452894834098</v>
      </c>
      <c r="AJ11" s="17">
        <v>0</v>
      </c>
      <c r="AK11" s="17"/>
      <c r="AL11" s="17">
        <v>0.28545537027629803</v>
      </c>
      <c r="AM11" s="17">
        <v>0.35933058931305401</v>
      </c>
      <c r="AN11" s="17">
        <v>0.33084694711622198</v>
      </c>
      <c r="AO11" s="17">
        <v>0.40827939614806402</v>
      </c>
      <c r="AP11" s="17">
        <v>0.257217823664184</v>
      </c>
      <c r="AQ11" s="17">
        <v>0.174509553413666</v>
      </c>
      <c r="AR11" s="17"/>
      <c r="AS11" s="17">
        <v>0.341644449631201</v>
      </c>
      <c r="AT11" s="17">
        <v>0.30976774999191797</v>
      </c>
      <c r="AU11" s="17"/>
      <c r="AV11" s="17">
        <v>0.32700977024510802</v>
      </c>
      <c r="AW11" s="17">
        <v>0.37897171631964699</v>
      </c>
    </row>
    <row r="12" spans="2:49" x14ac:dyDescent="0.3">
      <c r="B12" s="18" t="s">
        <v>442</v>
      </c>
      <c r="C12" s="17">
        <v>0.155213909764671</v>
      </c>
      <c r="D12" s="17">
        <v>0.15690724236984399</v>
      </c>
      <c r="E12" s="17">
        <v>0.15339134688931899</v>
      </c>
      <c r="F12" s="17"/>
      <c r="G12" s="17">
        <v>9.2333019203187205E-2</v>
      </c>
      <c r="H12" s="17">
        <v>0.231089923246798</v>
      </c>
      <c r="I12" s="17">
        <v>0.182468287660496</v>
      </c>
      <c r="J12" s="17">
        <v>0.18796676346479299</v>
      </c>
      <c r="K12" s="17">
        <v>0.15995518962872199</v>
      </c>
      <c r="L12" s="17">
        <v>0.129855521906548</v>
      </c>
      <c r="M12" s="17"/>
      <c r="N12" s="17">
        <v>0.17881234602332999</v>
      </c>
      <c r="O12" s="17">
        <v>0.16885379763081099</v>
      </c>
      <c r="P12" s="17">
        <v>0.13766744015299801</v>
      </c>
      <c r="Q12" s="17">
        <v>0.13792303565974801</v>
      </c>
      <c r="R12" s="17"/>
      <c r="S12" s="17">
        <v>0.17756108232505399</v>
      </c>
      <c r="T12" s="17">
        <v>0.19181632610784499</v>
      </c>
      <c r="U12" s="17">
        <v>0.161399798734773</v>
      </c>
      <c r="V12" s="17">
        <v>0.12833262733097101</v>
      </c>
      <c r="W12" s="17">
        <v>8.5752105837941406E-2</v>
      </c>
      <c r="X12" s="17">
        <v>0.162530233639681</v>
      </c>
      <c r="Y12" s="17">
        <v>0.103340419806548</v>
      </c>
      <c r="Z12" s="17">
        <v>0.35085810411403501</v>
      </c>
      <c r="AA12" s="17">
        <v>7.6439312829771205E-2</v>
      </c>
      <c r="AB12" s="17">
        <v>0.160316909553223</v>
      </c>
      <c r="AC12" s="17">
        <v>0.200786388429436</v>
      </c>
      <c r="AD12" s="17">
        <v>0.12501592654436899</v>
      </c>
      <c r="AE12" s="17"/>
      <c r="AF12" s="17">
        <v>0.127273845910368</v>
      </c>
      <c r="AG12" s="17">
        <v>0.19796818732583299</v>
      </c>
      <c r="AH12" s="17">
        <v>0.16925401846047</v>
      </c>
      <c r="AI12" s="17">
        <v>0.19915029837433701</v>
      </c>
      <c r="AJ12" s="17">
        <v>0</v>
      </c>
      <c r="AK12" s="17"/>
      <c r="AL12" s="17">
        <v>0.177114555613159</v>
      </c>
      <c r="AM12" s="17">
        <v>0.154289361871669</v>
      </c>
      <c r="AN12" s="17">
        <v>0.103676401065126</v>
      </c>
      <c r="AO12" s="17">
        <v>0.12637141635688201</v>
      </c>
      <c r="AP12" s="17">
        <v>0.212763047349353</v>
      </c>
      <c r="AQ12" s="17">
        <v>0.14892220116117699</v>
      </c>
      <c r="AR12" s="17"/>
      <c r="AS12" s="17">
        <v>0.119755543786023</v>
      </c>
      <c r="AT12" s="17">
        <v>0.20630266595614499</v>
      </c>
      <c r="AU12" s="17"/>
      <c r="AV12" s="17">
        <v>0.12589122175304401</v>
      </c>
      <c r="AW12" s="17">
        <v>0.104105861155664</v>
      </c>
    </row>
    <row r="13" spans="2:49" x14ac:dyDescent="0.3">
      <c r="B13" s="18" t="s">
        <v>176</v>
      </c>
      <c r="C13" s="21">
        <v>3.2287197467994903E-2</v>
      </c>
      <c r="D13" s="21">
        <v>3.5837984680258499E-2</v>
      </c>
      <c r="E13" s="21">
        <v>2.8465424396611601E-2</v>
      </c>
      <c r="F13" s="21"/>
      <c r="G13" s="21">
        <v>2.4270209696906998E-2</v>
      </c>
      <c r="H13" s="21">
        <v>6.0060033064197299E-2</v>
      </c>
      <c r="I13" s="21">
        <v>4.9123064668996297E-2</v>
      </c>
      <c r="J13" s="21">
        <v>1.1696959401959301E-2</v>
      </c>
      <c r="K13" s="21">
        <v>3.8116823234208501E-2</v>
      </c>
      <c r="L13" s="21">
        <v>3.0558398074966901E-2</v>
      </c>
      <c r="M13" s="21"/>
      <c r="N13" s="21">
        <v>2.8672769877218299E-2</v>
      </c>
      <c r="O13" s="21">
        <v>2.1722018092447198E-2</v>
      </c>
      <c r="P13" s="21">
        <v>2.53781258688912E-2</v>
      </c>
      <c r="Q13" s="21">
        <v>5.0944757093318499E-2</v>
      </c>
      <c r="R13" s="21"/>
      <c r="S13" s="21">
        <v>1.9930945121906699E-2</v>
      </c>
      <c r="T13" s="21">
        <v>1.9990742992906801E-2</v>
      </c>
      <c r="U13" s="21">
        <v>6.6195142908867896E-2</v>
      </c>
      <c r="V13" s="21">
        <v>0</v>
      </c>
      <c r="W13" s="21">
        <v>0</v>
      </c>
      <c r="X13" s="21">
        <v>5.0470092255126303E-2</v>
      </c>
      <c r="Y13" s="21">
        <v>4.2906973693725002E-2</v>
      </c>
      <c r="Z13" s="21">
        <v>0</v>
      </c>
      <c r="AA13" s="21">
        <v>7.3769946394949396E-2</v>
      </c>
      <c r="AB13" s="21">
        <v>3.3247560410980502E-2</v>
      </c>
      <c r="AC13" s="21">
        <v>2.8214682652050401E-2</v>
      </c>
      <c r="AD13" s="21">
        <v>0</v>
      </c>
      <c r="AE13" s="21"/>
      <c r="AF13" s="21">
        <v>3.5954380605193799E-2</v>
      </c>
      <c r="AG13" s="21">
        <v>3.0531588582675E-2</v>
      </c>
      <c r="AH13" s="21">
        <v>1.84936059352818E-2</v>
      </c>
      <c r="AI13" s="21">
        <v>5.7002904316643899E-2</v>
      </c>
      <c r="AJ13" s="21">
        <v>0</v>
      </c>
      <c r="AK13" s="21"/>
      <c r="AL13" s="21">
        <v>2.18109243275805E-2</v>
      </c>
      <c r="AM13" s="21">
        <v>3.7662257792360702E-2</v>
      </c>
      <c r="AN13" s="21">
        <v>3.5267429282441698E-2</v>
      </c>
      <c r="AO13" s="21">
        <v>5.3047940086122902E-2</v>
      </c>
      <c r="AP13" s="21">
        <v>1.40368926638323E-2</v>
      </c>
      <c r="AQ13" s="21">
        <v>0</v>
      </c>
      <c r="AR13" s="21"/>
      <c r="AS13" s="21">
        <v>3.6616453373479997E-2</v>
      </c>
      <c r="AT13" s="21">
        <v>2.6049563743445501E-2</v>
      </c>
      <c r="AU13" s="21"/>
      <c r="AV13" s="21">
        <v>4.6336534563854198E-2</v>
      </c>
      <c r="AW13" s="21">
        <v>1.18243787912905E-2</v>
      </c>
    </row>
    <row r="14" spans="2:49" x14ac:dyDescent="0.3">
      <c r="B14" s="18" t="s">
        <v>443</v>
      </c>
      <c r="C14" s="21">
        <v>0.48391433067091899</v>
      </c>
      <c r="D14" s="21">
        <v>0.49387041595939202</v>
      </c>
      <c r="E14" s="21">
        <v>0.47319842561176301</v>
      </c>
      <c r="F14" s="21"/>
      <c r="G14" s="21">
        <v>0.64986331187280999</v>
      </c>
      <c r="H14" s="21">
        <v>0.48157319004517302</v>
      </c>
      <c r="I14" s="21">
        <v>0.50193328156065298</v>
      </c>
      <c r="J14" s="21">
        <v>0.44331467492682602</v>
      </c>
      <c r="K14" s="21">
        <v>0.47079332742005803</v>
      </c>
      <c r="L14" s="21">
        <v>0.46781664274742701</v>
      </c>
      <c r="M14" s="21"/>
      <c r="N14" s="21">
        <v>0.49469163409014399</v>
      </c>
      <c r="O14" s="21">
        <v>0.51670347024738095</v>
      </c>
      <c r="P14" s="21">
        <v>0.43741185630276902</v>
      </c>
      <c r="Q14" s="21">
        <v>0.47873310515239798</v>
      </c>
      <c r="R14" s="21"/>
      <c r="S14" s="21">
        <v>0.52279010346865096</v>
      </c>
      <c r="T14" s="21">
        <v>0.43602714777385199</v>
      </c>
      <c r="U14" s="21">
        <v>0.493329303118548</v>
      </c>
      <c r="V14" s="21">
        <v>0.39812546098224999</v>
      </c>
      <c r="W14" s="21">
        <v>0.54227402034392902</v>
      </c>
      <c r="X14" s="21">
        <v>0.44163641864866299</v>
      </c>
      <c r="Y14" s="21">
        <v>0.51554487223074996</v>
      </c>
      <c r="Z14" s="21">
        <v>0.36405458217138198</v>
      </c>
      <c r="AA14" s="21">
        <v>0.55097737151249504</v>
      </c>
      <c r="AB14" s="21">
        <v>0.42410192924511902</v>
      </c>
      <c r="AC14" s="21">
        <v>0.54214664585862504</v>
      </c>
      <c r="AD14" s="21">
        <v>0.69554820767276504</v>
      </c>
      <c r="AE14" s="21"/>
      <c r="AF14" s="21">
        <v>0.46482518513458598</v>
      </c>
      <c r="AG14" s="21">
        <v>0.46941445951135902</v>
      </c>
      <c r="AH14" s="21">
        <v>0.50863502568032004</v>
      </c>
      <c r="AI14" s="21">
        <v>0.413562268360678</v>
      </c>
      <c r="AJ14" s="21">
        <v>1</v>
      </c>
      <c r="AK14" s="21"/>
      <c r="AL14" s="21">
        <v>0.51561914978296297</v>
      </c>
      <c r="AM14" s="21">
        <v>0.44871779102291698</v>
      </c>
      <c r="AN14" s="21">
        <v>0.53020922253621094</v>
      </c>
      <c r="AO14" s="21">
        <v>0.41230124740893098</v>
      </c>
      <c r="AP14" s="21">
        <v>0.51598223632263096</v>
      </c>
      <c r="AQ14" s="21">
        <v>0.67656824542515703</v>
      </c>
      <c r="AR14" s="21"/>
      <c r="AS14" s="21">
        <v>0.501983553209296</v>
      </c>
      <c r="AT14" s="21">
        <v>0.45788002030849101</v>
      </c>
      <c r="AU14" s="21"/>
      <c r="AV14" s="21">
        <v>0.50076247343799396</v>
      </c>
      <c r="AW14" s="21">
        <v>0.50509804373339895</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7.3009849884060202E-2</v>
      </c>
      <c r="D9" s="17">
        <v>8.1341966881284505E-2</v>
      </c>
      <c r="E9" s="17">
        <v>6.4041849701557796E-2</v>
      </c>
      <c r="F9" s="17"/>
      <c r="G9" s="17">
        <v>0.18780032396528501</v>
      </c>
      <c r="H9" s="17">
        <v>5.8024682948834103E-2</v>
      </c>
      <c r="I9" s="17">
        <v>9.2667133239465904E-2</v>
      </c>
      <c r="J9" s="17">
        <v>9.3280809714832699E-2</v>
      </c>
      <c r="K9" s="17">
        <v>7.2785439358937595E-2</v>
      </c>
      <c r="L9" s="17">
        <v>3.5062069531962399E-2</v>
      </c>
      <c r="M9" s="17"/>
      <c r="N9" s="17">
        <v>6.6427572552312103E-2</v>
      </c>
      <c r="O9" s="17">
        <v>8.05572737850066E-2</v>
      </c>
      <c r="P9" s="17">
        <v>9.4650574030672605E-2</v>
      </c>
      <c r="Q9" s="17">
        <v>5.4545873520540203E-2</v>
      </c>
      <c r="R9" s="17"/>
      <c r="S9" s="17">
        <v>6.6008592036075606E-2</v>
      </c>
      <c r="T9" s="17">
        <v>0.11526398966950201</v>
      </c>
      <c r="U9" s="17">
        <v>4.7369235417003899E-2</v>
      </c>
      <c r="V9" s="17">
        <v>2.3163331244517599E-2</v>
      </c>
      <c r="W9" s="17">
        <v>2.8128529600385001E-2</v>
      </c>
      <c r="X9" s="17">
        <v>8.1789354889257496E-2</v>
      </c>
      <c r="Y9" s="17">
        <v>0.102555151382851</v>
      </c>
      <c r="Z9" s="17">
        <v>7.7300023191630707E-2</v>
      </c>
      <c r="AA9" s="17">
        <v>9.3779174191692793E-2</v>
      </c>
      <c r="AB9" s="17">
        <v>3.5805627122920299E-2</v>
      </c>
      <c r="AC9" s="17">
        <v>8.3584088165893397E-2</v>
      </c>
      <c r="AD9" s="17">
        <v>0.12935335109805399</v>
      </c>
      <c r="AE9" s="17"/>
      <c r="AF9" s="17">
        <v>6.9732734009675001E-2</v>
      </c>
      <c r="AG9" s="17">
        <v>7.5737190115014397E-2</v>
      </c>
      <c r="AH9" s="17">
        <v>0.104917252664513</v>
      </c>
      <c r="AI9" s="17">
        <v>2.51944473887218E-2</v>
      </c>
      <c r="AJ9" s="17">
        <v>0</v>
      </c>
      <c r="AK9" s="17"/>
      <c r="AL9" s="17">
        <v>9.5955818406041393E-2</v>
      </c>
      <c r="AM9" s="17">
        <v>4.0501410434191497E-2</v>
      </c>
      <c r="AN9" s="17">
        <v>0.130506110747103</v>
      </c>
      <c r="AO9" s="17">
        <v>6.04489740469644E-2</v>
      </c>
      <c r="AP9" s="17">
        <v>9.3627292945596199E-2</v>
      </c>
      <c r="AQ9" s="17">
        <v>7.0110777305007102E-2</v>
      </c>
      <c r="AR9" s="17"/>
      <c r="AS9" s="17">
        <v>6.0829498045906101E-2</v>
      </c>
      <c r="AT9" s="17">
        <v>9.0559418461488697E-2</v>
      </c>
      <c r="AU9" s="17"/>
      <c r="AV9" s="17">
        <v>6.2184438107140798E-2</v>
      </c>
      <c r="AW9" s="17">
        <v>5.73735829774401E-2</v>
      </c>
    </row>
    <row r="10" spans="2:49" x14ac:dyDescent="0.3">
      <c r="B10" s="18" t="s">
        <v>440</v>
      </c>
      <c r="C10" s="17">
        <v>0.300373492582033</v>
      </c>
      <c r="D10" s="17">
        <v>0.33266355739759501</v>
      </c>
      <c r="E10" s="17">
        <v>0.26561914296651101</v>
      </c>
      <c r="F10" s="17"/>
      <c r="G10" s="17">
        <v>0.37833767240329502</v>
      </c>
      <c r="H10" s="17">
        <v>0.31080839555919798</v>
      </c>
      <c r="I10" s="17">
        <v>0.16875548669352899</v>
      </c>
      <c r="J10" s="17">
        <v>0.32935017735641797</v>
      </c>
      <c r="K10" s="17">
        <v>0.21807714444708901</v>
      </c>
      <c r="L10" s="17">
        <v>0.34990505187437598</v>
      </c>
      <c r="M10" s="17"/>
      <c r="N10" s="17">
        <v>0.293691764023011</v>
      </c>
      <c r="O10" s="17">
        <v>0.32205615079160999</v>
      </c>
      <c r="P10" s="17">
        <v>0.26471279651365598</v>
      </c>
      <c r="Q10" s="17">
        <v>0.31018734956951899</v>
      </c>
      <c r="R10" s="17"/>
      <c r="S10" s="17">
        <v>0.265587486813323</v>
      </c>
      <c r="T10" s="17">
        <v>0.28337956647721202</v>
      </c>
      <c r="U10" s="17">
        <v>0.35341657453123598</v>
      </c>
      <c r="V10" s="17">
        <v>0.19546991302040201</v>
      </c>
      <c r="W10" s="17">
        <v>0.406417332169071</v>
      </c>
      <c r="X10" s="17">
        <v>0.36539199508586501</v>
      </c>
      <c r="Y10" s="17">
        <v>0.26771470883888199</v>
      </c>
      <c r="Z10" s="17">
        <v>0.12279983456876301</v>
      </c>
      <c r="AA10" s="17">
        <v>0.39887278133830001</v>
      </c>
      <c r="AB10" s="17">
        <v>0.235190247859698</v>
      </c>
      <c r="AC10" s="17">
        <v>0.35851182143329702</v>
      </c>
      <c r="AD10" s="17">
        <v>0.306757157203707</v>
      </c>
      <c r="AE10" s="17"/>
      <c r="AF10" s="17">
        <v>0.29261513769572101</v>
      </c>
      <c r="AG10" s="17">
        <v>0.29863462410297298</v>
      </c>
      <c r="AH10" s="17">
        <v>0.272596770708456</v>
      </c>
      <c r="AI10" s="17">
        <v>0.25943792576355401</v>
      </c>
      <c r="AJ10" s="17">
        <v>1</v>
      </c>
      <c r="AK10" s="17"/>
      <c r="AL10" s="17">
        <v>0.352403175586603</v>
      </c>
      <c r="AM10" s="17">
        <v>0.29064818898272599</v>
      </c>
      <c r="AN10" s="17">
        <v>0.189666904291447</v>
      </c>
      <c r="AO10" s="17">
        <v>0.27891883657727701</v>
      </c>
      <c r="AP10" s="17">
        <v>0.350496587016773</v>
      </c>
      <c r="AQ10" s="17">
        <v>0.36364796246619002</v>
      </c>
      <c r="AR10" s="17"/>
      <c r="AS10" s="17">
        <v>0.33060706852520799</v>
      </c>
      <c r="AT10" s="17">
        <v>0.25681266433948502</v>
      </c>
      <c r="AU10" s="17"/>
      <c r="AV10" s="17">
        <v>0.34087296328713901</v>
      </c>
      <c r="AW10" s="17">
        <v>0.30442283985407798</v>
      </c>
    </row>
    <row r="11" spans="2:49" x14ac:dyDescent="0.3">
      <c r="B11" s="18" t="s">
        <v>441</v>
      </c>
      <c r="C11" s="17">
        <v>0.34157464840718199</v>
      </c>
      <c r="D11" s="17">
        <v>0.34368266821964699</v>
      </c>
      <c r="E11" s="17">
        <v>0.33930575059055101</v>
      </c>
      <c r="F11" s="17"/>
      <c r="G11" s="17">
        <v>0.23354987307024599</v>
      </c>
      <c r="H11" s="17">
        <v>0.22685656850775901</v>
      </c>
      <c r="I11" s="17">
        <v>0.42759968071691401</v>
      </c>
      <c r="J11" s="17">
        <v>0.30888514774104497</v>
      </c>
      <c r="K11" s="17">
        <v>0.39319256592979601</v>
      </c>
      <c r="L11" s="17">
        <v>0.34917731044692801</v>
      </c>
      <c r="M11" s="17"/>
      <c r="N11" s="17">
        <v>0.34279265457740898</v>
      </c>
      <c r="O11" s="17">
        <v>0.29364482698719202</v>
      </c>
      <c r="P11" s="17">
        <v>0.37928091728699898</v>
      </c>
      <c r="Q11" s="17">
        <v>0.35649823390384899</v>
      </c>
      <c r="R11" s="17"/>
      <c r="S11" s="17">
        <v>0.43182467271714398</v>
      </c>
      <c r="T11" s="17">
        <v>0.38294350764347102</v>
      </c>
      <c r="U11" s="17">
        <v>0.234264469866789</v>
      </c>
      <c r="V11" s="17">
        <v>0.37498188202807398</v>
      </c>
      <c r="W11" s="17">
        <v>0.30419251604164199</v>
      </c>
      <c r="X11" s="17">
        <v>0.316500122014092</v>
      </c>
      <c r="Y11" s="17">
        <v>0.39459714814733099</v>
      </c>
      <c r="Z11" s="17">
        <v>0.283132368574399</v>
      </c>
      <c r="AA11" s="17">
        <v>0.26040882366848001</v>
      </c>
      <c r="AB11" s="17">
        <v>0.457660381705772</v>
      </c>
      <c r="AC11" s="17">
        <v>0.17592764535585001</v>
      </c>
      <c r="AD11" s="17">
        <v>0.37669973362814002</v>
      </c>
      <c r="AE11" s="17"/>
      <c r="AF11" s="17">
        <v>0.405016614438656</v>
      </c>
      <c r="AG11" s="17">
        <v>0.29369120229458001</v>
      </c>
      <c r="AH11" s="17">
        <v>0.29931689320239802</v>
      </c>
      <c r="AI11" s="17">
        <v>0.44401067695257002</v>
      </c>
      <c r="AJ11" s="17">
        <v>0</v>
      </c>
      <c r="AK11" s="17"/>
      <c r="AL11" s="17">
        <v>0.27235728623280098</v>
      </c>
      <c r="AM11" s="17">
        <v>0.39757084148744398</v>
      </c>
      <c r="AN11" s="17">
        <v>0.348409120562581</v>
      </c>
      <c r="AO11" s="17">
        <v>0.39402515346780298</v>
      </c>
      <c r="AP11" s="17">
        <v>0.24209126275523599</v>
      </c>
      <c r="AQ11" s="17">
        <v>0.28182153329418203</v>
      </c>
      <c r="AR11" s="17"/>
      <c r="AS11" s="17">
        <v>0.35395042617162997</v>
      </c>
      <c r="AT11" s="17">
        <v>0.323743508267545</v>
      </c>
      <c r="AU11" s="17"/>
      <c r="AV11" s="17">
        <v>0.34034540047455802</v>
      </c>
      <c r="AW11" s="17">
        <v>0.388651454400534</v>
      </c>
    </row>
    <row r="12" spans="2:49" x14ac:dyDescent="0.3">
      <c r="B12" s="18" t="s">
        <v>442</v>
      </c>
      <c r="C12" s="17">
        <v>0.20187964241221901</v>
      </c>
      <c r="D12" s="17">
        <v>0.17610234092909899</v>
      </c>
      <c r="E12" s="17">
        <v>0.22962419334471901</v>
      </c>
      <c r="F12" s="17"/>
      <c r="G12" s="17">
        <v>0.15476519433670999</v>
      </c>
      <c r="H12" s="17">
        <v>0.25473048190880299</v>
      </c>
      <c r="I12" s="17">
        <v>0.237805357072879</v>
      </c>
      <c r="J12" s="17">
        <v>0.19822086953366899</v>
      </c>
      <c r="K12" s="17">
        <v>0.22062238836631801</v>
      </c>
      <c r="L12" s="17">
        <v>0.18402745014013</v>
      </c>
      <c r="M12" s="17"/>
      <c r="N12" s="17">
        <v>0.20255663343160099</v>
      </c>
      <c r="O12" s="17">
        <v>0.228282521005958</v>
      </c>
      <c r="P12" s="17">
        <v>0.19188742922375099</v>
      </c>
      <c r="Q12" s="17">
        <v>0.18644267042354301</v>
      </c>
      <c r="R12" s="17"/>
      <c r="S12" s="17">
        <v>0.13829694637609599</v>
      </c>
      <c r="T12" s="17">
        <v>0.161364981101423</v>
      </c>
      <c r="U12" s="17">
        <v>0.25315328388154301</v>
      </c>
      <c r="V12" s="17">
        <v>0.32814085283453598</v>
      </c>
      <c r="W12" s="17">
        <v>0.164617318771868</v>
      </c>
      <c r="X12" s="17">
        <v>0.163948835001857</v>
      </c>
      <c r="Y12" s="17">
        <v>0.12968915029777101</v>
      </c>
      <c r="Z12" s="17">
        <v>0.43589781273419598</v>
      </c>
      <c r="AA12" s="17">
        <v>9.1699626641287696E-2</v>
      </c>
      <c r="AB12" s="17">
        <v>0.221432676517858</v>
      </c>
      <c r="AC12" s="17">
        <v>0.38197644504495998</v>
      </c>
      <c r="AD12" s="17">
        <v>0.12217084145696</v>
      </c>
      <c r="AE12" s="17"/>
      <c r="AF12" s="17">
        <v>0.160148566436002</v>
      </c>
      <c r="AG12" s="17">
        <v>0.26188998017602599</v>
      </c>
      <c r="AH12" s="17">
        <v>0.227263819861514</v>
      </c>
      <c r="AI12" s="17">
        <v>0.211792282003333</v>
      </c>
      <c r="AJ12" s="17">
        <v>0</v>
      </c>
      <c r="AK12" s="17"/>
      <c r="AL12" s="17">
        <v>0.1862828080035</v>
      </c>
      <c r="AM12" s="17">
        <v>0.18683884642364301</v>
      </c>
      <c r="AN12" s="17">
        <v>0.26056477083465202</v>
      </c>
      <c r="AO12" s="17">
        <v>0.174292415260515</v>
      </c>
      <c r="AP12" s="17">
        <v>0.231415494462203</v>
      </c>
      <c r="AQ12" s="17">
        <v>0.247290174376738</v>
      </c>
      <c r="AR12" s="17"/>
      <c r="AS12" s="17">
        <v>0.17398960471990499</v>
      </c>
      <c r="AT12" s="17">
        <v>0.24206387810688501</v>
      </c>
      <c r="AU12" s="17"/>
      <c r="AV12" s="17">
        <v>0.15763362458596</v>
      </c>
      <c r="AW12" s="17">
        <v>0.21570722738206299</v>
      </c>
    </row>
    <row r="13" spans="2:49" x14ac:dyDescent="0.3">
      <c r="B13" s="18" t="s">
        <v>176</v>
      </c>
      <c r="C13" s="21">
        <v>8.3162366714505595E-2</v>
      </c>
      <c r="D13" s="21">
        <v>6.6209466572374504E-2</v>
      </c>
      <c r="E13" s="21">
        <v>0.10140906339666</v>
      </c>
      <c r="F13" s="21"/>
      <c r="G13" s="21">
        <v>4.5546936224462903E-2</v>
      </c>
      <c r="H13" s="21">
        <v>0.14957987107540599</v>
      </c>
      <c r="I13" s="21">
        <v>7.3172342277212504E-2</v>
      </c>
      <c r="J13" s="21">
        <v>7.0262995654035099E-2</v>
      </c>
      <c r="K13" s="21">
        <v>9.5322461897859201E-2</v>
      </c>
      <c r="L13" s="21">
        <v>8.1828118006603306E-2</v>
      </c>
      <c r="M13" s="21"/>
      <c r="N13" s="21">
        <v>9.4531375415667501E-2</v>
      </c>
      <c r="O13" s="21">
        <v>7.5459227430233797E-2</v>
      </c>
      <c r="P13" s="21">
        <v>6.9468282944921203E-2</v>
      </c>
      <c r="Q13" s="21">
        <v>9.2325872582548499E-2</v>
      </c>
      <c r="R13" s="21"/>
      <c r="S13" s="21">
        <v>9.8282302057360799E-2</v>
      </c>
      <c r="T13" s="21">
        <v>5.70479551083918E-2</v>
      </c>
      <c r="U13" s="21">
        <v>0.111796436303428</v>
      </c>
      <c r="V13" s="21">
        <v>7.8244020872470302E-2</v>
      </c>
      <c r="W13" s="21">
        <v>9.66443034170337E-2</v>
      </c>
      <c r="X13" s="21">
        <v>7.2369693008928399E-2</v>
      </c>
      <c r="Y13" s="21">
        <v>0.10544384133316601</v>
      </c>
      <c r="Z13" s="21">
        <v>8.0869960931011203E-2</v>
      </c>
      <c r="AA13" s="21">
        <v>0.15523959416024</v>
      </c>
      <c r="AB13" s="21">
        <v>4.9911066793752297E-2</v>
      </c>
      <c r="AC13" s="21">
        <v>0</v>
      </c>
      <c r="AD13" s="21">
        <v>6.5018916613139202E-2</v>
      </c>
      <c r="AE13" s="21"/>
      <c r="AF13" s="21">
        <v>7.2486947419946296E-2</v>
      </c>
      <c r="AG13" s="21">
        <v>7.0047003311405898E-2</v>
      </c>
      <c r="AH13" s="21">
        <v>9.5905263563118806E-2</v>
      </c>
      <c r="AI13" s="21">
        <v>5.95646678918215E-2</v>
      </c>
      <c r="AJ13" s="21">
        <v>0</v>
      </c>
      <c r="AK13" s="21"/>
      <c r="AL13" s="21">
        <v>9.3000911771054698E-2</v>
      </c>
      <c r="AM13" s="21">
        <v>8.4440712671995793E-2</v>
      </c>
      <c r="AN13" s="21">
        <v>7.0853093564215805E-2</v>
      </c>
      <c r="AO13" s="21">
        <v>9.2314620647440504E-2</v>
      </c>
      <c r="AP13" s="21">
        <v>8.2369362820191902E-2</v>
      </c>
      <c r="AQ13" s="21">
        <v>3.71295525578835E-2</v>
      </c>
      <c r="AR13" s="21"/>
      <c r="AS13" s="21">
        <v>8.0623402537350994E-2</v>
      </c>
      <c r="AT13" s="21">
        <v>8.6820530824595996E-2</v>
      </c>
      <c r="AU13" s="21"/>
      <c r="AV13" s="21">
        <v>9.8963573545201702E-2</v>
      </c>
      <c r="AW13" s="21">
        <v>3.3844895385885303E-2</v>
      </c>
    </row>
    <row r="14" spans="2:49" x14ac:dyDescent="0.3">
      <c r="B14" s="18" t="s">
        <v>443</v>
      </c>
      <c r="C14" s="21">
        <v>0.373383342466094</v>
      </c>
      <c r="D14" s="21">
        <v>0.41400552427887899</v>
      </c>
      <c r="E14" s="21">
        <v>0.32966099266806898</v>
      </c>
      <c r="F14" s="21"/>
      <c r="G14" s="21">
        <v>0.56613799636858098</v>
      </c>
      <c r="H14" s="21">
        <v>0.36883307850803199</v>
      </c>
      <c r="I14" s="21">
        <v>0.26142261993299498</v>
      </c>
      <c r="J14" s="21">
        <v>0.42263098707125102</v>
      </c>
      <c r="K14" s="21">
        <v>0.29086258380602698</v>
      </c>
      <c r="L14" s="21">
        <v>0.38496712140633899</v>
      </c>
      <c r="M14" s="21"/>
      <c r="N14" s="21">
        <v>0.36011933657532302</v>
      </c>
      <c r="O14" s="21">
        <v>0.40261342457661697</v>
      </c>
      <c r="P14" s="21">
        <v>0.35936337054432899</v>
      </c>
      <c r="Q14" s="21">
        <v>0.36473322309005901</v>
      </c>
      <c r="R14" s="21"/>
      <c r="S14" s="21">
        <v>0.33159607884939901</v>
      </c>
      <c r="T14" s="21">
        <v>0.39864355614671398</v>
      </c>
      <c r="U14" s="21">
        <v>0.40078580994823998</v>
      </c>
      <c r="V14" s="21">
        <v>0.21863324426492001</v>
      </c>
      <c r="W14" s="21">
        <v>0.43454586176945598</v>
      </c>
      <c r="X14" s="21">
        <v>0.44718134997512199</v>
      </c>
      <c r="Y14" s="21">
        <v>0.37026986022173197</v>
      </c>
      <c r="Z14" s="21">
        <v>0.20009985776039299</v>
      </c>
      <c r="AA14" s="21">
        <v>0.49265195552999202</v>
      </c>
      <c r="AB14" s="21">
        <v>0.27099587498261801</v>
      </c>
      <c r="AC14" s="21">
        <v>0.44209590959919098</v>
      </c>
      <c r="AD14" s="21">
        <v>0.43611050830176001</v>
      </c>
      <c r="AE14" s="21"/>
      <c r="AF14" s="21">
        <v>0.36234787170539601</v>
      </c>
      <c r="AG14" s="21">
        <v>0.37437181421798799</v>
      </c>
      <c r="AH14" s="21">
        <v>0.37751402337296902</v>
      </c>
      <c r="AI14" s="21">
        <v>0.28463237315227502</v>
      </c>
      <c r="AJ14" s="21">
        <v>1</v>
      </c>
      <c r="AK14" s="21"/>
      <c r="AL14" s="21">
        <v>0.44835899399264401</v>
      </c>
      <c r="AM14" s="21">
        <v>0.33114959941691702</v>
      </c>
      <c r="AN14" s="21">
        <v>0.320173015038551</v>
      </c>
      <c r="AO14" s="21">
        <v>0.33936781062424198</v>
      </c>
      <c r="AP14" s="21">
        <v>0.44412387996237002</v>
      </c>
      <c r="AQ14" s="21">
        <v>0.433758739771197</v>
      </c>
      <c r="AR14" s="21"/>
      <c r="AS14" s="21">
        <v>0.39143656657111398</v>
      </c>
      <c r="AT14" s="21">
        <v>0.34737208280097398</v>
      </c>
      <c r="AU14" s="21"/>
      <c r="AV14" s="21">
        <v>0.40305740139427998</v>
      </c>
      <c r="AW14" s="21">
        <v>0.36179642283151803</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3.1583543038171902E-2</v>
      </c>
      <c r="D9" s="17">
        <v>2.8933559162462898E-2</v>
      </c>
      <c r="E9" s="17">
        <v>3.4435766055311998E-2</v>
      </c>
      <c r="F9" s="17"/>
      <c r="G9" s="17">
        <v>0.115115472803202</v>
      </c>
      <c r="H9" s="17">
        <v>5.6236073589752002E-2</v>
      </c>
      <c r="I9" s="17">
        <v>3.6875772795047002E-2</v>
      </c>
      <c r="J9" s="17">
        <v>1.0870201897718101E-2</v>
      </c>
      <c r="K9" s="17">
        <v>1.8127865141375401E-2</v>
      </c>
      <c r="L9" s="17">
        <v>2.36773659141216E-2</v>
      </c>
      <c r="M9" s="17"/>
      <c r="N9" s="17">
        <v>4.0023621457021201E-2</v>
      </c>
      <c r="O9" s="17">
        <v>3.5639296695209099E-2</v>
      </c>
      <c r="P9" s="17">
        <v>1.76861490080438E-2</v>
      </c>
      <c r="Q9" s="17">
        <v>3.2187671717969102E-2</v>
      </c>
      <c r="R9" s="17"/>
      <c r="S9" s="17">
        <v>0</v>
      </c>
      <c r="T9" s="17">
        <v>4.2060382813710398E-2</v>
      </c>
      <c r="U9" s="17">
        <v>0</v>
      </c>
      <c r="V9" s="17">
        <v>7.3171867719399403E-2</v>
      </c>
      <c r="W9" s="17">
        <v>0</v>
      </c>
      <c r="X9" s="17">
        <v>3.7943641148073103E-2</v>
      </c>
      <c r="Y9" s="17">
        <v>6.2002793979692203E-2</v>
      </c>
      <c r="Z9" s="17">
        <v>3.7585507098809097E-2</v>
      </c>
      <c r="AA9" s="17">
        <v>3.5913567000664601E-2</v>
      </c>
      <c r="AB9" s="17">
        <v>0</v>
      </c>
      <c r="AC9" s="17">
        <v>6.1697351326242801E-2</v>
      </c>
      <c r="AD9" s="17">
        <v>6.2777964355360899E-2</v>
      </c>
      <c r="AE9" s="17"/>
      <c r="AF9" s="17">
        <v>3.1690305127586998E-2</v>
      </c>
      <c r="AG9" s="17">
        <v>5.2779474044884998E-2</v>
      </c>
      <c r="AH9" s="17">
        <v>1.7758231942850301E-2</v>
      </c>
      <c r="AI9" s="17">
        <v>0</v>
      </c>
      <c r="AJ9" s="17">
        <v>0</v>
      </c>
      <c r="AK9" s="17"/>
      <c r="AL9" s="17">
        <v>1.0971213331347599E-2</v>
      </c>
      <c r="AM9" s="17">
        <v>2.8412015562743202E-2</v>
      </c>
      <c r="AN9" s="17">
        <v>8.8253483067748495E-2</v>
      </c>
      <c r="AO9" s="17">
        <v>3.6100305909049703E-2</v>
      </c>
      <c r="AP9" s="17">
        <v>1.33408697358898E-2</v>
      </c>
      <c r="AQ9" s="17">
        <v>3.3468576574758303E-2</v>
      </c>
      <c r="AR9" s="17"/>
      <c r="AS9" s="17">
        <v>2.1445370997393201E-2</v>
      </c>
      <c r="AT9" s="17">
        <v>4.6190719238295402E-2</v>
      </c>
      <c r="AU9" s="17"/>
      <c r="AV9" s="17">
        <v>1.71156738046527E-2</v>
      </c>
      <c r="AW9" s="17">
        <v>3.2488712469378199E-2</v>
      </c>
    </row>
    <row r="10" spans="2:49" x14ac:dyDescent="0.3">
      <c r="B10" s="18" t="s">
        <v>440</v>
      </c>
      <c r="C10" s="17">
        <v>0.209751456045256</v>
      </c>
      <c r="D10" s="17">
        <v>0.181783184112603</v>
      </c>
      <c r="E10" s="17">
        <v>0.239854185985302</v>
      </c>
      <c r="F10" s="17"/>
      <c r="G10" s="17">
        <v>0.37241554681685901</v>
      </c>
      <c r="H10" s="17">
        <v>0.261254776784688</v>
      </c>
      <c r="I10" s="17">
        <v>0.18632489096502899</v>
      </c>
      <c r="J10" s="17">
        <v>0.27392025827362498</v>
      </c>
      <c r="K10" s="17">
        <v>0.154080649077487</v>
      </c>
      <c r="L10" s="17">
        <v>0.170884105975455</v>
      </c>
      <c r="M10" s="17"/>
      <c r="N10" s="17">
        <v>0.21450429985043601</v>
      </c>
      <c r="O10" s="17">
        <v>0.190833676952536</v>
      </c>
      <c r="P10" s="17">
        <v>0.20777231710321301</v>
      </c>
      <c r="Q10" s="17">
        <v>0.22623475121994099</v>
      </c>
      <c r="R10" s="17"/>
      <c r="S10" s="17">
        <v>0.23785620325406301</v>
      </c>
      <c r="T10" s="17">
        <v>0.156002763100487</v>
      </c>
      <c r="U10" s="17">
        <v>0.22958048967212599</v>
      </c>
      <c r="V10" s="17">
        <v>0.12689053936776501</v>
      </c>
      <c r="W10" s="17">
        <v>0.203351147575003</v>
      </c>
      <c r="X10" s="17">
        <v>0.217256911551715</v>
      </c>
      <c r="Y10" s="17">
        <v>0.20760080847013901</v>
      </c>
      <c r="Z10" s="17">
        <v>0.2028091811427</v>
      </c>
      <c r="AA10" s="17">
        <v>0.379225213731467</v>
      </c>
      <c r="AB10" s="17">
        <v>0.14206546694234301</v>
      </c>
      <c r="AC10" s="17">
        <v>0.16914236367528801</v>
      </c>
      <c r="AD10" s="17">
        <v>0.23831864841199299</v>
      </c>
      <c r="AE10" s="17"/>
      <c r="AF10" s="17">
        <v>0.15307360685523499</v>
      </c>
      <c r="AG10" s="17">
        <v>0.20331379102622399</v>
      </c>
      <c r="AH10" s="17">
        <v>0.28292630705257499</v>
      </c>
      <c r="AI10" s="17">
        <v>0.29013166056635897</v>
      </c>
      <c r="AJ10" s="17">
        <v>0.40882695023773202</v>
      </c>
      <c r="AK10" s="17"/>
      <c r="AL10" s="17">
        <v>0.26902480497382902</v>
      </c>
      <c r="AM10" s="17">
        <v>0.20046497249836601</v>
      </c>
      <c r="AN10" s="17">
        <v>0.25235756611288801</v>
      </c>
      <c r="AO10" s="17">
        <v>0.16972433216498001</v>
      </c>
      <c r="AP10" s="17">
        <v>0.15101023504142799</v>
      </c>
      <c r="AQ10" s="17">
        <v>0.28389519388876799</v>
      </c>
      <c r="AR10" s="17"/>
      <c r="AS10" s="17">
        <v>0.23471860235981001</v>
      </c>
      <c r="AT10" s="17">
        <v>0.173778550479634</v>
      </c>
      <c r="AU10" s="17"/>
      <c r="AV10" s="17">
        <v>0.224783255441633</v>
      </c>
      <c r="AW10" s="17">
        <v>0.26005973449349101</v>
      </c>
    </row>
    <row r="11" spans="2:49" x14ac:dyDescent="0.3">
      <c r="B11" s="18" t="s">
        <v>441</v>
      </c>
      <c r="C11" s="17">
        <v>0.37362167415060799</v>
      </c>
      <c r="D11" s="17">
        <v>0.40843474382920703</v>
      </c>
      <c r="E11" s="17">
        <v>0.33615177120335599</v>
      </c>
      <c r="F11" s="17"/>
      <c r="G11" s="17">
        <v>0.26026560957205702</v>
      </c>
      <c r="H11" s="17">
        <v>0.28003380124298699</v>
      </c>
      <c r="I11" s="17">
        <v>0.36417844998390098</v>
      </c>
      <c r="J11" s="17">
        <v>0.31890617419063999</v>
      </c>
      <c r="K11" s="17">
        <v>0.41430980418610103</v>
      </c>
      <c r="L11" s="17">
        <v>0.42229844048950599</v>
      </c>
      <c r="M11" s="17"/>
      <c r="N11" s="17">
        <v>0.39369716550644202</v>
      </c>
      <c r="O11" s="17">
        <v>0.29853894903814698</v>
      </c>
      <c r="P11" s="17">
        <v>0.49639381268548499</v>
      </c>
      <c r="Q11" s="17">
        <v>0.32870003468579301</v>
      </c>
      <c r="R11" s="17"/>
      <c r="S11" s="17">
        <v>0.23580765530797801</v>
      </c>
      <c r="T11" s="17">
        <v>0.406488370294734</v>
      </c>
      <c r="U11" s="17">
        <v>0.37760829933339501</v>
      </c>
      <c r="V11" s="17">
        <v>0.425108496692917</v>
      </c>
      <c r="W11" s="17">
        <v>0.53864561588475302</v>
      </c>
      <c r="X11" s="17">
        <v>0.49060771453711499</v>
      </c>
      <c r="Y11" s="17">
        <v>0.26811881426993001</v>
      </c>
      <c r="Z11" s="17">
        <v>0.28544887663310198</v>
      </c>
      <c r="AA11" s="17">
        <v>0.248745125524993</v>
      </c>
      <c r="AB11" s="17">
        <v>0.43568227383733299</v>
      </c>
      <c r="AC11" s="17">
        <v>0.51650825660705102</v>
      </c>
      <c r="AD11" s="17">
        <v>0.19227519626203199</v>
      </c>
      <c r="AE11" s="17"/>
      <c r="AF11" s="17">
        <v>0.45547827029927501</v>
      </c>
      <c r="AG11" s="17">
        <v>0.26743908768364399</v>
      </c>
      <c r="AH11" s="17">
        <v>0.33708032894898399</v>
      </c>
      <c r="AI11" s="17">
        <v>0.44555437508293899</v>
      </c>
      <c r="AJ11" s="17">
        <v>0.59117304976226803</v>
      </c>
      <c r="AK11" s="17"/>
      <c r="AL11" s="17">
        <v>0.272393483065343</v>
      </c>
      <c r="AM11" s="17">
        <v>0.37840607859612302</v>
      </c>
      <c r="AN11" s="17">
        <v>0.353345220929975</v>
      </c>
      <c r="AO11" s="17">
        <v>0.40105045476210199</v>
      </c>
      <c r="AP11" s="17">
        <v>0.47032226104069402</v>
      </c>
      <c r="AQ11" s="17">
        <v>0.36517370586397202</v>
      </c>
      <c r="AR11" s="17"/>
      <c r="AS11" s="17">
        <v>0.380453387892353</v>
      </c>
      <c r="AT11" s="17">
        <v>0.36377847500454202</v>
      </c>
      <c r="AU11" s="17"/>
      <c r="AV11" s="17">
        <v>0.38611962283658802</v>
      </c>
      <c r="AW11" s="17">
        <v>0.36600106835033003</v>
      </c>
    </row>
    <row r="12" spans="2:49" x14ac:dyDescent="0.3">
      <c r="B12" s="18" t="s">
        <v>442</v>
      </c>
      <c r="C12" s="17">
        <v>0.34532390693997</v>
      </c>
      <c r="D12" s="17">
        <v>0.35007530438367901</v>
      </c>
      <c r="E12" s="17">
        <v>0.34020989652022798</v>
      </c>
      <c r="F12" s="17"/>
      <c r="G12" s="17">
        <v>0.20453112310935301</v>
      </c>
      <c r="H12" s="17">
        <v>0.28386132104131401</v>
      </c>
      <c r="I12" s="17">
        <v>0.38984611764779997</v>
      </c>
      <c r="J12" s="17">
        <v>0.34946451467414202</v>
      </c>
      <c r="K12" s="17">
        <v>0.36464222101374699</v>
      </c>
      <c r="L12" s="17">
        <v>0.362864564273298</v>
      </c>
      <c r="M12" s="17"/>
      <c r="N12" s="17">
        <v>0.30988391519012898</v>
      </c>
      <c r="O12" s="17">
        <v>0.428451957912167</v>
      </c>
      <c r="P12" s="17">
        <v>0.26033570643216503</v>
      </c>
      <c r="Q12" s="17">
        <v>0.36321743214124103</v>
      </c>
      <c r="R12" s="17"/>
      <c r="S12" s="17">
        <v>0.46812833641513502</v>
      </c>
      <c r="T12" s="17">
        <v>0.33251269761011798</v>
      </c>
      <c r="U12" s="17">
        <v>0.370387801285253</v>
      </c>
      <c r="V12" s="17">
        <v>0.374829096219919</v>
      </c>
      <c r="W12" s="17">
        <v>0.25800323654024399</v>
      </c>
      <c r="X12" s="17">
        <v>0.21067070414064201</v>
      </c>
      <c r="Y12" s="17">
        <v>0.397892142736612</v>
      </c>
      <c r="Z12" s="17">
        <v>0.47415643512539002</v>
      </c>
      <c r="AA12" s="17">
        <v>0.25955553376523899</v>
      </c>
      <c r="AB12" s="17">
        <v>0.37171092824715402</v>
      </c>
      <c r="AC12" s="17">
        <v>0.25265202839141798</v>
      </c>
      <c r="AD12" s="17">
        <v>0.50662819097061396</v>
      </c>
      <c r="AE12" s="17"/>
      <c r="AF12" s="17">
        <v>0.33875560857951698</v>
      </c>
      <c r="AG12" s="17">
        <v>0.426718694339908</v>
      </c>
      <c r="AH12" s="17">
        <v>0.30034723027260801</v>
      </c>
      <c r="AI12" s="17">
        <v>0.23931414708682999</v>
      </c>
      <c r="AJ12" s="17">
        <v>0</v>
      </c>
      <c r="AK12" s="17"/>
      <c r="AL12" s="17">
        <v>0.392046324746605</v>
      </c>
      <c r="AM12" s="17">
        <v>0.35117476099425998</v>
      </c>
      <c r="AN12" s="17">
        <v>0.28748148583907301</v>
      </c>
      <c r="AO12" s="17">
        <v>0.36321032378131601</v>
      </c>
      <c r="AP12" s="17">
        <v>0.30439043950679201</v>
      </c>
      <c r="AQ12" s="17">
        <v>0.317462523672501</v>
      </c>
      <c r="AR12" s="17"/>
      <c r="AS12" s="17">
        <v>0.32973365911609398</v>
      </c>
      <c r="AT12" s="17">
        <v>0.367786486589533</v>
      </c>
      <c r="AU12" s="17"/>
      <c r="AV12" s="17">
        <v>0.33419539620153699</v>
      </c>
      <c r="AW12" s="17">
        <v>0.31835353621156798</v>
      </c>
    </row>
    <row r="13" spans="2:49" x14ac:dyDescent="0.3">
      <c r="B13" s="18" t="s">
        <v>176</v>
      </c>
      <c r="C13" s="21">
        <v>3.9719419825993398E-2</v>
      </c>
      <c r="D13" s="21">
        <v>3.0773208512048102E-2</v>
      </c>
      <c r="E13" s="21">
        <v>4.9348380235802097E-2</v>
      </c>
      <c r="F13" s="21"/>
      <c r="G13" s="21">
        <v>4.7672247698529902E-2</v>
      </c>
      <c r="H13" s="21">
        <v>0.118614027341259</v>
      </c>
      <c r="I13" s="21">
        <v>2.2774768608223299E-2</v>
      </c>
      <c r="J13" s="21">
        <v>4.6838850963874898E-2</v>
      </c>
      <c r="K13" s="21">
        <v>4.8839460581290399E-2</v>
      </c>
      <c r="L13" s="21">
        <v>2.0275523347619399E-2</v>
      </c>
      <c r="M13" s="21"/>
      <c r="N13" s="21">
        <v>4.18909979959717E-2</v>
      </c>
      <c r="O13" s="21">
        <v>4.65361194019406E-2</v>
      </c>
      <c r="P13" s="21">
        <v>1.78120147710931E-2</v>
      </c>
      <c r="Q13" s="21">
        <v>4.9660110235055399E-2</v>
      </c>
      <c r="R13" s="21"/>
      <c r="S13" s="21">
        <v>5.8207805022823501E-2</v>
      </c>
      <c r="T13" s="21">
        <v>6.2935786180950498E-2</v>
      </c>
      <c r="U13" s="21">
        <v>2.24234097092256E-2</v>
      </c>
      <c r="V13" s="21">
        <v>0</v>
      </c>
      <c r="W13" s="21">
        <v>0</v>
      </c>
      <c r="X13" s="21">
        <v>4.3521028622455098E-2</v>
      </c>
      <c r="Y13" s="21">
        <v>6.4385440543626798E-2</v>
      </c>
      <c r="Z13" s="21">
        <v>0</v>
      </c>
      <c r="AA13" s="21">
        <v>7.6560559977637402E-2</v>
      </c>
      <c r="AB13" s="21">
        <v>5.05413309731697E-2</v>
      </c>
      <c r="AC13" s="21">
        <v>0</v>
      </c>
      <c r="AD13" s="21">
        <v>0</v>
      </c>
      <c r="AE13" s="21"/>
      <c r="AF13" s="21">
        <v>2.10022091383858E-2</v>
      </c>
      <c r="AG13" s="21">
        <v>4.97489529053389E-2</v>
      </c>
      <c r="AH13" s="21">
        <v>6.1887901782982598E-2</v>
      </c>
      <c r="AI13" s="21">
        <v>2.49998172638713E-2</v>
      </c>
      <c r="AJ13" s="21">
        <v>0</v>
      </c>
      <c r="AK13" s="21"/>
      <c r="AL13" s="21">
        <v>5.55641738828761E-2</v>
      </c>
      <c r="AM13" s="21">
        <v>4.15421723485071E-2</v>
      </c>
      <c r="AN13" s="21">
        <v>1.8562244050315799E-2</v>
      </c>
      <c r="AO13" s="21">
        <v>2.99145833825522E-2</v>
      </c>
      <c r="AP13" s="21">
        <v>6.0936194675196002E-2</v>
      </c>
      <c r="AQ13" s="21">
        <v>0</v>
      </c>
      <c r="AR13" s="21"/>
      <c r="AS13" s="21">
        <v>3.3648979634349999E-2</v>
      </c>
      <c r="AT13" s="21">
        <v>4.8465768687995403E-2</v>
      </c>
      <c r="AU13" s="21"/>
      <c r="AV13" s="21">
        <v>3.77860517155892E-2</v>
      </c>
      <c r="AW13" s="21">
        <v>2.3096948475233001E-2</v>
      </c>
    </row>
    <row r="14" spans="2:49" x14ac:dyDescent="0.3">
      <c r="B14" s="18" t="s">
        <v>443</v>
      </c>
      <c r="C14" s="21">
        <v>0.24133499908342801</v>
      </c>
      <c r="D14" s="21">
        <v>0.21071674327506501</v>
      </c>
      <c r="E14" s="21">
        <v>0.27428995204061402</v>
      </c>
      <c r="F14" s="21"/>
      <c r="G14" s="21">
        <v>0.48753101962006101</v>
      </c>
      <c r="H14" s="21">
        <v>0.31749085037444003</v>
      </c>
      <c r="I14" s="21">
        <v>0.223200663760076</v>
      </c>
      <c r="J14" s="21">
        <v>0.28479046017134302</v>
      </c>
      <c r="K14" s="21">
        <v>0.17220851421886199</v>
      </c>
      <c r="L14" s="21">
        <v>0.19456147188957701</v>
      </c>
      <c r="M14" s="21"/>
      <c r="N14" s="21">
        <v>0.25452792130745799</v>
      </c>
      <c r="O14" s="21">
        <v>0.22647297364774499</v>
      </c>
      <c r="P14" s="21">
        <v>0.225458466111257</v>
      </c>
      <c r="Q14" s="21">
        <v>0.25842242293791001</v>
      </c>
      <c r="R14" s="21"/>
      <c r="S14" s="21">
        <v>0.23785620325406301</v>
      </c>
      <c r="T14" s="21">
        <v>0.19806314591419699</v>
      </c>
      <c r="U14" s="21">
        <v>0.22958048967212599</v>
      </c>
      <c r="V14" s="21">
        <v>0.200062407087164</v>
      </c>
      <c r="W14" s="21">
        <v>0.203351147575003</v>
      </c>
      <c r="X14" s="21">
        <v>0.25520055269978797</v>
      </c>
      <c r="Y14" s="21">
        <v>0.269603602449832</v>
      </c>
      <c r="Z14" s="21">
        <v>0.240394688241509</v>
      </c>
      <c r="AA14" s="21">
        <v>0.41513878073213101</v>
      </c>
      <c r="AB14" s="21">
        <v>0.14206546694234301</v>
      </c>
      <c r="AC14" s="21">
        <v>0.230839715001531</v>
      </c>
      <c r="AD14" s="21">
        <v>0.301096612767354</v>
      </c>
      <c r="AE14" s="21"/>
      <c r="AF14" s="21">
        <v>0.18476391198282199</v>
      </c>
      <c r="AG14" s="21">
        <v>0.25609326507110902</v>
      </c>
      <c r="AH14" s="21">
        <v>0.30068453899542502</v>
      </c>
      <c r="AI14" s="21">
        <v>0.29013166056635897</v>
      </c>
      <c r="AJ14" s="21">
        <v>0.40882695023773202</v>
      </c>
      <c r="AK14" s="21"/>
      <c r="AL14" s="21">
        <v>0.27999601830517601</v>
      </c>
      <c r="AM14" s="21">
        <v>0.22887698806110901</v>
      </c>
      <c r="AN14" s="21">
        <v>0.34061104918063601</v>
      </c>
      <c r="AO14" s="21">
        <v>0.20582463807403001</v>
      </c>
      <c r="AP14" s="21">
        <v>0.16435110477731801</v>
      </c>
      <c r="AQ14" s="21">
        <v>0.31736377046352698</v>
      </c>
      <c r="AR14" s="21"/>
      <c r="AS14" s="21">
        <v>0.25616397335720298</v>
      </c>
      <c r="AT14" s="21">
        <v>0.21996926971792999</v>
      </c>
      <c r="AU14" s="21"/>
      <c r="AV14" s="21">
        <v>0.241898929246285</v>
      </c>
      <c r="AW14" s="21">
        <v>0.29254844696286902</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0.24068270715840201</v>
      </c>
      <c r="D9" s="17">
        <v>0.22901342747685399</v>
      </c>
      <c r="E9" s="17">
        <v>0.253242552675293</v>
      </c>
      <c r="F9" s="17"/>
      <c r="G9" s="17">
        <v>0.22994102139633901</v>
      </c>
      <c r="H9" s="17">
        <v>0.11278275754292701</v>
      </c>
      <c r="I9" s="17">
        <v>0.24693465573551901</v>
      </c>
      <c r="J9" s="17">
        <v>0.246235827642411</v>
      </c>
      <c r="K9" s="17">
        <v>0.282028488322497</v>
      </c>
      <c r="L9" s="17">
        <v>0.23979669378118501</v>
      </c>
      <c r="M9" s="17"/>
      <c r="N9" s="17">
        <v>0.26653511433096899</v>
      </c>
      <c r="O9" s="17">
        <v>0.21748580170062701</v>
      </c>
      <c r="P9" s="17">
        <v>0.19338485649890699</v>
      </c>
      <c r="Q9" s="17">
        <v>0.28024994426895899</v>
      </c>
      <c r="R9" s="17"/>
      <c r="S9" s="17">
        <v>0.197005479298034</v>
      </c>
      <c r="T9" s="17">
        <v>0.217716148580581</v>
      </c>
      <c r="U9" s="17">
        <v>0.25986294420447997</v>
      </c>
      <c r="V9" s="17">
        <v>0.27107450709425901</v>
      </c>
      <c r="W9" s="17">
        <v>0.17819689055726801</v>
      </c>
      <c r="X9" s="17">
        <v>0.142562571072784</v>
      </c>
      <c r="Y9" s="17">
        <v>0.269188787410582</v>
      </c>
      <c r="Z9" s="17">
        <v>0.34294538523226198</v>
      </c>
      <c r="AA9" s="17">
        <v>0.22226366442862</v>
      </c>
      <c r="AB9" s="17">
        <v>0.20020458155925999</v>
      </c>
      <c r="AC9" s="17">
        <v>0.39280225769826499</v>
      </c>
      <c r="AD9" s="17">
        <v>0.44327600147950402</v>
      </c>
      <c r="AE9" s="17"/>
      <c r="AF9" s="17">
        <v>0.27410021905429199</v>
      </c>
      <c r="AG9" s="17">
        <v>0.25027263723910798</v>
      </c>
      <c r="AH9" s="17">
        <v>0.24051911522511299</v>
      </c>
      <c r="AI9" s="17">
        <v>0.139107708964152</v>
      </c>
      <c r="AJ9" s="17">
        <v>0</v>
      </c>
      <c r="AK9" s="17"/>
      <c r="AL9" s="17">
        <v>0.23950834352193201</v>
      </c>
      <c r="AM9" s="17">
        <v>0.20338935270976899</v>
      </c>
      <c r="AN9" s="17">
        <v>0.35224856025652301</v>
      </c>
      <c r="AO9" s="17">
        <v>0.19973624303003201</v>
      </c>
      <c r="AP9" s="17">
        <v>0.31407591582891198</v>
      </c>
      <c r="AQ9" s="17">
        <v>0.199655417541028</v>
      </c>
      <c r="AR9" s="17"/>
      <c r="AS9" s="17">
        <v>0.26328905817805698</v>
      </c>
      <c r="AT9" s="17">
        <v>0.20811125825639901</v>
      </c>
      <c r="AU9" s="17"/>
      <c r="AV9" s="17">
        <v>0.26442007215628299</v>
      </c>
      <c r="AW9" s="17">
        <v>0.26040428979469998</v>
      </c>
    </row>
    <row r="10" spans="2:49" x14ac:dyDescent="0.3">
      <c r="B10" s="18" t="s">
        <v>440</v>
      </c>
      <c r="C10" s="17">
        <v>0.53097186834157495</v>
      </c>
      <c r="D10" s="17">
        <v>0.516372373584569</v>
      </c>
      <c r="E10" s="17">
        <v>0.54668555451387502</v>
      </c>
      <c r="F10" s="17"/>
      <c r="G10" s="17">
        <v>0.46897504496951598</v>
      </c>
      <c r="H10" s="17">
        <v>0.62517218175715705</v>
      </c>
      <c r="I10" s="17">
        <v>0.58731906500678299</v>
      </c>
      <c r="J10" s="17">
        <v>0.46103106807775202</v>
      </c>
      <c r="K10" s="17">
        <v>0.52571685166540005</v>
      </c>
      <c r="L10" s="17">
        <v>0.54661316249436298</v>
      </c>
      <c r="M10" s="17"/>
      <c r="N10" s="17">
        <v>0.49594459375834699</v>
      </c>
      <c r="O10" s="17">
        <v>0.54431782558527197</v>
      </c>
      <c r="P10" s="17">
        <v>0.58533814847072396</v>
      </c>
      <c r="Q10" s="17">
        <v>0.50785720210863305</v>
      </c>
      <c r="R10" s="17"/>
      <c r="S10" s="17">
        <v>0.46816533426657397</v>
      </c>
      <c r="T10" s="17">
        <v>0.51377460057641899</v>
      </c>
      <c r="U10" s="17">
        <v>0.58398807260090901</v>
      </c>
      <c r="V10" s="17">
        <v>0.45396691681666901</v>
      </c>
      <c r="W10" s="17">
        <v>0.65903903251968998</v>
      </c>
      <c r="X10" s="17">
        <v>0.61817794457593001</v>
      </c>
      <c r="Y10" s="17">
        <v>0.56462816683039596</v>
      </c>
      <c r="Z10" s="17">
        <v>0.28343358635215699</v>
      </c>
      <c r="AA10" s="17">
        <v>0.57035117812625302</v>
      </c>
      <c r="AB10" s="17">
        <v>0.64011633543195801</v>
      </c>
      <c r="AC10" s="17">
        <v>0.31811683435488602</v>
      </c>
      <c r="AD10" s="17">
        <v>0.496726988589267</v>
      </c>
      <c r="AE10" s="17"/>
      <c r="AF10" s="17">
        <v>0.51497417965064096</v>
      </c>
      <c r="AG10" s="17">
        <v>0.52137290909203304</v>
      </c>
      <c r="AH10" s="17">
        <v>0.50045947346705</v>
      </c>
      <c r="AI10" s="17">
        <v>0.59311134389925602</v>
      </c>
      <c r="AJ10" s="17">
        <v>1</v>
      </c>
      <c r="AK10" s="17"/>
      <c r="AL10" s="17">
        <v>0.53392437921483604</v>
      </c>
      <c r="AM10" s="17">
        <v>0.54583948115139003</v>
      </c>
      <c r="AN10" s="17">
        <v>0.44045884670142499</v>
      </c>
      <c r="AO10" s="17">
        <v>0.55592037812169603</v>
      </c>
      <c r="AP10" s="17">
        <v>0.49552404015218998</v>
      </c>
      <c r="AQ10" s="17">
        <v>0.61894772554255295</v>
      </c>
      <c r="AR10" s="17"/>
      <c r="AS10" s="17">
        <v>0.54203141058055704</v>
      </c>
      <c r="AT10" s="17">
        <v>0.51503717306044206</v>
      </c>
      <c r="AU10" s="17"/>
      <c r="AV10" s="17">
        <v>0.53416566214449002</v>
      </c>
      <c r="AW10" s="17">
        <v>0.56209381726753405</v>
      </c>
    </row>
    <row r="11" spans="2:49" x14ac:dyDescent="0.3">
      <c r="B11" s="18" t="s">
        <v>441</v>
      </c>
      <c r="C11" s="17">
        <v>0.14639231729763799</v>
      </c>
      <c r="D11" s="17">
        <v>0.167688237698467</v>
      </c>
      <c r="E11" s="17">
        <v>0.123471153552</v>
      </c>
      <c r="F11" s="17"/>
      <c r="G11" s="17">
        <v>0.21101137962854699</v>
      </c>
      <c r="H11" s="17">
        <v>2.9491027210994801E-2</v>
      </c>
      <c r="I11" s="17">
        <v>0.10586597054918701</v>
      </c>
      <c r="J11" s="17">
        <v>0.152040873773121</v>
      </c>
      <c r="K11" s="17">
        <v>0.13500429776661599</v>
      </c>
      <c r="L11" s="17">
        <v>0.16845216481972</v>
      </c>
      <c r="M11" s="17"/>
      <c r="N11" s="17">
        <v>0.154927600937705</v>
      </c>
      <c r="O11" s="17">
        <v>0.14716036368709801</v>
      </c>
      <c r="P11" s="17">
        <v>0.125003636615863</v>
      </c>
      <c r="Q11" s="17">
        <v>0.14993978536453301</v>
      </c>
      <c r="R11" s="17"/>
      <c r="S11" s="17">
        <v>0.25423798036009199</v>
      </c>
      <c r="T11" s="17">
        <v>0.16709549741444901</v>
      </c>
      <c r="U11" s="17">
        <v>0.13198537425227999</v>
      </c>
      <c r="V11" s="17">
        <v>0.22503055180367201</v>
      </c>
      <c r="W11" s="17">
        <v>0.132550063223947</v>
      </c>
      <c r="X11" s="17">
        <v>0.12923641759440799</v>
      </c>
      <c r="Y11" s="17">
        <v>0.144915937821428</v>
      </c>
      <c r="Z11" s="17">
        <v>0.202269933339143</v>
      </c>
      <c r="AA11" s="17">
        <v>0.14965918361371</v>
      </c>
      <c r="AB11" s="17">
        <v>5.6759432967885097E-2</v>
      </c>
      <c r="AC11" s="17">
        <v>8.6174567754710704E-2</v>
      </c>
      <c r="AD11" s="17">
        <v>0</v>
      </c>
      <c r="AE11" s="17"/>
      <c r="AF11" s="17">
        <v>0.155397248946993</v>
      </c>
      <c r="AG11" s="17">
        <v>0.12132699732674999</v>
      </c>
      <c r="AH11" s="17">
        <v>0.14153031431922899</v>
      </c>
      <c r="AI11" s="17">
        <v>0.19155119101562099</v>
      </c>
      <c r="AJ11" s="17">
        <v>0</v>
      </c>
      <c r="AK11" s="17"/>
      <c r="AL11" s="17">
        <v>0.16224049196108001</v>
      </c>
      <c r="AM11" s="17">
        <v>0.15326265285017501</v>
      </c>
      <c r="AN11" s="17">
        <v>0.15452816378111001</v>
      </c>
      <c r="AO11" s="17">
        <v>0.115146919351232</v>
      </c>
      <c r="AP11" s="17">
        <v>0.14830031888065801</v>
      </c>
      <c r="AQ11" s="17">
        <v>0.14399440142886499</v>
      </c>
      <c r="AR11" s="17"/>
      <c r="AS11" s="17">
        <v>0.12813445126661699</v>
      </c>
      <c r="AT11" s="17">
        <v>0.17269842702635901</v>
      </c>
      <c r="AU11" s="17"/>
      <c r="AV11" s="17">
        <v>0.142504586550283</v>
      </c>
      <c r="AW11" s="17">
        <v>9.1481931731943994E-2</v>
      </c>
    </row>
    <row r="12" spans="2:49" x14ac:dyDescent="0.3">
      <c r="B12" s="18" t="s">
        <v>442</v>
      </c>
      <c r="C12" s="17">
        <v>6.7948460073053302E-2</v>
      </c>
      <c r="D12" s="17">
        <v>7.5495805612618594E-2</v>
      </c>
      <c r="E12" s="17">
        <v>5.9825122846898497E-2</v>
      </c>
      <c r="F12" s="17"/>
      <c r="G12" s="17">
        <v>9.0072554005598507E-2</v>
      </c>
      <c r="H12" s="17">
        <v>0.17249400042472299</v>
      </c>
      <c r="I12" s="17">
        <v>4.1263771094962202E-2</v>
      </c>
      <c r="J12" s="17">
        <v>0.11769496616276599</v>
      </c>
      <c r="K12" s="17">
        <v>4.7067323935764203E-2</v>
      </c>
      <c r="L12" s="17">
        <v>3.9837389647688799E-2</v>
      </c>
      <c r="M12" s="17"/>
      <c r="N12" s="17">
        <v>5.7153827857987803E-2</v>
      </c>
      <c r="O12" s="17">
        <v>7.5434681654480099E-2</v>
      </c>
      <c r="P12" s="17">
        <v>9.6273358414506099E-2</v>
      </c>
      <c r="Q12" s="17">
        <v>4.7649288649801003E-2</v>
      </c>
      <c r="R12" s="17"/>
      <c r="S12" s="17">
        <v>6.06602609533941E-2</v>
      </c>
      <c r="T12" s="17">
        <v>8.6306655087210901E-2</v>
      </c>
      <c r="U12" s="17">
        <v>2.41636089423303E-2</v>
      </c>
      <c r="V12" s="17">
        <v>4.9928024285399802E-2</v>
      </c>
      <c r="W12" s="17">
        <v>3.0214013699094301E-2</v>
      </c>
      <c r="X12" s="17">
        <v>8.8401638888224596E-2</v>
      </c>
      <c r="Y12" s="17">
        <v>2.1267107937593999E-2</v>
      </c>
      <c r="Z12" s="17">
        <v>0.171351095076438</v>
      </c>
      <c r="AA12" s="17">
        <v>2.0726573785402401E-2</v>
      </c>
      <c r="AB12" s="17">
        <v>6.7600569825793697E-2</v>
      </c>
      <c r="AC12" s="17">
        <v>0.20290634019213899</v>
      </c>
      <c r="AD12" s="17">
        <v>5.9997009931229299E-2</v>
      </c>
      <c r="AE12" s="17"/>
      <c r="AF12" s="17">
        <v>5.55283523480741E-2</v>
      </c>
      <c r="AG12" s="17">
        <v>9.8930977145486099E-2</v>
      </c>
      <c r="AH12" s="17">
        <v>8.1082212567369305E-2</v>
      </c>
      <c r="AI12" s="17">
        <v>7.6229756120970701E-2</v>
      </c>
      <c r="AJ12" s="17">
        <v>0</v>
      </c>
      <c r="AK12" s="17"/>
      <c r="AL12" s="17">
        <v>5.3250067788513399E-2</v>
      </c>
      <c r="AM12" s="17">
        <v>9.13465097986359E-2</v>
      </c>
      <c r="AN12" s="17">
        <v>3.42021852106262E-2</v>
      </c>
      <c r="AO12" s="17">
        <v>9.8069487657275106E-2</v>
      </c>
      <c r="AP12" s="17">
        <v>2.8062832474408099E-2</v>
      </c>
      <c r="AQ12" s="17">
        <v>3.7402455487553499E-2</v>
      </c>
      <c r="AR12" s="17"/>
      <c r="AS12" s="17">
        <v>5.6421314740158997E-2</v>
      </c>
      <c r="AT12" s="17">
        <v>8.4556882408435605E-2</v>
      </c>
      <c r="AU12" s="17"/>
      <c r="AV12" s="17">
        <v>5.4168526992310201E-2</v>
      </c>
      <c r="AW12" s="17">
        <v>6.2167283397069097E-2</v>
      </c>
    </row>
    <row r="13" spans="2:49" x14ac:dyDescent="0.3">
      <c r="B13" s="18" t="s">
        <v>176</v>
      </c>
      <c r="C13" s="21">
        <v>1.40046471293311E-2</v>
      </c>
      <c r="D13" s="21">
        <v>1.14301556274909E-2</v>
      </c>
      <c r="E13" s="21">
        <v>1.6775616411932998E-2</v>
      </c>
      <c r="F13" s="21"/>
      <c r="G13" s="21">
        <v>0</v>
      </c>
      <c r="H13" s="21">
        <v>6.0060033064197299E-2</v>
      </c>
      <c r="I13" s="21">
        <v>1.8616537613548399E-2</v>
      </c>
      <c r="J13" s="21">
        <v>2.2997264343949799E-2</v>
      </c>
      <c r="K13" s="21">
        <v>1.0183038309722401E-2</v>
      </c>
      <c r="L13" s="21">
        <v>5.3005892570429898E-3</v>
      </c>
      <c r="M13" s="21"/>
      <c r="N13" s="21">
        <v>2.5438863114992299E-2</v>
      </c>
      <c r="O13" s="21">
        <v>1.5601327372521999E-2</v>
      </c>
      <c r="P13" s="21">
        <v>0</v>
      </c>
      <c r="Q13" s="21">
        <v>1.43037796080732E-2</v>
      </c>
      <c r="R13" s="21"/>
      <c r="S13" s="21">
        <v>1.9930945121906699E-2</v>
      </c>
      <c r="T13" s="21">
        <v>1.51070983413398E-2</v>
      </c>
      <c r="U13" s="21">
        <v>0</v>
      </c>
      <c r="V13" s="21">
        <v>0</v>
      </c>
      <c r="W13" s="21">
        <v>0</v>
      </c>
      <c r="X13" s="21">
        <v>2.1621427868652999E-2</v>
      </c>
      <c r="Y13" s="21">
        <v>0</v>
      </c>
      <c r="Z13" s="21">
        <v>0</v>
      </c>
      <c r="AA13" s="21">
        <v>3.6999400046014701E-2</v>
      </c>
      <c r="AB13" s="21">
        <v>3.53190802151035E-2</v>
      </c>
      <c r="AC13" s="21">
        <v>0</v>
      </c>
      <c r="AD13" s="21">
        <v>0</v>
      </c>
      <c r="AE13" s="21"/>
      <c r="AF13" s="21">
        <v>0</v>
      </c>
      <c r="AG13" s="21">
        <v>8.0964791966224702E-3</v>
      </c>
      <c r="AH13" s="21">
        <v>3.6408884421238803E-2</v>
      </c>
      <c r="AI13" s="21">
        <v>0</v>
      </c>
      <c r="AJ13" s="21">
        <v>0</v>
      </c>
      <c r="AK13" s="21"/>
      <c r="AL13" s="21">
        <v>1.10767175136388E-2</v>
      </c>
      <c r="AM13" s="21">
        <v>6.1620034900304703E-3</v>
      </c>
      <c r="AN13" s="21">
        <v>1.8562244050315799E-2</v>
      </c>
      <c r="AO13" s="21">
        <v>3.1126971839764098E-2</v>
      </c>
      <c r="AP13" s="21">
        <v>1.40368926638323E-2</v>
      </c>
      <c r="AQ13" s="21">
        <v>0</v>
      </c>
      <c r="AR13" s="21"/>
      <c r="AS13" s="21">
        <v>1.01237652346097E-2</v>
      </c>
      <c r="AT13" s="21">
        <v>1.9596259248364601E-2</v>
      </c>
      <c r="AU13" s="21"/>
      <c r="AV13" s="21">
        <v>4.7411521566348399E-3</v>
      </c>
      <c r="AW13" s="21">
        <v>2.3852677808753001E-2</v>
      </c>
    </row>
    <row r="14" spans="2:49" x14ac:dyDescent="0.3">
      <c r="B14" s="18" t="s">
        <v>443</v>
      </c>
      <c r="C14" s="21">
        <v>0.77165457549997796</v>
      </c>
      <c r="D14" s="21">
        <v>0.74538580106142305</v>
      </c>
      <c r="E14" s="21">
        <v>0.79992810718916896</v>
      </c>
      <c r="F14" s="21"/>
      <c r="G14" s="21">
        <v>0.69891606636585502</v>
      </c>
      <c r="H14" s="21">
        <v>0.73795493930008504</v>
      </c>
      <c r="I14" s="21">
        <v>0.83425372074230197</v>
      </c>
      <c r="J14" s="21">
        <v>0.70726689572016299</v>
      </c>
      <c r="K14" s="21">
        <v>0.80774533998789699</v>
      </c>
      <c r="L14" s="21">
        <v>0.78640985627554805</v>
      </c>
      <c r="M14" s="21"/>
      <c r="N14" s="21">
        <v>0.76247970808931498</v>
      </c>
      <c r="O14" s="21">
        <v>0.76180362728589901</v>
      </c>
      <c r="P14" s="21">
        <v>0.77872300496963098</v>
      </c>
      <c r="Q14" s="21">
        <v>0.78810714637759205</v>
      </c>
      <c r="R14" s="21"/>
      <c r="S14" s="21">
        <v>0.66517081356460805</v>
      </c>
      <c r="T14" s="21">
        <v>0.73149074915699996</v>
      </c>
      <c r="U14" s="21">
        <v>0.84385101680538899</v>
      </c>
      <c r="V14" s="21">
        <v>0.72504142391092796</v>
      </c>
      <c r="W14" s="21">
        <v>0.83723592307695804</v>
      </c>
      <c r="X14" s="21">
        <v>0.76074051564871403</v>
      </c>
      <c r="Y14" s="21">
        <v>0.83381695424097901</v>
      </c>
      <c r="Z14" s="21">
        <v>0.62637897158441902</v>
      </c>
      <c r="AA14" s="21">
        <v>0.79261484255487302</v>
      </c>
      <c r="AB14" s="21">
        <v>0.84032091699121803</v>
      </c>
      <c r="AC14" s="21">
        <v>0.71091909205315096</v>
      </c>
      <c r="AD14" s="21">
        <v>0.94000299006877097</v>
      </c>
      <c r="AE14" s="21"/>
      <c r="AF14" s="21">
        <v>0.78907439870493301</v>
      </c>
      <c r="AG14" s="21">
        <v>0.77164554633114102</v>
      </c>
      <c r="AH14" s="21">
        <v>0.74097858869216304</v>
      </c>
      <c r="AI14" s="21">
        <v>0.73221905286340905</v>
      </c>
      <c r="AJ14" s="21">
        <v>1</v>
      </c>
      <c r="AK14" s="21"/>
      <c r="AL14" s="21">
        <v>0.773432722736768</v>
      </c>
      <c r="AM14" s="21">
        <v>0.74922883386115902</v>
      </c>
      <c r="AN14" s="21">
        <v>0.79270740695794795</v>
      </c>
      <c r="AO14" s="21">
        <v>0.75565662115172905</v>
      </c>
      <c r="AP14" s="21">
        <v>0.80959995598110102</v>
      </c>
      <c r="AQ14" s="21">
        <v>0.81860314308358095</v>
      </c>
      <c r="AR14" s="21"/>
      <c r="AS14" s="21">
        <v>0.80532046875861396</v>
      </c>
      <c r="AT14" s="21">
        <v>0.72314843131684103</v>
      </c>
      <c r="AU14" s="21"/>
      <c r="AV14" s="21">
        <v>0.79858573430077195</v>
      </c>
      <c r="AW14" s="21">
        <v>0.82249810706223403</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0.15958372453785699</v>
      </c>
      <c r="D9" s="17">
        <v>0.159229502866058</v>
      </c>
      <c r="E9" s="17">
        <v>0.15996497938802401</v>
      </c>
      <c r="F9" s="17"/>
      <c r="G9" s="17">
        <v>0.18361048167501201</v>
      </c>
      <c r="H9" s="17">
        <v>0.143020103253819</v>
      </c>
      <c r="I9" s="17">
        <v>0.10089912122716301</v>
      </c>
      <c r="J9" s="17">
        <v>0.17296002249314399</v>
      </c>
      <c r="K9" s="17">
        <v>0.187238957984837</v>
      </c>
      <c r="L9" s="17">
        <v>0.153163657287261</v>
      </c>
      <c r="M9" s="17"/>
      <c r="N9" s="17">
        <v>0.17774694670421401</v>
      </c>
      <c r="O9" s="17">
        <v>0.160383974994671</v>
      </c>
      <c r="P9" s="17">
        <v>0.139997591338413</v>
      </c>
      <c r="Q9" s="17">
        <v>0.160445919753334</v>
      </c>
      <c r="R9" s="17"/>
      <c r="S9" s="17">
        <v>0.19716864725601099</v>
      </c>
      <c r="T9" s="17">
        <v>0.117751355708493</v>
      </c>
      <c r="U9" s="17">
        <v>0.142760990886247</v>
      </c>
      <c r="V9" s="17">
        <v>9.5516242249220701E-2</v>
      </c>
      <c r="W9" s="17">
        <v>0.113761123549943</v>
      </c>
      <c r="X9" s="17">
        <v>0.121521363775469</v>
      </c>
      <c r="Y9" s="17">
        <v>0.18890688093815799</v>
      </c>
      <c r="Z9" s="17">
        <v>0.202318634669166</v>
      </c>
      <c r="AA9" s="17">
        <v>0.146877258279384</v>
      </c>
      <c r="AB9" s="17">
        <v>0.116501475263305</v>
      </c>
      <c r="AC9" s="17">
        <v>0.33354606716065999</v>
      </c>
      <c r="AD9" s="17">
        <v>0.31449393683749799</v>
      </c>
      <c r="AE9" s="17"/>
      <c r="AF9" s="17">
        <v>0.18884541912326799</v>
      </c>
      <c r="AG9" s="17">
        <v>0.14981070031080199</v>
      </c>
      <c r="AH9" s="17">
        <v>0.16041583934095999</v>
      </c>
      <c r="AI9" s="17">
        <v>9.4147059005202594E-2</v>
      </c>
      <c r="AJ9" s="17">
        <v>0</v>
      </c>
      <c r="AK9" s="17"/>
      <c r="AL9" s="17">
        <v>0.20487749492916099</v>
      </c>
      <c r="AM9" s="17">
        <v>0.107667019532767</v>
      </c>
      <c r="AN9" s="17">
        <v>0.210168684833859</v>
      </c>
      <c r="AO9" s="17">
        <v>0.14164538780441199</v>
      </c>
      <c r="AP9" s="17">
        <v>0.218009773678111</v>
      </c>
      <c r="AQ9" s="17">
        <v>0.13685027248189399</v>
      </c>
      <c r="AR9" s="17"/>
      <c r="AS9" s="17">
        <v>0.19075907746482201</v>
      </c>
      <c r="AT9" s="17">
        <v>0.114665974920519</v>
      </c>
      <c r="AU9" s="17"/>
      <c r="AV9" s="17">
        <v>0.18827242166409999</v>
      </c>
      <c r="AW9" s="17">
        <v>0.19710155083148401</v>
      </c>
    </row>
    <row r="10" spans="2:49" x14ac:dyDescent="0.3">
      <c r="B10" s="18" t="s">
        <v>440</v>
      </c>
      <c r="C10" s="17">
        <v>0.44480225248952998</v>
      </c>
      <c r="D10" s="17">
        <v>0.42688804241952399</v>
      </c>
      <c r="E10" s="17">
        <v>0.46408362350612897</v>
      </c>
      <c r="F10" s="17"/>
      <c r="G10" s="17">
        <v>0.53511102347793904</v>
      </c>
      <c r="H10" s="17">
        <v>0.33626945994371599</v>
      </c>
      <c r="I10" s="17">
        <v>0.51283216345704197</v>
      </c>
      <c r="J10" s="17">
        <v>0.41484573939061797</v>
      </c>
      <c r="K10" s="17">
        <v>0.45187141732256297</v>
      </c>
      <c r="L10" s="17">
        <v>0.43472945706127297</v>
      </c>
      <c r="M10" s="17"/>
      <c r="N10" s="17">
        <v>0.47659638817960198</v>
      </c>
      <c r="O10" s="17">
        <v>0.42485491219395799</v>
      </c>
      <c r="P10" s="17">
        <v>0.503833682622013</v>
      </c>
      <c r="Q10" s="17">
        <v>0.39132636377581098</v>
      </c>
      <c r="R10" s="17"/>
      <c r="S10" s="17">
        <v>0.35276785955034301</v>
      </c>
      <c r="T10" s="17">
        <v>0.44951623984843198</v>
      </c>
      <c r="U10" s="17">
        <v>0.446766538788263</v>
      </c>
      <c r="V10" s="17">
        <v>0.50505710844958196</v>
      </c>
      <c r="W10" s="17">
        <v>0.52341725782724602</v>
      </c>
      <c r="X10" s="17">
        <v>0.42645063424091301</v>
      </c>
      <c r="Y10" s="17">
        <v>0.41308464601052203</v>
      </c>
      <c r="Z10" s="17">
        <v>0.29079985563854299</v>
      </c>
      <c r="AA10" s="17">
        <v>0.47547152140597898</v>
      </c>
      <c r="AB10" s="17">
        <v>0.511025223398484</v>
      </c>
      <c r="AC10" s="17">
        <v>0.38444868110789998</v>
      </c>
      <c r="AD10" s="17">
        <v>0.56049013661813296</v>
      </c>
      <c r="AE10" s="17"/>
      <c r="AF10" s="17">
        <v>0.46072962158446001</v>
      </c>
      <c r="AG10" s="17">
        <v>0.44205435590627801</v>
      </c>
      <c r="AH10" s="17">
        <v>0.355339298768311</v>
      </c>
      <c r="AI10" s="17">
        <v>0.54304562877919504</v>
      </c>
      <c r="AJ10" s="17">
        <v>1</v>
      </c>
      <c r="AK10" s="17"/>
      <c r="AL10" s="17">
        <v>0.46780251377859</v>
      </c>
      <c r="AM10" s="17">
        <v>0.44533415324323999</v>
      </c>
      <c r="AN10" s="17">
        <v>0.447632787201243</v>
      </c>
      <c r="AO10" s="17">
        <v>0.43624817107950897</v>
      </c>
      <c r="AP10" s="17">
        <v>0.37328347817806601</v>
      </c>
      <c r="AQ10" s="17">
        <v>0.57901675280208598</v>
      </c>
      <c r="AR10" s="17"/>
      <c r="AS10" s="17">
        <v>0.461759422480857</v>
      </c>
      <c r="AT10" s="17">
        <v>0.42037019817811599</v>
      </c>
      <c r="AU10" s="17"/>
      <c r="AV10" s="17">
        <v>0.47292139815781298</v>
      </c>
      <c r="AW10" s="17">
        <v>0.43328964655535002</v>
      </c>
    </row>
    <row r="11" spans="2:49" x14ac:dyDescent="0.3">
      <c r="B11" s="18" t="s">
        <v>441</v>
      </c>
      <c r="C11" s="17">
        <v>0.22911302249009799</v>
      </c>
      <c r="D11" s="17">
        <v>0.25442578368476798</v>
      </c>
      <c r="E11" s="17">
        <v>0.20186846422368601</v>
      </c>
      <c r="F11" s="17"/>
      <c r="G11" s="17">
        <v>0.25895099482108802</v>
      </c>
      <c r="H11" s="17">
        <v>0.22890413096429499</v>
      </c>
      <c r="I11" s="17">
        <v>0.225016515076252</v>
      </c>
      <c r="J11" s="17">
        <v>0.21410252536393601</v>
      </c>
      <c r="K11" s="17">
        <v>0.18146979057830501</v>
      </c>
      <c r="L11" s="17">
        <v>0.25620101527775402</v>
      </c>
      <c r="M11" s="17"/>
      <c r="N11" s="17">
        <v>0.165000902506337</v>
      </c>
      <c r="O11" s="17">
        <v>0.26115667783782698</v>
      </c>
      <c r="P11" s="17">
        <v>0.20370886990499101</v>
      </c>
      <c r="Q11" s="17">
        <v>0.27616654661934598</v>
      </c>
      <c r="R11" s="17"/>
      <c r="S11" s="17">
        <v>0.33070377481462798</v>
      </c>
      <c r="T11" s="17">
        <v>0.29442773603184202</v>
      </c>
      <c r="U11" s="17">
        <v>0.180973088466896</v>
      </c>
      <c r="V11" s="17">
        <v>0.247118474628409</v>
      </c>
      <c r="W11" s="17">
        <v>0.28172030723427799</v>
      </c>
      <c r="X11" s="17">
        <v>0.265585032005275</v>
      </c>
      <c r="Y11" s="17">
        <v>0.231119482676169</v>
      </c>
      <c r="Z11" s="17">
        <v>0.12000623444872301</v>
      </c>
      <c r="AA11" s="17">
        <v>0.22791063673204801</v>
      </c>
      <c r="AB11" s="17">
        <v>0.16795994517856</v>
      </c>
      <c r="AC11" s="17">
        <v>0.168213836547805</v>
      </c>
      <c r="AD11" s="17">
        <v>0</v>
      </c>
      <c r="AE11" s="17"/>
      <c r="AF11" s="17">
        <v>0.22628425302003999</v>
      </c>
      <c r="AG11" s="17">
        <v>0.19251128620691901</v>
      </c>
      <c r="AH11" s="17">
        <v>0.28897701215794203</v>
      </c>
      <c r="AI11" s="17">
        <v>0.18636474118256199</v>
      </c>
      <c r="AJ11" s="17">
        <v>0</v>
      </c>
      <c r="AK11" s="17"/>
      <c r="AL11" s="17">
        <v>0.21749906156884699</v>
      </c>
      <c r="AM11" s="17">
        <v>0.25693035485368698</v>
      </c>
      <c r="AN11" s="17">
        <v>0.23478478126888699</v>
      </c>
      <c r="AO11" s="17">
        <v>0.22310638131067201</v>
      </c>
      <c r="AP11" s="17">
        <v>0.20440303123929701</v>
      </c>
      <c r="AQ11" s="17">
        <v>0.17160651357268</v>
      </c>
      <c r="AR11" s="17"/>
      <c r="AS11" s="17">
        <v>0.197651213367428</v>
      </c>
      <c r="AT11" s="17">
        <v>0.27444350096106601</v>
      </c>
      <c r="AU11" s="17"/>
      <c r="AV11" s="17">
        <v>0.171292281390444</v>
      </c>
      <c r="AW11" s="17">
        <v>0.26488240153151599</v>
      </c>
    </row>
    <row r="12" spans="2:49" x14ac:dyDescent="0.3">
      <c r="B12" s="18" t="s">
        <v>442</v>
      </c>
      <c r="C12" s="17">
        <v>0.117241366175645</v>
      </c>
      <c r="D12" s="17">
        <v>0.124824293858164</v>
      </c>
      <c r="E12" s="17">
        <v>0.10907973127980999</v>
      </c>
      <c r="F12" s="17"/>
      <c r="G12" s="17">
        <v>2.2327500025960002E-2</v>
      </c>
      <c r="H12" s="17">
        <v>0.14436186099086601</v>
      </c>
      <c r="I12" s="17">
        <v>9.8386875484024E-2</v>
      </c>
      <c r="J12" s="17">
        <v>0.163410772956192</v>
      </c>
      <c r="K12" s="17">
        <v>0.112145476953601</v>
      </c>
      <c r="L12" s="17">
        <v>0.120360076916561</v>
      </c>
      <c r="M12" s="17"/>
      <c r="N12" s="17">
        <v>0.114136909872182</v>
      </c>
      <c r="O12" s="17">
        <v>0.123609207431448</v>
      </c>
      <c r="P12" s="17">
        <v>0.11409249411674099</v>
      </c>
      <c r="Q12" s="17">
        <v>0.110474849694219</v>
      </c>
      <c r="R12" s="17"/>
      <c r="S12" s="17">
        <v>9.9428773257111094E-2</v>
      </c>
      <c r="T12" s="17">
        <v>0.10378327683154701</v>
      </c>
      <c r="U12" s="17">
        <v>0.160756532577051</v>
      </c>
      <c r="V12" s="17">
        <v>0.126188300141131</v>
      </c>
      <c r="W12" s="17">
        <v>5.4928931837288197E-2</v>
      </c>
      <c r="X12" s="17">
        <v>0.14320011424103801</v>
      </c>
      <c r="Y12" s="17">
        <v>0.10299987628120499</v>
      </c>
      <c r="Z12" s="17">
        <v>0.34571983040537801</v>
      </c>
      <c r="AA12" s="17">
        <v>5.8191735946056998E-2</v>
      </c>
      <c r="AB12" s="17">
        <v>0.117809138631876</v>
      </c>
      <c r="AC12" s="17">
        <v>0.113791415183636</v>
      </c>
      <c r="AD12" s="17">
        <v>5.9997009931229299E-2</v>
      </c>
      <c r="AE12" s="17"/>
      <c r="AF12" s="17">
        <v>8.4020034748540598E-2</v>
      </c>
      <c r="AG12" s="17">
        <v>0.18487926312124101</v>
      </c>
      <c r="AH12" s="17">
        <v>0.120356673748915</v>
      </c>
      <c r="AI12" s="17">
        <v>0.123885432875351</v>
      </c>
      <c r="AJ12" s="17">
        <v>0</v>
      </c>
      <c r="AK12" s="17"/>
      <c r="AL12" s="17">
        <v>7.7094368934261498E-2</v>
      </c>
      <c r="AM12" s="17">
        <v>0.14133859096927501</v>
      </c>
      <c r="AN12" s="17">
        <v>8.8851502645695593E-2</v>
      </c>
      <c r="AO12" s="17">
        <v>0.11700870356320001</v>
      </c>
      <c r="AP12" s="17">
        <v>0.13559136856835899</v>
      </c>
      <c r="AQ12" s="17">
        <v>0.112526461143341</v>
      </c>
      <c r="AR12" s="17"/>
      <c r="AS12" s="17">
        <v>0.10050570374883901</v>
      </c>
      <c r="AT12" s="17">
        <v>0.141354270248574</v>
      </c>
      <c r="AU12" s="17"/>
      <c r="AV12" s="17">
        <v>0.107968639828863</v>
      </c>
      <c r="AW12" s="17">
        <v>8.1470711728268697E-2</v>
      </c>
    </row>
    <row r="13" spans="2:49" x14ac:dyDescent="0.3">
      <c r="B13" s="18" t="s">
        <v>176</v>
      </c>
      <c r="C13" s="21">
        <v>4.9259634306869499E-2</v>
      </c>
      <c r="D13" s="21">
        <v>3.4632377171485401E-2</v>
      </c>
      <c r="E13" s="21">
        <v>6.5003201602352095E-2</v>
      </c>
      <c r="F13" s="21"/>
      <c r="G13" s="21">
        <v>0</v>
      </c>
      <c r="H13" s="21">
        <v>0.14744444484730401</v>
      </c>
      <c r="I13" s="21">
        <v>6.28653247555198E-2</v>
      </c>
      <c r="J13" s="21">
        <v>3.4680939796110401E-2</v>
      </c>
      <c r="K13" s="21">
        <v>6.7274357160694603E-2</v>
      </c>
      <c r="L13" s="21">
        <v>3.5545793457151302E-2</v>
      </c>
      <c r="M13" s="21"/>
      <c r="N13" s="21">
        <v>6.6518852737664599E-2</v>
      </c>
      <c r="O13" s="21">
        <v>2.9995227542095802E-2</v>
      </c>
      <c r="P13" s="21">
        <v>3.83673620178418E-2</v>
      </c>
      <c r="Q13" s="21">
        <v>6.15863201572893E-2</v>
      </c>
      <c r="R13" s="21"/>
      <c r="S13" s="21">
        <v>1.9930945121906699E-2</v>
      </c>
      <c r="T13" s="21">
        <v>3.4521391579686402E-2</v>
      </c>
      <c r="U13" s="21">
        <v>6.87428492815432E-2</v>
      </c>
      <c r="V13" s="21">
        <v>2.6119874531657001E-2</v>
      </c>
      <c r="W13" s="21">
        <v>2.61723795512456E-2</v>
      </c>
      <c r="X13" s="21">
        <v>4.3242855737305998E-2</v>
      </c>
      <c r="Y13" s="21">
        <v>6.3889114093945501E-2</v>
      </c>
      <c r="Z13" s="21">
        <v>4.11554448381896E-2</v>
      </c>
      <c r="AA13" s="21">
        <v>9.1548847636532094E-2</v>
      </c>
      <c r="AB13" s="21">
        <v>8.6704217527774394E-2</v>
      </c>
      <c r="AC13" s="21">
        <v>0</v>
      </c>
      <c r="AD13" s="21">
        <v>6.5018916613139202E-2</v>
      </c>
      <c r="AE13" s="21"/>
      <c r="AF13" s="21">
        <v>4.0120671523691399E-2</v>
      </c>
      <c r="AG13" s="21">
        <v>3.0744394454760401E-2</v>
      </c>
      <c r="AH13" s="21">
        <v>7.4911175983872896E-2</v>
      </c>
      <c r="AI13" s="21">
        <v>5.2557138157689802E-2</v>
      </c>
      <c r="AJ13" s="21">
        <v>0</v>
      </c>
      <c r="AK13" s="21"/>
      <c r="AL13" s="21">
        <v>3.2726560789140498E-2</v>
      </c>
      <c r="AM13" s="21">
        <v>4.87298814010323E-2</v>
      </c>
      <c r="AN13" s="21">
        <v>1.8562244050315799E-2</v>
      </c>
      <c r="AO13" s="21">
        <v>8.1991356242206201E-2</v>
      </c>
      <c r="AP13" s="21">
        <v>6.87123483361676E-2</v>
      </c>
      <c r="AQ13" s="21">
        <v>0</v>
      </c>
      <c r="AR13" s="21"/>
      <c r="AS13" s="21">
        <v>4.93245829380538E-2</v>
      </c>
      <c r="AT13" s="21">
        <v>4.9166055691725802E-2</v>
      </c>
      <c r="AU13" s="21"/>
      <c r="AV13" s="21">
        <v>5.9545258958779899E-2</v>
      </c>
      <c r="AW13" s="21">
        <v>2.32556893533814E-2</v>
      </c>
    </row>
    <row r="14" spans="2:49" x14ac:dyDescent="0.3">
      <c r="B14" s="18" t="s">
        <v>443</v>
      </c>
      <c r="C14" s="21">
        <v>0.60438597702738694</v>
      </c>
      <c r="D14" s="21">
        <v>0.58611754528558202</v>
      </c>
      <c r="E14" s="21">
        <v>0.62404860289415198</v>
      </c>
      <c r="F14" s="21"/>
      <c r="G14" s="21">
        <v>0.71872150515295197</v>
      </c>
      <c r="H14" s="21">
        <v>0.47928956319753502</v>
      </c>
      <c r="I14" s="21">
        <v>0.61373128468420401</v>
      </c>
      <c r="J14" s="21">
        <v>0.58780576188376199</v>
      </c>
      <c r="K14" s="21">
        <v>0.6391103753074</v>
      </c>
      <c r="L14" s="21">
        <v>0.58789311434853397</v>
      </c>
      <c r="M14" s="21"/>
      <c r="N14" s="21">
        <v>0.65434333488381602</v>
      </c>
      <c r="O14" s="21">
        <v>0.58523888718862904</v>
      </c>
      <c r="P14" s="21">
        <v>0.64383127396042605</v>
      </c>
      <c r="Q14" s="21">
        <v>0.55177228352914498</v>
      </c>
      <c r="R14" s="21"/>
      <c r="S14" s="21">
        <v>0.54993650680635398</v>
      </c>
      <c r="T14" s="21">
        <v>0.56726759555692496</v>
      </c>
      <c r="U14" s="21">
        <v>0.58952752967451005</v>
      </c>
      <c r="V14" s="21">
        <v>0.60057335069880302</v>
      </c>
      <c r="W14" s="21">
        <v>0.63717838137718796</v>
      </c>
      <c r="X14" s="21">
        <v>0.54797199801638097</v>
      </c>
      <c r="Y14" s="21">
        <v>0.60199152694868097</v>
      </c>
      <c r="Z14" s="21">
        <v>0.49311849030770899</v>
      </c>
      <c r="AA14" s="21">
        <v>0.62234877968536295</v>
      </c>
      <c r="AB14" s="21">
        <v>0.62752669866178901</v>
      </c>
      <c r="AC14" s="21">
        <v>0.71799474826855902</v>
      </c>
      <c r="AD14" s="21">
        <v>0.87498407345563101</v>
      </c>
      <c r="AE14" s="21"/>
      <c r="AF14" s="21">
        <v>0.64957504070772798</v>
      </c>
      <c r="AG14" s="21">
        <v>0.59186505621707997</v>
      </c>
      <c r="AH14" s="21">
        <v>0.51575513810926998</v>
      </c>
      <c r="AI14" s="21">
        <v>0.63719268778439697</v>
      </c>
      <c r="AJ14" s="21">
        <v>1</v>
      </c>
      <c r="AK14" s="21"/>
      <c r="AL14" s="21">
        <v>0.67268000870775102</v>
      </c>
      <c r="AM14" s="21">
        <v>0.55300117277600702</v>
      </c>
      <c r="AN14" s="21">
        <v>0.65780147203510198</v>
      </c>
      <c r="AO14" s="21">
        <v>0.57789355888392102</v>
      </c>
      <c r="AP14" s="21">
        <v>0.59129325185617698</v>
      </c>
      <c r="AQ14" s="21">
        <v>0.71586702528398005</v>
      </c>
      <c r="AR14" s="21"/>
      <c r="AS14" s="21">
        <v>0.65251849994567901</v>
      </c>
      <c r="AT14" s="21">
        <v>0.53503617309863405</v>
      </c>
      <c r="AU14" s="21"/>
      <c r="AV14" s="21">
        <v>0.66119381982191305</v>
      </c>
      <c r="AW14" s="21">
        <v>0.63039119738683402</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0.12547001585838399</v>
      </c>
      <c r="D9" s="17">
        <v>0.10376469771463501</v>
      </c>
      <c r="E9" s="17">
        <v>0.14883182140423301</v>
      </c>
      <c r="F9" s="17"/>
      <c r="G9" s="17">
        <v>0.182297951090582</v>
      </c>
      <c r="H9" s="17">
        <v>0.11278275754292701</v>
      </c>
      <c r="I9" s="17">
        <v>0.12737163823266501</v>
      </c>
      <c r="J9" s="17">
        <v>8.0710204311759404E-2</v>
      </c>
      <c r="K9" s="17">
        <v>0.180887560082897</v>
      </c>
      <c r="L9" s="17">
        <v>0.105480675751127</v>
      </c>
      <c r="M9" s="17"/>
      <c r="N9" s="17">
        <v>0.149242124758907</v>
      </c>
      <c r="O9" s="17">
        <v>0.10100396381061801</v>
      </c>
      <c r="P9" s="17">
        <v>0.13339141768495599</v>
      </c>
      <c r="Q9" s="17">
        <v>0.122307474872263</v>
      </c>
      <c r="R9" s="17"/>
      <c r="S9" s="17">
        <v>0.10038271041030999</v>
      </c>
      <c r="T9" s="17">
        <v>7.9322270934504904E-2</v>
      </c>
      <c r="U9" s="17">
        <v>0.14067740417733701</v>
      </c>
      <c r="V9" s="17">
        <v>0.102054792952607</v>
      </c>
      <c r="W9" s="17">
        <v>0.17970540947561101</v>
      </c>
      <c r="X9" s="17">
        <v>0.122507120441778</v>
      </c>
      <c r="Y9" s="17">
        <v>0.123145812842024</v>
      </c>
      <c r="Z9" s="17">
        <v>0.15931981142752699</v>
      </c>
      <c r="AA9" s="17">
        <v>0.15055464593713</v>
      </c>
      <c r="AB9" s="17">
        <v>4.9895058974212599E-2</v>
      </c>
      <c r="AC9" s="17">
        <v>0.25485677362216302</v>
      </c>
      <c r="AD9" s="17">
        <v>0.18580714454460701</v>
      </c>
      <c r="AE9" s="17"/>
      <c r="AF9" s="17">
        <v>0.13890434796523601</v>
      </c>
      <c r="AG9" s="17">
        <v>0.16020641513543901</v>
      </c>
      <c r="AH9" s="17">
        <v>0.118418689476532</v>
      </c>
      <c r="AI9" s="17">
        <v>2.5330698700991701E-2</v>
      </c>
      <c r="AJ9" s="17">
        <v>0</v>
      </c>
      <c r="AK9" s="17"/>
      <c r="AL9" s="17">
        <v>0.116238776885405</v>
      </c>
      <c r="AM9" s="17">
        <v>9.8348675220586101E-2</v>
      </c>
      <c r="AN9" s="17">
        <v>0.18548731648014799</v>
      </c>
      <c r="AO9" s="17">
        <v>0.115832062817909</v>
      </c>
      <c r="AP9" s="17">
        <v>0.14867341253897201</v>
      </c>
      <c r="AQ9" s="17">
        <v>0.172686650241857</v>
      </c>
      <c r="AR9" s="17"/>
      <c r="AS9" s="17">
        <v>0.15125943827951299</v>
      </c>
      <c r="AT9" s="17">
        <v>8.8312366936114106E-2</v>
      </c>
      <c r="AU9" s="17"/>
      <c r="AV9" s="17">
        <v>0.15720451490055001</v>
      </c>
      <c r="AW9" s="17">
        <v>0.1360959041383</v>
      </c>
    </row>
    <row r="10" spans="2:49" x14ac:dyDescent="0.3">
      <c r="B10" s="18" t="s">
        <v>440</v>
      </c>
      <c r="C10" s="17">
        <v>0.386310034116987</v>
      </c>
      <c r="D10" s="17">
        <v>0.40030434856887398</v>
      </c>
      <c r="E10" s="17">
        <v>0.37124771386868499</v>
      </c>
      <c r="F10" s="17"/>
      <c r="G10" s="17">
        <v>0.446593702899515</v>
      </c>
      <c r="H10" s="17">
        <v>0.33895051557377698</v>
      </c>
      <c r="I10" s="17">
        <v>0.37150804384038699</v>
      </c>
      <c r="J10" s="17">
        <v>0.41027131387597898</v>
      </c>
      <c r="K10" s="17">
        <v>0.34925520402805899</v>
      </c>
      <c r="L10" s="17">
        <v>0.39452065660306701</v>
      </c>
      <c r="M10" s="17"/>
      <c r="N10" s="17">
        <v>0.34686654432831199</v>
      </c>
      <c r="O10" s="17">
        <v>0.42163460918944301</v>
      </c>
      <c r="P10" s="17">
        <v>0.37224259034673202</v>
      </c>
      <c r="Q10" s="17">
        <v>0.40126926326770501</v>
      </c>
      <c r="R10" s="17"/>
      <c r="S10" s="17">
        <v>0.29529949010123302</v>
      </c>
      <c r="T10" s="17">
        <v>0.50658985773055298</v>
      </c>
      <c r="U10" s="17">
        <v>0.32560420036023302</v>
      </c>
      <c r="V10" s="17">
        <v>0.54302514404671098</v>
      </c>
      <c r="W10" s="17">
        <v>0.33782373998284299</v>
      </c>
      <c r="X10" s="17">
        <v>0.33459444359462798</v>
      </c>
      <c r="Y10" s="17">
        <v>0.38631496930064801</v>
      </c>
      <c r="Z10" s="17">
        <v>0.204693083848732</v>
      </c>
      <c r="AA10" s="17">
        <v>0.47509933349998501</v>
      </c>
      <c r="AB10" s="17">
        <v>0.32552411549252502</v>
      </c>
      <c r="AC10" s="17">
        <v>0.36885789857669998</v>
      </c>
      <c r="AD10" s="17">
        <v>0.43972675596341498</v>
      </c>
      <c r="AE10" s="17"/>
      <c r="AF10" s="17">
        <v>0.38161362630414902</v>
      </c>
      <c r="AG10" s="17">
        <v>0.40047813147141198</v>
      </c>
      <c r="AH10" s="17">
        <v>0.32711632654658201</v>
      </c>
      <c r="AI10" s="17">
        <v>0.39416487144474999</v>
      </c>
      <c r="AJ10" s="17">
        <v>1</v>
      </c>
      <c r="AK10" s="17"/>
      <c r="AL10" s="17">
        <v>0.355334026251033</v>
      </c>
      <c r="AM10" s="17">
        <v>0.39879318852960399</v>
      </c>
      <c r="AN10" s="17">
        <v>0.414234963231012</v>
      </c>
      <c r="AO10" s="17">
        <v>0.38269802580565998</v>
      </c>
      <c r="AP10" s="17">
        <v>0.35034336747251299</v>
      </c>
      <c r="AQ10" s="17">
        <v>0.46156543504254099</v>
      </c>
      <c r="AR10" s="17"/>
      <c r="AS10" s="17">
        <v>0.39751438400121297</v>
      </c>
      <c r="AT10" s="17">
        <v>0.37016669858190099</v>
      </c>
      <c r="AU10" s="17"/>
      <c r="AV10" s="17">
        <v>0.384333236030521</v>
      </c>
      <c r="AW10" s="17">
        <v>0.4311342681532</v>
      </c>
    </row>
    <row r="11" spans="2:49" x14ac:dyDescent="0.3">
      <c r="B11" s="18" t="s">
        <v>441</v>
      </c>
      <c r="C11" s="17">
        <v>0.31338822398091998</v>
      </c>
      <c r="D11" s="17">
        <v>0.32995685496774002</v>
      </c>
      <c r="E11" s="17">
        <v>0.29555512276989299</v>
      </c>
      <c r="F11" s="17"/>
      <c r="G11" s="17">
        <v>0.28271873857910201</v>
      </c>
      <c r="H11" s="17">
        <v>0.258518594008457</v>
      </c>
      <c r="I11" s="17">
        <v>0.30259750336279601</v>
      </c>
      <c r="J11" s="17">
        <v>0.34461530779911298</v>
      </c>
      <c r="K11" s="17">
        <v>0.31054007331200201</v>
      </c>
      <c r="L11" s="17">
        <v>0.32043625328404202</v>
      </c>
      <c r="M11" s="17"/>
      <c r="N11" s="17">
        <v>0.32945229235745799</v>
      </c>
      <c r="O11" s="17">
        <v>0.30867289984331298</v>
      </c>
      <c r="P11" s="17">
        <v>0.33697668833192701</v>
      </c>
      <c r="Q11" s="17">
        <v>0.28709796095637302</v>
      </c>
      <c r="R11" s="17"/>
      <c r="S11" s="17">
        <v>0.46867407958951901</v>
      </c>
      <c r="T11" s="17">
        <v>0.253953993256818</v>
      </c>
      <c r="U11" s="17">
        <v>0.30690001811943801</v>
      </c>
      <c r="V11" s="17">
        <v>0.252677130591349</v>
      </c>
      <c r="W11" s="17">
        <v>0.34725163405154602</v>
      </c>
      <c r="X11" s="17">
        <v>0.37162245295824198</v>
      </c>
      <c r="Y11" s="17">
        <v>0.34287078115403902</v>
      </c>
      <c r="Z11" s="17">
        <v>0.36909617678115503</v>
      </c>
      <c r="AA11" s="17">
        <v>0.26141143836090902</v>
      </c>
      <c r="AB11" s="17">
        <v>0.33643633265836198</v>
      </c>
      <c r="AC11" s="17">
        <v>0.146893806616546</v>
      </c>
      <c r="AD11" s="17">
        <v>0.25103315920746899</v>
      </c>
      <c r="AE11" s="17"/>
      <c r="AF11" s="17">
        <v>0.35534565720880301</v>
      </c>
      <c r="AG11" s="17">
        <v>0.227714460293512</v>
      </c>
      <c r="AH11" s="17">
        <v>0.33643480866709502</v>
      </c>
      <c r="AI11" s="17">
        <v>0.30490400929427702</v>
      </c>
      <c r="AJ11" s="17">
        <v>0</v>
      </c>
      <c r="AK11" s="17"/>
      <c r="AL11" s="17">
        <v>0.36657511448171098</v>
      </c>
      <c r="AM11" s="17">
        <v>0.32314809494963898</v>
      </c>
      <c r="AN11" s="17">
        <v>0.28121032096872101</v>
      </c>
      <c r="AO11" s="17">
        <v>0.29263105437289599</v>
      </c>
      <c r="AP11" s="17">
        <v>0.28586991276055701</v>
      </c>
      <c r="AQ11" s="17">
        <v>0.29271642887884602</v>
      </c>
      <c r="AR11" s="17"/>
      <c r="AS11" s="17">
        <v>0.29972934702792903</v>
      </c>
      <c r="AT11" s="17">
        <v>0.33306806582475801</v>
      </c>
      <c r="AU11" s="17"/>
      <c r="AV11" s="17">
        <v>0.29134871952069902</v>
      </c>
      <c r="AW11" s="17">
        <v>0.32110500615416598</v>
      </c>
    </row>
    <row r="12" spans="2:49" x14ac:dyDescent="0.3">
      <c r="B12" s="18" t="s">
        <v>442</v>
      </c>
      <c r="C12" s="17">
        <v>0.15051677922255999</v>
      </c>
      <c r="D12" s="17">
        <v>0.14607341572324201</v>
      </c>
      <c r="E12" s="17">
        <v>0.15529924743395099</v>
      </c>
      <c r="F12" s="17"/>
      <c r="G12" s="17">
        <v>8.8389607430800696E-2</v>
      </c>
      <c r="H12" s="17">
        <v>0.22968809981064101</v>
      </c>
      <c r="I12" s="17">
        <v>0.17332666048863299</v>
      </c>
      <c r="J12" s="17">
        <v>0.12892950535383699</v>
      </c>
      <c r="K12" s="17">
        <v>0.12107218991336501</v>
      </c>
      <c r="L12" s="17">
        <v>0.169222008415503</v>
      </c>
      <c r="M12" s="17"/>
      <c r="N12" s="17">
        <v>0.14576626867810399</v>
      </c>
      <c r="O12" s="17">
        <v>0.14614540905439399</v>
      </c>
      <c r="P12" s="17">
        <v>0.139577288865292</v>
      </c>
      <c r="Q12" s="17">
        <v>0.16162112600462</v>
      </c>
      <c r="R12" s="17"/>
      <c r="S12" s="17">
        <v>0.115712774777031</v>
      </c>
      <c r="T12" s="17">
        <v>0.14405535383530499</v>
      </c>
      <c r="U12" s="17">
        <v>0.18037408030030699</v>
      </c>
      <c r="V12" s="17">
        <v>0.10224293240933401</v>
      </c>
      <c r="W12" s="17">
        <v>0.13521921648999999</v>
      </c>
      <c r="X12" s="17">
        <v>0.12080589075022501</v>
      </c>
      <c r="Y12" s="17">
        <v>0.104761463009564</v>
      </c>
      <c r="Z12" s="17">
        <v>0.26689092794258701</v>
      </c>
      <c r="AA12" s="17">
        <v>7.5935182155961595E-2</v>
      </c>
      <c r="AB12" s="17">
        <v>0.25489693246391898</v>
      </c>
      <c r="AC12" s="17">
        <v>0.229391521184591</v>
      </c>
      <c r="AD12" s="17">
        <v>0.123432940284509</v>
      </c>
      <c r="AE12" s="17"/>
      <c r="AF12" s="17">
        <v>9.6810133034560403E-2</v>
      </c>
      <c r="AG12" s="17">
        <v>0.19642146044693701</v>
      </c>
      <c r="AH12" s="17">
        <v>0.19014187874253599</v>
      </c>
      <c r="AI12" s="17">
        <v>0.24164187791087199</v>
      </c>
      <c r="AJ12" s="17">
        <v>0</v>
      </c>
      <c r="AK12" s="17"/>
      <c r="AL12" s="17">
        <v>0.16185208238185</v>
      </c>
      <c r="AM12" s="17">
        <v>0.149981277430286</v>
      </c>
      <c r="AN12" s="17">
        <v>0.100505155269803</v>
      </c>
      <c r="AO12" s="17">
        <v>0.16497329876282199</v>
      </c>
      <c r="AP12" s="17">
        <v>0.18631588888109801</v>
      </c>
      <c r="AQ12" s="17">
        <v>7.3031485836756505E-2</v>
      </c>
      <c r="AR12" s="17"/>
      <c r="AS12" s="17">
        <v>0.120616510754808</v>
      </c>
      <c r="AT12" s="17">
        <v>0.19359737483513101</v>
      </c>
      <c r="AU12" s="17"/>
      <c r="AV12" s="17">
        <v>0.128762060132985</v>
      </c>
      <c r="AW12" s="17">
        <v>9.9840442763043602E-2</v>
      </c>
    </row>
    <row r="13" spans="2:49" x14ac:dyDescent="0.3">
      <c r="B13" s="18" t="s">
        <v>176</v>
      </c>
      <c r="C13" s="21">
        <v>2.4314946821148101E-2</v>
      </c>
      <c r="D13" s="21">
        <v>1.9900683025508601E-2</v>
      </c>
      <c r="E13" s="21">
        <v>2.9066094523238301E-2</v>
      </c>
      <c r="F13" s="21"/>
      <c r="G13" s="21">
        <v>0</v>
      </c>
      <c r="H13" s="21">
        <v>6.0060033064197299E-2</v>
      </c>
      <c r="I13" s="21">
        <v>2.5196154075519402E-2</v>
      </c>
      <c r="J13" s="21">
        <v>3.5473668659311203E-2</v>
      </c>
      <c r="K13" s="21">
        <v>3.8244972663677199E-2</v>
      </c>
      <c r="L13" s="21">
        <v>1.0340405946260499E-2</v>
      </c>
      <c r="M13" s="21"/>
      <c r="N13" s="21">
        <v>2.8672769877218299E-2</v>
      </c>
      <c r="O13" s="21">
        <v>2.2543118102232199E-2</v>
      </c>
      <c r="P13" s="21">
        <v>1.78120147710931E-2</v>
      </c>
      <c r="Q13" s="21">
        <v>2.7704174899038501E-2</v>
      </c>
      <c r="R13" s="21"/>
      <c r="S13" s="21">
        <v>1.9930945121906699E-2</v>
      </c>
      <c r="T13" s="21">
        <v>1.6078524242819098E-2</v>
      </c>
      <c r="U13" s="21">
        <v>4.6444297042683998E-2</v>
      </c>
      <c r="V13" s="21">
        <v>0</v>
      </c>
      <c r="W13" s="21">
        <v>0</v>
      </c>
      <c r="X13" s="21">
        <v>5.0470092255126303E-2</v>
      </c>
      <c r="Y13" s="21">
        <v>4.2906973693725002E-2</v>
      </c>
      <c r="Z13" s="21">
        <v>0</v>
      </c>
      <c r="AA13" s="21">
        <v>3.6999400046014701E-2</v>
      </c>
      <c r="AB13" s="21">
        <v>3.3247560410980502E-2</v>
      </c>
      <c r="AC13" s="21">
        <v>0</v>
      </c>
      <c r="AD13" s="21">
        <v>0</v>
      </c>
      <c r="AE13" s="21"/>
      <c r="AF13" s="21">
        <v>2.73262354872508E-2</v>
      </c>
      <c r="AG13" s="21">
        <v>1.5179532652699701E-2</v>
      </c>
      <c r="AH13" s="21">
        <v>2.78882965672544E-2</v>
      </c>
      <c r="AI13" s="21">
        <v>3.3958542649109198E-2</v>
      </c>
      <c r="AJ13" s="21">
        <v>0</v>
      </c>
      <c r="AK13" s="21"/>
      <c r="AL13" s="21">
        <v>0</v>
      </c>
      <c r="AM13" s="21">
        <v>2.97287638698851E-2</v>
      </c>
      <c r="AN13" s="21">
        <v>1.8562244050315799E-2</v>
      </c>
      <c r="AO13" s="21">
        <v>4.3865558240712997E-2</v>
      </c>
      <c r="AP13" s="21">
        <v>2.87974183468588E-2</v>
      </c>
      <c r="AQ13" s="21">
        <v>0</v>
      </c>
      <c r="AR13" s="21"/>
      <c r="AS13" s="21">
        <v>3.0880319936537701E-2</v>
      </c>
      <c r="AT13" s="21">
        <v>1.48554938220961E-2</v>
      </c>
      <c r="AU13" s="21"/>
      <c r="AV13" s="21">
        <v>3.83514694152449E-2</v>
      </c>
      <c r="AW13" s="21">
        <v>1.18243787912905E-2</v>
      </c>
    </row>
    <row r="14" spans="2:49" x14ac:dyDescent="0.3">
      <c r="B14" s="18" t="s">
        <v>443</v>
      </c>
      <c r="C14" s="21">
        <v>0.51178004997537196</v>
      </c>
      <c r="D14" s="21">
        <v>0.50406904628350901</v>
      </c>
      <c r="E14" s="21">
        <v>0.52007953527291795</v>
      </c>
      <c r="F14" s="21"/>
      <c r="G14" s="21">
        <v>0.62889165399009805</v>
      </c>
      <c r="H14" s="21">
        <v>0.45173327311670503</v>
      </c>
      <c r="I14" s="21">
        <v>0.498879682073051</v>
      </c>
      <c r="J14" s="21">
        <v>0.490981518187739</v>
      </c>
      <c r="K14" s="21">
        <v>0.53014276411095596</v>
      </c>
      <c r="L14" s="21">
        <v>0.50000133235419397</v>
      </c>
      <c r="M14" s="21"/>
      <c r="N14" s="21">
        <v>0.49610866908721901</v>
      </c>
      <c r="O14" s="21">
        <v>0.522638573000061</v>
      </c>
      <c r="P14" s="21">
        <v>0.50563400803168801</v>
      </c>
      <c r="Q14" s="21">
        <v>0.52357673813996797</v>
      </c>
      <c r="R14" s="21"/>
      <c r="S14" s="21">
        <v>0.39568220051154301</v>
      </c>
      <c r="T14" s="21">
        <v>0.58591212866505804</v>
      </c>
      <c r="U14" s="21">
        <v>0.466281604537571</v>
      </c>
      <c r="V14" s="21">
        <v>0.64507993699931698</v>
      </c>
      <c r="W14" s="21">
        <v>0.51752914945845396</v>
      </c>
      <c r="X14" s="21">
        <v>0.45710156403640601</v>
      </c>
      <c r="Y14" s="21">
        <v>0.50946078214267199</v>
      </c>
      <c r="Z14" s="21">
        <v>0.36401289527625802</v>
      </c>
      <c r="AA14" s="21">
        <v>0.62565397943711398</v>
      </c>
      <c r="AB14" s="21">
        <v>0.375419174466738</v>
      </c>
      <c r="AC14" s="21">
        <v>0.62371467219886401</v>
      </c>
      <c r="AD14" s="21">
        <v>0.62553390050802204</v>
      </c>
      <c r="AE14" s="21"/>
      <c r="AF14" s="21">
        <v>0.52051797426938495</v>
      </c>
      <c r="AG14" s="21">
        <v>0.56068454660685196</v>
      </c>
      <c r="AH14" s="21">
        <v>0.44553501602311402</v>
      </c>
      <c r="AI14" s="21">
        <v>0.41949557014574101</v>
      </c>
      <c r="AJ14" s="21">
        <v>1</v>
      </c>
      <c r="AK14" s="21"/>
      <c r="AL14" s="21">
        <v>0.47157280313643901</v>
      </c>
      <c r="AM14" s="21">
        <v>0.49714186375018998</v>
      </c>
      <c r="AN14" s="21">
        <v>0.59972227971116099</v>
      </c>
      <c r="AO14" s="21">
        <v>0.49853008862356901</v>
      </c>
      <c r="AP14" s="21">
        <v>0.49901678001148603</v>
      </c>
      <c r="AQ14" s="21">
        <v>0.63425208528439803</v>
      </c>
      <c r="AR14" s="21"/>
      <c r="AS14" s="21">
        <v>0.54877382228072602</v>
      </c>
      <c r="AT14" s="21">
        <v>0.45847906551801498</v>
      </c>
      <c r="AU14" s="21"/>
      <c r="AV14" s="21">
        <v>0.54153775093107104</v>
      </c>
      <c r="AW14" s="21">
        <v>0.56723017229149997</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W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519</v>
      </c>
      <c r="D7" s="10">
        <v>270</v>
      </c>
      <c r="E7" s="10">
        <v>249</v>
      </c>
      <c r="F7" s="10"/>
      <c r="G7" s="10">
        <v>43</v>
      </c>
      <c r="H7" s="10">
        <v>35</v>
      </c>
      <c r="I7" s="10">
        <v>48</v>
      </c>
      <c r="J7" s="10">
        <v>85</v>
      </c>
      <c r="K7" s="10">
        <v>107</v>
      </c>
      <c r="L7" s="10">
        <v>201</v>
      </c>
      <c r="M7" s="10"/>
      <c r="N7" s="10">
        <v>123</v>
      </c>
      <c r="O7" s="10">
        <v>136</v>
      </c>
      <c r="P7" s="10">
        <v>113</v>
      </c>
      <c r="Q7" s="10">
        <v>146</v>
      </c>
      <c r="R7" s="10"/>
      <c r="S7" s="10">
        <v>51</v>
      </c>
      <c r="T7" s="10">
        <v>69</v>
      </c>
      <c r="U7" s="10">
        <v>43</v>
      </c>
      <c r="V7" s="10">
        <v>40</v>
      </c>
      <c r="W7" s="10">
        <v>35</v>
      </c>
      <c r="X7" s="10">
        <v>47</v>
      </c>
      <c r="Y7" s="10">
        <v>48</v>
      </c>
      <c r="Z7" s="10">
        <v>24</v>
      </c>
      <c r="AA7" s="10">
        <v>53</v>
      </c>
      <c r="AB7" s="10">
        <v>58</v>
      </c>
      <c r="AC7" s="10">
        <v>35</v>
      </c>
      <c r="AD7" s="10">
        <v>16</v>
      </c>
      <c r="AE7" s="10"/>
      <c r="AF7" s="10">
        <v>145</v>
      </c>
      <c r="AG7" s="10">
        <v>130</v>
      </c>
      <c r="AH7" s="10">
        <v>113</v>
      </c>
      <c r="AI7" s="10">
        <v>41</v>
      </c>
      <c r="AJ7" s="10">
        <v>2</v>
      </c>
      <c r="AK7" s="10"/>
      <c r="AL7" s="10">
        <v>90</v>
      </c>
      <c r="AM7" s="10">
        <v>169</v>
      </c>
      <c r="AN7" s="10">
        <v>57</v>
      </c>
      <c r="AO7" s="10">
        <v>102</v>
      </c>
      <c r="AP7" s="10">
        <v>73</v>
      </c>
      <c r="AQ7" s="10">
        <v>28</v>
      </c>
      <c r="AR7" s="10"/>
      <c r="AS7" s="10">
        <v>308</v>
      </c>
      <c r="AT7" s="10">
        <v>211</v>
      </c>
      <c r="AU7" s="10"/>
      <c r="AV7" s="10">
        <v>221</v>
      </c>
      <c r="AW7" s="10">
        <v>87</v>
      </c>
    </row>
    <row r="8" spans="2:49" ht="30" customHeight="1" x14ac:dyDescent="0.3">
      <c r="B8" s="11" t="s">
        <v>20</v>
      </c>
      <c r="C8" s="11">
        <v>510</v>
      </c>
      <c r="D8" s="11">
        <v>264</v>
      </c>
      <c r="E8" s="11">
        <v>245</v>
      </c>
      <c r="F8" s="11"/>
      <c r="G8" s="11">
        <v>42</v>
      </c>
      <c r="H8" s="11">
        <v>34</v>
      </c>
      <c r="I8" s="11">
        <v>55</v>
      </c>
      <c r="J8" s="11">
        <v>88</v>
      </c>
      <c r="K8" s="11">
        <v>102</v>
      </c>
      <c r="L8" s="11">
        <v>189</v>
      </c>
      <c r="M8" s="11"/>
      <c r="N8" s="11">
        <v>120</v>
      </c>
      <c r="O8" s="11">
        <v>131</v>
      </c>
      <c r="P8" s="11">
        <v>115</v>
      </c>
      <c r="Q8" s="11">
        <v>142</v>
      </c>
      <c r="R8" s="11"/>
      <c r="S8" s="11">
        <v>52</v>
      </c>
      <c r="T8" s="11">
        <v>66</v>
      </c>
      <c r="U8" s="11">
        <v>43</v>
      </c>
      <c r="V8" s="11">
        <v>39</v>
      </c>
      <c r="W8" s="11">
        <v>33</v>
      </c>
      <c r="X8" s="11">
        <v>48</v>
      </c>
      <c r="Y8" s="11">
        <v>46</v>
      </c>
      <c r="Z8" s="11">
        <v>23</v>
      </c>
      <c r="AA8" s="11">
        <v>55</v>
      </c>
      <c r="AB8" s="11">
        <v>58</v>
      </c>
      <c r="AC8" s="11">
        <v>33</v>
      </c>
      <c r="AD8" s="11">
        <v>16</v>
      </c>
      <c r="AE8" s="11"/>
      <c r="AF8" s="11">
        <v>144</v>
      </c>
      <c r="AG8" s="11">
        <v>127</v>
      </c>
      <c r="AH8" s="11">
        <v>112</v>
      </c>
      <c r="AI8" s="11">
        <v>41</v>
      </c>
      <c r="AJ8" s="11">
        <v>2</v>
      </c>
      <c r="AK8" s="11"/>
      <c r="AL8" s="11">
        <v>89</v>
      </c>
      <c r="AM8" s="11">
        <v>167</v>
      </c>
      <c r="AN8" s="11">
        <v>56</v>
      </c>
      <c r="AO8" s="11">
        <v>99</v>
      </c>
      <c r="AP8" s="11">
        <v>71</v>
      </c>
      <c r="AQ8" s="11">
        <v>27</v>
      </c>
      <c r="AR8" s="11"/>
      <c r="AS8" s="11">
        <v>301</v>
      </c>
      <c r="AT8" s="11">
        <v>209</v>
      </c>
      <c r="AU8" s="11"/>
      <c r="AV8" s="11">
        <v>216</v>
      </c>
      <c r="AW8" s="11">
        <v>85</v>
      </c>
    </row>
    <row r="9" spans="2:49" x14ac:dyDescent="0.3">
      <c r="B9" s="18" t="s">
        <v>439</v>
      </c>
      <c r="C9" s="17">
        <v>7.9968338407472001E-2</v>
      </c>
      <c r="D9" s="17">
        <v>9.1519868978272301E-2</v>
      </c>
      <c r="E9" s="17">
        <v>6.7535228274521297E-2</v>
      </c>
      <c r="F9" s="17"/>
      <c r="G9" s="17">
        <v>0.20929016108624299</v>
      </c>
      <c r="H9" s="17">
        <v>5.82943227296122E-2</v>
      </c>
      <c r="I9" s="17">
        <v>4.4514220408475802E-2</v>
      </c>
      <c r="J9" s="17">
        <v>3.3492452194867198E-2</v>
      </c>
      <c r="K9" s="17">
        <v>8.5357434976837399E-2</v>
      </c>
      <c r="L9" s="17">
        <v>8.3865115584166497E-2</v>
      </c>
      <c r="M9" s="17"/>
      <c r="N9" s="17">
        <v>7.1021737775293303E-2</v>
      </c>
      <c r="O9" s="17">
        <v>5.6876909605520901E-2</v>
      </c>
      <c r="P9" s="17">
        <v>9.8972316512893496E-2</v>
      </c>
      <c r="Q9" s="17">
        <v>9.3985242616752201E-2</v>
      </c>
      <c r="R9" s="17"/>
      <c r="S9" s="17">
        <v>7.6284647976551406E-2</v>
      </c>
      <c r="T9" s="17">
        <v>7.8144430542212304E-2</v>
      </c>
      <c r="U9" s="17">
        <v>8.9004399402353399E-2</v>
      </c>
      <c r="V9" s="17">
        <v>4.8422378245649197E-2</v>
      </c>
      <c r="W9" s="17">
        <v>5.6336985971250399E-2</v>
      </c>
      <c r="X9" s="17">
        <v>7.9611552202458094E-2</v>
      </c>
      <c r="Y9" s="17">
        <v>6.2955468683631693E-2</v>
      </c>
      <c r="Z9" s="17">
        <v>0.15732833140169</v>
      </c>
      <c r="AA9" s="17">
        <v>9.4875723484128094E-2</v>
      </c>
      <c r="AB9" s="17">
        <v>4.74920988102168E-2</v>
      </c>
      <c r="AC9" s="17">
        <v>9.0507984587166995E-2</v>
      </c>
      <c r="AD9" s="17">
        <v>0.184034070135915</v>
      </c>
      <c r="AE9" s="17"/>
      <c r="AF9" s="17">
        <v>0.10087126273875401</v>
      </c>
      <c r="AG9" s="17">
        <v>8.2280772460640403E-2</v>
      </c>
      <c r="AH9" s="17">
        <v>8.8341554949292203E-2</v>
      </c>
      <c r="AI9" s="17">
        <v>0</v>
      </c>
      <c r="AJ9" s="17">
        <v>0</v>
      </c>
      <c r="AK9" s="17"/>
      <c r="AL9" s="17">
        <v>7.7504732436764701E-2</v>
      </c>
      <c r="AM9" s="17">
        <v>7.43222899864628E-2</v>
      </c>
      <c r="AN9" s="17">
        <v>0.113157739926545</v>
      </c>
      <c r="AO9" s="17">
        <v>7.2528160054024599E-2</v>
      </c>
      <c r="AP9" s="17">
        <v>8.1925548101854095E-2</v>
      </c>
      <c r="AQ9" s="17">
        <v>7.6225616541364796E-2</v>
      </c>
      <c r="AR9" s="17"/>
      <c r="AS9" s="17">
        <v>8.7366478483515406E-2</v>
      </c>
      <c r="AT9" s="17">
        <v>6.9309026727882306E-2</v>
      </c>
      <c r="AU9" s="17"/>
      <c r="AV9" s="17">
        <v>0.104410442975073</v>
      </c>
      <c r="AW9" s="17">
        <v>4.3894080406291003E-2</v>
      </c>
    </row>
    <row r="10" spans="2:49" x14ac:dyDescent="0.3">
      <c r="B10" s="18" t="s">
        <v>440</v>
      </c>
      <c r="C10" s="17">
        <v>0.30401541171099</v>
      </c>
      <c r="D10" s="17">
        <v>0.32257874613173398</v>
      </c>
      <c r="E10" s="17">
        <v>0.28403537704170401</v>
      </c>
      <c r="F10" s="17"/>
      <c r="G10" s="17">
        <v>0.32934639767139301</v>
      </c>
      <c r="H10" s="17">
        <v>0.34197075516845399</v>
      </c>
      <c r="I10" s="17">
        <v>0.25006080087299598</v>
      </c>
      <c r="J10" s="17">
        <v>0.269687445804144</v>
      </c>
      <c r="K10" s="17">
        <v>0.27398246612382898</v>
      </c>
      <c r="L10" s="17">
        <v>0.33909491224494398</v>
      </c>
      <c r="M10" s="17"/>
      <c r="N10" s="17">
        <v>0.348901896905571</v>
      </c>
      <c r="O10" s="17">
        <v>0.29220081248360302</v>
      </c>
      <c r="P10" s="17">
        <v>0.29345083881572998</v>
      </c>
      <c r="Q10" s="17">
        <v>0.28750686099455702</v>
      </c>
      <c r="R10" s="17"/>
      <c r="S10" s="17">
        <v>0.28953087175825398</v>
      </c>
      <c r="T10" s="17">
        <v>0.304014055429361</v>
      </c>
      <c r="U10" s="17">
        <v>0.34608119854689201</v>
      </c>
      <c r="V10" s="17">
        <v>0.20214951239583701</v>
      </c>
      <c r="W10" s="17">
        <v>0.37922592618595302</v>
      </c>
      <c r="X10" s="17">
        <v>0.30401096647463599</v>
      </c>
      <c r="Y10" s="17">
        <v>0.26853093428907998</v>
      </c>
      <c r="Z10" s="17">
        <v>0.158889169243669</v>
      </c>
      <c r="AA10" s="17">
        <v>0.377807769187608</v>
      </c>
      <c r="AB10" s="17">
        <v>0.22283984679598701</v>
      </c>
      <c r="AC10" s="17">
        <v>0.39243852128713302</v>
      </c>
      <c r="AD10" s="17">
        <v>0.50098586472219298</v>
      </c>
      <c r="AE10" s="17"/>
      <c r="AF10" s="17">
        <v>0.25733241381045802</v>
      </c>
      <c r="AG10" s="17">
        <v>0.304472306918397</v>
      </c>
      <c r="AH10" s="17">
        <v>0.27200221297833299</v>
      </c>
      <c r="AI10" s="17">
        <v>0.35975125786216799</v>
      </c>
      <c r="AJ10" s="17">
        <v>1</v>
      </c>
      <c r="AK10" s="17"/>
      <c r="AL10" s="17">
        <v>0.26412940023395498</v>
      </c>
      <c r="AM10" s="17">
        <v>0.28024543344666802</v>
      </c>
      <c r="AN10" s="17">
        <v>0.45002295751669003</v>
      </c>
      <c r="AO10" s="17">
        <v>0.28188425303646703</v>
      </c>
      <c r="AP10" s="17">
        <v>0.298224644804084</v>
      </c>
      <c r="AQ10" s="17">
        <v>0.37576760224563499</v>
      </c>
      <c r="AR10" s="17"/>
      <c r="AS10" s="17">
        <v>0.33884845951588999</v>
      </c>
      <c r="AT10" s="17">
        <v>0.25382761998414699</v>
      </c>
      <c r="AU10" s="17"/>
      <c r="AV10" s="17">
        <v>0.33709665202852501</v>
      </c>
      <c r="AW10" s="17">
        <v>0.34331662609081598</v>
      </c>
    </row>
    <row r="11" spans="2:49" x14ac:dyDescent="0.3">
      <c r="B11" s="18" t="s">
        <v>441</v>
      </c>
      <c r="C11" s="17">
        <v>0.34877547656809998</v>
      </c>
      <c r="D11" s="17">
        <v>0.349093235649792</v>
      </c>
      <c r="E11" s="17">
        <v>0.34843346702796102</v>
      </c>
      <c r="F11" s="17"/>
      <c r="G11" s="17">
        <v>0.37115573351324299</v>
      </c>
      <c r="H11" s="17">
        <v>0.226229772877371</v>
      </c>
      <c r="I11" s="17">
        <v>0.35147935599811603</v>
      </c>
      <c r="J11" s="17">
        <v>0.42847203601865502</v>
      </c>
      <c r="K11" s="17">
        <v>0.32137130315640899</v>
      </c>
      <c r="L11" s="17">
        <v>0.34308826035225598</v>
      </c>
      <c r="M11" s="17"/>
      <c r="N11" s="17">
        <v>0.246085097931248</v>
      </c>
      <c r="O11" s="17">
        <v>0.39466526966110699</v>
      </c>
      <c r="P11" s="17">
        <v>0.40890329395167102</v>
      </c>
      <c r="Q11" s="17">
        <v>0.34710621259119701</v>
      </c>
      <c r="R11" s="17"/>
      <c r="S11" s="17">
        <v>0.36938294814652001</v>
      </c>
      <c r="T11" s="17">
        <v>0.29778459288245701</v>
      </c>
      <c r="U11" s="17">
        <v>0.26965834019773599</v>
      </c>
      <c r="V11" s="17">
        <v>0.44898609486533297</v>
      </c>
      <c r="W11" s="17">
        <v>0.26755853997961898</v>
      </c>
      <c r="X11" s="17">
        <v>0.433107984197935</v>
      </c>
      <c r="Y11" s="17">
        <v>0.41488938594564001</v>
      </c>
      <c r="Z11" s="17">
        <v>0.33218675205175602</v>
      </c>
      <c r="AA11" s="17">
        <v>0.33834864380379998</v>
      </c>
      <c r="AB11" s="17">
        <v>0.41452381380025899</v>
      </c>
      <c r="AC11" s="17">
        <v>0.28931972487972102</v>
      </c>
      <c r="AD11" s="17">
        <v>0.12779030707179201</v>
      </c>
      <c r="AE11" s="17"/>
      <c r="AF11" s="17">
        <v>0.41268309429175398</v>
      </c>
      <c r="AG11" s="17">
        <v>0.30649773052771501</v>
      </c>
      <c r="AH11" s="17">
        <v>0.332162519465102</v>
      </c>
      <c r="AI11" s="17">
        <v>0.38143573950565401</v>
      </c>
      <c r="AJ11" s="17">
        <v>0</v>
      </c>
      <c r="AK11" s="17"/>
      <c r="AL11" s="17">
        <v>0.353140061645838</v>
      </c>
      <c r="AM11" s="17">
        <v>0.37522480797489899</v>
      </c>
      <c r="AN11" s="17">
        <v>0.266961872525729</v>
      </c>
      <c r="AO11" s="17">
        <v>0.37345087815641997</v>
      </c>
      <c r="AP11" s="17">
        <v>0.30585239398834901</v>
      </c>
      <c r="AQ11" s="17">
        <v>0.363706763695199</v>
      </c>
      <c r="AR11" s="17"/>
      <c r="AS11" s="17">
        <v>0.346241519635067</v>
      </c>
      <c r="AT11" s="17">
        <v>0.35242642619249498</v>
      </c>
      <c r="AU11" s="17"/>
      <c r="AV11" s="17">
        <v>0.34461928289982702</v>
      </c>
      <c r="AW11" s="17">
        <v>0.35037920257642702</v>
      </c>
    </row>
    <row r="12" spans="2:49" x14ac:dyDescent="0.3">
      <c r="B12" s="18" t="s">
        <v>442</v>
      </c>
      <c r="C12" s="17">
        <v>0.20180058589482999</v>
      </c>
      <c r="D12" s="17">
        <v>0.18557277066155101</v>
      </c>
      <c r="E12" s="17">
        <v>0.219266861275042</v>
      </c>
      <c r="F12" s="17"/>
      <c r="G12" s="17">
        <v>6.5937498032213201E-2</v>
      </c>
      <c r="H12" s="17">
        <v>0.28429643525524601</v>
      </c>
      <c r="I12" s="17">
        <v>0.22591716591278799</v>
      </c>
      <c r="J12" s="17">
        <v>0.21035884400903801</v>
      </c>
      <c r="K12" s="17">
        <v>0.21492751683362199</v>
      </c>
      <c r="L12" s="17">
        <v>0.19920013765120401</v>
      </c>
      <c r="M12" s="17"/>
      <c r="N12" s="17">
        <v>0.24773882692087301</v>
      </c>
      <c r="O12" s="17">
        <v>0.21144487440072901</v>
      </c>
      <c r="P12" s="17">
        <v>0.13871995492290401</v>
      </c>
      <c r="Q12" s="17">
        <v>0.19967277801633801</v>
      </c>
      <c r="R12" s="17"/>
      <c r="S12" s="17">
        <v>0.223980221587534</v>
      </c>
      <c r="T12" s="17">
        <v>0.2612100485221</v>
      </c>
      <c r="U12" s="17">
        <v>0.204703536237612</v>
      </c>
      <c r="V12" s="17">
        <v>0.224143147418571</v>
      </c>
      <c r="W12" s="17">
        <v>0.174061864894898</v>
      </c>
      <c r="X12" s="17">
        <v>0.161648069256318</v>
      </c>
      <c r="Y12" s="17">
        <v>0.23164385022512601</v>
      </c>
      <c r="Z12" s="17">
        <v>0.311881231210063</v>
      </c>
      <c r="AA12" s="17">
        <v>0.113154902822223</v>
      </c>
      <c r="AB12" s="17">
        <v>0.18575157097620701</v>
      </c>
      <c r="AC12" s="17">
        <v>0.170158915011215</v>
      </c>
      <c r="AD12" s="17">
        <v>0.18718975807009899</v>
      </c>
      <c r="AE12" s="17"/>
      <c r="AF12" s="17">
        <v>0.173730704280117</v>
      </c>
      <c r="AG12" s="17">
        <v>0.249786810218874</v>
      </c>
      <c r="AH12" s="17">
        <v>0.24491896085231701</v>
      </c>
      <c r="AI12" s="17">
        <v>0.20037931960606101</v>
      </c>
      <c r="AJ12" s="17">
        <v>0</v>
      </c>
      <c r="AK12" s="17"/>
      <c r="AL12" s="17">
        <v>0.233448931298122</v>
      </c>
      <c r="AM12" s="17">
        <v>0.20336501218097899</v>
      </c>
      <c r="AN12" s="17">
        <v>0.115176596951267</v>
      </c>
      <c r="AO12" s="17">
        <v>0.20174787286351301</v>
      </c>
      <c r="AP12" s="17">
        <v>0.27533536375224799</v>
      </c>
      <c r="AQ12" s="17">
        <v>7.3798195505389894E-2</v>
      </c>
      <c r="AR12" s="17"/>
      <c r="AS12" s="17">
        <v>0.17811529508844801</v>
      </c>
      <c r="AT12" s="17">
        <v>0.23592658166294</v>
      </c>
      <c r="AU12" s="17"/>
      <c r="AV12" s="17">
        <v>0.16412739817904501</v>
      </c>
      <c r="AW12" s="17">
        <v>0.21379287602978</v>
      </c>
    </row>
    <row r="13" spans="2:49" x14ac:dyDescent="0.3">
      <c r="B13" s="18" t="s">
        <v>176</v>
      </c>
      <c r="C13" s="21">
        <v>6.5440187418608603E-2</v>
      </c>
      <c r="D13" s="21">
        <v>5.1235378578651597E-2</v>
      </c>
      <c r="E13" s="21">
        <v>8.0729066380771902E-2</v>
      </c>
      <c r="F13" s="21"/>
      <c r="G13" s="21">
        <v>2.4270209696906998E-2</v>
      </c>
      <c r="H13" s="21">
        <v>8.9208713969316095E-2</v>
      </c>
      <c r="I13" s="21">
        <v>0.12802845680762401</v>
      </c>
      <c r="J13" s="21">
        <v>5.79892219732955E-2</v>
      </c>
      <c r="K13" s="21">
        <v>0.104361278909303</v>
      </c>
      <c r="L13" s="21">
        <v>3.4751574167429501E-2</v>
      </c>
      <c r="M13" s="21"/>
      <c r="N13" s="21">
        <v>8.6252440467014496E-2</v>
      </c>
      <c r="O13" s="21">
        <v>4.4812133849040099E-2</v>
      </c>
      <c r="P13" s="21">
        <v>5.9953595796801103E-2</v>
      </c>
      <c r="Q13" s="21">
        <v>7.1728905781155997E-2</v>
      </c>
      <c r="R13" s="21"/>
      <c r="S13" s="21">
        <v>4.0821310531140902E-2</v>
      </c>
      <c r="T13" s="21">
        <v>5.8846872623869798E-2</v>
      </c>
      <c r="U13" s="21">
        <v>9.0552525615406707E-2</v>
      </c>
      <c r="V13" s="21">
        <v>7.6298867074610602E-2</v>
      </c>
      <c r="W13" s="21">
        <v>0.122816682968279</v>
      </c>
      <c r="X13" s="21">
        <v>2.1621427868652999E-2</v>
      </c>
      <c r="Y13" s="21">
        <v>2.1980360856522298E-2</v>
      </c>
      <c r="Z13" s="21">
        <v>3.9714516092821603E-2</v>
      </c>
      <c r="AA13" s="21">
        <v>7.5812960702241097E-2</v>
      </c>
      <c r="AB13" s="21">
        <v>0.12939266961733001</v>
      </c>
      <c r="AC13" s="21">
        <v>5.7574854234763502E-2</v>
      </c>
      <c r="AD13" s="21">
        <v>0</v>
      </c>
      <c r="AE13" s="21"/>
      <c r="AF13" s="21">
        <v>5.5382524878916303E-2</v>
      </c>
      <c r="AG13" s="21">
        <v>5.6962379874373303E-2</v>
      </c>
      <c r="AH13" s="21">
        <v>6.2574751754955193E-2</v>
      </c>
      <c r="AI13" s="21">
        <v>5.8433683026116699E-2</v>
      </c>
      <c r="AJ13" s="21">
        <v>0</v>
      </c>
      <c r="AK13" s="21"/>
      <c r="AL13" s="21">
        <v>7.17768743853201E-2</v>
      </c>
      <c r="AM13" s="21">
        <v>6.68424564109905E-2</v>
      </c>
      <c r="AN13" s="21">
        <v>5.4680833079769203E-2</v>
      </c>
      <c r="AO13" s="21">
        <v>7.0388835889575299E-2</v>
      </c>
      <c r="AP13" s="21">
        <v>3.8662049353464803E-2</v>
      </c>
      <c r="AQ13" s="21">
        <v>0.110501822012412</v>
      </c>
      <c r="AR13" s="21"/>
      <c r="AS13" s="21">
        <v>4.9428247277079403E-2</v>
      </c>
      <c r="AT13" s="21">
        <v>8.85103454325359E-2</v>
      </c>
      <c r="AU13" s="21"/>
      <c r="AV13" s="21">
        <v>4.9746223917530398E-2</v>
      </c>
      <c r="AW13" s="21">
        <v>4.8617214896685197E-2</v>
      </c>
    </row>
    <row r="14" spans="2:49" x14ac:dyDescent="0.3">
      <c r="B14" s="18" t="s">
        <v>443</v>
      </c>
      <c r="C14" s="21">
        <v>0.38398375011846198</v>
      </c>
      <c r="D14" s="21">
        <v>0.41409861511000601</v>
      </c>
      <c r="E14" s="21">
        <v>0.35157060531622503</v>
      </c>
      <c r="F14" s="21"/>
      <c r="G14" s="21">
        <v>0.53863655875763605</v>
      </c>
      <c r="H14" s="21">
        <v>0.40026507789806598</v>
      </c>
      <c r="I14" s="21">
        <v>0.294575021281472</v>
      </c>
      <c r="J14" s="21">
        <v>0.30317989799901102</v>
      </c>
      <c r="K14" s="21">
        <v>0.35933990110066599</v>
      </c>
      <c r="L14" s="21">
        <v>0.42296002782911002</v>
      </c>
      <c r="M14" s="21"/>
      <c r="N14" s="21">
        <v>0.41992363468086502</v>
      </c>
      <c r="O14" s="21">
        <v>0.34907772208912402</v>
      </c>
      <c r="P14" s="21">
        <v>0.39242315532862398</v>
      </c>
      <c r="Q14" s="21">
        <v>0.38149210361130897</v>
      </c>
      <c r="R14" s="21"/>
      <c r="S14" s="21">
        <v>0.36581551973480497</v>
      </c>
      <c r="T14" s="21">
        <v>0.38215848597157298</v>
      </c>
      <c r="U14" s="21">
        <v>0.43508559794924501</v>
      </c>
      <c r="V14" s="21">
        <v>0.25057189064148599</v>
      </c>
      <c r="W14" s="21">
        <v>0.435562912157204</v>
      </c>
      <c r="X14" s="21">
        <v>0.38362251867709402</v>
      </c>
      <c r="Y14" s="21">
        <v>0.33148640297271098</v>
      </c>
      <c r="Z14" s="21">
        <v>0.31621750064535897</v>
      </c>
      <c r="AA14" s="21">
        <v>0.47268349267173598</v>
      </c>
      <c r="AB14" s="21">
        <v>0.27033194560620399</v>
      </c>
      <c r="AC14" s="21">
        <v>0.48294650587429999</v>
      </c>
      <c r="AD14" s="21">
        <v>0.68501993485810797</v>
      </c>
      <c r="AE14" s="21"/>
      <c r="AF14" s="21">
        <v>0.35820367654921198</v>
      </c>
      <c r="AG14" s="21">
        <v>0.38675307937903802</v>
      </c>
      <c r="AH14" s="21">
        <v>0.36034376792762501</v>
      </c>
      <c r="AI14" s="21">
        <v>0.35975125786216799</v>
      </c>
      <c r="AJ14" s="21">
        <v>1</v>
      </c>
      <c r="AK14" s="21"/>
      <c r="AL14" s="21">
        <v>0.34163413267072001</v>
      </c>
      <c r="AM14" s="21">
        <v>0.35456772343313098</v>
      </c>
      <c r="AN14" s="21">
        <v>0.56318069744323396</v>
      </c>
      <c r="AO14" s="21">
        <v>0.35441241309049099</v>
      </c>
      <c r="AP14" s="21">
        <v>0.38015019290593799</v>
      </c>
      <c r="AQ14" s="21">
        <v>0.451993218787</v>
      </c>
      <c r="AR14" s="21"/>
      <c r="AS14" s="21">
        <v>0.42621493799940502</v>
      </c>
      <c r="AT14" s="21">
        <v>0.32313664671203002</v>
      </c>
      <c r="AU14" s="21"/>
      <c r="AV14" s="21">
        <v>0.44150709500359803</v>
      </c>
      <c r="AW14" s="21">
        <v>0.38721070649710698</v>
      </c>
    </row>
    <row r="15" spans="2:49" x14ac:dyDescent="0.3">
      <c r="B15" s="26" t="s">
        <v>676</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K18"/>
  <sheetViews>
    <sheetView showGridLines="0" workbookViewId="0">
      <pane xSplit="2" topLeftCell="C1" activePane="topRight" state="frozen"/>
      <selection pane="topRight" activeCell="E13" sqref="E13"/>
    </sheetView>
  </sheetViews>
  <sheetFormatPr defaultColWidth="11.5546875" defaultRowHeight="14.4" x14ac:dyDescent="0.3"/>
  <cols>
    <col min="2" max="2" width="25.6640625" customWidth="1"/>
    <col min="3" max="11" width="20.6640625" customWidth="1"/>
  </cols>
  <sheetData>
    <row r="2" spans="2:11" ht="40.049999999999997" customHeight="1" x14ac:dyDescent="0.3">
      <c r="D2" s="32" t="s">
        <v>475</v>
      </c>
      <c r="E2" s="28"/>
      <c r="F2" s="28"/>
      <c r="G2" s="28"/>
      <c r="H2" s="28"/>
      <c r="I2" s="28"/>
      <c r="J2" s="28"/>
      <c r="K2" s="28"/>
    </row>
    <row r="6" spans="2:11" ht="49.95" customHeight="1" x14ac:dyDescent="0.3">
      <c r="B6" s="20" t="s">
        <v>15</v>
      </c>
      <c r="C6" s="20" t="s">
        <v>467</v>
      </c>
      <c r="D6" s="20" t="s">
        <v>468</v>
      </c>
      <c r="E6" s="20" t="s">
        <v>469</v>
      </c>
      <c r="F6" s="20" t="s">
        <v>470</v>
      </c>
      <c r="G6" s="20" t="s">
        <v>471</v>
      </c>
      <c r="H6" s="20" t="s">
        <v>472</v>
      </c>
      <c r="I6" s="20" t="s">
        <v>473</v>
      </c>
      <c r="J6" s="20" t="s">
        <v>474</v>
      </c>
    </row>
    <row r="7" spans="2:11" x14ac:dyDescent="0.3">
      <c r="B7" s="18" t="s">
        <v>439</v>
      </c>
      <c r="C7" s="17">
        <v>0.29665535270337001</v>
      </c>
      <c r="D7" s="17">
        <v>0.31683104563564402</v>
      </c>
      <c r="E7" s="17">
        <v>0.24639437421402599</v>
      </c>
      <c r="F7" s="17">
        <v>0.22468453690672799</v>
      </c>
      <c r="G7" s="17">
        <v>0.27292530361413098</v>
      </c>
      <c r="H7" s="17">
        <v>0.280975803373192</v>
      </c>
      <c r="I7" s="17">
        <v>0.30626077345834002</v>
      </c>
      <c r="J7" s="17">
        <v>0.26984230101983597</v>
      </c>
    </row>
    <row r="8" spans="2:11" x14ac:dyDescent="0.3">
      <c r="B8" s="18" t="s">
        <v>440</v>
      </c>
      <c r="C8" s="17">
        <v>0.52196112117529003</v>
      </c>
      <c r="D8" s="17">
        <v>0.50967442433274102</v>
      </c>
      <c r="E8" s="17">
        <v>0.43734472269743802</v>
      </c>
      <c r="F8" s="17">
        <v>0.451501621946925</v>
      </c>
      <c r="G8" s="17">
        <v>0.51835578476603095</v>
      </c>
      <c r="H8" s="17">
        <v>0.48860282286936502</v>
      </c>
      <c r="I8" s="17">
        <v>0.458558140006538</v>
      </c>
      <c r="J8" s="17">
        <v>0.42606906920020599</v>
      </c>
    </row>
    <row r="9" spans="2:11" x14ac:dyDescent="0.3">
      <c r="B9" s="18" t="s">
        <v>441</v>
      </c>
      <c r="C9" s="17">
        <v>0.12776669605653901</v>
      </c>
      <c r="D9" s="17">
        <v>0.13321241689837299</v>
      </c>
      <c r="E9" s="17">
        <v>0.21480896785333001</v>
      </c>
      <c r="F9" s="17">
        <v>0.217749005842404</v>
      </c>
      <c r="G9" s="17">
        <v>0.13707840177969799</v>
      </c>
      <c r="H9" s="17">
        <v>0.170608316331054</v>
      </c>
      <c r="I9" s="17">
        <v>0.14850297919160599</v>
      </c>
      <c r="J9" s="17">
        <v>0.22008428758863299</v>
      </c>
    </row>
    <row r="10" spans="2:11" x14ac:dyDescent="0.3">
      <c r="B10" s="18" t="s">
        <v>442</v>
      </c>
      <c r="C10" s="17">
        <v>3.8118276626347397E-2</v>
      </c>
      <c r="D10" s="17">
        <v>3.3377421579638702E-2</v>
      </c>
      <c r="E10" s="17">
        <v>8.2030646801180496E-2</v>
      </c>
      <c r="F10" s="17">
        <v>8.8213150061500503E-2</v>
      </c>
      <c r="G10" s="17">
        <v>5.1275961485591902E-2</v>
      </c>
      <c r="H10" s="17">
        <v>4.4325469825204501E-2</v>
      </c>
      <c r="I10" s="17">
        <v>7.3060971212984896E-2</v>
      </c>
      <c r="J10" s="17">
        <v>7.3038498272784802E-2</v>
      </c>
    </row>
    <row r="11" spans="2:11" x14ac:dyDescent="0.3">
      <c r="B11" s="18" t="s">
        <v>176</v>
      </c>
      <c r="C11" s="17">
        <v>1.5498553438453E-2</v>
      </c>
      <c r="D11" s="17">
        <v>6.9046915536042199E-3</v>
      </c>
      <c r="E11" s="17">
        <v>1.9421288434024998E-2</v>
      </c>
      <c r="F11" s="17">
        <v>1.7851685242442999E-2</v>
      </c>
      <c r="G11" s="17">
        <v>2.0364548354548598E-2</v>
      </c>
      <c r="H11" s="17">
        <v>1.5487587601185E-2</v>
      </c>
      <c r="I11" s="17">
        <v>1.36171361305319E-2</v>
      </c>
      <c r="J11" s="17">
        <v>1.0965843918540399E-2</v>
      </c>
    </row>
    <row r="12" spans="2:11" x14ac:dyDescent="0.3">
      <c r="B12" s="16" t="s">
        <v>350</v>
      </c>
      <c r="C12" s="16"/>
      <c r="D12" s="16"/>
      <c r="E12" s="16"/>
      <c r="F12" s="16"/>
      <c r="G12" s="16"/>
      <c r="H12" s="16"/>
      <c r="I12" s="16"/>
      <c r="J12" s="16"/>
    </row>
    <row r="13" spans="2:11" x14ac:dyDescent="0.3">
      <c r="B13" t="s">
        <v>81</v>
      </c>
    </row>
    <row r="14" spans="2:11" x14ac:dyDescent="0.3">
      <c r="B14" t="s">
        <v>82</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W18"/>
  <sheetViews>
    <sheetView showGridLines="0" topLeftCell="A4" workbookViewId="0">
      <pane xSplit="2" topLeftCell="C1" activePane="topRight" state="frozen"/>
      <selection pane="topRight" activeCell="I15" sqref="I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0.29665535270337001</v>
      </c>
      <c r="D9" s="17">
        <v>0.293548109169462</v>
      </c>
      <c r="E9" s="17">
        <v>0.29709529810547097</v>
      </c>
      <c r="F9" s="17"/>
      <c r="G9" s="17">
        <v>0.32275150611165598</v>
      </c>
      <c r="H9" s="17">
        <v>0.39354254030026597</v>
      </c>
      <c r="I9" s="17">
        <v>0.29260133847270298</v>
      </c>
      <c r="J9" s="17">
        <v>0.25855053102826497</v>
      </c>
      <c r="K9" s="17">
        <v>0.17929457659412101</v>
      </c>
      <c r="L9" s="17">
        <v>0.13144044369173599</v>
      </c>
      <c r="M9" s="17"/>
      <c r="N9" s="17">
        <v>0.39027672241197098</v>
      </c>
      <c r="O9" s="17">
        <v>0.22328420881785699</v>
      </c>
      <c r="P9" s="17">
        <v>0.25990870191614301</v>
      </c>
      <c r="Q9" s="17">
        <v>0.27035238050038801</v>
      </c>
      <c r="R9" s="17"/>
      <c r="S9" s="17">
        <v>0.42375640533048697</v>
      </c>
      <c r="T9" s="17">
        <v>0.27392209480958302</v>
      </c>
      <c r="U9" s="17">
        <v>0.28127685155352</v>
      </c>
      <c r="V9" s="17">
        <v>0.273543376409564</v>
      </c>
      <c r="W9" s="17">
        <v>0.24573915829332599</v>
      </c>
      <c r="X9" s="17">
        <v>0.250748269796363</v>
      </c>
      <c r="Y9" s="17">
        <v>0.24635162941623001</v>
      </c>
      <c r="Z9" s="17">
        <v>0.301141553684659</v>
      </c>
      <c r="AA9" s="17">
        <v>0.39762924462898203</v>
      </c>
      <c r="AB9" s="17">
        <v>0.13128284632704301</v>
      </c>
      <c r="AC9" s="17">
        <v>0.208074074304853</v>
      </c>
      <c r="AD9" s="17">
        <v>0.336010251120753</v>
      </c>
      <c r="AE9" s="17"/>
      <c r="AF9" s="17">
        <v>0.18686158961803401</v>
      </c>
      <c r="AG9" s="17">
        <v>0.25159992202376802</v>
      </c>
      <c r="AH9" s="17">
        <v>0.30514855143950298</v>
      </c>
      <c r="AI9" s="17">
        <v>0.44528290167481899</v>
      </c>
      <c r="AJ9" s="17">
        <v>0.44855751341788103</v>
      </c>
      <c r="AK9" s="17"/>
      <c r="AL9" s="17">
        <v>0.39155020538810098</v>
      </c>
      <c r="AM9" s="17">
        <v>0.23880949302042501</v>
      </c>
      <c r="AN9" s="17">
        <v>0.309114644600473</v>
      </c>
      <c r="AO9" s="17">
        <v>0.23077044718631301</v>
      </c>
      <c r="AP9" s="17">
        <v>0.120138702382994</v>
      </c>
      <c r="AQ9" s="17">
        <v>0.29821276337731201</v>
      </c>
      <c r="AR9" s="17"/>
      <c r="AS9" s="17">
        <v>0.34555516084462301</v>
      </c>
      <c r="AT9" s="17">
        <v>0.24192518033046401</v>
      </c>
      <c r="AU9" s="17"/>
      <c r="AV9" s="17">
        <v>0.39313949244607199</v>
      </c>
      <c r="AW9" s="17">
        <v>0.23978763974910899</v>
      </c>
    </row>
    <row r="10" spans="2:49" x14ac:dyDescent="0.3">
      <c r="B10" s="18" t="s">
        <v>440</v>
      </c>
      <c r="C10" s="17">
        <v>0.52196112117529003</v>
      </c>
      <c r="D10" s="17">
        <v>0.51380056437639299</v>
      </c>
      <c r="E10" s="17">
        <v>0.53778224208004</v>
      </c>
      <c r="F10" s="17"/>
      <c r="G10" s="17">
        <v>0.45211585325334203</v>
      </c>
      <c r="H10" s="17">
        <v>0.50614592240512901</v>
      </c>
      <c r="I10" s="17">
        <v>0.571577697627632</v>
      </c>
      <c r="J10" s="17">
        <v>0.53778143961409897</v>
      </c>
      <c r="K10" s="17">
        <v>0.53240061448745102</v>
      </c>
      <c r="L10" s="17">
        <v>0.57716205553014499</v>
      </c>
      <c r="M10" s="17"/>
      <c r="N10" s="17">
        <v>0.49786807880109701</v>
      </c>
      <c r="O10" s="17">
        <v>0.57889111428949702</v>
      </c>
      <c r="P10" s="17">
        <v>0.51462297234354104</v>
      </c>
      <c r="Q10" s="17">
        <v>0.50121992323480602</v>
      </c>
      <c r="R10" s="17"/>
      <c r="S10" s="17">
        <v>0.44621176486631398</v>
      </c>
      <c r="T10" s="17">
        <v>0.52599192672190398</v>
      </c>
      <c r="U10" s="17">
        <v>0.52259099381714302</v>
      </c>
      <c r="V10" s="17">
        <v>0.469744509474875</v>
      </c>
      <c r="W10" s="17">
        <v>0.55498141409758095</v>
      </c>
      <c r="X10" s="17">
        <v>0.63854489334312303</v>
      </c>
      <c r="Y10" s="17">
        <v>0.60217576078252</v>
      </c>
      <c r="Z10" s="17">
        <v>0.47626394027387497</v>
      </c>
      <c r="AA10" s="17">
        <v>0.43759388201641602</v>
      </c>
      <c r="AB10" s="17">
        <v>0.59304170293488301</v>
      </c>
      <c r="AC10" s="17">
        <v>0.59823466997764296</v>
      </c>
      <c r="AD10" s="17">
        <v>0.56312028974797401</v>
      </c>
      <c r="AE10" s="17"/>
      <c r="AF10" s="17">
        <v>0.55875333443068498</v>
      </c>
      <c r="AG10" s="17">
        <v>0.51616886562404796</v>
      </c>
      <c r="AH10" s="17">
        <v>0.55334185503660804</v>
      </c>
      <c r="AI10" s="17">
        <v>0.46515454365520897</v>
      </c>
      <c r="AJ10" s="17">
        <v>0.34239775706526099</v>
      </c>
      <c r="AK10" s="17"/>
      <c r="AL10" s="17">
        <v>0.48585551871305499</v>
      </c>
      <c r="AM10" s="17">
        <v>0.55152092177142598</v>
      </c>
      <c r="AN10" s="17">
        <v>0.503422986498825</v>
      </c>
      <c r="AO10" s="17">
        <v>0.52638907404514201</v>
      </c>
      <c r="AP10" s="17">
        <v>0.55151277116335895</v>
      </c>
      <c r="AQ10" s="17">
        <v>0.63868979409335203</v>
      </c>
      <c r="AR10" s="17"/>
      <c r="AS10" s="17">
        <v>0.49185653341188601</v>
      </c>
      <c r="AT10" s="17">
        <v>0.55565510362910697</v>
      </c>
      <c r="AU10" s="17"/>
      <c r="AV10" s="17">
        <v>0.43679042304515803</v>
      </c>
      <c r="AW10" s="17">
        <v>0.61425409147033705</v>
      </c>
    </row>
    <row r="11" spans="2:49" x14ac:dyDescent="0.3">
      <c r="B11" s="18" t="s">
        <v>441</v>
      </c>
      <c r="C11" s="17">
        <v>0.12776669605653901</v>
      </c>
      <c r="D11" s="17">
        <v>0.13937917149255299</v>
      </c>
      <c r="E11" s="17">
        <v>0.11036383229178701</v>
      </c>
      <c r="F11" s="17"/>
      <c r="G11" s="17">
        <v>0.16532913924498599</v>
      </c>
      <c r="H11" s="17">
        <v>8.2404334046548205E-2</v>
      </c>
      <c r="I11" s="17">
        <v>8.0868090122666894E-2</v>
      </c>
      <c r="J11" s="17">
        <v>0.13114413632560401</v>
      </c>
      <c r="K11" s="17">
        <v>0.20591837131355401</v>
      </c>
      <c r="L11" s="17">
        <v>0.20766966475802401</v>
      </c>
      <c r="M11" s="17"/>
      <c r="N11" s="17">
        <v>8.0997824908159904E-2</v>
      </c>
      <c r="O11" s="17">
        <v>0.150871088647241</v>
      </c>
      <c r="P11" s="17">
        <v>0.175521208938893</v>
      </c>
      <c r="Q11" s="17">
        <v>0.127248010861852</v>
      </c>
      <c r="R11" s="17"/>
      <c r="S11" s="17">
        <v>0.102616628566364</v>
      </c>
      <c r="T11" s="17">
        <v>0.103375906816048</v>
      </c>
      <c r="U11" s="17">
        <v>0.14824517169229401</v>
      </c>
      <c r="V11" s="17">
        <v>0.181411660168527</v>
      </c>
      <c r="W11" s="17">
        <v>0.152807406793768</v>
      </c>
      <c r="X11" s="17">
        <v>4.6586449466875901E-2</v>
      </c>
      <c r="Y11" s="17">
        <v>6.9997882193697097E-2</v>
      </c>
      <c r="Z11" s="17">
        <v>0.15926962993541499</v>
      </c>
      <c r="AA11" s="17">
        <v>0.13617948443923</v>
      </c>
      <c r="AB11" s="17">
        <v>0.233422318457081</v>
      </c>
      <c r="AC11" s="17">
        <v>0.149977474926273</v>
      </c>
      <c r="AD11" s="17">
        <v>7.0608281559610298E-2</v>
      </c>
      <c r="AE11" s="17"/>
      <c r="AF11" s="17">
        <v>0.15512796032776599</v>
      </c>
      <c r="AG11" s="17">
        <v>0.16823216031294499</v>
      </c>
      <c r="AH11" s="17">
        <v>0.108827280421833</v>
      </c>
      <c r="AI11" s="17">
        <v>7.4971557687621801E-2</v>
      </c>
      <c r="AJ11" s="17">
        <v>6.7186920574087802E-2</v>
      </c>
      <c r="AK11" s="17"/>
      <c r="AL11" s="17">
        <v>9.3017697678122693E-2</v>
      </c>
      <c r="AM11" s="17">
        <v>0.15686554300195099</v>
      </c>
      <c r="AN11" s="17">
        <v>9.6552493665867697E-2</v>
      </c>
      <c r="AO11" s="17">
        <v>0.17067925228431</v>
      </c>
      <c r="AP11" s="17">
        <v>0.22297216905904399</v>
      </c>
      <c r="AQ11" s="17">
        <v>4.1139325157861298E-2</v>
      </c>
      <c r="AR11" s="17"/>
      <c r="AS11" s="17">
        <v>0.107390309688135</v>
      </c>
      <c r="AT11" s="17">
        <v>0.15057257568408799</v>
      </c>
      <c r="AU11" s="17"/>
      <c r="AV11" s="17">
        <v>0.106243954898062</v>
      </c>
      <c r="AW11" s="17">
        <v>0.109938356500214</v>
      </c>
    </row>
    <row r="12" spans="2:49" x14ac:dyDescent="0.3">
      <c r="B12" s="18" t="s">
        <v>442</v>
      </c>
      <c r="C12" s="17">
        <v>3.8118276626347397E-2</v>
      </c>
      <c r="D12" s="17">
        <v>3.8588376275025003E-2</v>
      </c>
      <c r="E12" s="17">
        <v>3.7906394018620802E-2</v>
      </c>
      <c r="F12" s="17"/>
      <c r="G12" s="17">
        <v>2.95170366405023E-2</v>
      </c>
      <c r="H12" s="17">
        <v>1.03105500047761E-2</v>
      </c>
      <c r="I12" s="17">
        <v>2.9085045945744001E-2</v>
      </c>
      <c r="J12" s="17">
        <v>5.9013015823113898E-2</v>
      </c>
      <c r="K12" s="17">
        <v>8.23864376048737E-2</v>
      </c>
      <c r="L12" s="17">
        <v>8.3727836020093899E-2</v>
      </c>
      <c r="M12" s="17"/>
      <c r="N12" s="17">
        <v>2.47149750336128E-2</v>
      </c>
      <c r="O12" s="17">
        <v>3.4984675691443201E-2</v>
      </c>
      <c r="P12" s="17">
        <v>2.6531607022174698E-2</v>
      </c>
      <c r="Q12" s="17">
        <v>7.8978308199657801E-2</v>
      </c>
      <c r="R12" s="17"/>
      <c r="S12" s="17">
        <v>1.06701193634495E-2</v>
      </c>
      <c r="T12" s="17">
        <v>8.83220086634669E-2</v>
      </c>
      <c r="U12" s="17">
        <v>2.9240617380372098E-2</v>
      </c>
      <c r="V12" s="17">
        <v>6.3442227732923503E-2</v>
      </c>
      <c r="W12" s="17">
        <v>2.9892082229075901E-2</v>
      </c>
      <c r="X12" s="17">
        <v>4.1443447384295298E-2</v>
      </c>
      <c r="Y12" s="17">
        <v>5.3840360252212199E-2</v>
      </c>
      <c r="Z12" s="17">
        <v>4.0640785568985899E-2</v>
      </c>
      <c r="AA12" s="17">
        <v>9.8858928050000305E-3</v>
      </c>
      <c r="AB12" s="17">
        <v>4.2253132280992499E-2</v>
      </c>
      <c r="AC12" s="17">
        <v>2.1436018342680399E-2</v>
      </c>
      <c r="AD12" s="17">
        <v>3.0261177571662998E-2</v>
      </c>
      <c r="AE12" s="17"/>
      <c r="AF12" s="17">
        <v>6.4188550309097203E-2</v>
      </c>
      <c r="AG12" s="17">
        <v>4.0821578389112399E-2</v>
      </c>
      <c r="AH12" s="17">
        <v>2.6228384247000299E-2</v>
      </c>
      <c r="AI12" s="17">
        <v>1.45909969823499E-2</v>
      </c>
      <c r="AJ12" s="17">
        <v>0.14185780894277</v>
      </c>
      <c r="AK12" s="17"/>
      <c r="AL12" s="17">
        <v>1.6176909758395901E-2</v>
      </c>
      <c r="AM12" s="17">
        <v>3.5468506625062401E-2</v>
      </c>
      <c r="AN12" s="17">
        <v>5.4563462370084401E-2</v>
      </c>
      <c r="AO12" s="17">
        <v>6.5874262567535896E-2</v>
      </c>
      <c r="AP12" s="17">
        <v>8.8307380488446705E-2</v>
      </c>
      <c r="AQ12" s="17">
        <v>2.19581173714751E-2</v>
      </c>
      <c r="AR12" s="17"/>
      <c r="AS12" s="17">
        <v>3.93902245500274E-2</v>
      </c>
      <c r="AT12" s="17">
        <v>3.6694673308492298E-2</v>
      </c>
      <c r="AU12" s="17"/>
      <c r="AV12" s="17">
        <v>4.6610092240534098E-2</v>
      </c>
      <c r="AW12" s="17">
        <v>2.3342347390411199E-2</v>
      </c>
    </row>
    <row r="13" spans="2:49" x14ac:dyDescent="0.3">
      <c r="B13" s="18" t="s">
        <v>176</v>
      </c>
      <c r="C13" s="19">
        <v>1.5498553438453E-2</v>
      </c>
      <c r="D13" s="19">
        <v>1.46837786865666E-2</v>
      </c>
      <c r="E13" s="19">
        <v>1.68522335040815E-2</v>
      </c>
      <c r="F13" s="19"/>
      <c r="G13" s="19">
        <v>3.02864647495148E-2</v>
      </c>
      <c r="H13" s="19">
        <v>7.5966532432806501E-3</v>
      </c>
      <c r="I13" s="19">
        <v>2.5867827831254901E-2</v>
      </c>
      <c r="J13" s="19">
        <v>1.3510877208917599E-2</v>
      </c>
      <c r="K13" s="19">
        <v>0</v>
      </c>
      <c r="L13" s="19">
        <v>0</v>
      </c>
      <c r="M13" s="19"/>
      <c r="N13" s="19">
        <v>6.1423988451595399E-3</v>
      </c>
      <c r="O13" s="19">
        <v>1.19689125539613E-2</v>
      </c>
      <c r="P13" s="19">
        <v>2.34155097792479E-2</v>
      </c>
      <c r="Q13" s="19">
        <v>2.2201377203296201E-2</v>
      </c>
      <c r="R13" s="19"/>
      <c r="S13" s="19">
        <v>1.6745081873385099E-2</v>
      </c>
      <c r="T13" s="19">
        <v>8.3880629889980605E-3</v>
      </c>
      <c r="U13" s="19">
        <v>1.8646365556670999E-2</v>
      </c>
      <c r="V13" s="19">
        <v>1.18582262141108E-2</v>
      </c>
      <c r="W13" s="19">
        <v>1.65799385862491E-2</v>
      </c>
      <c r="X13" s="19">
        <v>2.2676940009343199E-2</v>
      </c>
      <c r="Y13" s="19">
        <v>2.7634367355340798E-2</v>
      </c>
      <c r="Z13" s="19">
        <v>2.2684090537065299E-2</v>
      </c>
      <c r="AA13" s="19">
        <v>1.8711496110371699E-2</v>
      </c>
      <c r="AB13" s="19">
        <v>0</v>
      </c>
      <c r="AC13" s="19">
        <v>2.2277762448550498E-2</v>
      </c>
      <c r="AD13" s="19">
        <v>0</v>
      </c>
      <c r="AE13" s="19"/>
      <c r="AF13" s="19">
        <v>3.5068565314418002E-2</v>
      </c>
      <c r="AG13" s="19">
        <v>2.3177473650127199E-2</v>
      </c>
      <c r="AH13" s="19">
        <v>6.4539288550568502E-3</v>
      </c>
      <c r="AI13" s="19">
        <v>0</v>
      </c>
      <c r="AJ13" s="19">
        <v>0</v>
      </c>
      <c r="AK13" s="19"/>
      <c r="AL13" s="19">
        <v>1.33996684623248E-2</v>
      </c>
      <c r="AM13" s="19">
        <v>1.7335535581136201E-2</v>
      </c>
      <c r="AN13" s="19">
        <v>3.6346412864750599E-2</v>
      </c>
      <c r="AO13" s="19">
        <v>6.2869639166988197E-3</v>
      </c>
      <c r="AP13" s="19">
        <v>1.70689769061565E-2</v>
      </c>
      <c r="AQ13" s="19">
        <v>0</v>
      </c>
      <c r="AR13" s="19"/>
      <c r="AS13" s="19">
        <v>1.5807771505328101E-2</v>
      </c>
      <c r="AT13" s="19">
        <v>1.51524670478478E-2</v>
      </c>
      <c r="AU13" s="19"/>
      <c r="AV13" s="19">
        <v>1.7216037370174499E-2</v>
      </c>
      <c r="AW13" s="19">
        <v>1.2677564889928499E-2</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W18"/>
  <sheetViews>
    <sheetView showGridLines="0" topLeftCell="A4" workbookViewId="0">
      <pane xSplit="2" topLeftCell="C1" activePane="topRight" state="frozen"/>
      <selection pane="topRight" activeCell="A9" sqref="A9:XFD2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0.31683104563564402</v>
      </c>
      <c r="D9" s="17">
        <v>0.31733060885782099</v>
      </c>
      <c r="E9" s="17">
        <v>0.31235233562897602</v>
      </c>
      <c r="F9" s="17"/>
      <c r="G9" s="17">
        <v>0.365003072654077</v>
      </c>
      <c r="H9" s="17">
        <v>0.37323810197153201</v>
      </c>
      <c r="I9" s="17">
        <v>0.29337465551021602</v>
      </c>
      <c r="J9" s="17">
        <v>0.250119727162882</v>
      </c>
      <c r="K9" s="17">
        <v>0.291982706427241</v>
      </c>
      <c r="L9" s="17">
        <v>0.22887297239472501</v>
      </c>
      <c r="M9" s="17"/>
      <c r="N9" s="17">
        <v>0.39283915671625502</v>
      </c>
      <c r="O9" s="17">
        <v>0.26244530637859897</v>
      </c>
      <c r="P9" s="17">
        <v>0.29923159960985102</v>
      </c>
      <c r="Q9" s="17">
        <v>0.270456739628469</v>
      </c>
      <c r="R9" s="17"/>
      <c r="S9" s="17">
        <v>0.39331773101238499</v>
      </c>
      <c r="T9" s="17">
        <v>0.33863417702558801</v>
      </c>
      <c r="U9" s="17">
        <v>0.25024396974607399</v>
      </c>
      <c r="V9" s="17">
        <v>0.220580309733279</v>
      </c>
      <c r="W9" s="17">
        <v>0.35294497379022899</v>
      </c>
      <c r="X9" s="17">
        <v>0.27889793381392902</v>
      </c>
      <c r="Y9" s="17">
        <v>0.34765236812123201</v>
      </c>
      <c r="Z9" s="17">
        <v>0.30582387604122602</v>
      </c>
      <c r="AA9" s="17">
        <v>0.422205642749923</v>
      </c>
      <c r="AB9" s="17">
        <v>0.22455431641972601</v>
      </c>
      <c r="AC9" s="17">
        <v>0.25092215323650502</v>
      </c>
      <c r="AD9" s="17">
        <v>0.192406014028113</v>
      </c>
      <c r="AE9" s="17"/>
      <c r="AF9" s="17">
        <v>0.22830633554576199</v>
      </c>
      <c r="AG9" s="17">
        <v>0.28454613200828699</v>
      </c>
      <c r="AH9" s="17">
        <v>0.315003926201885</v>
      </c>
      <c r="AI9" s="17">
        <v>0.440333601134692</v>
      </c>
      <c r="AJ9" s="17">
        <v>0.451043673715249</v>
      </c>
      <c r="AK9" s="17"/>
      <c r="AL9" s="17">
        <v>0.40892460433350403</v>
      </c>
      <c r="AM9" s="17">
        <v>0.25460778874624002</v>
      </c>
      <c r="AN9" s="17">
        <v>0.28068919563606198</v>
      </c>
      <c r="AO9" s="17">
        <v>0.24074411854974501</v>
      </c>
      <c r="AP9" s="17">
        <v>0.25348499834539201</v>
      </c>
      <c r="AQ9" s="17">
        <v>0.36715268105330601</v>
      </c>
      <c r="AR9" s="17"/>
      <c r="AS9" s="17">
        <v>0.33362195712773901</v>
      </c>
      <c r="AT9" s="17">
        <v>0.298038139994664</v>
      </c>
      <c r="AU9" s="17"/>
      <c r="AV9" s="17">
        <v>0.37006054441318498</v>
      </c>
      <c r="AW9" s="17">
        <v>0.25262850992153901</v>
      </c>
    </row>
    <row r="10" spans="2:49" x14ac:dyDescent="0.3">
      <c r="B10" s="18" t="s">
        <v>440</v>
      </c>
      <c r="C10" s="17">
        <v>0.50967442433274102</v>
      </c>
      <c r="D10" s="17">
        <v>0.49340470726355101</v>
      </c>
      <c r="E10" s="17">
        <v>0.53695412510178397</v>
      </c>
      <c r="F10" s="17"/>
      <c r="G10" s="17">
        <v>0.44520963948578901</v>
      </c>
      <c r="H10" s="17">
        <v>0.52072489865722005</v>
      </c>
      <c r="I10" s="17">
        <v>0.54986676805495505</v>
      </c>
      <c r="J10" s="17">
        <v>0.54733321113518296</v>
      </c>
      <c r="K10" s="17">
        <v>0.50340188203276504</v>
      </c>
      <c r="L10" s="17">
        <v>0.46787350126008698</v>
      </c>
      <c r="M10" s="17"/>
      <c r="N10" s="17">
        <v>0.48222041771037499</v>
      </c>
      <c r="O10" s="17">
        <v>0.54311732192351503</v>
      </c>
      <c r="P10" s="17">
        <v>0.50240120297039403</v>
      </c>
      <c r="Q10" s="17">
        <v>0.52870169536821898</v>
      </c>
      <c r="R10" s="17"/>
      <c r="S10" s="17">
        <v>0.43773949943391499</v>
      </c>
      <c r="T10" s="17">
        <v>0.44848548907265701</v>
      </c>
      <c r="U10" s="17">
        <v>0.58041288663713098</v>
      </c>
      <c r="V10" s="17">
        <v>0.61598519202067903</v>
      </c>
      <c r="W10" s="17">
        <v>0.52623762459406997</v>
      </c>
      <c r="X10" s="17">
        <v>0.57267735995602298</v>
      </c>
      <c r="Y10" s="17">
        <v>0.51543487381951003</v>
      </c>
      <c r="Z10" s="17">
        <v>0.45362609407464499</v>
      </c>
      <c r="AA10" s="17">
        <v>0.44410885925146898</v>
      </c>
      <c r="AB10" s="17">
        <v>0.50352866348516601</v>
      </c>
      <c r="AC10" s="17">
        <v>0.62296445780460097</v>
      </c>
      <c r="AD10" s="17">
        <v>0.63347216973329501</v>
      </c>
      <c r="AE10" s="17"/>
      <c r="AF10" s="17">
        <v>0.54826097422226805</v>
      </c>
      <c r="AG10" s="17">
        <v>0.533356401133257</v>
      </c>
      <c r="AH10" s="17">
        <v>0.51724584026841103</v>
      </c>
      <c r="AI10" s="17">
        <v>0.48538064472760301</v>
      </c>
      <c r="AJ10" s="17">
        <v>0.33303409532566602</v>
      </c>
      <c r="AK10" s="17"/>
      <c r="AL10" s="17">
        <v>0.459504990983859</v>
      </c>
      <c r="AM10" s="17">
        <v>0.56878276331276301</v>
      </c>
      <c r="AN10" s="17">
        <v>0.55322897052522801</v>
      </c>
      <c r="AO10" s="17">
        <v>0.52510701546058103</v>
      </c>
      <c r="AP10" s="17">
        <v>0.44814206528060102</v>
      </c>
      <c r="AQ10" s="17">
        <v>0.50545878784350196</v>
      </c>
      <c r="AR10" s="17"/>
      <c r="AS10" s="17">
        <v>0.49538491210665803</v>
      </c>
      <c r="AT10" s="17">
        <v>0.52566768682160703</v>
      </c>
      <c r="AU10" s="17"/>
      <c r="AV10" s="17">
        <v>0.47443567833814398</v>
      </c>
      <c r="AW10" s="17">
        <v>0.54194957845743497</v>
      </c>
    </row>
    <row r="11" spans="2:49" x14ac:dyDescent="0.3">
      <c r="B11" s="18" t="s">
        <v>441</v>
      </c>
      <c r="C11" s="17">
        <v>0.13321241689837299</v>
      </c>
      <c r="D11" s="17">
        <v>0.14849199638605101</v>
      </c>
      <c r="E11" s="17">
        <v>0.110626446132903</v>
      </c>
      <c r="F11" s="17"/>
      <c r="G11" s="17">
        <v>0.14081179789769799</v>
      </c>
      <c r="H11" s="17">
        <v>8.7722083718805202E-2</v>
      </c>
      <c r="I11" s="17">
        <v>0.110559458183157</v>
      </c>
      <c r="J11" s="17">
        <v>0.16978612407548499</v>
      </c>
      <c r="K11" s="17">
        <v>0.16299173593819299</v>
      </c>
      <c r="L11" s="17">
        <v>0.216269887087638</v>
      </c>
      <c r="M11" s="17"/>
      <c r="N11" s="17">
        <v>0.100515884059659</v>
      </c>
      <c r="O11" s="17">
        <v>0.14535880525358699</v>
      </c>
      <c r="P11" s="17">
        <v>0.14928276767832699</v>
      </c>
      <c r="Q11" s="17">
        <v>0.15849881987074901</v>
      </c>
      <c r="R11" s="17"/>
      <c r="S11" s="17">
        <v>0.13084506734361101</v>
      </c>
      <c r="T11" s="17">
        <v>0.138624226575251</v>
      </c>
      <c r="U11" s="17">
        <v>0.15475298374313301</v>
      </c>
      <c r="V11" s="17">
        <v>0.15244020787151599</v>
      </c>
      <c r="W11" s="17">
        <v>8.9310639424444005E-2</v>
      </c>
      <c r="X11" s="17">
        <v>0.11528790901232901</v>
      </c>
      <c r="Y11" s="17">
        <v>8.1585781533791701E-2</v>
      </c>
      <c r="Z11" s="17">
        <v>0.18007337023520201</v>
      </c>
      <c r="AA11" s="17">
        <v>9.7503792751756302E-2</v>
      </c>
      <c r="AB11" s="17">
        <v>0.23522678093254001</v>
      </c>
      <c r="AC11" s="17">
        <v>8.2954294456573194E-2</v>
      </c>
      <c r="AD11" s="17">
        <v>0.108556497887124</v>
      </c>
      <c r="AE11" s="17"/>
      <c r="AF11" s="17">
        <v>0.184396428651244</v>
      </c>
      <c r="AG11" s="17">
        <v>0.13369756274751801</v>
      </c>
      <c r="AH11" s="17">
        <v>0.119290077231614</v>
      </c>
      <c r="AI11" s="17">
        <v>7.4285754137704801E-2</v>
      </c>
      <c r="AJ11" s="17">
        <v>0.18091929836272</v>
      </c>
      <c r="AK11" s="17"/>
      <c r="AL11" s="17">
        <v>0.10492637360595999</v>
      </c>
      <c r="AM11" s="17">
        <v>0.149125933773987</v>
      </c>
      <c r="AN11" s="17">
        <v>0.106448600301145</v>
      </c>
      <c r="AO11" s="17">
        <v>0.18469266898445399</v>
      </c>
      <c r="AP11" s="17">
        <v>0.171770247171984</v>
      </c>
      <c r="AQ11" s="17">
        <v>0.10543041373171699</v>
      </c>
      <c r="AR11" s="17"/>
      <c r="AS11" s="17">
        <v>0.142210408784609</v>
      </c>
      <c r="AT11" s="17">
        <v>0.12314158705950699</v>
      </c>
      <c r="AU11" s="17"/>
      <c r="AV11" s="17">
        <v>0.124182759011713</v>
      </c>
      <c r="AW11" s="17">
        <v>0.18228115819909199</v>
      </c>
    </row>
    <row r="12" spans="2:49" x14ac:dyDescent="0.3">
      <c r="B12" s="18" t="s">
        <v>442</v>
      </c>
      <c r="C12" s="17">
        <v>3.3377421579638702E-2</v>
      </c>
      <c r="D12" s="17">
        <v>3.3908765216695599E-2</v>
      </c>
      <c r="E12" s="17">
        <v>3.3020540575801102E-2</v>
      </c>
      <c r="F12" s="17"/>
      <c r="G12" s="17">
        <v>3.9204092117447402E-2</v>
      </c>
      <c r="H12" s="17">
        <v>3.4027530153942099E-3</v>
      </c>
      <c r="I12" s="17">
        <v>4.1490003130262597E-2</v>
      </c>
      <c r="J12" s="17">
        <v>3.27609376264495E-2</v>
      </c>
      <c r="K12" s="17">
        <v>4.16236756018009E-2</v>
      </c>
      <c r="L12" s="17">
        <v>8.6983639257550094E-2</v>
      </c>
      <c r="M12" s="17"/>
      <c r="N12" s="17">
        <v>2.4424541513710599E-2</v>
      </c>
      <c r="O12" s="17">
        <v>3.6919783420643303E-2</v>
      </c>
      <c r="P12" s="17">
        <v>3.5702741887923002E-2</v>
      </c>
      <c r="Q12" s="17">
        <v>4.2342745132563003E-2</v>
      </c>
      <c r="R12" s="17"/>
      <c r="S12" s="17">
        <v>2.7096844139001701E-2</v>
      </c>
      <c r="T12" s="17">
        <v>5.7879458697626097E-2</v>
      </c>
      <c r="U12" s="17">
        <v>1.45901598736616E-2</v>
      </c>
      <c r="V12" s="17">
        <v>1.0994290374525499E-2</v>
      </c>
      <c r="W12" s="17">
        <v>3.1506762191257302E-2</v>
      </c>
      <c r="X12" s="17">
        <v>2.19926938636896E-2</v>
      </c>
      <c r="Y12" s="17">
        <v>4.1068085671874303E-2</v>
      </c>
      <c r="Z12" s="17">
        <v>6.0476659648927802E-2</v>
      </c>
      <c r="AA12" s="17">
        <v>2.7315414069689299E-2</v>
      </c>
      <c r="AB12" s="17">
        <v>3.6690239162568299E-2</v>
      </c>
      <c r="AC12" s="17">
        <v>4.3159094502321103E-2</v>
      </c>
      <c r="AD12" s="17">
        <v>6.5565318351468199E-2</v>
      </c>
      <c r="AE12" s="17"/>
      <c r="AF12" s="17">
        <v>2.57904055791763E-2</v>
      </c>
      <c r="AG12" s="17">
        <v>4.8399904110937399E-2</v>
      </c>
      <c r="AH12" s="17">
        <v>3.5494339239802601E-2</v>
      </c>
      <c r="AI12" s="17">
        <v>0</v>
      </c>
      <c r="AJ12" s="17">
        <v>3.5002932596365097E-2</v>
      </c>
      <c r="AK12" s="17"/>
      <c r="AL12" s="17">
        <v>2.1288745140321599E-2</v>
      </c>
      <c r="AM12" s="17">
        <v>1.98127002737905E-2</v>
      </c>
      <c r="AN12" s="17">
        <v>4.1810772532253897E-2</v>
      </c>
      <c r="AO12" s="17">
        <v>4.3334251268286002E-2</v>
      </c>
      <c r="AP12" s="17">
        <v>0.126602689202023</v>
      </c>
      <c r="AQ12" s="17">
        <v>2.19581173714751E-2</v>
      </c>
      <c r="AR12" s="17"/>
      <c r="AS12" s="17">
        <v>2.12540687002306E-2</v>
      </c>
      <c r="AT12" s="17">
        <v>4.6946251766271499E-2</v>
      </c>
      <c r="AU12" s="17"/>
      <c r="AV12" s="17">
        <v>2.0405257737328E-2</v>
      </c>
      <c r="AW12" s="17">
        <v>2.31407534219337E-2</v>
      </c>
    </row>
    <row r="13" spans="2:49" x14ac:dyDescent="0.3">
      <c r="B13" s="18" t="s">
        <v>176</v>
      </c>
      <c r="C13" s="19">
        <v>6.9046915536042199E-3</v>
      </c>
      <c r="D13" s="19">
        <v>6.8639222758816801E-3</v>
      </c>
      <c r="E13" s="19">
        <v>7.0465525605353501E-3</v>
      </c>
      <c r="F13" s="19"/>
      <c r="G13" s="19">
        <v>9.7713978449884692E-3</v>
      </c>
      <c r="H13" s="19">
        <v>1.49121626370484E-2</v>
      </c>
      <c r="I13" s="19">
        <v>4.7091151214094396E-3</v>
      </c>
      <c r="J13" s="19">
        <v>0</v>
      </c>
      <c r="K13" s="19">
        <v>0</v>
      </c>
      <c r="L13" s="19">
        <v>0</v>
      </c>
      <c r="M13" s="19"/>
      <c r="N13" s="19">
        <v>0</v>
      </c>
      <c r="O13" s="19">
        <v>1.2158783023655501E-2</v>
      </c>
      <c r="P13" s="19">
        <v>1.33816878535055E-2</v>
      </c>
      <c r="Q13" s="19">
        <v>0</v>
      </c>
      <c r="R13" s="19"/>
      <c r="S13" s="19">
        <v>1.1000858071087199E-2</v>
      </c>
      <c r="T13" s="19">
        <v>1.6376648628878498E-2</v>
      </c>
      <c r="U13" s="19">
        <v>0</v>
      </c>
      <c r="V13" s="19">
        <v>0</v>
      </c>
      <c r="W13" s="19">
        <v>0</v>
      </c>
      <c r="X13" s="19">
        <v>1.11441033540296E-2</v>
      </c>
      <c r="Y13" s="19">
        <v>1.42588908535913E-2</v>
      </c>
      <c r="Z13" s="19">
        <v>0</v>
      </c>
      <c r="AA13" s="19">
        <v>8.8662911771630101E-3</v>
      </c>
      <c r="AB13" s="19">
        <v>0</v>
      </c>
      <c r="AC13" s="19">
        <v>0</v>
      </c>
      <c r="AD13" s="19">
        <v>0</v>
      </c>
      <c r="AE13" s="19"/>
      <c r="AF13" s="19">
        <v>1.3245856001549801E-2</v>
      </c>
      <c r="AG13" s="19">
        <v>0</v>
      </c>
      <c r="AH13" s="19">
        <v>1.2965817058288E-2</v>
      </c>
      <c r="AI13" s="19">
        <v>0</v>
      </c>
      <c r="AJ13" s="19">
        <v>0</v>
      </c>
      <c r="AK13" s="19"/>
      <c r="AL13" s="19">
        <v>5.3552859363553201E-3</v>
      </c>
      <c r="AM13" s="19">
        <v>7.6708138932203599E-3</v>
      </c>
      <c r="AN13" s="19">
        <v>1.7822461005310802E-2</v>
      </c>
      <c r="AO13" s="19">
        <v>6.12194573693387E-3</v>
      </c>
      <c r="AP13" s="19">
        <v>0</v>
      </c>
      <c r="AQ13" s="19">
        <v>0</v>
      </c>
      <c r="AR13" s="19"/>
      <c r="AS13" s="19">
        <v>7.52865328076346E-3</v>
      </c>
      <c r="AT13" s="19">
        <v>6.2063343579506899E-3</v>
      </c>
      <c r="AU13" s="19"/>
      <c r="AV13" s="19">
        <v>1.0915760499629499E-2</v>
      </c>
      <c r="AW13" s="19">
        <v>0</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W18"/>
  <sheetViews>
    <sheetView showGridLines="0" topLeftCell="A4" workbookViewId="0">
      <pane xSplit="2" topLeftCell="C1" activePane="topRight" state="frozen"/>
      <selection pane="topRight" activeCell="E11" sqref="E1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0.24639437421402599</v>
      </c>
      <c r="D9" s="17">
        <v>0.28087695965807602</v>
      </c>
      <c r="E9" s="17">
        <v>0.19740837633414701</v>
      </c>
      <c r="F9" s="17"/>
      <c r="G9" s="17">
        <v>0.245082429701836</v>
      </c>
      <c r="H9" s="17">
        <v>0.30861629883990399</v>
      </c>
      <c r="I9" s="17">
        <v>0.25549405519803098</v>
      </c>
      <c r="J9" s="17">
        <v>0.15721995960457799</v>
      </c>
      <c r="K9" s="17">
        <v>0.21470128902249799</v>
      </c>
      <c r="L9" s="17">
        <v>0.22652133080727699</v>
      </c>
      <c r="M9" s="17"/>
      <c r="N9" s="17">
        <v>0.30799740036986301</v>
      </c>
      <c r="O9" s="17">
        <v>0.239416428781105</v>
      </c>
      <c r="P9" s="17">
        <v>0.203256366328252</v>
      </c>
      <c r="Q9" s="17">
        <v>0.19859316088964801</v>
      </c>
      <c r="R9" s="17"/>
      <c r="S9" s="17">
        <v>0.304980571570934</v>
      </c>
      <c r="T9" s="17">
        <v>0.26910037424933098</v>
      </c>
      <c r="U9" s="17">
        <v>0.130736284317994</v>
      </c>
      <c r="V9" s="17">
        <v>0.19775727528017001</v>
      </c>
      <c r="W9" s="17">
        <v>0.24201637781351701</v>
      </c>
      <c r="X9" s="17">
        <v>0.262095795675377</v>
      </c>
      <c r="Y9" s="17">
        <v>0.246474862079127</v>
      </c>
      <c r="Z9" s="17">
        <v>0.30646072516009698</v>
      </c>
      <c r="AA9" s="17">
        <v>0.33683218010474503</v>
      </c>
      <c r="AB9" s="17">
        <v>0.131345554999242</v>
      </c>
      <c r="AC9" s="17">
        <v>0.18122686286708201</v>
      </c>
      <c r="AD9" s="17">
        <v>0.19918328572600499</v>
      </c>
      <c r="AE9" s="17"/>
      <c r="AF9" s="17">
        <v>0.22165733730747</v>
      </c>
      <c r="AG9" s="17">
        <v>0.17881611369334699</v>
      </c>
      <c r="AH9" s="17">
        <v>0.21687769483453201</v>
      </c>
      <c r="AI9" s="17">
        <v>0.35983846166779998</v>
      </c>
      <c r="AJ9" s="17">
        <v>0.34735119469485998</v>
      </c>
      <c r="AK9" s="17"/>
      <c r="AL9" s="17">
        <v>0.33144938639273402</v>
      </c>
      <c r="AM9" s="17">
        <v>0.17356702688496201</v>
      </c>
      <c r="AN9" s="17">
        <v>0.26253838664402701</v>
      </c>
      <c r="AO9" s="17">
        <v>0.16277428744310499</v>
      </c>
      <c r="AP9" s="17">
        <v>0.24730512920419201</v>
      </c>
      <c r="AQ9" s="17">
        <v>0.219127876766748</v>
      </c>
      <c r="AR9" s="17"/>
      <c r="AS9" s="17">
        <v>0.27726966170197498</v>
      </c>
      <c r="AT9" s="17">
        <v>0.21183780087539</v>
      </c>
      <c r="AU9" s="17"/>
      <c r="AV9" s="17">
        <v>0.31283557730079298</v>
      </c>
      <c r="AW9" s="17">
        <v>0.19821593536436</v>
      </c>
    </row>
    <row r="10" spans="2:49" x14ac:dyDescent="0.3">
      <c r="B10" s="18" t="s">
        <v>440</v>
      </c>
      <c r="C10" s="17">
        <v>0.43734472269743802</v>
      </c>
      <c r="D10" s="17">
        <v>0.434866564334284</v>
      </c>
      <c r="E10" s="17">
        <v>0.43902219326531799</v>
      </c>
      <c r="F10" s="17"/>
      <c r="G10" s="17">
        <v>0.39887772019126999</v>
      </c>
      <c r="H10" s="17">
        <v>0.45609695417998702</v>
      </c>
      <c r="I10" s="17">
        <v>0.44733865062587003</v>
      </c>
      <c r="J10" s="17">
        <v>0.42081367496305799</v>
      </c>
      <c r="K10" s="17">
        <v>0.48181566195671499</v>
      </c>
      <c r="L10" s="17">
        <v>0.428196890010689</v>
      </c>
      <c r="M10" s="17"/>
      <c r="N10" s="17">
        <v>0.440646040142259</v>
      </c>
      <c r="O10" s="17">
        <v>0.42375553718425302</v>
      </c>
      <c r="P10" s="17">
        <v>0.44630647020446002</v>
      </c>
      <c r="Q10" s="17">
        <v>0.44714228942192502</v>
      </c>
      <c r="R10" s="17"/>
      <c r="S10" s="17">
        <v>0.43064388770087197</v>
      </c>
      <c r="T10" s="17">
        <v>0.45070747950747903</v>
      </c>
      <c r="U10" s="17">
        <v>0.47420176595957703</v>
      </c>
      <c r="V10" s="17">
        <v>0.48214911201014998</v>
      </c>
      <c r="W10" s="17">
        <v>0.402002409594786</v>
      </c>
      <c r="X10" s="17">
        <v>0.39757075734531799</v>
      </c>
      <c r="Y10" s="17">
        <v>0.44990231894528698</v>
      </c>
      <c r="Z10" s="17">
        <v>0.43034894464791401</v>
      </c>
      <c r="AA10" s="17">
        <v>0.385709227769857</v>
      </c>
      <c r="AB10" s="17">
        <v>0.49476303462685201</v>
      </c>
      <c r="AC10" s="17">
        <v>0.42933174286151199</v>
      </c>
      <c r="AD10" s="17">
        <v>0.41020709135470201</v>
      </c>
      <c r="AE10" s="17"/>
      <c r="AF10" s="17">
        <v>0.41133460608627798</v>
      </c>
      <c r="AG10" s="17">
        <v>0.46117272985325503</v>
      </c>
      <c r="AH10" s="17">
        <v>0.46017539962965798</v>
      </c>
      <c r="AI10" s="17">
        <v>0.44809228389846301</v>
      </c>
      <c r="AJ10" s="17">
        <v>0.36983845217977002</v>
      </c>
      <c r="AK10" s="17"/>
      <c r="AL10" s="17">
        <v>0.44391636060177603</v>
      </c>
      <c r="AM10" s="17">
        <v>0.46816247763382002</v>
      </c>
      <c r="AN10" s="17">
        <v>0.40441650714826699</v>
      </c>
      <c r="AO10" s="17">
        <v>0.42807897022215702</v>
      </c>
      <c r="AP10" s="17">
        <v>0.30355226798530999</v>
      </c>
      <c r="AQ10" s="17">
        <v>0.51206904097011796</v>
      </c>
      <c r="AR10" s="17"/>
      <c r="AS10" s="17">
        <v>0.447531708217075</v>
      </c>
      <c r="AT10" s="17">
        <v>0.42594313453906402</v>
      </c>
      <c r="AU10" s="17"/>
      <c r="AV10" s="17">
        <v>0.42144579771499602</v>
      </c>
      <c r="AW10" s="17">
        <v>0.50551386319265101</v>
      </c>
    </row>
    <row r="11" spans="2:49" x14ac:dyDescent="0.3">
      <c r="B11" s="18" t="s">
        <v>441</v>
      </c>
      <c r="C11" s="17">
        <v>0.21480896785333001</v>
      </c>
      <c r="D11" s="17">
        <v>0.199580708862336</v>
      </c>
      <c r="E11" s="17">
        <v>0.23920407465549701</v>
      </c>
      <c r="F11" s="17"/>
      <c r="G11" s="17">
        <v>0.25272146384581501</v>
      </c>
      <c r="H11" s="17">
        <v>0.15925712527302599</v>
      </c>
      <c r="I11" s="17">
        <v>0.185989366556918</v>
      </c>
      <c r="J11" s="17">
        <v>0.31060954352234998</v>
      </c>
      <c r="K11" s="17">
        <v>0.196998384695177</v>
      </c>
      <c r="L11" s="17">
        <v>0.214948180326959</v>
      </c>
      <c r="M11" s="17"/>
      <c r="N11" s="17">
        <v>0.14610519478654499</v>
      </c>
      <c r="O11" s="17">
        <v>0.25120853150459999</v>
      </c>
      <c r="P11" s="17">
        <v>0.24653416424529101</v>
      </c>
      <c r="Q11" s="17">
        <v>0.25063192535557999</v>
      </c>
      <c r="R11" s="17"/>
      <c r="S11" s="17">
        <v>0.165960765045776</v>
      </c>
      <c r="T11" s="17">
        <v>0.18883913594455901</v>
      </c>
      <c r="U11" s="17">
        <v>0.23797312006428101</v>
      </c>
      <c r="V11" s="17">
        <v>0.23944915379456599</v>
      </c>
      <c r="W11" s="17">
        <v>0.25255129732300602</v>
      </c>
      <c r="X11" s="17">
        <v>0.22933739629886299</v>
      </c>
      <c r="Y11" s="17">
        <v>0.151296150537409</v>
      </c>
      <c r="Z11" s="17">
        <v>0.20148675459933099</v>
      </c>
      <c r="AA11" s="17">
        <v>0.21954584771545699</v>
      </c>
      <c r="AB11" s="17">
        <v>0.28080087501745199</v>
      </c>
      <c r="AC11" s="17">
        <v>0.237507452354946</v>
      </c>
      <c r="AD11" s="17">
        <v>0.27801781374099299</v>
      </c>
      <c r="AE11" s="17"/>
      <c r="AF11" s="17">
        <v>0.26722115267280999</v>
      </c>
      <c r="AG11" s="17">
        <v>0.24157056668496599</v>
      </c>
      <c r="AH11" s="17">
        <v>0.21352842599343899</v>
      </c>
      <c r="AI11" s="17">
        <v>0.13198594164841601</v>
      </c>
      <c r="AJ11" s="17">
        <v>0.14016549328387601</v>
      </c>
      <c r="AK11" s="17"/>
      <c r="AL11" s="17">
        <v>0.16198909207637499</v>
      </c>
      <c r="AM11" s="17">
        <v>0.23818702865364499</v>
      </c>
      <c r="AN11" s="17">
        <v>0.203200827876486</v>
      </c>
      <c r="AO11" s="17">
        <v>0.31193451989775101</v>
      </c>
      <c r="AP11" s="17">
        <v>0.21170573840086601</v>
      </c>
      <c r="AQ11" s="17">
        <v>0.202578821968386</v>
      </c>
      <c r="AR11" s="17"/>
      <c r="AS11" s="17">
        <v>0.18018805570268701</v>
      </c>
      <c r="AT11" s="17">
        <v>0.25355775975530598</v>
      </c>
      <c r="AU11" s="17"/>
      <c r="AV11" s="17">
        <v>0.163362142035194</v>
      </c>
      <c r="AW11" s="17">
        <v>0.217587660128855</v>
      </c>
    </row>
    <row r="12" spans="2:49" x14ac:dyDescent="0.3">
      <c r="B12" s="18" t="s">
        <v>442</v>
      </c>
      <c r="C12" s="17">
        <v>8.2030646801180496E-2</v>
      </c>
      <c r="D12" s="17">
        <v>7.3017371113229701E-2</v>
      </c>
      <c r="E12" s="17">
        <v>9.3597647459130198E-2</v>
      </c>
      <c r="F12" s="17"/>
      <c r="G12" s="17">
        <v>7.9533361052249493E-2</v>
      </c>
      <c r="H12" s="17">
        <v>6.1159892294656501E-2</v>
      </c>
      <c r="I12" s="17">
        <v>7.8125254359976901E-2</v>
      </c>
      <c r="J12" s="17">
        <v>0.104854063700141</v>
      </c>
      <c r="K12" s="17">
        <v>8.5042141358647405E-2</v>
      </c>
      <c r="L12" s="17">
        <v>0.118781870691238</v>
      </c>
      <c r="M12" s="17"/>
      <c r="N12" s="17">
        <v>8.3025590350209899E-2</v>
      </c>
      <c r="O12" s="17">
        <v>6.4459093207233295E-2</v>
      </c>
      <c r="P12" s="17">
        <v>8.6052331791315204E-2</v>
      </c>
      <c r="Q12" s="17">
        <v>9.3937992155210495E-2</v>
      </c>
      <c r="R12" s="17"/>
      <c r="S12" s="17">
        <v>7.6543408680971994E-2</v>
      </c>
      <c r="T12" s="17">
        <v>6.7067299467522101E-2</v>
      </c>
      <c r="U12" s="17">
        <v>0.15708882965814699</v>
      </c>
      <c r="V12" s="17">
        <v>7.0125333046963806E-2</v>
      </c>
      <c r="W12" s="17">
        <v>6.6407491363457902E-2</v>
      </c>
      <c r="X12" s="17">
        <v>6.5161697364079396E-2</v>
      </c>
      <c r="Y12" s="17">
        <v>0.12469230108283701</v>
      </c>
      <c r="Z12" s="17">
        <v>4.0640785568985899E-2</v>
      </c>
      <c r="AA12" s="17">
        <v>4.9033269887210698E-2</v>
      </c>
      <c r="AB12" s="17">
        <v>9.3090535356454604E-2</v>
      </c>
      <c r="AC12" s="17">
        <v>0.15193394191646001</v>
      </c>
      <c r="AD12" s="17">
        <v>6.6511127272360193E-2</v>
      </c>
      <c r="AE12" s="17"/>
      <c r="AF12" s="17">
        <v>9.9786903933442E-2</v>
      </c>
      <c r="AG12" s="17">
        <v>8.1859795221596907E-2</v>
      </c>
      <c r="AH12" s="17">
        <v>9.5523636133316298E-2</v>
      </c>
      <c r="AI12" s="17">
        <v>4.93703190981606E-2</v>
      </c>
      <c r="AJ12" s="17">
        <v>0.10893259489384199</v>
      </c>
      <c r="AK12" s="17"/>
      <c r="AL12" s="17">
        <v>4.7043826038670897E-2</v>
      </c>
      <c r="AM12" s="17">
        <v>8.6662195394961103E-2</v>
      </c>
      <c r="AN12" s="17">
        <v>0.101151188524065</v>
      </c>
      <c r="AO12" s="17">
        <v>8.4794210022731506E-2</v>
      </c>
      <c r="AP12" s="17">
        <v>0.23743686440963199</v>
      </c>
      <c r="AQ12" s="17">
        <v>6.6224260294748497E-2</v>
      </c>
      <c r="AR12" s="17"/>
      <c r="AS12" s="17">
        <v>7.7708430199085299E-2</v>
      </c>
      <c r="AT12" s="17">
        <v>8.6868204833768004E-2</v>
      </c>
      <c r="AU12" s="17"/>
      <c r="AV12" s="17">
        <v>8.0017802048811995E-2</v>
      </c>
      <c r="AW12" s="17">
        <v>7.2575300708496507E-2</v>
      </c>
    </row>
    <row r="13" spans="2:49" x14ac:dyDescent="0.3">
      <c r="B13" s="18" t="s">
        <v>176</v>
      </c>
      <c r="C13" s="19">
        <v>1.9421288434024998E-2</v>
      </c>
      <c r="D13" s="19">
        <v>1.16583960320747E-2</v>
      </c>
      <c r="E13" s="19">
        <v>3.0767708285908298E-2</v>
      </c>
      <c r="F13" s="19"/>
      <c r="G13" s="19">
        <v>2.3785025208828799E-2</v>
      </c>
      <c r="H13" s="19">
        <v>1.48697294124252E-2</v>
      </c>
      <c r="I13" s="19">
        <v>3.3052673259203302E-2</v>
      </c>
      <c r="J13" s="19">
        <v>6.5027582098720702E-3</v>
      </c>
      <c r="K13" s="19">
        <v>2.14425229669622E-2</v>
      </c>
      <c r="L13" s="19">
        <v>1.1551728163836599E-2</v>
      </c>
      <c r="M13" s="19"/>
      <c r="N13" s="19">
        <v>2.22257743511232E-2</v>
      </c>
      <c r="O13" s="19">
        <v>2.1160409322809499E-2</v>
      </c>
      <c r="P13" s="19">
        <v>1.7850667430681401E-2</v>
      </c>
      <c r="Q13" s="19">
        <v>9.6946321776370005E-3</v>
      </c>
      <c r="R13" s="19"/>
      <c r="S13" s="19">
        <v>2.1871367001445801E-2</v>
      </c>
      <c r="T13" s="19">
        <v>2.42857108311085E-2</v>
      </c>
      <c r="U13" s="19">
        <v>0</v>
      </c>
      <c r="V13" s="19">
        <v>1.0519125868150001E-2</v>
      </c>
      <c r="W13" s="19">
        <v>3.7022423905232998E-2</v>
      </c>
      <c r="X13" s="19">
        <v>4.5834353316363603E-2</v>
      </c>
      <c r="Y13" s="19">
        <v>2.7634367355340798E-2</v>
      </c>
      <c r="Z13" s="19">
        <v>2.10627900236714E-2</v>
      </c>
      <c r="AA13" s="19">
        <v>8.8794745227314207E-3</v>
      </c>
      <c r="AB13" s="19">
        <v>0</v>
      </c>
      <c r="AC13" s="19">
        <v>0</v>
      </c>
      <c r="AD13" s="19">
        <v>4.60806819059408E-2</v>
      </c>
      <c r="AE13" s="19"/>
      <c r="AF13" s="19">
        <v>0</v>
      </c>
      <c r="AG13" s="19">
        <v>3.6580794546834397E-2</v>
      </c>
      <c r="AH13" s="19">
        <v>1.38948434090546E-2</v>
      </c>
      <c r="AI13" s="19">
        <v>1.0712993687161E-2</v>
      </c>
      <c r="AJ13" s="19">
        <v>3.3712264947653003E-2</v>
      </c>
      <c r="AK13" s="19"/>
      <c r="AL13" s="19">
        <v>1.56013348904444E-2</v>
      </c>
      <c r="AM13" s="19">
        <v>3.3421271432611699E-2</v>
      </c>
      <c r="AN13" s="19">
        <v>2.86930898071555E-2</v>
      </c>
      <c r="AO13" s="19">
        <v>1.24180124142559E-2</v>
      </c>
      <c r="AP13" s="19">
        <v>0</v>
      </c>
      <c r="AQ13" s="19">
        <v>0</v>
      </c>
      <c r="AR13" s="19"/>
      <c r="AS13" s="19">
        <v>1.73021441791778E-2</v>
      </c>
      <c r="AT13" s="19">
        <v>2.1793099996471599E-2</v>
      </c>
      <c r="AU13" s="19"/>
      <c r="AV13" s="19">
        <v>2.2338680900205399E-2</v>
      </c>
      <c r="AW13" s="19">
        <v>6.1072406056367403E-3</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W18"/>
  <sheetViews>
    <sheetView showGridLines="0" topLeftCell="A4" workbookViewId="0">
      <pane xSplit="2" topLeftCell="C1" activePane="topRight" state="frozen"/>
      <selection pane="topRight" activeCell="A9" sqref="A9:XFD2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0.22468453690672799</v>
      </c>
      <c r="D9" s="17">
        <v>0.24788119908346001</v>
      </c>
      <c r="E9" s="17">
        <v>0.189418052806408</v>
      </c>
      <c r="F9" s="17"/>
      <c r="G9" s="17">
        <v>0.22057834507677301</v>
      </c>
      <c r="H9" s="17">
        <v>0.29957647747664001</v>
      </c>
      <c r="I9" s="17">
        <v>0.226856275971312</v>
      </c>
      <c r="J9" s="17">
        <v>0.130612365817946</v>
      </c>
      <c r="K9" s="17">
        <v>0.206844994914055</v>
      </c>
      <c r="L9" s="17">
        <v>0.18254121814458699</v>
      </c>
      <c r="M9" s="17"/>
      <c r="N9" s="17">
        <v>0.304137040380768</v>
      </c>
      <c r="O9" s="17">
        <v>0.184696988548501</v>
      </c>
      <c r="P9" s="17">
        <v>0.20683171040840301</v>
      </c>
      <c r="Q9" s="17">
        <v>0.15784948034777299</v>
      </c>
      <c r="R9" s="17"/>
      <c r="S9" s="17">
        <v>0.26970902269383201</v>
      </c>
      <c r="T9" s="17">
        <v>0.25645510540519501</v>
      </c>
      <c r="U9" s="17">
        <v>0.15395599553126599</v>
      </c>
      <c r="V9" s="17">
        <v>0.165746466592508</v>
      </c>
      <c r="W9" s="17">
        <v>0.268603064875921</v>
      </c>
      <c r="X9" s="17">
        <v>0.22359712721605199</v>
      </c>
      <c r="Y9" s="17">
        <v>0.207717988944322</v>
      </c>
      <c r="Z9" s="17">
        <v>0.14587973063488499</v>
      </c>
      <c r="AA9" s="17">
        <v>0.32461998447902601</v>
      </c>
      <c r="AB9" s="17">
        <v>0.156064609784242</v>
      </c>
      <c r="AC9" s="17">
        <v>0.12854120773910199</v>
      </c>
      <c r="AD9" s="17">
        <v>0.22653578456518</v>
      </c>
      <c r="AE9" s="17"/>
      <c r="AF9" s="17">
        <v>0.15958875324548299</v>
      </c>
      <c r="AG9" s="17">
        <v>0.16153522722536001</v>
      </c>
      <c r="AH9" s="17">
        <v>0.22422675639575701</v>
      </c>
      <c r="AI9" s="17">
        <v>0.348007727203622</v>
      </c>
      <c r="AJ9" s="17">
        <v>0.48177089358207298</v>
      </c>
      <c r="AK9" s="17"/>
      <c r="AL9" s="17">
        <v>0.31555033640022701</v>
      </c>
      <c r="AM9" s="17">
        <v>0.15171440005341699</v>
      </c>
      <c r="AN9" s="17">
        <v>0.19515627792239801</v>
      </c>
      <c r="AO9" s="17">
        <v>0.165071965375928</v>
      </c>
      <c r="AP9" s="17">
        <v>0.20167949934292101</v>
      </c>
      <c r="AQ9" s="17">
        <v>0.21461679004893799</v>
      </c>
      <c r="AR9" s="17"/>
      <c r="AS9" s="17">
        <v>0.26429499922109001</v>
      </c>
      <c r="AT9" s="17">
        <v>0.18035128668265099</v>
      </c>
      <c r="AU9" s="17"/>
      <c r="AV9" s="17">
        <v>0.28625036981480501</v>
      </c>
      <c r="AW9" s="17">
        <v>0.21549395391314399</v>
      </c>
    </row>
    <row r="10" spans="2:49" x14ac:dyDescent="0.3">
      <c r="B10" s="18" t="s">
        <v>440</v>
      </c>
      <c r="C10" s="17">
        <v>0.451501621946925</v>
      </c>
      <c r="D10" s="17">
        <v>0.448335481433289</v>
      </c>
      <c r="E10" s="17">
        <v>0.45896817309656501</v>
      </c>
      <c r="F10" s="17"/>
      <c r="G10" s="17">
        <v>0.41029109495191601</v>
      </c>
      <c r="H10" s="17">
        <v>0.48229874924072702</v>
      </c>
      <c r="I10" s="17">
        <v>0.45487463431004799</v>
      </c>
      <c r="J10" s="17">
        <v>0.48428492780888399</v>
      </c>
      <c r="K10" s="17">
        <v>0.39562572129017798</v>
      </c>
      <c r="L10" s="17">
        <v>0.44323509161547597</v>
      </c>
      <c r="M10" s="17"/>
      <c r="N10" s="17">
        <v>0.44180841992832298</v>
      </c>
      <c r="O10" s="17">
        <v>0.45851502383061299</v>
      </c>
      <c r="P10" s="17">
        <v>0.44368816341050998</v>
      </c>
      <c r="Q10" s="17">
        <v>0.47750304981208602</v>
      </c>
      <c r="R10" s="17"/>
      <c r="S10" s="17">
        <v>0.44125989236382401</v>
      </c>
      <c r="T10" s="17">
        <v>0.40239441144548099</v>
      </c>
      <c r="U10" s="17">
        <v>0.50419851452893805</v>
      </c>
      <c r="V10" s="17">
        <v>0.51151960041351796</v>
      </c>
      <c r="W10" s="17">
        <v>0.41616871341705403</v>
      </c>
      <c r="X10" s="17">
        <v>0.37553706160157402</v>
      </c>
      <c r="Y10" s="17">
        <v>0.46814898685680301</v>
      </c>
      <c r="Z10" s="17">
        <v>0.57852692099037595</v>
      </c>
      <c r="AA10" s="17">
        <v>0.39687703783369599</v>
      </c>
      <c r="AB10" s="17">
        <v>0.49364342186840399</v>
      </c>
      <c r="AC10" s="17">
        <v>0.53522954402854805</v>
      </c>
      <c r="AD10" s="17">
        <v>0.429035590577242</v>
      </c>
      <c r="AE10" s="17"/>
      <c r="AF10" s="17">
        <v>0.46903468070730697</v>
      </c>
      <c r="AG10" s="17">
        <v>0.45640477878714802</v>
      </c>
      <c r="AH10" s="17">
        <v>0.45613368808332899</v>
      </c>
      <c r="AI10" s="17">
        <v>0.45641011307310098</v>
      </c>
      <c r="AJ10" s="17">
        <v>0.30839732600234498</v>
      </c>
      <c r="AK10" s="17"/>
      <c r="AL10" s="17">
        <v>0.43646298084662999</v>
      </c>
      <c r="AM10" s="17">
        <v>0.48660514060063498</v>
      </c>
      <c r="AN10" s="17">
        <v>0.40990149051904301</v>
      </c>
      <c r="AO10" s="17">
        <v>0.467521090290555</v>
      </c>
      <c r="AP10" s="17">
        <v>0.36779073334950801</v>
      </c>
      <c r="AQ10" s="17">
        <v>0.54053741537974997</v>
      </c>
      <c r="AR10" s="17"/>
      <c r="AS10" s="17">
        <v>0.44780085179911899</v>
      </c>
      <c r="AT10" s="17">
        <v>0.45564363795477603</v>
      </c>
      <c r="AU10" s="17"/>
      <c r="AV10" s="17">
        <v>0.44052848044593501</v>
      </c>
      <c r="AW10" s="17">
        <v>0.46396543086591602</v>
      </c>
    </row>
    <row r="11" spans="2:49" x14ac:dyDescent="0.3">
      <c r="B11" s="18" t="s">
        <v>441</v>
      </c>
      <c r="C11" s="17">
        <v>0.217749005842404</v>
      </c>
      <c r="D11" s="17">
        <v>0.217881459892172</v>
      </c>
      <c r="E11" s="17">
        <v>0.21773196917797699</v>
      </c>
      <c r="F11" s="17"/>
      <c r="G11" s="17">
        <v>0.25579558945347403</v>
      </c>
      <c r="H11" s="17">
        <v>0.15700076097738899</v>
      </c>
      <c r="I11" s="17">
        <v>0.220336653224738</v>
      </c>
      <c r="J11" s="17">
        <v>0.29324557626542802</v>
      </c>
      <c r="K11" s="17">
        <v>0.176377870660401</v>
      </c>
      <c r="L11" s="17">
        <v>0.21925299518324401</v>
      </c>
      <c r="M11" s="17"/>
      <c r="N11" s="17">
        <v>0.16811369632672299</v>
      </c>
      <c r="O11" s="17">
        <v>0.27674817439487498</v>
      </c>
      <c r="P11" s="17">
        <v>0.225428100332207</v>
      </c>
      <c r="Q11" s="17">
        <v>0.22531989231138599</v>
      </c>
      <c r="R11" s="17"/>
      <c r="S11" s="17">
        <v>0.21423085967945499</v>
      </c>
      <c r="T11" s="17">
        <v>0.25326435286051902</v>
      </c>
      <c r="U11" s="17">
        <v>0.17886801841278299</v>
      </c>
      <c r="V11" s="17">
        <v>0.26997496953752098</v>
      </c>
      <c r="W11" s="17">
        <v>0.20316200007947699</v>
      </c>
      <c r="X11" s="17">
        <v>0.21983751543507299</v>
      </c>
      <c r="Y11" s="17">
        <v>0.14253666846436</v>
      </c>
      <c r="Z11" s="17">
        <v>0.19149227836048699</v>
      </c>
      <c r="AA11" s="17">
        <v>0.20282364879967699</v>
      </c>
      <c r="AB11" s="17">
        <v>0.24168734661643301</v>
      </c>
      <c r="AC11" s="17">
        <v>0.22386047229038</v>
      </c>
      <c r="AD11" s="17">
        <v>0.24506852235094101</v>
      </c>
      <c r="AE11" s="17"/>
      <c r="AF11" s="17">
        <v>0.247420505180833</v>
      </c>
      <c r="AG11" s="17">
        <v>0.24322878027609701</v>
      </c>
      <c r="AH11" s="17">
        <v>0.21741264858072101</v>
      </c>
      <c r="AI11" s="17">
        <v>0.13706723662998599</v>
      </c>
      <c r="AJ11" s="17">
        <v>6.7186920574087802E-2</v>
      </c>
      <c r="AK11" s="17"/>
      <c r="AL11" s="17">
        <v>0.18323792749679099</v>
      </c>
      <c r="AM11" s="17">
        <v>0.22453710730416401</v>
      </c>
      <c r="AN11" s="17">
        <v>0.241021238934648</v>
      </c>
      <c r="AO11" s="17">
        <v>0.27558139159155098</v>
      </c>
      <c r="AP11" s="17">
        <v>0.26038911185184799</v>
      </c>
      <c r="AQ11" s="17">
        <v>0.137617953117184</v>
      </c>
      <c r="AR11" s="17"/>
      <c r="AS11" s="17">
        <v>0.187725802784076</v>
      </c>
      <c r="AT11" s="17">
        <v>0.25135190002600799</v>
      </c>
      <c r="AU11" s="17"/>
      <c r="AV11" s="17">
        <v>0.179280695293766</v>
      </c>
      <c r="AW11" s="17">
        <v>0.20649706749609401</v>
      </c>
    </row>
    <row r="12" spans="2:49" x14ac:dyDescent="0.3">
      <c r="B12" s="18" t="s">
        <v>442</v>
      </c>
      <c r="C12" s="17">
        <v>8.8213150061500503E-2</v>
      </c>
      <c r="D12" s="17">
        <v>7.3660137891123106E-2</v>
      </c>
      <c r="E12" s="17">
        <v>0.1077843114183</v>
      </c>
      <c r="F12" s="17"/>
      <c r="G12" s="17">
        <v>9.9209326438479198E-2</v>
      </c>
      <c r="H12" s="17">
        <v>5.3464929926674898E-2</v>
      </c>
      <c r="I12" s="17">
        <v>7.6737875399726499E-2</v>
      </c>
      <c r="J12" s="17">
        <v>8.5354371897869805E-2</v>
      </c>
      <c r="K12" s="17">
        <v>0.17895639869010299</v>
      </c>
      <c r="L12" s="17">
        <v>0.109215951582117</v>
      </c>
      <c r="M12" s="17"/>
      <c r="N12" s="17">
        <v>8.0056417552292897E-2</v>
      </c>
      <c r="O12" s="17">
        <v>6.8134179321429095E-2</v>
      </c>
      <c r="P12" s="17">
        <v>0.101350751009706</v>
      </c>
      <c r="Q12" s="17">
        <v>0.10375259216442299</v>
      </c>
      <c r="R12" s="17"/>
      <c r="S12" s="17">
        <v>6.4469002805589301E-2</v>
      </c>
      <c r="T12" s="17">
        <v>7.9498067299805894E-2</v>
      </c>
      <c r="U12" s="17">
        <v>0.13050642209692401</v>
      </c>
      <c r="V12" s="17">
        <v>4.3104105351750598E-2</v>
      </c>
      <c r="W12" s="17">
        <v>9.5486283041299497E-2</v>
      </c>
      <c r="X12" s="17">
        <v>0.13893613229806301</v>
      </c>
      <c r="Y12" s="17">
        <v>0.16733746488092299</v>
      </c>
      <c r="Z12" s="17">
        <v>6.3038279990580898E-2</v>
      </c>
      <c r="AA12" s="17">
        <v>4.0638123767146699E-2</v>
      </c>
      <c r="AB12" s="17">
        <v>0.108604621730921</v>
      </c>
      <c r="AC12" s="17">
        <v>8.8964014317444606E-2</v>
      </c>
      <c r="AD12" s="17">
        <v>9.9360102506636905E-2</v>
      </c>
      <c r="AE12" s="17"/>
      <c r="AF12" s="17">
        <v>0.111278448371833</v>
      </c>
      <c r="AG12" s="17">
        <v>0.10334372318518301</v>
      </c>
      <c r="AH12" s="17">
        <v>8.9209436595759806E-2</v>
      </c>
      <c r="AI12" s="17">
        <v>5.8514923093291198E-2</v>
      </c>
      <c r="AJ12" s="17">
        <v>0.10893259489384199</v>
      </c>
      <c r="AK12" s="17"/>
      <c r="AL12" s="17">
        <v>5.7325893356559E-2</v>
      </c>
      <c r="AM12" s="17">
        <v>0.108281214716846</v>
      </c>
      <c r="AN12" s="17">
        <v>0.102764009883119</v>
      </c>
      <c r="AO12" s="17">
        <v>7.92458269118924E-2</v>
      </c>
      <c r="AP12" s="17">
        <v>0.17014065545572299</v>
      </c>
      <c r="AQ12" s="17">
        <v>0.107227841454127</v>
      </c>
      <c r="AR12" s="17"/>
      <c r="AS12" s="17">
        <v>8.1010576430380593E-2</v>
      </c>
      <c r="AT12" s="17">
        <v>9.6274492454113902E-2</v>
      </c>
      <c r="AU12" s="17"/>
      <c r="AV12" s="17">
        <v>7.14573612879814E-2</v>
      </c>
      <c r="AW12" s="17">
        <v>0.10224487457218601</v>
      </c>
    </row>
    <row r="13" spans="2:49" x14ac:dyDescent="0.3">
      <c r="B13" s="18" t="s">
        <v>176</v>
      </c>
      <c r="C13" s="19">
        <v>1.7851685242442999E-2</v>
      </c>
      <c r="D13" s="19">
        <v>1.2241721699956101E-2</v>
      </c>
      <c r="E13" s="19">
        <v>2.60974935007494E-2</v>
      </c>
      <c r="F13" s="19"/>
      <c r="G13" s="19">
        <v>1.4125644079357499E-2</v>
      </c>
      <c r="H13" s="19">
        <v>7.6590823785685899E-3</v>
      </c>
      <c r="I13" s="19">
        <v>2.11945610941759E-2</v>
      </c>
      <c r="J13" s="19">
        <v>6.5027582098720702E-3</v>
      </c>
      <c r="K13" s="19">
        <v>4.2195014445262399E-2</v>
      </c>
      <c r="L13" s="19">
        <v>4.5754743474574998E-2</v>
      </c>
      <c r="M13" s="19"/>
      <c r="N13" s="19">
        <v>5.8844258118925796E-3</v>
      </c>
      <c r="O13" s="19">
        <v>1.1905633904581801E-2</v>
      </c>
      <c r="P13" s="19">
        <v>2.2701274839174199E-2</v>
      </c>
      <c r="Q13" s="19">
        <v>3.5574985364330902E-2</v>
      </c>
      <c r="R13" s="19"/>
      <c r="S13" s="19">
        <v>1.0331222457299701E-2</v>
      </c>
      <c r="T13" s="19">
        <v>8.3880629889980605E-3</v>
      </c>
      <c r="U13" s="19">
        <v>3.2471049430089799E-2</v>
      </c>
      <c r="V13" s="19">
        <v>9.65485810470121E-3</v>
      </c>
      <c r="W13" s="19">
        <v>1.65799385862491E-2</v>
      </c>
      <c r="X13" s="19">
        <v>4.2092163449237503E-2</v>
      </c>
      <c r="Y13" s="19">
        <v>1.42588908535913E-2</v>
      </c>
      <c r="Z13" s="19">
        <v>2.10627900236714E-2</v>
      </c>
      <c r="AA13" s="19">
        <v>3.5041205120454798E-2</v>
      </c>
      <c r="AB13" s="19">
        <v>0</v>
      </c>
      <c r="AC13" s="19">
        <v>2.3404761624525199E-2</v>
      </c>
      <c r="AD13" s="19">
        <v>0</v>
      </c>
      <c r="AE13" s="19"/>
      <c r="AF13" s="19">
        <v>1.26776124945439E-2</v>
      </c>
      <c r="AG13" s="19">
        <v>3.5487490526211897E-2</v>
      </c>
      <c r="AH13" s="19">
        <v>1.30174703444342E-2</v>
      </c>
      <c r="AI13" s="19">
        <v>0</v>
      </c>
      <c r="AJ13" s="19">
        <v>3.3712264947653003E-2</v>
      </c>
      <c r="AK13" s="19"/>
      <c r="AL13" s="19">
        <v>7.4228618997926399E-3</v>
      </c>
      <c r="AM13" s="19">
        <v>2.8862137324938902E-2</v>
      </c>
      <c r="AN13" s="19">
        <v>5.11569827407913E-2</v>
      </c>
      <c r="AO13" s="19">
        <v>1.25797258300727E-2</v>
      </c>
      <c r="AP13" s="19">
        <v>0</v>
      </c>
      <c r="AQ13" s="19">
        <v>0</v>
      </c>
      <c r="AR13" s="19"/>
      <c r="AS13" s="19">
        <v>1.9167769765334901E-2</v>
      </c>
      <c r="AT13" s="19">
        <v>1.6378682882451801E-2</v>
      </c>
      <c r="AU13" s="19"/>
      <c r="AV13" s="19">
        <v>2.2483093157512599E-2</v>
      </c>
      <c r="AW13" s="19">
        <v>1.17986731526606E-2</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W18"/>
  <sheetViews>
    <sheetView showGridLines="0" topLeftCell="A4" workbookViewId="0">
      <pane xSplit="2" topLeftCell="C1" activePane="topRight" state="frozen"/>
      <selection pane="topRight" activeCell="D9" sqref="D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0.27292530361413098</v>
      </c>
      <c r="D9" s="17">
        <v>0.308941329875911</v>
      </c>
      <c r="E9" s="17">
        <v>0.21989304287775899</v>
      </c>
      <c r="F9" s="17"/>
      <c r="G9" s="17">
        <v>0.26769329562511301</v>
      </c>
      <c r="H9" s="17">
        <v>0.38184731532589899</v>
      </c>
      <c r="I9" s="17">
        <v>0.25956162436001401</v>
      </c>
      <c r="J9" s="17">
        <v>0.21137064530052799</v>
      </c>
      <c r="K9" s="17">
        <v>0.201722280214783</v>
      </c>
      <c r="L9" s="17">
        <v>0.16086272175779301</v>
      </c>
      <c r="M9" s="17"/>
      <c r="N9" s="17">
        <v>0.35928428098913801</v>
      </c>
      <c r="O9" s="17">
        <v>0.210216475726411</v>
      </c>
      <c r="P9" s="17">
        <v>0.27411474123319701</v>
      </c>
      <c r="Q9" s="17">
        <v>0.20200021437854901</v>
      </c>
      <c r="R9" s="17"/>
      <c r="S9" s="17">
        <v>0.3447185805995</v>
      </c>
      <c r="T9" s="17">
        <v>0.30727711976623301</v>
      </c>
      <c r="U9" s="17">
        <v>0.20537316559723301</v>
      </c>
      <c r="V9" s="17">
        <v>0.22469323589324899</v>
      </c>
      <c r="W9" s="17">
        <v>0.30000399402182898</v>
      </c>
      <c r="X9" s="17">
        <v>0.23008158824344699</v>
      </c>
      <c r="Y9" s="17">
        <v>0.20362011967837701</v>
      </c>
      <c r="Z9" s="17">
        <v>0.16377534545025499</v>
      </c>
      <c r="AA9" s="17">
        <v>0.377999271174632</v>
      </c>
      <c r="AB9" s="17">
        <v>0.16230265866758301</v>
      </c>
      <c r="AC9" s="17">
        <v>0.29193907066803998</v>
      </c>
      <c r="AD9" s="17">
        <v>0.33398236919944302</v>
      </c>
      <c r="AE9" s="17"/>
      <c r="AF9" s="17">
        <v>0.21225996694083299</v>
      </c>
      <c r="AG9" s="17">
        <v>0.222123836340679</v>
      </c>
      <c r="AH9" s="17">
        <v>0.26817705346854298</v>
      </c>
      <c r="AI9" s="17">
        <v>0.39676725853108102</v>
      </c>
      <c r="AJ9" s="17">
        <v>0.45982376865076602</v>
      </c>
      <c r="AK9" s="17"/>
      <c r="AL9" s="17">
        <v>0.36557809122889201</v>
      </c>
      <c r="AM9" s="17">
        <v>0.19412954883477801</v>
      </c>
      <c r="AN9" s="17">
        <v>0.20789069247037001</v>
      </c>
      <c r="AO9" s="17">
        <v>0.248745310954923</v>
      </c>
      <c r="AP9" s="17">
        <v>0.19213590164578701</v>
      </c>
      <c r="AQ9" s="17">
        <v>0.32569227158458203</v>
      </c>
      <c r="AR9" s="17"/>
      <c r="AS9" s="17">
        <v>0.30678447886657101</v>
      </c>
      <c r="AT9" s="17">
        <v>0.23502907112549701</v>
      </c>
      <c r="AU9" s="17"/>
      <c r="AV9" s="17">
        <v>0.35503023561277602</v>
      </c>
      <c r="AW9" s="17">
        <v>0.19954678270298801</v>
      </c>
    </row>
    <row r="10" spans="2:49" x14ac:dyDescent="0.3">
      <c r="B10" s="18" t="s">
        <v>440</v>
      </c>
      <c r="C10" s="17">
        <v>0.51835578476603095</v>
      </c>
      <c r="D10" s="17">
        <v>0.47336157011961699</v>
      </c>
      <c r="E10" s="17">
        <v>0.58171487371864405</v>
      </c>
      <c r="F10" s="17"/>
      <c r="G10" s="17">
        <v>0.50650461942552305</v>
      </c>
      <c r="H10" s="17">
        <v>0.49084977940741398</v>
      </c>
      <c r="I10" s="17">
        <v>0.55846653455499595</v>
      </c>
      <c r="J10" s="17">
        <v>0.51288810124390105</v>
      </c>
      <c r="K10" s="17">
        <v>0.58120728150558099</v>
      </c>
      <c r="L10" s="17">
        <v>0.47903172566310298</v>
      </c>
      <c r="M10" s="17"/>
      <c r="N10" s="17">
        <v>0.48310869918383398</v>
      </c>
      <c r="O10" s="17">
        <v>0.58510627368677104</v>
      </c>
      <c r="P10" s="17">
        <v>0.48375006323129699</v>
      </c>
      <c r="Q10" s="17">
        <v>0.54087733717983699</v>
      </c>
      <c r="R10" s="17"/>
      <c r="S10" s="17">
        <v>0.47988942075125801</v>
      </c>
      <c r="T10" s="17">
        <v>0.45591467033854899</v>
      </c>
      <c r="U10" s="17">
        <v>0.56378512353778698</v>
      </c>
      <c r="V10" s="17">
        <v>0.57204327094943697</v>
      </c>
      <c r="W10" s="17">
        <v>0.50322730368667401</v>
      </c>
      <c r="X10" s="17">
        <v>0.52413133555196401</v>
      </c>
      <c r="Y10" s="17">
        <v>0.51958675323097003</v>
      </c>
      <c r="Z10" s="17">
        <v>0.632060258304596</v>
      </c>
      <c r="AA10" s="17">
        <v>0.44026684834499602</v>
      </c>
      <c r="AB10" s="17">
        <v>0.61812740477899497</v>
      </c>
      <c r="AC10" s="17">
        <v>0.53286747848193805</v>
      </c>
      <c r="AD10" s="17">
        <v>0.532386657446283</v>
      </c>
      <c r="AE10" s="17"/>
      <c r="AF10" s="17">
        <v>0.55883409210616197</v>
      </c>
      <c r="AG10" s="17">
        <v>0.54695088246518198</v>
      </c>
      <c r="AH10" s="17">
        <v>0.52889601233564898</v>
      </c>
      <c r="AI10" s="17">
        <v>0.48607217703282601</v>
      </c>
      <c r="AJ10" s="17">
        <v>0.33792659838892902</v>
      </c>
      <c r="AK10" s="17"/>
      <c r="AL10" s="17">
        <v>0.51111167538749902</v>
      </c>
      <c r="AM10" s="17">
        <v>0.54642360960068903</v>
      </c>
      <c r="AN10" s="17">
        <v>0.52910391425958503</v>
      </c>
      <c r="AO10" s="17">
        <v>0.52201757982505703</v>
      </c>
      <c r="AP10" s="17">
        <v>0.41857412410406603</v>
      </c>
      <c r="AQ10" s="17">
        <v>0.51775260762875597</v>
      </c>
      <c r="AR10" s="17"/>
      <c r="AS10" s="17">
        <v>0.50318272387402696</v>
      </c>
      <c r="AT10" s="17">
        <v>0.53533794215293196</v>
      </c>
      <c r="AU10" s="17"/>
      <c r="AV10" s="17">
        <v>0.45852169342348997</v>
      </c>
      <c r="AW10" s="17">
        <v>0.602452511246238</v>
      </c>
    </row>
    <row r="11" spans="2:49" x14ac:dyDescent="0.3">
      <c r="B11" s="18" t="s">
        <v>441</v>
      </c>
      <c r="C11" s="17">
        <v>0.13707840177969799</v>
      </c>
      <c r="D11" s="17">
        <v>0.15058446661935401</v>
      </c>
      <c r="E11" s="17">
        <v>0.119404106413212</v>
      </c>
      <c r="F11" s="17"/>
      <c r="G11" s="17">
        <v>0.13236028423498999</v>
      </c>
      <c r="H11" s="17">
        <v>8.8121435380071694E-2</v>
      </c>
      <c r="I11" s="17">
        <v>0.10781130441339699</v>
      </c>
      <c r="J11" s="17">
        <v>0.190225573046334</v>
      </c>
      <c r="K11" s="17">
        <v>0.14397736519682899</v>
      </c>
      <c r="L11" s="17">
        <v>0.27061098540390199</v>
      </c>
      <c r="M11" s="17"/>
      <c r="N11" s="17">
        <v>0.103238041016667</v>
      </c>
      <c r="O11" s="17">
        <v>0.14745847950077101</v>
      </c>
      <c r="P11" s="17">
        <v>0.154306432147335</v>
      </c>
      <c r="Q11" s="17">
        <v>0.16526678251811</v>
      </c>
      <c r="R11" s="17"/>
      <c r="S11" s="17">
        <v>0.102935052110949</v>
      </c>
      <c r="T11" s="17">
        <v>0.153772959302892</v>
      </c>
      <c r="U11" s="17">
        <v>0.148461665729378</v>
      </c>
      <c r="V11" s="17">
        <v>0.12859222045152999</v>
      </c>
      <c r="W11" s="17">
        <v>0.14309781888855699</v>
      </c>
      <c r="X11" s="17">
        <v>0.18142088274908899</v>
      </c>
      <c r="Y11" s="17">
        <v>0.18012615675665899</v>
      </c>
      <c r="Z11" s="17">
        <v>0.119231104779953</v>
      </c>
      <c r="AA11" s="17">
        <v>0.12675643602165099</v>
      </c>
      <c r="AB11" s="17">
        <v>0.146078701481094</v>
      </c>
      <c r="AC11" s="17">
        <v>0.108571456448475</v>
      </c>
      <c r="AD11" s="17">
        <v>0.103369795782612</v>
      </c>
      <c r="AE11" s="17"/>
      <c r="AF11" s="17">
        <v>0.14907128193563601</v>
      </c>
      <c r="AG11" s="17">
        <v>0.14819709643037501</v>
      </c>
      <c r="AH11" s="17">
        <v>0.137300776632688</v>
      </c>
      <c r="AI11" s="17">
        <v>7.7955041041198297E-2</v>
      </c>
      <c r="AJ11" s="17">
        <v>5.9604773118810503E-2</v>
      </c>
      <c r="AK11" s="17"/>
      <c r="AL11" s="17">
        <v>7.5177874611355902E-2</v>
      </c>
      <c r="AM11" s="17">
        <v>0.188836912739442</v>
      </c>
      <c r="AN11" s="17">
        <v>0.175147272537718</v>
      </c>
      <c r="AO11" s="17">
        <v>0.148566509781625</v>
      </c>
      <c r="AP11" s="17">
        <v>0.24590337658599401</v>
      </c>
      <c r="AQ11" s="17">
        <v>6.0724221048205199E-2</v>
      </c>
      <c r="AR11" s="17"/>
      <c r="AS11" s="17">
        <v>0.13151443085937101</v>
      </c>
      <c r="AT11" s="17">
        <v>0.14330576951634899</v>
      </c>
      <c r="AU11" s="17"/>
      <c r="AV11" s="17">
        <v>0.121037697661955</v>
      </c>
      <c r="AW11" s="17">
        <v>0.154801468045285</v>
      </c>
    </row>
    <row r="12" spans="2:49" x14ac:dyDescent="0.3">
      <c r="B12" s="18" t="s">
        <v>442</v>
      </c>
      <c r="C12" s="17">
        <v>5.1275961485591902E-2</v>
      </c>
      <c r="D12" s="17">
        <v>4.7509700978131002E-2</v>
      </c>
      <c r="E12" s="17">
        <v>5.7286988983860199E-2</v>
      </c>
      <c r="F12" s="17"/>
      <c r="G12" s="17">
        <v>4.8215566331313998E-2</v>
      </c>
      <c r="H12" s="17">
        <v>2.7783123038300599E-2</v>
      </c>
      <c r="I12" s="17">
        <v>5.8273848708616002E-2</v>
      </c>
      <c r="J12" s="17">
        <v>7.2189647691690298E-2</v>
      </c>
      <c r="K12" s="17">
        <v>7.3093073082806603E-2</v>
      </c>
      <c r="L12" s="17">
        <v>5.45822557259633E-2</v>
      </c>
      <c r="M12" s="17"/>
      <c r="N12" s="17">
        <v>4.5396718676336399E-2</v>
      </c>
      <c r="O12" s="17">
        <v>3.5609828191908E-2</v>
      </c>
      <c r="P12" s="17">
        <v>5.5634857046419801E-2</v>
      </c>
      <c r="Q12" s="17">
        <v>7.6808158209947006E-2</v>
      </c>
      <c r="R12" s="17"/>
      <c r="S12" s="17">
        <v>3.3051961567751101E-2</v>
      </c>
      <c r="T12" s="17">
        <v>6.6464946402511799E-2</v>
      </c>
      <c r="U12" s="17">
        <v>5.4163956345334101E-2</v>
      </c>
      <c r="V12" s="17">
        <v>6.4152146837633497E-2</v>
      </c>
      <c r="W12" s="17">
        <v>3.7022423905232998E-2</v>
      </c>
      <c r="X12" s="17">
        <v>5.3222090101469499E-2</v>
      </c>
      <c r="Y12" s="17">
        <v>8.2408079480402296E-2</v>
      </c>
      <c r="Z12" s="17">
        <v>8.4933291465196306E-2</v>
      </c>
      <c r="AA12" s="17">
        <v>2.7641710627147299E-2</v>
      </c>
      <c r="AB12" s="17">
        <v>5.90328362682132E-2</v>
      </c>
      <c r="AC12" s="17">
        <v>4.2663226611919902E-2</v>
      </c>
      <c r="AD12" s="17">
        <v>3.0261177571662998E-2</v>
      </c>
      <c r="AE12" s="17"/>
      <c r="AF12" s="17">
        <v>4.49442140469224E-2</v>
      </c>
      <c r="AG12" s="17">
        <v>5.5542497465520403E-2</v>
      </c>
      <c r="AH12" s="17">
        <v>4.6015687682752701E-2</v>
      </c>
      <c r="AI12" s="17">
        <v>3.9205523394894901E-2</v>
      </c>
      <c r="AJ12" s="17">
        <v>0.142644859841495</v>
      </c>
      <c r="AK12" s="17"/>
      <c r="AL12" s="17">
        <v>3.4570702210259999E-2</v>
      </c>
      <c r="AM12" s="17">
        <v>4.7356790060273199E-2</v>
      </c>
      <c r="AN12" s="17">
        <v>5.0889400864976002E-2</v>
      </c>
      <c r="AO12" s="17">
        <v>6.18260583949089E-2</v>
      </c>
      <c r="AP12" s="17">
        <v>0.1065639887111</v>
      </c>
      <c r="AQ12" s="17">
        <v>9.5830899738456904E-2</v>
      </c>
      <c r="AR12" s="17"/>
      <c r="AS12" s="17">
        <v>4.5155285815457698E-2</v>
      </c>
      <c r="AT12" s="17">
        <v>5.8126410335972899E-2</v>
      </c>
      <c r="AU12" s="17"/>
      <c r="AV12" s="17">
        <v>4.6035302919515401E-2</v>
      </c>
      <c r="AW12" s="17">
        <v>4.3199238005488999E-2</v>
      </c>
    </row>
    <row r="13" spans="2:49" x14ac:dyDescent="0.3">
      <c r="B13" s="18" t="s">
        <v>176</v>
      </c>
      <c r="C13" s="19">
        <v>2.0364548354548598E-2</v>
      </c>
      <c r="D13" s="19">
        <v>1.96029324069877E-2</v>
      </c>
      <c r="E13" s="19">
        <v>2.1700988006525E-2</v>
      </c>
      <c r="F13" s="19"/>
      <c r="G13" s="19">
        <v>4.52262343830599E-2</v>
      </c>
      <c r="H13" s="19">
        <v>1.1398346848314801E-2</v>
      </c>
      <c r="I13" s="19">
        <v>1.5886687962977899E-2</v>
      </c>
      <c r="J13" s="19">
        <v>1.3326032717546401E-2</v>
      </c>
      <c r="K13" s="19">
        <v>0</v>
      </c>
      <c r="L13" s="19">
        <v>3.4912311449239099E-2</v>
      </c>
      <c r="M13" s="19"/>
      <c r="N13" s="19">
        <v>8.9722601340246604E-3</v>
      </c>
      <c r="O13" s="19">
        <v>2.1608942894138901E-2</v>
      </c>
      <c r="P13" s="19">
        <v>3.2193906341751399E-2</v>
      </c>
      <c r="Q13" s="19">
        <v>1.50475077135568E-2</v>
      </c>
      <c r="R13" s="19"/>
      <c r="S13" s="19">
        <v>3.9404984970542199E-2</v>
      </c>
      <c r="T13" s="19">
        <v>1.6570304189815199E-2</v>
      </c>
      <c r="U13" s="19">
        <v>2.8216088790267099E-2</v>
      </c>
      <c r="V13" s="19">
        <v>1.0519125868150001E-2</v>
      </c>
      <c r="W13" s="19">
        <v>1.6648459497706301E-2</v>
      </c>
      <c r="X13" s="19">
        <v>1.11441033540296E-2</v>
      </c>
      <c r="Y13" s="19">
        <v>1.42588908535913E-2</v>
      </c>
      <c r="Z13" s="19">
        <v>0</v>
      </c>
      <c r="AA13" s="19">
        <v>2.7335733831574501E-2</v>
      </c>
      <c r="AB13" s="19">
        <v>1.4458398804115501E-2</v>
      </c>
      <c r="AC13" s="19">
        <v>2.3958767789627699E-2</v>
      </c>
      <c r="AD13" s="19">
        <v>0</v>
      </c>
      <c r="AE13" s="19"/>
      <c r="AF13" s="19">
        <v>3.4890444970446202E-2</v>
      </c>
      <c r="AG13" s="19">
        <v>2.7185687298243499E-2</v>
      </c>
      <c r="AH13" s="19">
        <v>1.96104698803682E-2</v>
      </c>
      <c r="AI13" s="19">
        <v>0</v>
      </c>
      <c r="AJ13" s="19">
        <v>0</v>
      </c>
      <c r="AK13" s="19"/>
      <c r="AL13" s="19">
        <v>1.3561656561993001E-2</v>
      </c>
      <c r="AM13" s="19">
        <v>2.3253138764818299E-2</v>
      </c>
      <c r="AN13" s="19">
        <v>3.6968719867350099E-2</v>
      </c>
      <c r="AO13" s="19">
        <v>1.8844541043485801E-2</v>
      </c>
      <c r="AP13" s="19">
        <v>3.68226089530529E-2</v>
      </c>
      <c r="AQ13" s="19">
        <v>0</v>
      </c>
      <c r="AR13" s="19"/>
      <c r="AS13" s="19">
        <v>1.3363080584573001E-2</v>
      </c>
      <c r="AT13" s="19">
        <v>2.8200806869249199E-2</v>
      </c>
      <c r="AU13" s="19"/>
      <c r="AV13" s="19">
        <v>1.9375070382263101E-2</v>
      </c>
      <c r="AW13" s="19">
        <v>0</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W18"/>
  <sheetViews>
    <sheetView showGridLines="0" topLeftCell="A4"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0.280975803373192</v>
      </c>
      <c r="D9" s="17">
        <v>0.290617026372753</v>
      </c>
      <c r="E9" s="17">
        <v>0.26297840095109398</v>
      </c>
      <c r="F9" s="17"/>
      <c r="G9" s="17">
        <v>0.30255015435892901</v>
      </c>
      <c r="H9" s="17">
        <v>0.37434075019856</v>
      </c>
      <c r="I9" s="17">
        <v>0.25808449169888398</v>
      </c>
      <c r="J9" s="17">
        <v>0.24295954581681101</v>
      </c>
      <c r="K9" s="17">
        <v>0.19551824241296401</v>
      </c>
      <c r="L9" s="17">
        <v>0.149778679194734</v>
      </c>
      <c r="M9" s="17"/>
      <c r="N9" s="17">
        <v>0.35962532426918697</v>
      </c>
      <c r="O9" s="17">
        <v>0.21341449440881799</v>
      </c>
      <c r="P9" s="17">
        <v>0.23339560230404599</v>
      </c>
      <c r="Q9" s="17">
        <v>0.28518963731196301</v>
      </c>
      <c r="R9" s="17"/>
      <c r="S9" s="17">
        <v>0.35987461498545098</v>
      </c>
      <c r="T9" s="17">
        <v>0.339987903159432</v>
      </c>
      <c r="U9" s="17">
        <v>0.20847556488602001</v>
      </c>
      <c r="V9" s="17">
        <v>0.229653253568497</v>
      </c>
      <c r="W9" s="17">
        <v>0.29027190174891698</v>
      </c>
      <c r="X9" s="17">
        <v>0.25347994088599901</v>
      </c>
      <c r="Y9" s="17">
        <v>0.234847533723544</v>
      </c>
      <c r="Z9" s="17">
        <v>0.28839238046557197</v>
      </c>
      <c r="AA9" s="17">
        <v>0.39097081729225303</v>
      </c>
      <c r="AB9" s="17">
        <v>0.107546847326495</v>
      </c>
      <c r="AC9" s="17">
        <v>0.21836388939743101</v>
      </c>
      <c r="AD9" s="17">
        <v>0.262684680293229</v>
      </c>
      <c r="AE9" s="17"/>
      <c r="AF9" s="17">
        <v>0.24858501063379501</v>
      </c>
      <c r="AG9" s="17">
        <v>0.24192375889255599</v>
      </c>
      <c r="AH9" s="17">
        <v>0.245188925367023</v>
      </c>
      <c r="AI9" s="17">
        <v>0.41827251876040999</v>
      </c>
      <c r="AJ9" s="17">
        <v>0.54547198626997395</v>
      </c>
      <c r="AK9" s="17"/>
      <c r="AL9" s="17">
        <v>0.37604610247433901</v>
      </c>
      <c r="AM9" s="17">
        <v>0.21042375045874301</v>
      </c>
      <c r="AN9" s="17">
        <v>0.253976444385066</v>
      </c>
      <c r="AO9" s="17">
        <v>0.20684684616813201</v>
      </c>
      <c r="AP9" s="17">
        <v>0.188209011507564</v>
      </c>
      <c r="AQ9" s="17">
        <v>0.36484809710942401</v>
      </c>
      <c r="AR9" s="17"/>
      <c r="AS9" s="17">
        <v>0.31468729956284103</v>
      </c>
      <c r="AT9" s="17">
        <v>0.24324485784312899</v>
      </c>
      <c r="AU9" s="17"/>
      <c r="AV9" s="17">
        <v>0.34033220788054303</v>
      </c>
      <c r="AW9" s="17">
        <v>0.25768537707702699</v>
      </c>
    </row>
    <row r="10" spans="2:49" x14ac:dyDescent="0.3">
      <c r="B10" s="18" t="s">
        <v>440</v>
      </c>
      <c r="C10" s="17">
        <v>0.48860282286936502</v>
      </c>
      <c r="D10" s="17">
        <v>0.483472186122264</v>
      </c>
      <c r="E10" s="17">
        <v>0.497357212916752</v>
      </c>
      <c r="F10" s="17"/>
      <c r="G10" s="17">
        <v>0.45541048354228197</v>
      </c>
      <c r="H10" s="17">
        <v>0.47741422374405101</v>
      </c>
      <c r="I10" s="17">
        <v>0.53465436099763297</v>
      </c>
      <c r="J10" s="17">
        <v>0.468583498766458</v>
      </c>
      <c r="K10" s="17">
        <v>0.55541131607001104</v>
      </c>
      <c r="L10" s="17">
        <v>0.45626750893781698</v>
      </c>
      <c r="M10" s="17"/>
      <c r="N10" s="17">
        <v>0.45969262850134701</v>
      </c>
      <c r="O10" s="17">
        <v>0.579929135164022</v>
      </c>
      <c r="P10" s="17">
        <v>0.476665697223288</v>
      </c>
      <c r="Q10" s="17">
        <v>0.43808748295259098</v>
      </c>
      <c r="R10" s="17"/>
      <c r="S10" s="17">
        <v>0.42819762093082397</v>
      </c>
      <c r="T10" s="17">
        <v>0.38699298583029301</v>
      </c>
      <c r="U10" s="17">
        <v>0.545028761283745</v>
      </c>
      <c r="V10" s="17">
        <v>0.54645733952418596</v>
      </c>
      <c r="W10" s="17">
        <v>0.438726951236317</v>
      </c>
      <c r="X10" s="17">
        <v>0.553201547822185</v>
      </c>
      <c r="Y10" s="17">
        <v>0.51682647417809702</v>
      </c>
      <c r="Z10" s="17">
        <v>0.46478262421713201</v>
      </c>
      <c r="AA10" s="17">
        <v>0.42569190526226203</v>
      </c>
      <c r="AB10" s="17">
        <v>0.63668456510230897</v>
      </c>
      <c r="AC10" s="17">
        <v>0.54524379765383701</v>
      </c>
      <c r="AD10" s="17">
        <v>0.52730027149754599</v>
      </c>
      <c r="AE10" s="17"/>
      <c r="AF10" s="17">
        <v>0.44661825514006498</v>
      </c>
      <c r="AG10" s="17">
        <v>0.484441225650105</v>
      </c>
      <c r="AH10" s="17">
        <v>0.53623679462185003</v>
      </c>
      <c r="AI10" s="17">
        <v>0.475717882182082</v>
      </c>
      <c r="AJ10" s="17">
        <v>0.197599102613046</v>
      </c>
      <c r="AK10" s="17"/>
      <c r="AL10" s="17">
        <v>0.45237501131036501</v>
      </c>
      <c r="AM10" s="17">
        <v>0.54896931649769298</v>
      </c>
      <c r="AN10" s="17">
        <v>0.49139830074443003</v>
      </c>
      <c r="AO10" s="17">
        <v>0.49109177786486802</v>
      </c>
      <c r="AP10" s="17">
        <v>0.45164822012384898</v>
      </c>
      <c r="AQ10" s="17">
        <v>0.478509514980481</v>
      </c>
      <c r="AR10" s="17"/>
      <c r="AS10" s="17">
        <v>0.47410288565049402</v>
      </c>
      <c r="AT10" s="17">
        <v>0.50483159949549705</v>
      </c>
      <c r="AU10" s="17"/>
      <c r="AV10" s="17">
        <v>0.456093280667627</v>
      </c>
      <c r="AW10" s="17">
        <v>0.51413352621725905</v>
      </c>
    </row>
    <row r="11" spans="2:49" x14ac:dyDescent="0.3">
      <c r="B11" s="18" t="s">
        <v>441</v>
      </c>
      <c r="C11" s="17">
        <v>0.170608316331054</v>
      </c>
      <c r="D11" s="17">
        <v>0.17249120710636701</v>
      </c>
      <c r="E11" s="17">
        <v>0.16997654568419701</v>
      </c>
      <c r="F11" s="17"/>
      <c r="G11" s="17">
        <v>0.18312465616295301</v>
      </c>
      <c r="H11" s="17">
        <v>0.11870004920746401</v>
      </c>
      <c r="I11" s="17">
        <v>0.145429335993364</v>
      </c>
      <c r="J11" s="17">
        <v>0.23135107204313801</v>
      </c>
      <c r="K11" s="17">
        <v>0.14460961075176301</v>
      </c>
      <c r="L11" s="17">
        <v>0.28343617036948299</v>
      </c>
      <c r="M11" s="17"/>
      <c r="N11" s="17">
        <v>0.134619138868972</v>
      </c>
      <c r="O11" s="17">
        <v>0.167015349745225</v>
      </c>
      <c r="P11" s="17">
        <v>0.227082182068503</v>
      </c>
      <c r="Q11" s="17">
        <v>0.17559507263410401</v>
      </c>
      <c r="R11" s="17"/>
      <c r="S11" s="17">
        <v>0.160855599995611</v>
      </c>
      <c r="T11" s="17">
        <v>0.185052404124839</v>
      </c>
      <c r="U11" s="17">
        <v>0.19101928224394299</v>
      </c>
      <c r="V11" s="17">
        <v>0.19146640181487801</v>
      </c>
      <c r="W11" s="17">
        <v>0.20708998823314101</v>
      </c>
      <c r="X11" s="17">
        <v>0.103701323212265</v>
      </c>
      <c r="Y11" s="17">
        <v>0.15294607787107201</v>
      </c>
      <c r="Z11" s="17">
        <v>0.18614316124364999</v>
      </c>
      <c r="AA11" s="17">
        <v>0.14664081251081401</v>
      </c>
      <c r="AB11" s="17">
        <v>0.21010873944275299</v>
      </c>
      <c r="AC11" s="17">
        <v>0.19633621632204401</v>
      </c>
      <c r="AD11" s="17">
        <v>0.143860638666929</v>
      </c>
      <c r="AE11" s="17"/>
      <c r="AF11" s="17">
        <v>0.230738046957284</v>
      </c>
      <c r="AG11" s="17">
        <v>0.19724895838067899</v>
      </c>
      <c r="AH11" s="17">
        <v>0.166522425459316</v>
      </c>
      <c r="AI11" s="17">
        <v>9.0954736545833095E-2</v>
      </c>
      <c r="AJ11" s="17">
        <v>0.11428405127548499</v>
      </c>
      <c r="AK11" s="17"/>
      <c r="AL11" s="17">
        <v>0.13048743527651999</v>
      </c>
      <c r="AM11" s="17">
        <v>0.192623948390828</v>
      </c>
      <c r="AN11" s="17">
        <v>0.186433370566989</v>
      </c>
      <c r="AO11" s="17">
        <v>0.21092545886844999</v>
      </c>
      <c r="AP11" s="17">
        <v>0.2105500086939</v>
      </c>
      <c r="AQ11" s="17">
        <v>0.13468427053862</v>
      </c>
      <c r="AR11" s="17"/>
      <c r="AS11" s="17">
        <v>0.15137949643583001</v>
      </c>
      <c r="AT11" s="17">
        <v>0.19212980419360701</v>
      </c>
      <c r="AU11" s="17"/>
      <c r="AV11" s="17">
        <v>0.14512188493503</v>
      </c>
      <c r="AW11" s="17">
        <v>0.165288529811813</v>
      </c>
    </row>
    <row r="12" spans="2:49" x14ac:dyDescent="0.3">
      <c r="B12" s="18" t="s">
        <v>442</v>
      </c>
      <c r="C12" s="17">
        <v>4.4325469825204501E-2</v>
      </c>
      <c r="D12" s="17">
        <v>4.3500990544350998E-2</v>
      </c>
      <c r="E12" s="17">
        <v>4.6041672996982801E-2</v>
      </c>
      <c r="F12" s="17"/>
      <c r="G12" s="17">
        <v>3.4858032962574899E-2</v>
      </c>
      <c r="H12" s="17">
        <v>1.42495759424031E-2</v>
      </c>
      <c r="I12" s="17">
        <v>4.8178503014889101E-2</v>
      </c>
      <c r="J12" s="17">
        <v>5.0603125163720501E-2</v>
      </c>
      <c r="K12" s="17">
        <v>8.4237413446769896E-2</v>
      </c>
      <c r="L12" s="17">
        <v>9.8965913334129796E-2</v>
      </c>
      <c r="M12" s="17"/>
      <c r="N12" s="17">
        <v>4.3079365390287998E-2</v>
      </c>
      <c r="O12" s="17">
        <v>2.0316091753244801E-2</v>
      </c>
      <c r="P12" s="17">
        <v>4.0397303188460201E-2</v>
      </c>
      <c r="Q12" s="17">
        <v>8.1590416716535094E-2</v>
      </c>
      <c r="R12" s="17"/>
      <c r="S12" s="17">
        <v>2.8959772627793701E-2</v>
      </c>
      <c r="T12" s="17">
        <v>6.39628670700568E-2</v>
      </c>
      <c r="U12" s="17">
        <v>4.1341777776101603E-2</v>
      </c>
      <c r="V12" s="17">
        <v>3.2423005092439103E-2</v>
      </c>
      <c r="W12" s="17">
        <v>4.8475629495760099E-2</v>
      </c>
      <c r="X12" s="17">
        <v>6.8797200605847403E-2</v>
      </c>
      <c r="Y12" s="17">
        <v>6.7745546871946699E-2</v>
      </c>
      <c r="Z12" s="17">
        <v>2.01224701954122E-2</v>
      </c>
      <c r="AA12" s="17">
        <v>3.6696464934671102E-2</v>
      </c>
      <c r="AB12" s="17">
        <v>4.5659848128443398E-2</v>
      </c>
      <c r="AC12" s="17">
        <v>4.0056096626689401E-2</v>
      </c>
      <c r="AD12" s="17">
        <v>3.0261177571662998E-2</v>
      </c>
      <c r="AE12" s="17"/>
      <c r="AF12" s="17">
        <v>6.1386145892222299E-2</v>
      </c>
      <c r="AG12" s="17">
        <v>5.5034421824904103E-2</v>
      </c>
      <c r="AH12" s="17">
        <v>3.5992868791906697E-2</v>
      </c>
      <c r="AI12" s="17">
        <v>1.00262984996172E-2</v>
      </c>
      <c r="AJ12" s="17">
        <v>0.10893259489384199</v>
      </c>
      <c r="AK12" s="17"/>
      <c r="AL12" s="17">
        <v>2.52881975367562E-2</v>
      </c>
      <c r="AM12" s="17">
        <v>3.2711753640794101E-2</v>
      </c>
      <c r="AN12" s="17">
        <v>4.3325330673536902E-2</v>
      </c>
      <c r="AO12" s="17">
        <v>7.8681065254620403E-2</v>
      </c>
      <c r="AP12" s="17">
        <v>0.13322739385121199</v>
      </c>
      <c r="AQ12" s="17">
        <v>2.19581173714751E-2</v>
      </c>
      <c r="AR12" s="17"/>
      <c r="AS12" s="17">
        <v>4.6653263385393301E-2</v>
      </c>
      <c r="AT12" s="17">
        <v>4.1720131529609003E-2</v>
      </c>
      <c r="AU12" s="17"/>
      <c r="AV12" s="17">
        <v>4.2199932427068598E-2</v>
      </c>
      <c r="AW12" s="17">
        <v>5.6551853114991897E-2</v>
      </c>
    </row>
    <row r="13" spans="2:49" x14ac:dyDescent="0.3">
      <c r="B13" s="18" t="s">
        <v>176</v>
      </c>
      <c r="C13" s="19">
        <v>1.5487587601185E-2</v>
      </c>
      <c r="D13" s="19">
        <v>9.9185898542650097E-3</v>
      </c>
      <c r="E13" s="19">
        <v>2.3646167450974899E-2</v>
      </c>
      <c r="F13" s="19"/>
      <c r="G13" s="19">
        <v>2.4056672973261001E-2</v>
      </c>
      <c r="H13" s="19">
        <v>1.5295400907521701E-2</v>
      </c>
      <c r="I13" s="19">
        <v>1.36533082952298E-2</v>
      </c>
      <c r="J13" s="19">
        <v>6.5027582098720702E-3</v>
      </c>
      <c r="K13" s="19">
        <v>2.02234173184919E-2</v>
      </c>
      <c r="L13" s="19">
        <v>1.1551728163836599E-2</v>
      </c>
      <c r="M13" s="19"/>
      <c r="N13" s="19">
        <v>2.98354297020558E-3</v>
      </c>
      <c r="O13" s="19">
        <v>1.93249289286903E-2</v>
      </c>
      <c r="P13" s="19">
        <v>2.24592152157021E-2</v>
      </c>
      <c r="Q13" s="19">
        <v>1.9537390384806098E-2</v>
      </c>
      <c r="R13" s="19"/>
      <c r="S13" s="19">
        <v>2.21123914603201E-2</v>
      </c>
      <c r="T13" s="19">
        <v>2.4003839815379398E-2</v>
      </c>
      <c r="U13" s="19">
        <v>1.4134613810191101E-2</v>
      </c>
      <c r="V13" s="19">
        <v>0</v>
      </c>
      <c r="W13" s="19">
        <v>1.5435529285864299E-2</v>
      </c>
      <c r="X13" s="19">
        <v>2.0819987473704001E-2</v>
      </c>
      <c r="Y13" s="19">
        <v>2.7634367355340798E-2</v>
      </c>
      <c r="Z13" s="19">
        <v>4.0559363878234E-2</v>
      </c>
      <c r="AA13" s="19">
        <v>0</v>
      </c>
      <c r="AB13" s="19">
        <v>0</v>
      </c>
      <c r="AC13" s="19">
        <v>0</v>
      </c>
      <c r="AD13" s="19">
        <v>3.5893231970633099E-2</v>
      </c>
      <c r="AE13" s="19"/>
      <c r="AF13" s="19">
        <v>1.26725413766342E-2</v>
      </c>
      <c r="AG13" s="19">
        <v>2.1351635251755999E-2</v>
      </c>
      <c r="AH13" s="19">
        <v>1.6058985759904301E-2</v>
      </c>
      <c r="AI13" s="19">
        <v>5.0285640120575903E-3</v>
      </c>
      <c r="AJ13" s="19">
        <v>3.3712264947653003E-2</v>
      </c>
      <c r="AK13" s="19"/>
      <c r="AL13" s="19">
        <v>1.5803253402020701E-2</v>
      </c>
      <c r="AM13" s="19">
        <v>1.52712310119424E-2</v>
      </c>
      <c r="AN13" s="19">
        <v>2.48665536299775E-2</v>
      </c>
      <c r="AO13" s="19">
        <v>1.2454851843929599E-2</v>
      </c>
      <c r="AP13" s="19">
        <v>1.6365365823474299E-2</v>
      </c>
      <c r="AQ13" s="19">
        <v>0</v>
      </c>
      <c r="AR13" s="19"/>
      <c r="AS13" s="19">
        <v>1.3177054965440501E-2</v>
      </c>
      <c r="AT13" s="19">
        <v>1.8073606938157401E-2</v>
      </c>
      <c r="AU13" s="19"/>
      <c r="AV13" s="19">
        <v>1.62526940897312E-2</v>
      </c>
      <c r="AW13" s="19">
        <v>6.3407137789079897E-3</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W18"/>
  <sheetViews>
    <sheetView showGridLines="0" topLeftCell="A4"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0.30626077345834002</v>
      </c>
      <c r="D9" s="17">
        <v>0.36456760122687498</v>
      </c>
      <c r="E9" s="17">
        <v>0.21919957025904799</v>
      </c>
      <c r="F9" s="17"/>
      <c r="G9" s="17">
        <v>0.339023930395215</v>
      </c>
      <c r="H9" s="17">
        <v>0.34961332251941002</v>
      </c>
      <c r="I9" s="17">
        <v>0.29676134782749702</v>
      </c>
      <c r="J9" s="17">
        <v>0.244557660129504</v>
      </c>
      <c r="K9" s="17">
        <v>0.29899156318313602</v>
      </c>
      <c r="L9" s="17">
        <v>0.23446128329219401</v>
      </c>
      <c r="M9" s="17"/>
      <c r="N9" s="17">
        <v>0.35112658267235902</v>
      </c>
      <c r="O9" s="17">
        <v>0.25576085007791799</v>
      </c>
      <c r="P9" s="17">
        <v>0.33207032421515098</v>
      </c>
      <c r="Q9" s="17">
        <v>0.25857166168977902</v>
      </c>
      <c r="R9" s="17"/>
      <c r="S9" s="17">
        <v>0.29751941338803201</v>
      </c>
      <c r="T9" s="17">
        <v>0.29651369558978302</v>
      </c>
      <c r="U9" s="17">
        <v>0.32638994206791799</v>
      </c>
      <c r="V9" s="17">
        <v>0.30953682960476397</v>
      </c>
      <c r="W9" s="17">
        <v>0.31772487482616002</v>
      </c>
      <c r="X9" s="17">
        <v>0.26984928862118401</v>
      </c>
      <c r="Y9" s="17">
        <v>0.27589626962087299</v>
      </c>
      <c r="Z9" s="17">
        <v>0.30349986923806699</v>
      </c>
      <c r="AA9" s="17">
        <v>0.41538408213550698</v>
      </c>
      <c r="AB9" s="17">
        <v>0.25347579974245399</v>
      </c>
      <c r="AC9" s="17">
        <v>0.296423958749849</v>
      </c>
      <c r="AD9" s="17">
        <v>0.26630313180791998</v>
      </c>
      <c r="AE9" s="17"/>
      <c r="AF9" s="17">
        <v>0.26781230165634901</v>
      </c>
      <c r="AG9" s="17">
        <v>0.28837034400948103</v>
      </c>
      <c r="AH9" s="17">
        <v>0.315489486310362</v>
      </c>
      <c r="AI9" s="17">
        <v>0.30772509476154197</v>
      </c>
      <c r="AJ9" s="17">
        <v>0.49552695188072599</v>
      </c>
      <c r="AK9" s="17"/>
      <c r="AL9" s="17">
        <v>0.36963417016023897</v>
      </c>
      <c r="AM9" s="17">
        <v>0.233348147176304</v>
      </c>
      <c r="AN9" s="17">
        <v>0.32846491791274701</v>
      </c>
      <c r="AO9" s="17">
        <v>0.25011840424689802</v>
      </c>
      <c r="AP9" s="17">
        <v>0.30371663882515998</v>
      </c>
      <c r="AQ9" s="17">
        <v>0.34787415904639102</v>
      </c>
      <c r="AR9" s="17"/>
      <c r="AS9" s="17">
        <v>0.34815023553753799</v>
      </c>
      <c r="AT9" s="17">
        <v>0.25937679645825901</v>
      </c>
      <c r="AU9" s="17"/>
      <c r="AV9" s="17">
        <v>0.38450037731762499</v>
      </c>
      <c r="AW9" s="17">
        <v>0.26735337955242</v>
      </c>
    </row>
    <row r="10" spans="2:49" x14ac:dyDescent="0.3">
      <c r="B10" s="18" t="s">
        <v>440</v>
      </c>
      <c r="C10" s="17">
        <v>0.458558140006538</v>
      </c>
      <c r="D10" s="17">
        <v>0.45198084352946999</v>
      </c>
      <c r="E10" s="17">
        <v>0.47105755378974801</v>
      </c>
      <c r="F10" s="17"/>
      <c r="G10" s="17">
        <v>0.42286337834385401</v>
      </c>
      <c r="H10" s="17">
        <v>0.47175501032416101</v>
      </c>
      <c r="I10" s="17">
        <v>0.47462448495844101</v>
      </c>
      <c r="J10" s="17">
        <v>0.492914546320397</v>
      </c>
      <c r="K10" s="17">
        <v>0.40352376599623302</v>
      </c>
      <c r="L10" s="17">
        <v>0.45810039355637999</v>
      </c>
      <c r="M10" s="17"/>
      <c r="N10" s="17">
        <v>0.471218238229279</v>
      </c>
      <c r="O10" s="17">
        <v>0.47533101391959098</v>
      </c>
      <c r="P10" s="17">
        <v>0.448979759063934</v>
      </c>
      <c r="Q10" s="17">
        <v>0.43634249274223202</v>
      </c>
      <c r="R10" s="17"/>
      <c r="S10" s="17">
        <v>0.48327755738721001</v>
      </c>
      <c r="T10" s="17">
        <v>0.51115565350980996</v>
      </c>
      <c r="U10" s="17">
        <v>0.33552294663496002</v>
      </c>
      <c r="V10" s="17">
        <v>0.46825024747695998</v>
      </c>
      <c r="W10" s="17">
        <v>0.46208605193536001</v>
      </c>
      <c r="X10" s="17">
        <v>0.499724349237048</v>
      </c>
      <c r="Y10" s="17">
        <v>0.47419788943073798</v>
      </c>
      <c r="Z10" s="17">
        <v>0.43579969678429697</v>
      </c>
      <c r="AA10" s="17">
        <v>0.36949539957072502</v>
      </c>
      <c r="AB10" s="17">
        <v>0.47836481556413601</v>
      </c>
      <c r="AC10" s="17">
        <v>0.52472756520434904</v>
      </c>
      <c r="AD10" s="17">
        <v>0.40856246085234399</v>
      </c>
      <c r="AE10" s="17"/>
      <c r="AF10" s="17">
        <v>0.431185651306703</v>
      </c>
      <c r="AG10" s="17">
        <v>0.43713769195561297</v>
      </c>
      <c r="AH10" s="17">
        <v>0.46795559664127401</v>
      </c>
      <c r="AI10" s="17">
        <v>0.54343419033276696</v>
      </c>
      <c r="AJ10" s="17">
        <v>0.30139176210836699</v>
      </c>
      <c r="AK10" s="17"/>
      <c r="AL10" s="17">
        <v>0.45234707316033801</v>
      </c>
      <c r="AM10" s="17">
        <v>0.53370007107435102</v>
      </c>
      <c r="AN10" s="17">
        <v>0.35256634011439397</v>
      </c>
      <c r="AO10" s="17">
        <v>0.47142833618445501</v>
      </c>
      <c r="AP10" s="17">
        <v>0.383868328735891</v>
      </c>
      <c r="AQ10" s="17">
        <v>0.41175185296175398</v>
      </c>
      <c r="AR10" s="17"/>
      <c r="AS10" s="17">
        <v>0.435656820608185</v>
      </c>
      <c r="AT10" s="17">
        <v>0.48419000250011401</v>
      </c>
      <c r="AU10" s="17"/>
      <c r="AV10" s="17">
        <v>0.38349414595348702</v>
      </c>
      <c r="AW10" s="17">
        <v>0.55160080061716898</v>
      </c>
    </row>
    <row r="11" spans="2:49" x14ac:dyDescent="0.3">
      <c r="B11" s="18" t="s">
        <v>441</v>
      </c>
      <c r="C11" s="17">
        <v>0.14850297919160599</v>
      </c>
      <c r="D11" s="17">
        <v>0.11607346885882899</v>
      </c>
      <c r="E11" s="17">
        <v>0.19671746580299901</v>
      </c>
      <c r="F11" s="17"/>
      <c r="G11" s="17">
        <v>0.175273070064277</v>
      </c>
      <c r="H11" s="17">
        <v>0.119561458763357</v>
      </c>
      <c r="I11" s="17">
        <v>0.128882202569395</v>
      </c>
      <c r="J11" s="17">
        <v>0.158154949299596</v>
      </c>
      <c r="K11" s="17">
        <v>0.157522379837023</v>
      </c>
      <c r="L11" s="17">
        <v>0.19720148901720899</v>
      </c>
      <c r="M11" s="17"/>
      <c r="N11" s="17">
        <v>0.126971636046015</v>
      </c>
      <c r="O11" s="17">
        <v>0.16388620439478499</v>
      </c>
      <c r="P11" s="17">
        <v>0.124507463313898</v>
      </c>
      <c r="Q11" s="17">
        <v>0.191553899768724</v>
      </c>
      <c r="R11" s="17"/>
      <c r="S11" s="17">
        <v>0.15621180190499201</v>
      </c>
      <c r="T11" s="17">
        <v>9.7399678645683094E-2</v>
      </c>
      <c r="U11" s="17">
        <v>0.19606515085731399</v>
      </c>
      <c r="V11" s="17">
        <v>0.14375605324341201</v>
      </c>
      <c r="W11" s="17">
        <v>0.12028038417829</v>
      </c>
      <c r="X11" s="17">
        <v>0.15614942723368599</v>
      </c>
      <c r="Y11" s="17">
        <v>9.6281724507720795E-2</v>
      </c>
      <c r="Z11" s="17">
        <v>0.22011183402663101</v>
      </c>
      <c r="AA11" s="17">
        <v>0.15217276550851799</v>
      </c>
      <c r="AB11" s="17">
        <v>0.186198275362776</v>
      </c>
      <c r="AC11" s="17">
        <v>8.90268528270068E-2</v>
      </c>
      <c r="AD11" s="17">
        <v>0.21014815171379</v>
      </c>
      <c r="AE11" s="17"/>
      <c r="AF11" s="17">
        <v>0.18024340127508301</v>
      </c>
      <c r="AG11" s="17">
        <v>0.14858228136311899</v>
      </c>
      <c r="AH11" s="17">
        <v>0.14116749482014301</v>
      </c>
      <c r="AI11" s="17">
        <v>0.11138562595522999</v>
      </c>
      <c r="AJ11" s="17">
        <v>0.13436608846688899</v>
      </c>
      <c r="AK11" s="17"/>
      <c r="AL11" s="17">
        <v>0.138370868975666</v>
      </c>
      <c r="AM11" s="17">
        <v>0.147074602045172</v>
      </c>
      <c r="AN11" s="17">
        <v>0.16311019498836299</v>
      </c>
      <c r="AO11" s="17">
        <v>0.17746478696665</v>
      </c>
      <c r="AP11" s="17">
        <v>0.125416331692703</v>
      </c>
      <c r="AQ11" s="17">
        <v>0.131733428460478</v>
      </c>
      <c r="AR11" s="17"/>
      <c r="AS11" s="17">
        <v>0.12713617869722901</v>
      </c>
      <c r="AT11" s="17">
        <v>0.172417360833692</v>
      </c>
      <c r="AU11" s="17"/>
      <c r="AV11" s="17">
        <v>0.14166609322707099</v>
      </c>
      <c r="AW11" s="17">
        <v>9.4839979721003803E-2</v>
      </c>
    </row>
    <row r="12" spans="2:49" x14ac:dyDescent="0.3">
      <c r="B12" s="18" t="s">
        <v>442</v>
      </c>
      <c r="C12" s="17">
        <v>7.3060971212984896E-2</v>
      </c>
      <c r="D12" s="17">
        <v>5.5782748925056198E-2</v>
      </c>
      <c r="E12" s="17">
        <v>9.63496549808949E-2</v>
      </c>
      <c r="F12" s="17"/>
      <c r="G12" s="17">
        <v>4.8607679931595801E-2</v>
      </c>
      <c r="H12" s="17">
        <v>4.0568608653662602E-2</v>
      </c>
      <c r="I12" s="17">
        <v>9.0160391661777001E-2</v>
      </c>
      <c r="J12" s="17">
        <v>8.5444945708522499E-2</v>
      </c>
      <c r="K12" s="17">
        <v>0.129287155768018</v>
      </c>
      <c r="L12" s="17">
        <v>0.11023683413421601</v>
      </c>
      <c r="M12" s="17"/>
      <c r="N12" s="17">
        <v>4.1951133773736299E-2</v>
      </c>
      <c r="O12" s="17">
        <v>8.5530640651441905E-2</v>
      </c>
      <c r="P12" s="17">
        <v>8.0949719406662402E-2</v>
      </c>
      <c r="Q12" s="17">
        <v>0.103363969471365</v>
      </c>
      <c r="R12" s="17"/>
      <c r="S12" s="17">
        <v>5.2185243783573698E-2</v>
      </c>
      <c r="T12" s="17">
        <v>7.0191460684526003E-2</v>
      </c>
      <c r="U12" s="17">
        <v>0.11537509799715701</v>
      </c>
      <c r="V12" s="17">
        <v>7.8456869674864094E-2</v>
      </c>
      <c r="W12" s="17">
        <v>8.3328750473941796E-2</v>
      </c>
      <c r="X12" s="17">
        <v>5.2757935845543003E-2</v>
      </c>
      <c r="Y12" s="17">
        <v>0.125596115047441</v>
      </c>
      <c r="Z12" s="17">
        <v>4.0588599951004001E-2</v>
      </c>
      <c r="AA12" s="17">
        <v>5.4378816105306899E-2</v>
      </c>
      <c r="AB12" s="17">
        <v>7.1257359775551907E-2</v>
      </c>
      <c r="AC12" s="17">
        <v>8.9821623218794902E-2</v>
      </c>
      <c r="AD12" s="17">
        <v>0.114986255625947</v>
      </c>
      <c r="AE12" s="17"/>
      <c r="AF12" s="17">
        <v>0.10740027696655401</v>
      </c>
      <c r="AG12" s="17">
        <v>0.10904990603059</v>
      </c>
      <c r="AH12" s="17">
        <v>5.6405428405196398E-2</v>
      </c>
      <c r="AI12" s="17">
        <v>3.7455088950460999E-2</v>
      </c>
      <c r="AJ12" s="17">
        <v>6.87151975440181E-2</v>
      </c>
      <c r="AK12" s="17"/>
      <c r="AL12" s="17">
        <v>2.6535090427656501E-2</v>
      </c>
      <c r="AM12" s="17">
        <v>7.8115410843077396E-2</v>
      </c>
      <c r="AN12" s="17">
        <v>0.14670394544126</v>
      </c>
      <c r="AO12" s="17">
        <v>7.0365786253665505E-2</v>
      </c>
      <c r="AP12" s="17">
        <v>0.186998700746246</v>
      </c>
      <c r="AQ12" s="17">
        <v>8.7893432330498594E-2</v>
      </c>
      <c r="AR12" s="17"/>
      <c r="AS12" s="17">
        <v>7.4084546954585995E-2</v>
      </c>
      <c r="AT12" s="17">
        <v>7.1915353696189496E-2</v>
      </c>
      <c r="AU12" s="17"/>
      <c r="AV12" s="17">
        <v>7.6607590427103703E-2</v>
      </c>
      <c r="AW12" s="17">
        <v>6.8476481342999398E-2</v>
      </c>
    </row>
    <row r="13" spans="2:49" x14ac:dyDescent="0.3">
      <c r="B13" s="18" t="s">
        <v>176</v>
      </c>
      <c r="C13" s="19">
        <v>1.36171361305319E-2</v>
      </c>
      <c r="D13" s="19">
        <v>1.15953374597699E-2</v>
      </c>
      <c r="E13" s="19">
        <v>1.667575516731E-2</v>
      </c>
      <c r="F13" s="19"/>
      <c r="G13" s="19">
        <v>1.42319412650587E-2</v>
      </c>
      <c r="H13" s="19">
        <v>1.8501599739408899E-2</v>
      </c>
      <c r="I13" s="19">
        <v>9.5715729828897908E-3</v>
      </c>
      <c r="J13" s="19">
        <v>1.8927898541980799E-2</v>
      </c>
      <c r="K13" s="19">
        <v>1.067513521559E-2</v>
      </c>
      <c r="L13" s="19">
        <v>0</v>
      </c>
      <c r="M13" s="19"/>
      <c r="N13" s="19">
        <v>8.7324092786107092E-3</v>
      </c>
      <c r="O13" s="19">
        <v>1.9491290956264201E-2</v>
      </c>
      <c r="P13" s="19">
        <v>1.3492734000354801E-2</v>
      </c>
      <c r="Q13" s="19">
        <v>1.01679763278996E-2</v>
      </c>
      <c r="R13" s="19"/>
      <c r="S13" s="19">
        <v>1.0805983536191201E-2</v>
      </c>
      <c r="T13" s="19">
        <v>2.4739511570198599E-2</v>
      </c>
      <c r="U13" s="19">
        <v>2.6646862442651301E-2</v>
      </c>
      <c r="V13" s="19">
        <v>0</v>
      </c>
      <c r="W13" s="19">
        <v>1.65799385862491E-2</v>
      </c>
      <c r="X13" s="19">
        <v>2.1518999062538801E-2</v>
      </c>
      <c r="Y13" s="19">
        <v>2.80280013932271E-2</v>
      </c>
      <c r="Z13" s="19">
        <v>0</v>
      </c>
      <c r="AA13" s="19">
        <v>8.5689366799428495E-3</v>
      </c>
      <c r="AB13" s="19">
        <v>1.0703749555082701E-2</v>
      </c>
      <c r="AC13" s="19">
        <v>0</v>
      </c>
      <c r="AD13" s="19">
        <v>0</v>
      </c>
      <c r="AE13" s="19"/>
      <c r="AF13" s="19">
        <v>1.3358368795309701E-2</v>
      </c>
      <c r="AG13" s="19">
        <v>1.68597766411967E-2</v>
      </c>
      <c r="AH13" s="19">
        <v>1.8981993823024498E-2</v>
      </c>
      <c r="AI13" s="19">
        <v>0</v>
      </c>
      <c r="AJ13" s="19">
        <v>0</v>
      </c>
      <c r="AK13" s="19"/>
      <c r="AL13" s="19">
        <v>1.31127972760993E-2</v>
      </c>
      <c r="AM13" s="19">
        <v>7.7617688610954003E-3</v>
      </c>
      <c r="AN13" s="19">
        <v>9.1546015432356596E-3</v>
      </c>
      <c r="AO13" s="19">
        <v>3.06226863483322E-2</v>
      </c>
      <c r="AP13" s="19">
        <v>0</v>
      </c>
      <c r="AQ13" s="19">
        <v>2.0747127200878401E-2</v>
      </c>
      <c r="AR13" s="19"/>
      <c r="AS13" s="19">
        <v>1.4972218202462599E-2</v>
      </c>
      <c r="AT13" s="19">
        <v>1.21004865117446E-2</v>
      </c>
      <c r="AU13" s="19"/>
      <c r="AV13" s="19">
        <v>1.37317930747135E-2</v>
      </c>
      <c r="AW13" s="19">
        <v>1.77293587664086E-2</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W18"/>
  <sheetViews>
    <sheetView showGridLines="0" topLeftCell="A4"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0.26984230101983597</v>
      </c>
      <c r="D9" s="17">
        <v>0.28663071855010502</v>
      </c>
      <c r="E9" s="17">
        <v>0.24429449686763799</v>
      </c>
      <c r="F9" s="17"/>
      <c r="G9" s="17">
        <v>0.31603717138193299</v>
      </c>
      <c r="H9" s="17">
        <v>0.36642376753092198</v>
      </c>
      <c r="I9" s="17">
        <v>0.255115630024774</v>
      </c>
      <c r="J9" s="17">
        <v>0.21722269611261699</v>
      </c>
      <c r="K9" s="17">
        <v>0.12357746131304601</v>
      </c>
      <c r="L9" s="17">
        <v>0.140923969792424</v>
      </c>
      <c r="M9" s="17"/>
      <c r="N9" s="17">
        <v>0.31445921940570398</v>
      </c>
      <c r="O9" s="17">
        <v>0.21666409261848901</v>
      </c>
      <c r="P9" s="17">
        <v>0.29346454523392401</v>
      </c>
      <c r="Q9" s="17">
        <v>0.23290064279192499</v>
      </c>
      <c r="R9" s="17"/>
      <c r="S9" s="17">
        <v>0.35200044935008101</v>
      </c>
      <c r="T9" s="17">
        <v>0.31358986723828303</v>
      </c>
      <c r="U9" s="17">
        <v>0.15963273488572299</v>
      </c>
      <c r="V9" s="17">
        <v>0.28513895436706499</v>
      </c>
      <c r="W9" s="17">
        <v>0.24131052074251899</v>
      </c>
      <c r="X9" s="17">
        <v>0.26721208013351999</v>
      </c>
      <c r="Y9" s="17">
        <v>0.29271256651201899</v>
      </c>
      <c r="Z9" s="17">
        <v>0.27998225146210698</v>
      </c>
      <c r="AA9" s="17">
        <v>0.34965034014524798</v>
      </c>
      <c r="AB9" s="17">
        <v>7.9559311499582203E-2</v>
      </c>
      <c r="AC9" s="17">
        <v>0.176622896031678</v>
      </c>
      <c r="AD9" s="17">
        <v>0.22738053951342399</v>
      </c>
      <c r="AE9" s="17"/>
      <c r="AF9" s="17">
        <v>0.21116582631547301</v>
      </c>
      <c r="AG9" s="17">
        <v>0.24223727687118701</v>
      </c>
      <c r="AH9" s="17">
        <v>0.29639093048499299</v>
      </c>
      <c r="AI9" s="17">
        <v>0.34216793649967098</v>
      </c>
      <c r="AJ9" s="17">
        <v>0.41063914885712499</v>
      </c>
      <c r="AK9" s="17"/>
      <c r="AL9" s="17">
        <v>0.34916764548065299</v>
      </c>
      <c r="AM9" s="17">
        <v>0.212941328763917</v>
      </c>
      <c r="AN9" s="17">
        <v>0.24673627496521999</v>
      </c>
      <c r="AO9" s="17">
        <v>0.18838361601678999</v>
      </c>
      <c r="AP9" s="17">
        <v>0.18308651169161</v>
      </c>
      <c r="AQ9" s="17">
        <v>0.41238492003313099</v>
      </c>
      <c r="AR9" s="17"/>
      <c r="AS9" s="17">
        <v>0.29782607108864001</v>
      </c>
      <c r="AT9" s="17">
        <v>0.238522003093812</v>
      </c>
      <c r="AU9" s="17"/>
      <c r="AV9" s="17">
        <v>0.28951332354347398</v>
      </c>
      <c r="AW9" s="17">
        <v>0.31630313426794698</v>
      </c>
    </row>
    <row r="10" spans="2:49" x14ac:dyDescent="0.3">
      <c r="B10" s="18" t="s">
        <v>440</v>
      </c>
      <c r="C10" s="17">
        <v>0.42606906920020599</v>
      </c>
      <c r="D10" s="17">
        <v>0.44147768167802398</v>
      </c>
      <c r="E10" s="17">
        <v>0.40916658173367398</v>
      </c>
      <c r="F10" s="17"/>
      <c r="G10" s="17">
        <v>0.41234684331521099</v>
      </c>
      <c r="H10" s="17">
        <v>0.45372300277907301</v>
      </c>
      <c r="I10" s="17">
        <v>0.41966003727827</v>
      </c>
      <c r="J10" s="17">
        <v>0.44151944750858202</v>
      </c>
      <c r="K10" s="17">
        <v>0.45601745892751899</v>
      </c>
      <c r="L10" s="17">
        <v>0.32692447954906001</v>
      </c>
      <c r="M10" s="17"/>
      <c r="N10" s="17">
        <v>0.43198801658629399</v>
      </c>
      <c r="O10" s="17">
        <v>0.45497598543095102</v>
      </c>
      <c r="P10" s="17">
        <v>0.42572476002499399</v>
      </c>
      <c r="Q10" s="17">
        <v>0.38391259663921001</v>
      </c>
      <c r="R10" s="17"/>
      <c r="S10" s="17">
        <v>0.39207143124834198</v>
      </c>
      <c r="T10" s="17">
        <v>0.41219686953328799</v>
      </c>
      <c r="U10" s="17">
        <v>0.473286826669092</v>
      </c>
      <c r="V10" s="17">
        <v>0.44799638268152697</v>
      </c>
      <c r="W10" s="17">
        <v>0.39376393069344301</v>
      </c>
      <c r="X10" s="17">
        <v>0.408923757358159</v>
      </c>
      <c r="Y10" s="17">
        <v>0.40489363813826701</v>
      </c>
      <c r="Z10" s="17">
        <v>0.41270878078482298</v>
      </c>
      <c r="AA10" s="17">
        <v>0.41457663281403201</v>
      </c>
      <c r="AB10" s="17">
        <v>0.50361255492780799</v>
      </c>
      <c r="AC10" s="17">
        <v>0.51964196586473599</v>
      </c>
      <c r="AD10" s="17">
        <v>0.36506142532783598</v>
      </c>
      <c r="AE10" s="17"/>
      <c r="AF10" s="17">
        <v>0.40764055755890799</v>
      </c>
      <c r="AG10" s="17">
        <v>0.43519939410389502</v>
      </c>
      <c r="AH10" s="17">
        <v>0.43847448260752497</v>
      </c>
      <c r="AI10" s="17">
        <v>0.41558616539976601</v>
      </c>
      <c r="AJ10" s="17">
        <v>0.26352095634744599</v>
      </c>
      <c r="AK10" s="17"/>
      <c r="AL10" s="17">
        <v>0.437635502447066</v>
      </c>
      <c r="AM10" s="17">
        <v>0.43235341857642301</v>
      </c>
      <c r="AN10" s="17">
        <v>0.40328361447535199</v>
      </c>
      <c r="AO10" s="17">
        <v>0.42777819202877199</v>
      </c>
      <c r="AP10" s="17">
        <v>0.41929971801037103</v>
      </c>
      <c r="AQ10" s="17">
        <v>0.35770235622893298</v>
      </c>
      <c r="AR10" s="17"/>
      <c r="AS10" s="17">
        <v>0.41738428383405102</v>
      </c>
      <c r="AT10" s="17">
        <v>0.43578934864871199</v>
      </c>
      <c r="AU10" s="17"/>
      <c r="AV10" s="17">
        <v>0.40870083004145202</v>
      </c>
      <c r="AW10" s="17">
        <v>0.4366853300247</v>
      </c>
    </row>
    <row r="11" spans="2:49" x14ac:dyDescent="0.3">
      <c r="B11" s="18" t="s">
        <v>441</v>
      </c>
      <c r="C11" s="17">
        <v>0.22008428758863299</v>
      </c>
      <c r="D11" s="17">
        <v>0.200304741679628</v>
      </c>
      <c r="E11" s="17">
        <v>0.24859685039896701</v>
      </c>
      <c r="F11" s="17"/>
      <c r="G11" s="17">
        <v>0.20140116187493201</v>
      </c>
      <c r="H11" s="17">
        <v>0.144179592954297</v>
      </c>
      <c r="I11" s="17">
        <v>0.26354097058009002</v>
      </c>
      <c r="J11" s="17">
        <v>0.25011524444321698</v>
      </c>
      <c r="K11" s="17">
        <v>0.236652986512188</v>
      </c>
      <c r="L11" s="17">
        <v>0.32637024005180798</v>
      </c>
      <c r="M11" s="17"/>
      <c r="N11" s="17">
        <v>0.189356611940275</v>
      </c>
      <c r="O11" s="17">
        <v>0.25310887319667802</v>
      </c>
      <c r="P11" s="17">
        <v>0.19537541689461599</v>
      </c>
      <c r="Q11" s="17">
        <v>0.25930148144209902</v>
      </c>
      <c r="R11" s="17"/>
      <c r="S11" s="17">
        <v>0.17257572397262799</v>
      </c>
      <c r="T11" s="17">
        <v>0.18692892782182999</v>
      </c>
      <c r="U11" s="17">
        <v>0.26834263716234502</v>
      </c>
      <c r="V11" s="17">
        <v>0.194403303189399</v>
      </c>
      <c r="W11" s="17">
        <v>0.27054299842355201</v>
      </c>
      <c r="X11" s="17">
        <v>0.249921389601239</v>
      </c>
      <c r="Y11" s="17">
        <v>0.21979113150964699</v>
      </c>
      <c r="Z11" s="17">
        <v>0.202762998903982</v>
      </c>
      <c r="AA11" s="17">
        <v>0.15459851885197201</v>
      </c>
      <c r="AB11" s="17">
        <v>0.31360133166361298</v>
      </c>
      <c r="AC11" s="17">
        <v>0.26084422903606003</v>
      </c>
      <c r="AD11" s="17">
        <v>0.33845911022376701</v>
      </c>
      <c r="AE11" s="17"/>
      <c r="AF11" s="17">
        <v>0.26974498037243599</v>
      </c>
      <c r="AG11" s="17">
        <v>0.228221301032423</v>
      </c>
      <c r="AH11" s="17">
        <v>0.202417025464775</v>
      </c>
      <c r="AI11" s="17">
        <v>0.19131280106326001</v>
      </c>
      <c r="AJ11" s="17">
        <v>0.18230262490017499</v>
      </c>
      <c r="AK11" s="17"/>
      <c r="AL11" s="17">
        <v>0.160746126141003</v>
      </c>
      <c r="AM11" s="17">
        <v>0.26464314410017598</v>
      </c>
      <c r="AN11" s="17">
        <v>0.21831769245472701</v>
      </c>
      <c r="AO11" s="17">
        <v>0.28575839062524899</v>
      </c>
      <c r="AP11" s="17">
        <v>0.23048912520194401</v>
      </c>
      <c r="AQ11" s="17">
        <v>0.209103812839006</v>
      </c>
      <c r="AR11" s="17"/>
      <c r="AS11" s="17">
        <v>0.20234482328161599</v>
      </c>
      <c r="AT11" s="17">
        <v>0.239938842774648</v>
      </c>
      <c r="AU11" s="17"/>
      <c r="AV11" s="17">
        <v>0.21134915252379999</v>
      </c>
      <c r="AW11" s="17">
        <v>0.18233055490751399</v>
      </c>
    </row>
    <row r="12" spans="2:49" x14ac:dyDescent="0.3">
      <c r="B12" s="18" t="s">
        <v>442</v>
      </c>
      <c r="C12" s="17">
        <v>7.3038498272784802E-2</v>
      </c>
      <c r="D12" s="17">
        <v>6.11304985846709E-2</v>
      </c>
      <c r="E12" s="17">
        <v>8.6114347715323697E-2</v>
      </c>
      <c r="F12" s="17"/>
      <c r="G12" s="17">
        <v>4.5556437737176797E-2</v>
      </c>
      <c r="H12" s="17">
        <v>3.1771575539802498E-2</v>
      </c>
      <c r="I12" s="17">
        <v>5.0979006245293002E-2</v>
      </c>
      <c r="J12" s="17">
        <v>7.80086624599544E-2</v>
      </c>
      <c r="K12" s="17">
        <v>0.18375209324724701</v>
      </c>
      <c r="L12" s="17">
        <v>0.19675599626207901</v>
      </c>
      <c r="M12" s="17"/>
      <c r="N12" s="17">
        <v>4.9410568738681E-2</v>
      </c>
      <c r="O12" s="17">
        <v>7.1375326234902697E-2</v>
      </c>
      <c r="P12" s="17">
        <v>8.0780422814222805E-2</v>
      </c>
      <c r="Q12" s="17">
        <v>0.10819980722530401</v>
      </c>
      <c r="R12" s="17"/>
      <c r="S12" s="17">
        <v>7.2546411892756998E-2</v>
      </c>
      <c r="T12" s="17">
        <v>7.8896272417600999E-2</v>
      </c>
      <c r="U12" s="17">
        <v>8.4087343776128504E-2</v>
      </c>
      <c r="V12" s="17">
        <v>4.2197457226742202E-2</v>
      </c>
      <c r="W12" s="17">
        <v>7.3940064821501297E-2</v>
      </c>
      <c r="X12" s="17">
        <v>6.2798669553051994E-2</v>
      </c>
      <c r="Y12" s="17">
        <v>6.8343772986476106E-2</v>
      </c>
      <c r="Z12" s="17">
        <v>8.2661399465949303E-2</v>
      </c>
      <c r="AA12" s="17">
        <v>8.1174508188748107E-2</v>
      </c>
      <c r="AB12" s="17">
        <v>0.103226801908997</v>
      </c>
      <c r="AC12" s="17">
        <v>4.2890909067525802E-2</v>
      </c>
      <c r="AD12" s="17">
        <v>6.9098924934973896E-2</v>
      </c>
      <c r="AE12" s="17"/>
      <c r="AF12" s="17">
        <v>9.7386741392575499E-2</v>
      </c>
      <c r="AG12" s="17">
        <v>8.0245781872292907E-2</v>
      </c>
      <c r="AH12" s="17">
        <v>5.31732440521289E-2</v>
      </c>
      <c r="AI12" s="17">
        <v>4.6832006289140901E-2</v>
      </c>
      <c r="AJ12" s="17">
        <v>0.105824157563603</v>
      </c>
      <c r="AK12" s="17"/>
      <c r="AL12" s="17">
        <v>4.7190306127122501E-2</v>
      </c>
      <c r="AM12" s="17">
        <v>7.0392516770430194E-2</v>
      </c>
      <c r="AN12" s="17">
        <v>0.111650076055792</v>
      </c>
      <c r="AO12" s="17">
        <v>9.1679906610317802E-2</v>
      </c>
      <c r="AP12" s="17">
        <v>0.15498263325509401</v>
      </c>
      <c r="AQ12" s="17">
        <v>2.0808910898929198E-2</v>
      </c>
      <c r="AR12" s="17"/>
      <c r="AS12" s="17">
        <v>7.2940666485082295E-2</v>
      </c>
      <c r="AT12" s="17">
        <v>7.3147994624775406E-2</v>
      </c>
      <c r="AU12" s="17"/>
      <c r="AV12" s="17">
        <v>7.8742836632355706E-2</v>
      </c>
      <c r="AW12" s="17">
        <v>6.0043960094594402E-2</v>
      </c>
    </row>
    <row r="13" spans="2:49" x14ac:dyDescent="0.3">
      <c r="B13" s="18" t="s">
        <v>176</v>
      </c>
      <c r="C13" s="19">
        <v>1.0965843918540399E-2</v>
      </c>
      <c r="D13" s="19">
        <v>1.0456359507572E-2</v>
      </c>
      <c r="E13" s="19">
        <v>1.18277232843971E-2</v>
      </c>
      <c r="F13" s="19"/>
      <c r="G13" s="19">
        <v>2.4658385690746899E-2</v>
      </c>
      <c r="H13" s="19">
        <v>3.9020611959055601E-3</v>
      </c>
      <c r="I13" s="19">
        <v>1.0704355871573E-2</v>
      </c>
      <c r="J13" s="19">
        <v>1.313394947563E-2</v>
      </c>
      <c r="K13" s="19">
        <v>0</v>
      </c>
      <c r="L13" s="19">
        <v>9.0253143446288996E-3</v>
      </c>
      <c r="M13" s="19"/>
      <c r="N13" s="19">
        <v>1.47855833290465E-2</v>
      </c>
      <c r="O13" s="19">
        <v>3.8757225189795801E-3</v>
      </c>
      <c r="P13" s="19">
        <v>4.6548550322432301E-3</v>
      </c>
      <c r="Q13" s="19">
        <v>1.56854719014623E-2</v>
      </c>
      <c r="R13" s="19"/>
      <c r="S13" s="19">
        <v>1.0805983536191201E-2</v>
      </c>
      <c r="T13" s="19">
        <v>8.3880629889980605E-3</v>
      </c>
      <c r="U13" s="19">
        <v>1.4650457506710599E-2</v>
      </c>
      <c r="V13" s="19">
        <v>3.0263902535267801E-2</v>
      </c>
      <c r="W13" s="19">
        <v>2.0442485318983902E-2</v>
      </c>
      <c r="X13" s="19">
        <v>1.11441033540296E-2</v>
      </c>
      <c r="Y13" s="19">
        <v>1.42588908535913E-2</v>
      </c>
      <c r="Z13" s="19">
        <v>2.18845693831391E-2</v>
      </c>
      <c r="AA13" s="19">
        <v>0</v>
      </c>
      <c r="AB13" s="19">
        <v>0</v>
      </c>
      <c r="AC13" s="19">
        <v>0</v>
      </c>
      <c r="AD13" s="19">
        <v>0</v>
      </c>
      <c r="AE13" s="19"/>
      <c r="AF13" s="19">
        <v>1.40618943606065E-2</v>
      </c>
      <c r="AG13" s="19">
        <v>1.40962461202019E-2</v>
      </c>
      <c r="AH13" s="19">
        <v>9.5443173905777005E-3</v>
      </c>
      <c r="AI13" s="19">
        <v>4.1010907481623202E-3</v>
      </c>
      <c r="AJ13" s="19">
        <v>3.77131123316519E-2</v>
      </c>
      <c r="AK13" s="19"/>
      <c r="AL13" s="19">
        <v>5.2604198041556003E-3</v>
      </c>
      <c r="AM13" s="19">
        <v>1.9669591789053299E-2</v>
      </c>
      <c r="AN13" s="19">
        <v>2.0012342048909702E-2</v>
      </c>
      <c r="AO13" s="19">
        <v>6.3998947188722097E-3</v>
      </c>
      <c r="AP13" s="19">
        <v>1.21420118409808E-2</v>
      </c>
      <c r="AQ13" s="19">
        <v>0</v>
      </c>
      <c r="AR13" s="19"/>
      <c r="AS13" s="19">
        <v>9.5041553106093805E-3</v>
      </c>
      <c r="AT13" s="19">
        <v>1.2601810858052599E-2</v>
      </c>
      <c r="AU13" s="19"/>
      <c r="AV13" s="19">
        <v>1.1693857258917599E-2</v>
      </c>
      <c r="AW13" s="19">
        <v>4.6370207052443104E-3</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J18"/>
  <sheetViews>
    <sheetView showGridLines="0" workbookViewId="0">
      <pane xSplit="2" topLeftCell="C1" activePane="topRight" state="frozen"/>
      <selection pane="topRight" activeCell="B9" sqref="B9"/>
    </sheetView>
  </sheetViews>
  <sheetFormatPr defaultColWidth="11.5546875" defaultRowHeight="14.4" x14ac:dyDescent="0.3"/>
  <cols>
    <col min="2" max="2" width="25.6640625" customWidth="1"/>
    <col min="3" max="10" width="20.6640625" customWidth="1"/>
  </cols>
  <sheetData>
    <row r="2" spans="2:10" ht="40.049999999999997" customHeight="1" x14ac:dyDescent="0.3">
      <c r="D2" s="32" t="s">
        <v>475</v>
      </c>
      <c r="E2" s="28"/>
      <c r="F2" s="28"/>
      <c r="G2" s="28"/>
      <c r="H2" s="28"/>
      <c r="I2" s="28"/>
      <c r="J2" s="28"/>
    </row>
    <row r="6" spans="2:10" ht="49.95" customHeight="1" x14ac:dyDescent="0.3">
      <c r="B6" s="20" t="s">
        <v>15</v>
      </c>
      <c r="C6" s="20" t="s">
        <v>484</v>
      </c>
      <c r="D6" s="20" t="s">
        <v>485</v>
      </c>
      <c r="E6" s="20" t="s">
        <v>486</v>
      </c>
      <c r="F6" s="20" t="s">
        <v>487</v>
      </c>
      <c r="G6" s="20" t="s">
        <v>488</v>
      </c>
      <c r="H6" s="20" t="s">
        <v>489</v>
      </c>
      <c r="I6" s="20" t="s">
        <v>490</v>
      </c>
    </row>
    <row r="7" spans="2:10" x14ac:dyDescent="0.3">
      <c r="B7" s="18" t="s">
        <v>439</v>
      </c>
      <c r="C7" s="17">
        <v>0.22896911908383799</v>
      </c>
      <c r="D7" s="17">
        <v>0.17284274100215699</v>
      </c>
      <c r="E7" s="17">
        <v>0.115244813777167</v>
      </c>
      <c r="F7" s="17">
        <v>0.39607486544038001</v>
      </c>
      <c r="G7" s="17">
        <v>0.36584008266582402</v>
      </c>
      <c r="H7" s="17">
        <v>0.31936001285066401</v>
      </c>
      <c r="I7" s="17">
        <v>0.201652763795584</v>
      </c>
    </row>
    <row r="8" spans="2:10" x14ac:dyDescent="0.3">
      <c r="B8" s="18" t="s">
        <v>440</v>
      </c>
      <c r="C8" s="17">
        <v>0.43790404604806998</v>
      </c>
      <c r="D8" s="17">
        <v>0.40035483433510199</v>
      </c>
      <c r="E8" s="17">
        <v>0.25365788667280498</v>
      </c>
      <c r="F8" s="17">
        <v>0.47712187886502</v>
      </c>
      <c r="G8" s="17">
        <v>0.48302569276350998</v>
      </c>
      <c r="H8" s="17">
        <v>0.50126400633550094</v>
      </c>
      <c r="I8" s="17">
        <v>0.45065508680198002</v>
      </c>
    </row>
    <row r="9" spans="2:10" x14ac:dyDescent="0.3">
      <c r="B9" s="18" t="s">
        <v>441</v>
      </c>
      <c r="C9" s="17">
        <v>0.23707849435402401</v>
      </c>
      <c r="D9" s="17">
        <v>0.25954944788705903</v>
      </c>
      <c r="E9" s="17">
        <v>0.30057874239135401</v>
      </c>
      <c r="F9" s="17">
        <v>9.3806675965579303E-2</v>
      </c>
      <c r="G9" s="17">
        <v>0.105058126814927</v>
      </c>
      <c r="H9" s="17">
        <v>0.13327108640745</v>
      </c>
      <c r="I9" s="17">
        <v>0.254528870778996</v>
      </c>
    </row>
    <row r="10" spans="2:10" x14ac:dyDescent="0.3">
      <c r="B10" s="18" t="s">
        <v>442</v>
      </c>
      <c r="C10" s="17">
        <v>7.8026222332071099E-2</v>
      </c>
      <c r="D10" s="17">
        <v>0.12651263608737201</v>
      </c>
      <c r="E10" s="17">
        <v>0.30102556634914102</v>
      </c>
      <c r="F10" s="17">
        <v>2.4025732746367101E-2</v>
      </c>
      <c r="G10" s="17">
        <v>3.0802929813395202E-2</v>
      </c>
      <c r="H10" s="17">
        <v>3.6249927445583301E-2</v>
      </c>
      <c r="I10" s="17">
        <v>7.1506260840009203E-2</v>
      </c>
    </row>
    <row r="11" spans="2:10" x14ac:dyDescent="0.3">
      <c r="B11" s="18" t="s">
        <v>176</v>
      </c>
      <c r="C11" s="17">
        <v>1.8022118181997102E-2</v>
      </c>
      <c r="D11" s="17">
        <v>4.0740340688310103E-2</v>
      </c>
      <c r="E11" s="17">
        <v>2.9492990809533399E-2</v>
      </c>
      <c r="F11" s="17">
        <v>8.9708469826540807E-3</v>
      </c>
      <c r="G11" s="17">
        <v>1.52731679423437E-2</v>
      </c>
      <c r="H11" s="17">
        <v>9.8549669608019395E-3</v>
      </c>
      <c r="I11" s="17">
        <v>2.1657017783431199E-2</v>
      </c>
    </row>
    <row r="12" spans="2:10" x14ac:dyDescent="0.3">
      <c r="B12" s="16" t="s">
        <v>350</v>
      </c>
      <c r="C12" s="16"/>
      <c r="D12" s="16"/>
      <c r="E12" s="16"/>
      <c r="F12" s="16"/>
      <c r="G12" s="16"/>
      <c r="H12" s="16"/>
      <c r="I12" s="16"/>
    </row>
    <row r="13" spans="2:10" x14ac:dyDescent="0.3">
      <c r="B13" t="s">
        <v>81</v>
      </c>
    </row>
    <row r="14" spans="2:10" x14ac:dyDescent="0.3">
      <c r="B14" t="s">
        <v>82</v>
      </c>
    </row>
    <row r="18" spans="2:2" x14ac:dyDescent="0.3">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W18"/>
  <sheetViews>
    <sheetView showGridLines="0" topLeftCell="A4" workbookViewId="0">
      <pane xSplit="2" topLeftCell="C1" activePane="topRight" state="frozen"/>
      <selection pane="topRight" activeCell="A9" sqref="A9:XFD2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0.22896911908383799</v>
      </c>
      <c r="D9" s="17">
        <v>0.25606173575179297</v>
      </c>
      <c r="E9" s="17">
        <v>0.190350129267716</v>
      </c>
      <c r="F9" s="17"/>
      <c r="G9" s="17">
        <v>0.25702603239356198</v>
      </c>
      <c r="H9" s="17">
        <v>0.29439657804006902</v>
      </c>
      <c r="I9" s="17">
        <v>0.25886895660804798</v>
      </c>
      <c r="J9" s="17">
        <v>0.177347882531769</v>
      </c>
      <c r="K9" s="17">
        <v>0.114571017815217</v>
      </c>
      <c r="L9" s="17">
        <v>9.7233959096825195E-2</v>
      </c>
      <c r="M9" s="17"/>
      <c r="N9" s="17">
        <v>0.24943856128622499</v>
      </c>
      <c r="O9" s="17">
        <v>0.17357164248278001</v>
      </c>
      <c r="P9" s="17">
        <v>0.264489281236435</v>
      </c>
      <c r="Q9" s="17">
        <v>0.21646587681531401</v>
      </c>
      <c r="R9" s="17"/>
      <c r="S9" s="17">
        <v>0.29381331173334102</v>
      </c>
      <c r="T9" s="17">
        <v>0.24599812861762699</v>
      </c>
      <c r="U9" s="17">
        <v>0.14567283234582501</v>
      </c>
      <c r="V9" s="17">
        <v>0.25914489014737302</v>
      </c>
      <c r="W9" s="17">
        <v>0.19420927260234799</v>
      </c>
      <c r="X9" s="17">
        <v>0.23142706195406201</v>
      </c>
      <c r="Y9" s="17">
        <v>0.164528467831659</v>
      </c>
      <c r="Z9" s="17">
        <v>0.24714196389742499</v>
      </c>
      <c r="AA9" s="17">
        <v>0.29489542147158398</v>
      </c>
      <c r="AB9" s="17">
        <v>0.151203859099347</v>
      </c>
      <c r="AC9" s="17">
        <v>8.5726720263995498E-2</v>
      </c>
      <c r="AD9" s="17">
        <v>0.26278499644900399</v>
      </c>
      <c r="AE9" s="17"/>
      <c r="AF9" s="17">
        <v>0.18677303776033599</v>
      </c>
      <c r="AG9" s="17">
        <v>0.206458806531366</v>
      </c>
      <c r="AH9" s="17">
        <v>0.19023368687882</v>
      </c>
      <c r="AI9" s="17">
        <v>0.346698606605988</v>
      </c>
      <c r="AJ9" s="17">
        <v>0.40488414570998699</v>
      </c>
      <c r="AK9" s="17"/>
      <c r="AL9" s="17">
        <v>0.29752413132045902</v>
      </c>
      <c r="AM9" s="17">
        <v>0.14917571379640299</v>
      </c>
      <c r="AN9" s="17">
        <v>0.21688897716269301</v>
      </c>
      <c r="AO9" s="17">
        <v>0.17246897224917301</v>
      </c>
      <c r="AP9" s="17">
        <v>0.240772636202884</v>
      </c>
      <c r="AQ9" s="17">
        <v>0.33496718377173101</v>
      </c>
      <c r="AR9" s="17"/>
      <c r="AS9" s="17">
        <v>0.25459384507313498</v>
      </c>
      <c r="AT9" s="17">
        <v>0.20028913599777701</v>
      </c>
      <c r="AU9" s="17"/>
      <c r="AV9" s="17">
        <v>0.27252281678439899</v>
      </c>
      <c r="AW9" s="17">
        <v>0.21474243117549299</v>
      </c>
    </row>
    <row r="10" spans="2:49" x14ac:dyDescent="0.3">
      <c r="B10" s="18" t="s">
        <v>440</v>
      </c>
      <c r="C10" s="17">
        <v>0.43790404604806998</v>
      </c>
      <c r="D10" s="17">
        <v>0.43120648538963002</v>
      </c>
      <c r="E10" s="17">
        <v>0.44828812707270199</v>
      </c>
      <c r="F10" s="17"/>
      <c r="G10" s="17">
        <v>0.46042217224738802</v>
      </c>
      <c r="H10" s="17">
        <v>0.47477387530450099</v>
      </c>
      <c r="I10" s="17">
        <v>0.436751291067346</v>
      </c>
      <c r="J10" s="17">
        <v>0.38857167570421502</v>
      </c>
      <c r="K10" s="17">
        <v>0.40763259801412</v>
      </c>
      <c r="L10" s="17">
        <v>0.392420023334414</v>
      </c>
      <c r="M10" s="17"/>
      <c r="N10" s="17">
        <v>0.430563133579142</v>
      </c>
      <c r="O10" s="17">
        <v>0.47722397455146898</v>
      </c>
      <c r="P10" s="17">
        <v>0.40704050350225202</v>
      </c>
      <c r="Q10" s="17">
        <v>0.445935654137322</v>
      </c>
      <c r="R10" s="17"/>
      <c r="S10" s="17">
        <v>0.39009879774307199</v>
      </c>
      <c r="T10" s="17">
        <v>0.39196986664335698</v>
      </c>
      <c r="U10" s="17">
        <v>0.47454323339941601</v>
      </c>
      <c r="V10" s="17">
        <v>0.41603986038388802</v>
      </c>
      <c r="W10" s="17">
        <v>0.40253570254402499</v>
      </c>
      <c r="X10" s="17">
        <v>0.47053127100034098</v>
      </c>
      <c r="Y10" s="17">
        <v>0.50170838746135804</v>
      </c>
      <c r="Z10" s="17">
        <v>0.47266123715869901</v>
      </c>
      <c r="AA10" s="17">
        <v>0.48016873968768398</v>
      </c>
      <c r="AB10" s="17">
        <v>0.414019124235606</v>
      </c>
      <c r="AC10" s="17">
        <v>0.54349502175273401</v>
      </c>
      <c r="AD10" s="17">
        <v>0.41185129707253998</v>
      </c>
      <c r="AE10" s="17"/>
      <c r="AF10" s="17">
        <v>0.40456205623790498</v>
      </c>
      <c r="AG10" s="17">
        <v>0.47164569295460701</v>
      </c>
      <c r="AH10" s="17">
        <v>0.50347926898329898</v>
      </c>
      <c r="AI10" s="17">
        <v>0.384119919462034</v>
      </c>
      <c r="AJ10" s="17">
        <v>0.28758477513000602</v>
      </c>
      <c r="AK10" s="17"/>
      <c r="AL10" s="17">
        <v>0.44767693762112198</v>
      </c>
      <c r="AM10" s="17">
        <v>0.43859917047913499</v>
      </c>
      <c r="AN10" s="17">
        <v>0.41322688441314198</v>
      </c>
      <c r="AO10" s="17">
        <v>0.43969838615383</v>
      </c>
      <c r="AP10" s="17">
        <v>0.398492166731923</v>
      </c>
      <c r="AQ10" s="17">
        <v>0.46524979515027898</v>
      </c>
      <c r="AR10" s="17"/>
      <c r="AS10" s="17">
        <v>0.44020039529145499</v>
      </c>
      <c r="AT10" s="17">
        <v>0.43533390120096199</v>
      </c>
      <c r="AU10" s="17"/>
      <c r="AV10" s="17">
        <v>0.42598194694910901</v>
      </c>
      <c r="AW10" s="17">
        <v>0.47180428641238897</v>
      </c>
    </row>
    <row r="11" spans="2:49" x14ac:dyDescent="0.3">
      <c r="B11" s="18" t="s">
        <v>441</v>
      </c>
      <c r="C11" s="17">
        <v>0.23707849435402401</v>
      </c>
      <c r="D11" s="17">
        <v>0.226606255793664</v>
      </c>
      <c r="E11" s="17">
        <v>0.25247442306481699</v>
      </c>
      <c r="F11" s="17"/>
      <c r="G11" s="17">
        <v>0.18989051014445699</v>
      </c>
      <c r="H11" s="17">
        <v>0.18847951645394201</v>
      </c>
      <c r="I11" s="17">
        <v>0.21766172598209399</v>
      </c>
      <c r="J11" s="17">
        <v>0.322925294706917</v>
      </c>
      <c r="K11" s="17">
        <v>0.31045180539492401</v>
      </c>
      <c r="L11" s="17">
        <v>0.31645652008870001</v>
      </c>
      <c r="M11" s="17"/>
      <c r="N11" s="17">
        <v>0.24497729992969999</v>
      </c>
      <c r="O11" s="17">
        <v>0.25509282634888297</v>
      </c>
      <c r="P11" s="17">
        <v>0.21351481295124999</v>
      </c>
      <c r="Q11" s="17">
        <v>0.22802270963215601</v>
      </c>
      <c r="R11" s="17"/>
      <c r="S11" s="17">
        <v>0.251280050141861</v>
      </c>
      <c r="T11" s="17">
        <v>0.222967646117472</v>
      </c>
      <c r="U11" s="17">
        <v>0.23340028556303999</v>
      </c>
      <c r="V11" s="17">
        <v>0.23963863537347699</v>
      </c>
      <c r="W11" s="17">
        <v>0.270169335688765</v>
      </c>
      <c r="X11" s="17">
        <v>0.22636475434108699</v>
      </c>
      <c r="Y11" s="17">
        <v>0.25423130340071598</v>
      </c>
      <c r="Z11" s="17">
        <v>0.20001688111937499</v>
      </c>
      <c r="AA11" s="17">
        <v>0.16143708445855001</v>
      </c>
      <c r="AB11" s="17">
        <v>0.309608795229113</v>
      </c>
      <c r="AC11" s="17">
        <v>0.26079458059489402</v>
      </c>
      <c r="AD11" s="17">
        <v>0.22600360397181901</v>
      </c>
      <c r="AE11" s="17"/>
      <c r="AF11" s="17">
        <v>0.29762897851196402</v>
      </c>
      <c r="AG11" s="17">
        <v>0.22013696063625099</v>
      </c>
      <c r="AH11" s="17">
        <v>0.224307254941222</v>
      </c>
      <c r="AI11" s="17">
        <v>0.21261135161155101</v>
      </c>
      <c r="AJ11" s="17">
        <v>0.23881588161598899</v>
      </c>
      <c r="AK11" s="17"/>
      <c r="AL11" s="17">
        <v>0.18371649344666899</v>
      </c>
      <c r="AM11" s="17">
        <v>0.30240272732738999</v>
      </c>
      <c r="AN11" s="17">
        <v>0.27173664867344299</v>
      </c>
      <c r="AO11" s="17">
        <v>0.28358221350763002</v>
      </c>
      <c r="AP11" s="17">
        <v>0.17937233313642101</v>
      </c>
      <c r="AQ11" s="17">
        <v>0.13127659397889099</v>
      </c>
      <c r="AR11" s="17"/>
      <c r="AS11" s="17">
        <v>0.21389150347232599</v>
      </c>
      <c r="AT11" s="17">
        <v>0.26303008917620802</v>
      </c>
      <c r="AU11" s="17"/>
      <c r="AV11" s="17">
        <v>0.204297437146754</v>
      </c>
      <c r="AW11" s="17">
        <v>0.23521660310765899</v>
      </c>
    </row>
    <row r="12" spans="2:49" x14ac:dyDescent="0.3">
      <c r="B12" s="18" t="s">
        <v>442</v>
      </c>
      <c r="C12" s="17">
        <v>7.8026222332071099E-2</v>
      </c>
      <c r="D12" s="17">
        <v>6.9968152089183805E-2</v>
      </c>
      <c r="E12" s="17">
        <v>8.7978107678697598E-2</v>
      </c>
      <c r="F12" s="17"/>
      <c r="G12" s="17">
        <v>5.8863532118230102E-2</v>
      </c>
      <c r="H12" s="17">
        <v>3.48932153472006E-2</v>
      </c>
      <c r="I12" s="17">
        <v>6.4525322455613501E-2</v>
      </c>
      <c r="J12" s="17">
        <v>0.104652388847228</v>
      </c>
      <c r="K12" s="17">
        <v>0.14739297865998499</v>
      </c>
      <c r="L12" s="17">
        <v>0.17119787361372801</v>
      </c>
      <c r="M12" s="17"/>
      <c r="N12" s="17">
        <v>5.2959243091489402E-2</v>
      </c>
      <c r="O12" s="17">
        <v>7.4263321949368702E-2</v>
      </c>
      <c r="P12" s="17">
        <v>9.6692071457287795E-2</v>
      </c>
      <c r="Q12" s="17">
        <v>0.100645612010202</v>
      </c>
      <c r="R12" s="17"/>
      <c r="S12" s="17">
        <v>5.3599043420674501E-2</v>
      </c>
      <c r="T12" s="17">
        <v>0.122973055218496</v>
      </c>
      <c r="U12" s="17">
        <v>0.11855104187865501</v>
      </c>
      <c r="V12" s="17">
        <v>6.3663529776450303E-2</v>
      </c>
      <c r="W12" s="17">
        <v>9.6063265259628994E-2</v>
      </c>
      <c r="X12" s="17">
        <v>5.08569252308054E-2</v>
      </c>
      <c r="Y12" s="17">
        <v>6.6077035230042797E-2</v>
      </c>
      <c r="Z12" s="17">
        <v>5.91171278008297E-2</v>
      </c>
      <c r="AA12" s="17">
        <v>6.3498754382182498E-2</v>
      </c>
      <c r="AB12" s="17">
        <v>9.9481491022151397E-2</v>
      </c>
      <c r="AC12" s="17">
        <v>8.8547659045695698E-2</v>
      </c>
      <c r="AD12" s="17">
        <v>6.9098924934973896E-2</v>
      </c>
      <c r="AE12" s="17"/>
      <c r="AF12" s="17">
        <v>0.103886136805527</v>
      </c>
      <c r="AG12" s="17">
        <v>7.5488194651280704E-2</v>
      </c>
      <c r="AH12" s="17">
        <v>6.1829815086448102E-2</v>
      </c>
      <c r="AI12" s="17">
        <v>5.65701223204267E-2</v>
      </c>
      <c r="AJ12" s="17">
        <v>0</v>
      </c>
      <c r="AK12" s="17"/>
      <c r="AL12" s="17">
        <v>5.5818368143828997E-2</v>
      </c>
      <c r="AM12" s="17">
        <v>9.84294270574219E-2</v>
      </c>
      <c r="AN12" s="17">
        <v>6.88278392142153E-2</v>
      </c>
      <c r="AO12" s="17">
        <v>8.3307754819245697E-2</v>
      </c>
      <c r="AP12" s="17">
        <v>0.13530916434448501</v>
      </c>
      <c r="AQ12" s="17">
        <v>6.8506427099098696E-2</v>
      </c>
      <c r="AR12" s="17"/>
      <c r="AS12" s="17">
        <v>7.7807250333479197E-2</v>
      </c>
      <c r="AT12" s="17">
        <v>7.8271302541653098E-2</v>
      </c>
      <c r="AU12" s="17"/>
      <c r="AV12" s="17">
        <v>8.0361672227796901E-2</v>
      </c>
      <c r="AW12" s="17">
        <v>7.2129438698822004E-2</v>
      </c>
    </row>
    <row r="13" spans="2:49" x14ac:dyDescent="0.3">
      <c r="B13" s="18" t="s">
        <v>176</v>
      </c>
      <c r="C13" s="19">
        <v>1.8022118181997102E-2</v>
      </c>
      <c r="D13" s="19">
        <v>1.61573709757293E-2</v>
      </c>
      <c r="E13" s="19">
        <v>2.09092129160676E-2</v>
      </c>
      <c r="F13" s="19"/>
      <c r="G13" s="19">
        <v>3.3797753096362501E-2</v>
      </c>
      <c r="H13" s="19">
        <v>7.4568148542870803E-3</v>
      </c>
      <c r="I13" s="19">
        <v>2.2192703886898899E-2</v>
      </c>
      <c r="J13" s="19">
        <v>6.5027582098720702E-3</v>
      </c>
      <c r="K13" s="19">
        <v>1.9951600115754E-2</v>
      </c>
      <c r="L13" s="19">
        <v>2.2691623866333201E-2</v>
      </c>
      <c r="M13" s="19"/>
      <c r="N13" s="19">
        <v>2.20617621134441E-2</v>
      </c>
      <c r="O13" s="19">
        <v>1.9848234667499399E-2</v>
      </c>
      <c r="P13" s="19">
        <v>1.8263330852774599E-2</v>
      </c>
      <c r="Q13" s="19">
        <v>8.9301474050058494E-3</v>
      </c>
      <c r="R13" s="19"/>
      <c r="S13" s="19">
        <v>1.12087969610512E-2</v>
      </c>
      <c r="T13" s="19">
        <v>1.60913034030471E-2</v>
      </c>
      <c r="U13" s="19">
        <v>2.7832606813063501E-2</v>
      </c>
      <c r="V13" s="19">
        <v>2.1513084318811999E-2</v>
      </c>
      <c r="W13" s="19">
        <v>3.7022423905232998E-2</v>
      </c>
      <c r="X13" s="19">
        <v>2.0819987473704001E-2</v>
      </c>
      <c r="Y13" s="19">
        <v>1.34548060762248E-2</v>
      </c>
      <c r="Z13" s="19">
        <v>2.10627900236714E-2</v>
      </c>
      <c r="AA13" s="19">
        <v>0</v>
      </c>
      <c r="AB13" s="19">
        <v>2.56867304137837E-2</v>
      </c>
      <c r="AC13" s="19">
        <v>2.1436018342680399E-2</v>
      </c>
      <c r="AD13" s="19">
        <v>3.0261177571662998E-2</v>
      </c>
      <c r="AE13" s="19"/>
      <c r="AF13" s="19">
        <v>7.1497906842674201E-3</v>
      </c>
      <c r="AG13" s="19">
        <v>2.6270345226494601E-2</v>
      </c>
      <c r="AH13" s="19">
        <v>2.0149974110211299E-2</v>
      </c>
      <c r="AI13" s="19">
        <v>0</v>
      </c>
      <c r="AJ13" s="19">
        <v>6.87151975440181E-2</v>
      </c>
      <c r="AK13" s="19"/>
      <c r="AL13" s="19">
        <v>1.52640694679215E-2</v>
      </c>
      <c r="AM13" s="19">
        <v>1.13929613396501E-2</v>
      </c>
      <c r="AN13" s="19">
        <v>2.93196505365068E-2</v>
      </c>
      <c r="AO13" s="19">
        <v>2.0942673270121E-2</v>
      </c>
      <c r="AP13" s="19">
        <v>4.6053699584287698E-2</v>
      </c>
      <c r="AQ13" s="19">
        <v>0</v>
      </c>
      <c r="AR13" s="19"/>
      <c r="AS13" s="19">
        <v>1.3507005829605101E-2</v>
      </c>
      <c r="AT13" s="19">
        <v>2.3075571083399998E-2</v>
      </c>
      <c r="AU13" s="19"/>
      <c r="AV13" s="19">
        <v>1.6836126891941399E-2</v>
      </c>
      <c r="AW13" s="19">
        <v>6.1072406056367403E-3</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W18"/>
  <sheetViews>
    <sheetView showGridLines="0" topLeftCell="A4"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0.17284274100215699</v>
      </c>
      <c r="D9" s="17">
        <v>0.185510266012614</v>
      </c>
      <c r="E9" s="17">
        <v>0.15419254293468301</v>
      </c>
      <c r="F9" s="17"/>
      <c r="G9" s="17">
        <v>0.211031878174543</v>
      </c>
      <c r="H9" s="17">
        <v>0.25222070030932903</v>
      </c>
      <c r="I9" s="17">
        <v>0.17054949255685201</v>
      </c>
      <c r="J9" s="17">
        <v>0.12449627624628901</v>
      </c>
      <c r="K9" s="17">
        <v>8.2796345783310105E-2</v>
      </c>
      <c r="L9" s="17">
        <v>1.9728193994881901E-2</v>
      </c>
      <c r="M9" s="17"/>
      <c r="N9" s="17">
        <v>0.205969666865224</v>
      </c>
      <c r="O9" s="17">
        <v>0.13272613141173401</v>
      </c>
      <c r="P9" s="17">
        <v>0.171851332044865</v>
      </c>
      <c r="Q9" s="17">
        <v>0.16557763493248001</v>
      </c>
      <c r="R9" s="17"/>
      <c r="S9" s="17">
        <v>0.222414181892954</v>
      </c>
      <c r="T9" s="17">
        <v>0.213033727288997</v>
      </c>
      <c r="U9" s="17">
        <v>7.1031299665029607E-2</v>
      </c>
      <c r="V9" s="17">
        <v>0.166356176151396</v>
      </c>
      <c r="W9" s="17">
        <v>0.127657346970622</v>
      </c>
      <c r="X9" s="17">
        <v>0.20681009756365501</v>
      </c>
      <c r="Y9" s="17">
        <v>0.121702865212706</v>
      </c>
      <c r="Z9" s="17">
        <v>0.14540408167676599</v>
      </c>
      <c r="AA9" s="17">
        <v>0.23644979720175699</v>
      </c>
      <c r="AB9" s="17">
        <v>9.9953927969063203E-2</v>
      </c>
      <c r="AC9" s="17">
        <v>8.8458190019697694E-2</v>
      </c>
      <c r="AD9" s="17">
        <v>0.23242461166345901</v>
      </c>
      <c r="AE9" s="17"/>
      <c r="AF9" s="17">
        <v>0.11495895206331901</v>
      </c>
      <c r="AG9" s="17">
        <v>0.15710935250558999</v>
      </c>
      <c r="AH9" s="17">
        <v>0.17963304989305101</v>
      </c>
      <c r="AI9" s="17">
        <v>0.247432922718234</v>
      </c>
      <c r="AJ9" s="17">
        <v>0.27751924194077399</v>
      </c>
      <c r="AK9" s="17"/>
      <c r="AL9" s="17">
        <v>0.27456153704720199</v>
      </c>
      <c r="AM9" s="17">
        <v>9.6977975945181399E-2</v>
      </c>
      <c r="AN9" s="17">
        <v>0.118209470696751</v>
      </c>
      <c r="AO9" s="17">
        <v>0.10862082543198601</v>
      </c>
      <c r="AP9" s="17">
        <v>8.2971264262646505E-2</v>
      </c>
      <c r="AQ9" s="17">
        <v>0.26330125937608001</v>
      </c>
      <c r="AR9" s="17"/>
      <c r="AS9" s="17">
        <v>0.18382117582441601</v>
      </c>
      <c r="AT9" s="17">
        <v>0.16055533839167399</v>
      </c>
      <c r="AU9" s="17"/>
      <c r="AV9" s="17">
        <v>0.18282178422428899</v>
      </c>
      <c r="AW9" s="17">
        <v>0.18604256191079499</v>
      </c>
    </row>
    <row r="10" spans="2:49" x14ac:dyDescent="0.3">
      <c r="B10" s="18" t="s">
        <v>440</v>
      </c>
      <c r="C10" s="17">
        <v>0.40035483433510199</v>
      </c>
      <c r="D10" s="17">
        <v>0.416116098866396</v>
      </c>
      <c r="E10" s="17">
        <v>0.38263658512223703</v>
      </c>
      <c r="F10" s="17"/>
      <c r="G10" s="17">
        <v>0.389528149229453</v>
      </c>
      <c r="H10" s="17">
        <v>0.44097780524409802</v>
      </c>
      <c r="I10" s="17">
        <v>0.37990590489030002</v>
      </c>
      <c r="J10" s="17">
        <v>0.430254935627913</v>
      </c>
      <c r="K10" s="17">
        <v>0.39634110199878902</v>
      </c>
      <c r="L10" s="17">
        <v>0.29717332195900198</v>
      </c>
      <c r="M10" s="17"/>
      <c r="N10" s="17">
        <v>0.38554187289848502</v>
      </c>
      <c r="O10" s="17">
        <v>0.41224172919396301</v>
      </c>
      <c r="P10" s="17">
        <v>0.414184330896473</v>
      </c>
      <c r="Q10" s="17">
        <v>0.40330730521925301</v>
      </c>
      <c r="R10" s="17"/>
      <c r="S10" s="17">
        <v>0.41512104464050897</v>
      </c>
      <c r="T10" s="17">
        <v>0.36915625754209702</v>
      </c>
      <c r="U10" s="17">
        <v>0.39206257634004998</v>
      </c>
      <c r="V10" s="17">
        <v>0.44272565738346398</v>
      </c>
      <c r="W10" s="17">
        <v>0.31945796333209198</v>
      </c>
      <c r="X10" s="17">
        <v>0.35568277938856002</v>
      </c>
      <c r="Y10" s="17">
        <v>0.41775887443760301</v>
      </c>
      <c r="Z10" s="17">
        <v>0.49145953112128798</v>
      </c>
      <c r="AA10" s="17">
        <v>0.335965091152087</v>
      </c>
      <c r="AB10" s="17">
        <v>0.46842579785684302</v>
      </c>
      <c r="AC10" s="17">
        <v>0.41684269304204502</v>
      </c>
      <c r="AD10" s="17">
        <v>0.46732837270258198</v>
      </c>
      <c r="AE10" s="17"/>
      <c r="AF10" s="17">
        <v>0.38222157033249099</v>
      </c>
      <c r="AG10" s="17">
        <v>0.34961083688158501</v>
      </c>
      <c r="AH10" s="17">
        <v>0.422644473559249</v>
      </c>
      <c r="AI10" s="17">
        <v>0.45306038422446598</v>
      </c>
      <c r="AJ10" s="17">
        <v>0.29999393753806303</v>
      </c>
      <c r="AK10" s="17"/>
      <c r="AL10" s="17">
        <v>0.40374822849400999</v>
      </c>
      <c r="AM10" s="17">
        <v>0.392683641023089</v>
      </c>
      <c r="AN10" s="17">
        <v>0.43786226305387099</v>
      </c>
      <c r="AO10" s="17">
        <v>0.348745351439533</v>
      </c>
      <c r="AP10" s="17">
        <v>0.45942053143181399</v>
      </c>
      <c r="AQ10" s="17">
        <v>0.42164170733404099</v>
      </c>
      <c r="AR10" s="17"/>
      <c r="AS10" s="17">
        <v>0.425821723667483</v>
      </c>
      <c r="AT10" s="17">
        <v>0.371851506900018</v>
      </c>
      <c r="AU10" s="17"/>
      <c r="AV10" s="17">
        <v>0.417393870149462</v>
      </c>
      <c r="AW10" s="17">
        <v>0.44455463731273798</v>
      </c>
    </row>
    <row r="11" spans="2:49" x14ac:dyDescent="0.3">
      <c r="B11" s="18" t="s">
        <v>441</v>
      </c>
      <c r="C11" s="17">
        <v>0.25954944788705903</v>
      </c>
      <c r="D11" s="17">
        <v>0.25316470325836898</v>
      </c>
      <c r="E11" s="17">
        <v>0.26719422805441101</v>
      </c>
      <c r="F11" s="17"/>
      <c r="G11" s="17">
        <v>0.25767399201266999</v>
      </c>
      <c r="H11" s="17">
        <v>0.202738272654437</v>
      </c>
      <c r="I11" s="17">
        <v>0.27946372528091201</v>
      </c>
      <c r="J11" s="17">
        <v>0.26858214412072401</v>
      </c>
      <c r="K11" s="17">
        <v>0.25833786750141102</v>
      </c>
      <c r="L11" s="17">
        <v>0.38004511949717101</v>
      </c>
      <c r="M11" s="17"/>
      <c r="N11" s="17">
        <v>0.24402912877184699</v>
      </c>
      <c r="O11" s="17">
        <v>0.30020733650558801</v>
      </c>
      <c r="P11" s="17">
        <v>0.24301102452513601</v>
      </c>
      <c r="Q11" s="17">
        <v>0.254699562549907</v>
      </c>
      <c r="R11" s="17"/>
      <c r="S11" s="17">
        <v>0.25002714768476803</v>
      </c>
      <c r="T11" s="17">
        <v>0.26087842508986497</v>
      </c>
      <c r="U11" s="17">
        <v>0.30841724273576498</v>
      </c>
      <c r="V11" s="17">
        <v>0.24660947992489499</v>
      </c>
      <c r="W11" s="17">
        <v>0.330150997257464</v>
      </c>
      <c r="X11" s="17">
        <v>0.24102862323326901</v>
      </c>
      <c r="Y11" s="17">
        <v>0.22940647590473101</v>
      </c>
      <c r="Z11" s="17">
        <v>0.222031025615228</v>
      </c>
      <c r="AA11" s="17">
        <v>0.28302566837815002</v>
      </c>
      <c r="AB11" s="17">
        <v>0.24084548440867701</v>
      </c>
      <c r="AC11" s="17">
        <v>0.34697514428152498</v>
      </c>
      <c r="AD11" s="17">
        <v>0.10872554931544</v>
      </c>
      <c r="AE11" s="17"/>
      <c r="AF11" s="17">
        <v>0.29317376603024597</v>
      </c>
      <c r="AG11" s="17">
        <v>0.29871339594197499</v>
      </c>
      <c r="AH11" s="17">
        <v>0.25248789789319498</v>
      </c>
      <c r="AI11" s="17">
        <v>0.18538648956330001</v>
      </c>
      <c r="AJ11" s="17">
        <v>0.24999526075936301</v>
      </c>
      <c r="AK11" s="17"/>
      <c r="AL11" s="17">
        <v>0.206720728978013</v>
      </c>
      <c r="AM11" s="17">
        <v>0.30726146621384598</v>
      </c>
      <c r="AN11" s="17">
        <v>0.19832323313769301</v>
      </c>
      <c r="AO11" s="17">
        <v>0.35761607220172897</v>
      </c>
      <c r="AP11" s="17">
        <v>0.25904203932486303</v>
      </c>
      <c r="AQ11" s="17">
        <v>0.22868026733206101</v>
      </c>
      <c r="AR11" s="17"/>
      <c r="AS11" s="17">
        <v>0.243545750459083</v>
      </c>
      <c r="AT11" s="17">
        <v>0.27746127928539199</v>
      </c>
      <c r="AU11" s="17"/>
      <c r="AV11" s="17">
        <v>0.25595744401389797</v>
      </c>
      <c r="AW11" s="17">
        <v>0.21595780258403</v>
      </c>
    </row>
    <row r="12" spans="2:49" x14ac:dyDescent="0.3">
      <c r="B12" s="18" t="s">
        <v>442</v>
      </c>
      <c r="C12" s="17">
        <v>0.12651263608737201</v>
      </c>
      <c r="D12" s="17">
        <v>0.11359576885638201</v>
      </c>
      <c r="E12" s="17">
        <v>0.141679259640767</v>
      </c>
      <c r="F12" s="17"/>
      <c r="G12" s="17">
        <v>9.2470463177515005E-2</v>
      </c>
      <c r="H12" s="17">
        <v>8.6184659314925499E-2</v>
      </c>
      <c r="I12" s="17">
        <v>0.10911565075401</v>
      </c>
      <c r="J12" s="17">
        <v>0.143418961940284</v>
      </c>
      <c r="K12" s="17">
        <v>0.20089567836528999</v>
      </c>
      <c r="L12" s="17">
        <v>0.26818433212368098</v>
      </c>
      <c r="M12" s="17"/>
      <c r="N12" s="17">
        <v>0.12937174206312399</v>
      </c>
      <c r="O12" s="17">
        <v>0.10998704602433</v>
      </c>
      <c r="P12" s="17">
        <v>0.124584276956811</v>
      </c>
      <c r="Q12" s="17">
        <v>0.141897080247087</v>
      </c>
      <c r="R12" s="17"/>
      <c r="S12" s="17">
        <v>9.9608941466058198E-2</v>
      </c>
      <c r="T12" s="17">
        <v>0.14854352709004301</v>
      </c>
      <c r="U12" s="17">
        <v>0.17307893541416799</v>
      </c>
      <c r="V12" s="17">
        <v>9.4078910415026099E-2</v>
      </c>
      <c r="W12" s="17">
        <v>0.156655700987614</v>
      </c>
      <c r="X12" s="17">
        <v>0.138271646356668</v>
      </c>
      <c r="Y12" s="17">
        <v>0.18956806633690501</v>
      </c>
      <c r="Z12" s="17">
        <v>9.8924221697838405E-2</v>
      </c>
      <c r="AA12" s="17">
        <v>0.10517132681080101</v>
      </c>
      <c r="AB12" s="17">
        <v>0.12997604764864201</v>
      </c>
      <c r="AC12" s="17">
        <v>8.4872329219906395E-2</v>
      </c>
      <c r="AD12" s="17">
        <v>0.11517960684091499</v>
      </c>
      <c r="AE12" s="17"/>
      <c r="AF12" s="17">
        <v>0.14297671521609101</v>
      </c>
      <c r="AG12" s="17">
        <v>0.156726246289981</v>
      </c>
      <c r="AH12" s="17">
        <v>9.2147006645698207E-2</v>
      </c>
      <c r="AI12" s="17">
        <v>0.101477968802112</v>
      </c>
      <c r="AJ12" s="17">
        <v>0.10764192724513</v>
      </c>
      <c r="AK12" s="17"/>
      <c r="AL12" s="17">
        <v>9.7169104890930905E-2</v>
      </c>
      <c r="AM12" s="17">
        <v>0.16290567398414599</v>
      </c>
      <c r="AN12" s="17">
        <v>0.15844107262834101</v>
      </c>
      <c r="AO12" s="17">
        <v>0.11347774599325799</v>
      </c>
      <c r="AP12" s="17">
        <v>0.16958144230254599</v>
      </c>
      <c r="AQ12" s="17">
        <v>6.5723298273344694E-2</v>
      </c>
      <c r="AR12" s="17"/>
      <c r="AS12" s="17">
        <v>0.11430286071865201</v>
      </c>
      <c r="AT12" s="17">
        <v>0.14017819298760001</v>
      </c>
      <c r="AU12" s="17"/>
      <c r="AV12" s="17">
        <v>0.114216307097425</v>
      </c>
      <c r="AW12" s="17">
        <v>0.114495246776225</v>
      </c>
    </row>
    <row r="13" spans="2:49" x14ac:dyDescent="0.3">
      <c r="B13" s="18" t="s">
        <v>176</v>
      </c>
      <c r="C13" s="19">
        <v>4.0740340688310103E-2</v>
      </c>
      <c r="D13" s="19">
        <v>3.16131630062381E-2</v>
      </c>
      <c r="E13" s="19">
        <v>5.42973842479023E-2</v>
      </c>
      <c r="F13" s="19"/>
      <c r="G13" s="19">
        <v>4.9295517405819E-2</v>
      </c>
      <c r="H13" s="19">
        <v>1.7878562477211101E-2</v>
      </c>
      <c r="I13" s="19">
        <v>6.0965226517925498E-2</v>
      </c>
      <c r="J13" s="19">
        <v>3.3247682064789799E-2</v>
      </c>
      <c r="K13" s="19">
        <v>6.1629006351199903E-2</v>
      </c>
      <c r="L13" s="19">
        <v>3.4869032425263201E-2</v>
      </c>
      <c r="M13" s="19"/>
      <c r="N13" s="19">
        <v>3.5087589401320202E-2</v>
      </c>
      <c r="O13" s="19">
        <v>4.4837756864385403E-2</v>
      </c>
      <c r="P13" s="19">
        <v>4.6369035576714797E-2</v>
      </c>
      <c r="Q13" s="19">
        <v>3.4518417051273703E-2</v>
      </c>
      <c r="R13" s="19"/>
      <c r="S13" s="19">
        <v>1.28286843157109E-2</v>
      </c>
      <c r="T13" s="19">
        <v>8.3880629889980605E-3</v>
      </c>
      <c r="U13" s="19">
        <v>5.5409945844986701E-2</v>
      </c>
      <c r="V13" s="19">
        <v>5.0229776125219401E-2</v>
      </c>
      <c r="W13" s="19">
        <v>6.6077991452207996E-2</v>
      </c>
      <c r="X13" s="19">
        <v>5.8206853457847499E-2</v>
      </c>
      <c r="Y13" s="19">
        <v>4.1563718108055397E-2</v>
      </c>
      <c r="Z13" s="19">
        <v>4.2181139888879199E-2</v>
      </c>
      <c r="AA13" s="19">
        <v>3.9388116457204803E-2</v>
      </c>
      <c r="AB13" s="19">
        <v>6.0798742116774697E-2</v>
      </c>
      <c r="AC13" s="19">
        <v>6.2851643436826393E-2</v>
      </c>
      <c r="AD13" s="19">
        <v>7.6341859477603802E-2</v>
      </c>
      <c r="AE13" s="19"/>
      <c r="AF13" s="19">
        <v>6.6668996357853005E-2</v>
      </c>
      <c r="AG13" s="19">
        <v>3.7840168380869697E-2</v>
      </c>
      <c r="AH13" s="19">
        <v>5.3087572008807003E-2</v>
      </c>
      <c r="AI13" s="19">
        <v>1.26422346918887E-2</v>
      </c>
      <c r="AJ13" s="19">
        <v>6.48496325166701E-2</v>
      </c>
      <c r="AK13" s="19"/>
      <c r="AL13" s="19">
        <v>1.7800400589844698E-2</v>
      </c>
      <c r="AM13" s="19">
        <v>4.0171242833737297E-2</v>
      </c>
      <c r="AN13" s="19">
        <v>8.71639604833441E-2</v>
      </c>
      <c r="AO13" s="19">
        <v>7.1540004933494897E-2</v>
      </c>
      <c r="AP13" s="19">
        <v>2.8984722678131201E-2</v>
      </c>
      <c r="AQ13" s="19">
        <v>2.0653467684472501E-2</v>
      </c>
      <c r="AR13" s="19"/>
      <c r="AS13" s="19">
        <v>3.2508489330366097E-2</v>
      </c>
      <c r="AT13" s="19">
        <v>4.99536824353169E-2</v>
      </c>
      <c r="AU13" s="19"/>
      <c r="AV13" s="19">
        <v>2.96105945149251E-2</v>
      </c>
      <c r="AW13" s="19">
        <v>3.8949751416212097E-2</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W18"/>
  <sheetViews>
    <sheetView showGridLines="0" topLeftCell="A4" workbookViewId="0">
      <pane xSplit="2" topLeftCell="C1" activePane="topRight" state="frozen"/>
      <selection pane="topRight" activeCell="G12" sqref="G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0.115244813777167</v>
      </c>
      <c r="D9" s="17">
        <v>0.129334979717319</v>
      </c>
      <c r="E9" s="17">
        <v>9.3861707447435702E-2</v>
      </c>
      <c r="F9" s="17"/>
      <c r="G9" s="17">
        <v>0.15722992133082</v>
      </c>
      <c r="H9" s="17">
        <v>0.18348351077913</v>
      </c>
      <c r="I9" s="17">
        <v>0.116530459342162</v>
      </c>
      <c r="J9" s="17">
        <v>5.9168117901275699E-2</v>
      </c>
      <c r="K9" s="17">
        <v>1.0094534349506201E-2</v>
      </c>
      <c r="L9" s="17">
        <v>9.7220934221007305E-3</v>
      </c>
      <c r="M9" s="17"/>
      <c r="N9" s="17">
        <v>0.12237234404109799</v>
      </c>
      <c r="O9" s="17">
        <v>0.11092321545995799</v>
      </c>
      <c r="P9" s="17">
        <v>0.10469598357974</v>
      </c>
      <c r="Q9" s="17">
        <v>0.12278619996463599</v>
      </c>
      <c r="R9" s="17"/>
      <c r="S9" s="17">
        <v>0.17442461472055201</v>
      </c>
      <c r="T9" s="17">
        <v>0.10811549247489401</v>
      </c>
      <c r="U9" s="17">
        <v>8.0469735951030102E-2</v>
      </c>
      <c r="V9" s="17">
        <v>0.14761236431764299</v>
      </c>
      <c r="W9" s="17">
        <v>4.66215935944077E-2</v>
      </c>
      <c r="X9" s="17">
        <v>7.4068136727758693E-2</v>
      </c>
      <c r="Y9" s="17">
        <v>0.110295953294449</v>
      </c>
      <c r="Z9" s="17">
        <v>0.164822026727416</v>
      </c>
      <c r="AA9" s="17">
        <v>0.1608849649328</v>
      </c>
      <c r="AB9" s="17">
        <v>4.376156099273E-2</v>
      </c>
      <c r="AC9" s="17">
        <v>4.3107626745501899E-2</v>
      </c>
      <c r="AD9" s="17">
        <v>0.127750533905371</v>
      </c>
      <c r="AE9" s="17"/>
      <c r="AF9" s="17">
        <v>9.9002679062714594E-2</v>
      </c>
      <c r="AG9" s="17">
        <v>9.0630919882566996E-2</v>
      </c>
      <c r="AH9" s="17">
        <v>0.10514944445557201</v>
      </c>
      <c r="AI9" s="17">
        <v>0.17520860005376099</v>
      </c>
      <c r="AJ9" s="17">
        <v>0.14928738330376501</v>
      </c>
      <c r="AK9" s="17"/>
      <c r="AL9" s="17">
        <v>0.16611169503554599</v>
      </c>
      <c r="AM9" s="17">
        <v>8.1020979505090296E-2</v>
      </c>
      <c r="AN9" s="17">
        <v>7.8813367391522296E-2</v>
      </c>
      <c r="AO9" s="17">
        <v>9.9601071457777302E-2</v>
      </c>
      <c r="AP9" s="17">
        <v>0.100658213827751</v>
      </c>
      <c r="AQ9" s="17">
        <v>6.2319024632761899E-2</v>
      </c>
      <c r="AR9" s="17"/>
      <c r="AS9" s="17">
        <v>0.12277094024570701</v>
      </c>
      <c r="AT9" s="17">
        <v>0.106821341076954</v>
      </c>
      <c r="AU9" s="17"/>
      <c r="AV9" s="17">
        <v>0.122602667675881</v>
      </c>
      <c r="AW9" s="17">
        <v>0.12314496614834999</v>
      </c>
    </row>
    <row r="10" spans="2:49" x14ac:dyDescent="0.3">
      <c r="B10" s="18" t="s">
        <v>440</v>
      </c>
      <c r="C10" s="17">
        <v>0.25365788667280498</v>
      </c>
      <c r="D10" s="17">
        <v>0.25621867485363597</v>
      </c>
      <c r="E10" s="17">
        <v>0.25306019732451301</v>
      </c>
      <c r="F10" s="17"/>
      <c r="G10" s="17">
        <v>0.26501867757462599</v>
      </c>
      <c r="H10" s="17">
        <v>0.31279428178982999</v>
      </c>
      <c r="I10" s="17">
        <v>0.28836087513377801</v>
      </c>
      <c r="J10" s="17">
        <v>0.25189520026791101</v>
      </c>
      <c r="K10" s="17">
        <v>0.143289074346445</v>
      </c>
      <c r="L10" s="17">
        <v>7.4617043907623901E-2</v>
      </c>
      <c r="M10" s="17"/>
      <c r="N10" s="17">
        <v>0.21943269262540799</v>
      </c>
      <c r="O10" s="17">
        <v>0.25229165291480798</v>
      </c>
      <c r="P10" s="17">
        <v>0.28153256479956801</v>
      </c>
      <c r="Q10" s="17">
        <v>0.28724642249363602</v>
      </c>
      <c r="R10" s="17"/>
      <c r="S10" s="17">
        <v>0.30240085392855398</v>
      </c>
      <c r="T10" s="17">
        <v>0.25364790371572499</v>
      </c>
      <c r="U10" s="17">
        <v>0.21018193296686499</v>
      </c>
      <c r="V10" s="17">
        <v>0.24090463510128299</v>
      </c>
      <c r="W10" s="17">
        <v>0.23042343085011999</v>
      </c>
      <c r="X10" s="17">
        <v>0.32841631693723</v>
      </c>
      <c r="Y10" s="17">
        <v>0.221939204786784</v>
      </c>
      <c r="Z10" s="17">
        <v>0.22216277156644301</v>
      </c>
      <c r="AA10" s="17">
        <v>0.242098015944573</v>
      </c>
      <c r="AB10" s="17">
        <v>0.24032303089425</v>
      </c>
      <c r="AC10" s="17">
        <v>0.204515604358423</v>
      </c>
      <c r="AD10" s="17">
        <v>0.193826293514759</v>
      </c>
      <c r="AE10" s="17"/>
      <c r="AF10" s="17">
        <v>0.217659451305765</v>
      </c>
      <c r="AG10" s="17">
        <v>0.24178288191524999</v>
      </c>
      <c r="AH10" s="17">
        <v>0.25269268664432298</v>
      </c>
      <c r="AI10" s="17">
        <v>0.33092286365478502</v>
      </c>
      <c r="AJ10" s="17">
        <v>0.30438347794082199</v>
      </c>
      <c r="AK10" s="17"/>
      <c r="AL10" s="17">
        <v>0.28823393274737802</v>
      </c>
      <c r="AM10" s="17">
        <v>0.21239641174190901</v>
      </c>
      <c r="AN10" s="17">
        <v>0.267088603871665</v>
      </c>
      <c r="AO10" s="17">
        <v>0.21484864811019899</v>
      </c>
      <c r="AP10" s="17">
        <v>0.24071654135937501</v>
      </c>
      <c r="AQ10" s="17">
        <v>0.326256685302375</v>
      </c>
      <c r="AR10" s="17"/>
      <c r="AS10" s="17">
        <v>0.24903928301221501</v>
      </c>
      <c r="AT10" s="17">
        <v>0.25882717023596302</v>
      </c>
      <c r="AU10" s="17"/>
      <c r="AV10" s="17">
        <v>0.241459476971527</v>
      </c>
      <c r="AW10" s="17">
        <v>0.265887208964462</v>
      </c>
    </row>
    <row r="11" spans="2:49" x14ac:dyDescent="0.3">
      <c r="B11" s="18" t="s">
        <v>441</v>
      </c>
      <c r="C11" s="17">
        <v>0.30057874239135401</v>
      </c>
      <c r="D11" s="17">
        <v>0.287971208063523</v>
      </c>
      <c r="E11" s="17">
        <v>0.31979903175286001</v>
      </c>
      <c r="F11" s="17"/>
      <c r="G11" s="17">
        <v>0.325234310001147</v>
      </c>
      <c r="H11" s="17">
        <v>0.260034556668362</v>
      </c>
      <c r="I11" s="17">
        <v>0.26558212657404001</v>
      </c>
      <c r="J11" s="17">
        <v>0.36054543382076398</v>
      </c>
      <c r="K11" s="17">
        <v>0.326510549722623</v>
      </c>
      <c r="L11" s="17">
        <v>0.31891733339220601</v>
      </c>
      <c r="M11" s="17"/>
      <c r="N11" s="17">
        <v>0.315719983512048</v>
      </c>
      <c r="O11" s="17">
        <v>0.32554934156693099</v>
      </c>
      <c r="P11" s="17">
        <v>0.30594309017016802</v>
      </c>
      <c r="Q11" s="17">
        <v>0.24367176253165301</v>
      </c>
      <c r="R11" s="17"/>
      <c r="S11" s="17">
        <v>0.25259998627741798</v>
      </c>
      <c r="T11" s="17">
        <v>0.31948896473129901</v>
      </c>
      <c r="U11" s="17">
        <v>0.316311788151247</v>
      </c>
      <c r="V11" s="17">
        <v>0.376520904648315</v>
      </c>
      <c r="W11" s="17">
        <v>0.24666922748711401</v>
      </c>
      <c r="X11" s="17">
        <v>0.238445835557065</v>
      </c>
      <c r="Y11" s="17">
        <v>0.32748338360033602</v>
      </c>
      <c r="Z11" s="17">
        <v>0.32936070310235999</v>
      </c>
      <c r="AA11" s="17">
        <v>0.29635378767876702</v>
      </c>
      <c r="AB11" s="17">
        <v>0.27661438795725202</v>
      </c>
      <c r="AC11" s="17">
        <v>0.371360405970041</v>
      </c>
      <c r="AD11" s="17">
        <v>0.42849460284986302</v>
      </c>
      <c r="AE11" s="17"/>
      <c r="AF11" s="17">
        <v>0.30723514565489801</v>
      </c>
      <c r="AG11" s="17">
        <v>0.32579033705781602</v>
      </c>
      <c r="AH11" s="17">
        <v>0.330832213066451</v>
      </c>
      <c r="AI11" s="17">
        <v>0.21551864740583701</v>
      </c>
      <c r="AJ11" s="17">
        <v>0.30668112654614998</v>
      </c>
      <c r="AK11" s="17"/>
      <c r="AL11" s="17">
        <v>0.27941443968561402</v>
      </c>
      <c r="AM11" s="17">
        <v>0.36413336966627402</v>
      </c>
      <c r="AN11" s="17">
        <v>0.22178969483911201</v>
      </c>
      <c r="AO11" s="17">
        <v>0.323400063353801</v>
      </c>
      <c r="AP11" s="17">
        <v>0.28113067586570401</v>
      </c>
      <c r="AQ11" s="17">
        <v>0.25989765592988101</v>
      </c>
      <c r="AR11" s="17"/>
      <c r="AS11" s="17">
        <v>0.29325482239020501</v>
      </c>
      <c r="AT11" s="17">
        <v>0.30877589938122202</v>
      </c>
      <c r="AU11" s="17"/>
      <c r="AV11" s="17">
        <v>0.26798227725842799</v>
      </c>
      <c r="AW11" s="17">
        <v>0.34942907892386699</v>
      </c>
    </row>
    <row r="12" spans="2:49" x14ac:dyDescent="0.3">
      <c r="B12" s="18" t="s">
        <v>442</v>
      </c>
      <c r="C12" s="17">
        <v>0.30102556634914102</v>
      </c>
      <c r="D12" s="17">
        <v>0.30220811855283802</v>
      </c>
      <c r="E12" s="17">
        <v>0.295949106982346</v>
      </c>
      <c r="F12" s="17"/>
      <c r="G12" s="17">
        <v>0.20387591498163399</v>
      </c>
      <c r="H12" s="17">
        <v>0.229536749904795</v>
      </c>
      <c r="I12" s="17">
        <v>0.299067593234983</v>
      </c>
      <c r="J12" s="17">
        <v>0.30850996863373198</v>
      </c>
      <c r="K12" s="17">
        <v>0.47791001902705799</v>
      </c>
      <c r="L12" s="17">
        <v>0.562544218332791</v>
      </c>
      <c r="M12" s="17"/>
      <c r="N12" s="17">
        <v>0.307590942124359</v>
      </c>
      <c r="O12" s="17">
        <v>0.29137502772012902</v>
      </c>
      <c r="P12" s="17">
        <v>0.28474456799779801</v>
      </c>
      <c r="Q12" s="17">
        <v>0.321492560213399</v>
      </c>
      <c r="R12" s="17"/>
      <c r="S12" s="17">
        <v>0.25936574811242502</v>
      </c>
      <c r="T12" s="17">
        <v>0.31035957608908299</v>
      </c>
      <c r="U12" s="17">
        <v>0.336639457332293</v>
      </c>
      <c r="V12" s="17">
        <v>0.19539101825188099</v>
      </c>
      <c r="W12" s="17">
        <v>0.40811210634149703</v>
      </c>
      <c r="X12" s="17">
        <v>0.31652208944754801</v>
      </c>
      <c r="Y12" s="17">
        <v>0.32682665224220597</v>
      </c>
      <c r="Z12" s="17">
        <v>0.26202022139542103</v>
      </c>
      <c r="AA12" s="17">
        <v>0.27322617131979399</v>
      </c>
      <c r="AB12" s="17">
        <v>0.40589051445736601</v>
      </c>
      <c r="AC12" s="17">
        <v>0.33617558295882899</v>
      </c>
      <c r="AD12" s="17">
        <v>0.21966739215834399</v>
      </c>
      <c r="AE12" s="17"/>
      <c r="AF12" s="17">
        <v>0.355902546892509</v>
      </c>
      <c r="AG12" s="17">
        <v>0.29754410814054599</v>
      </c>
      <c r="AH12" s="17">
        <v>0.27642630999252599</v>
      </c>
      <c r="AI12" s="17">
        <v>0.27834988888561601</v>
      </c>
      <c r="AJ12" s="17">
        <v>0.17479837969259299</v>
      </c>
      <c r="AK12" s="17"/>
      <c r="AL12" s="17">
        <v>0.251328304427963</v>
      </c>
      <c r="AM12" s="17">
        <v>0.32278750769876402</v>
      </c>
      <c r="AN12" s="17">
        <v>0.376894743240832</v>
      </c>
      <c r="AO12" s="17">
        <v>0.31676882263214901</v>
      </c>
      <c r="AP12" s="17">
        <v>0.33515680635022099</v>
      </c>
      <c r="AQ12" s="17">
        <v>0.28770065814024598</v>
      </c>
      <c r="AR12" s="17"/>
      <c r="AS12" s="17">
        <v>0.31062982728062699</v>
      </c>
      <c r="AT12" s="17">
        <v>0.29027618150950701</v>
      </c>
      <c r="AU12" s="17"/>
      <c r="AV12" s="17">
        <v>0.33546330382445999</v>
      </c>
      <c r="AW12" s="17">
        <v>0.255431505357683</v>
      </c>
    </row>
    <row r="13" spans="2:49" x14ac:dyDescent="0.3">
      <c r="B13" s="18" t="s">
        <v>176</v>
      </c>
      <c r="C13" s="19">
        <v>2.9492990809533399E-2</v>
      </c>
      <c r="D13" s="19">
        <v>2.4267018812682801E-2</v>
      </c>
      <c r="E13" s="19">
        <v>3.7329956492846102E-2</v>
      </c>
      <c r="F13" s="19"/>
      <c r="G13" s="19">
        <v>4.8641176111771801E-2</v>
      </c>
      <c r="H13" s="19">
        <v>1.4150900857883E-2</v>
      </c>
      <c r="I13" s="19">
        <v>3.0458945715037E-2</v>
      </c>
      <c r="J13" s="19">
        <v>1.9881279376318201E-2</v>
      </c>
      <c r="K13" s="19">
        <v>4.2195822554367698E-2</v>
      </c>
      <c r="L13" s="19">
        <v>3.4199310945277998E-2</v>
      </c>
      <c r="M13" s="19"/>
      <c r="N13" s="19">
        <v>3.4884037697086798E-2</v>
      </c>
      <c r="O13" s="19">
        <v>1.9860762338174E-2</v>
      </c>
      <c r="P13" s="19">
        <v>2.3083793452726199E-2</v>
      </c>
      <c r="Q13" s="19">
        <v>2.4803054796675598E-2</v>
      </c>
      <c r="R13" s="19"/>
      <c r="S13" s="19">
        <v>1.12087969610512E-2</v>
      </c>
      <c r="T13" s="19">
        <v>8.3880629889980605E-3</v>
      </c>
      <c r="U13" s="19">
        <v>5.6397085598565398E-2</v>
      </c>
      <c r="V13" s="19">
        <v>3.9571077680878301E-2</v>
      </c>
      <c r="W13" s="19">
        <v>6.8173641726860995E-2</v>
      </c>
      <c r="X13" s="19">
        <v>4.2547621330398099E-2</v>
      </c>
      <c r="Y13" s="19">
        <v>1.34548060762248E-2</v>
      </c>
      <c r="Z13" s="19">
        <v>2.1634277208360499E-2</v>
      </c>
      <c r="AA13" s="19">
        <v>2.74370601240666E-2</v>
      </c>
      <c r="AB13" s="19">
        <v>3.3410505698402003E-2</v>
      </c>
      <c r="AC13" s="19">
        <v>4.4840779967205598E-2</v>
      </c>
      <c r="AD13" s="19">
        <v>3.0261177571662998E-2</v>
      </c>
      <c r="AE13" s="19"/>
      <c r="AF13" s="19">
        <v>2.0200177084113102E-2</v>
      </c>
      <c r="AG13" s="19">
        <v>4.4251753003820699E-2</v>
      </c>
      <c r="AH13" s="19">
        <v>3.4899345841128103E-2</v>
      </c>
      <c r="AI13" s="19">
        <v>0</v>
      </c>
      <c r="AJ13" s="19">
        <v>6.48496325166701E-2</v>
      </c>
      <c r="AK13" s="19"/>
      <c r="AL13" s="19">
        <v>1.49116281034994E-2</v>
      </c>
      <c r="AM13" s="19">
        <v>1.9661731387962698E-2</v>
      </c>
      <c r="AN13" s="19">
        <v>5.54135906568681E-2</v>
      </c>
      <c r="AO13" s="19">
        <v>4.53813944460741E-2</v>
      </c>
      <c r="AP13" s="19">
        <v>4.2337762596949803E-2</v>
      </c>
      <c r="AQ13" s="19">
        <v>6.3825975994735301E-2</v>
      </c>
      <c r="AR13" s="19"/>
      <c r="AS13" s="19">
        <v>2.4305127071245498E-2</v>
      </c>
      <c r="AT13" s="19">
        <v>3.5299407796354099E-2</v>
      </c>
      <c r="AU13" s="19"/>
      <c r="AV13" s="19">
        <v>3.2492274269703997E-2</v>
      </c>
      <c r="AW13" s="19">
        <v>6.1072406056367403E-3</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W18"/>
  <sheetViews>
    <sheetView showGridLines="0" topLeftCell="A4" workbookViewId="0">
      <pane xSplit="2" topLeftCell="C1" activePane="topRight" state="frozen"/>
      <selection pane="topRight" activeCell="D8" sqref="D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0.39607486544038001</v>
      </c>
      <c r="D9" s="17">
        <v>0.40849305171744199</v>
      </c>
      <c r="E9" s="17">
        <v>0.37099603456730001</v>
      </c>
      <c r="F9" s="17"/>
      <c r="G9" s="17">
        <v>0.37139048265132202</v>
      </c>
      <c r="H9" s="17">
        <v>0.39135784365223603</v>
      </c>
      <c r="I9" s="17">
        <v>0.38553565437557402</v>
      </c>
      <c r="J9" s="17">
        <v>0.41430337031544301</v>
      </c>
      <c r="K9" s="17">
        <v>0.44918924889866702</v>
      </c>
      <c r="L9" s="17">
        <v>0.40603863856148598</v>
      </c>
      <c r="M9" s="17"/>
      <c r="N9" s="17">
        <v>0.48194206167070702</v>
      </c>
      <c r="O9" s="17">
        <v>0.37292605651324501</v>
      </c>
      <c r="P9" s="17">
        <v>0.34403630926749601</v>
      </c>
      <c r="Q9" s="17">
        <v>0.32988129071123601</v>
      </c>
      <c r="R9" s="17"/>
      <c r="S9" s="17">
        <v>0.46967437796936601</v>
      </c>
      <c r="T9" s="17">
        <v>0.411164778710637</v>
      </c>
      <c r="U9" s="17">
        <v>0.31475826748930003</v>
      </c>
      <c r="V9" s="17">
        <v>0.355053809668398</v>
      </c>
      <c r="W9" s="17">
        <v>0.40724992629974199</v>
      </c>
      <c r="X9" s="17">
        <v>0.34475343276410098</v>
      </c>
      <c r="Y9" s="17">
        <v>0.31566286371961499</v>
      </c>
      <c r="Z9" s="17">
        <v>0.38948329257090297</v>
      </c>
      <c r="AA9" s="17">
        <v>0.49077627505080101</v>
      </c>
      <c r="AB9" s="17">
        <v>0.34329294949914402</v>
      </c>
      <c r="AC9" s="17">
        <v>0.24791051305696499</v>
      </c>
      <c r="AD9" s="17">
        <v>0.57584013911332099</v>
      </c>
      <c r="AE9" s="17"/>
      <c r="AF9" s="17">
        <v>0.360992708739304</v>
      </c>
      <c r="AG9" s="17">
        <v>0.34364050408215302</v>
      </c>
      <c r="AH9" s="17">
        <v>0.40758867139357502</v>
      </c>
      <c r="AI9" s="17">
        <v>0.47960219927953002</v>
      </c>
      <c r="AJ9" s="17">
        <v>0.54917387200114598</v>
      </c>
      <c r="AK9" s="17"/>
      <c r="AL9" s="17">
        <v>0.44590699970377301</v>
      </c>
      <c r="AM9" s="17">
        <v>0.374418415259957</v>
      </c>
      <c r="AN9" s="17">
        <v>0.36459705397842601</v>
      </c>
      <c r="AO9" s="17">
        <v>0.371230555024949</v>
      </c>
      <c r="AP9" s="17">
        <v>0.27683677377026</v>
      </c>
      <c r="AQ9" s="17">
        <v>0.44606155714006201</v>
      </c>
      <c r="AR9" s="17"/>
      <c r="AS9" s="17">
        <v>0.45923423192432999</v>
      </c>
      <c r="AT9" s="17">
        <v>0.32538495588807598</v>
      </c>
      <c r="AU9" s="17"/>
      <c r="AV9" s="17">
        <v>0.49224489400742899</v>
      </c>
      <c r="AW9" s="17">
        <v>0.38586016569819398</v>
      </c>
    </row>
    <row r="10" spans="2:49" x14ac:dyDescent="0.3">
      <c r="B10" s="18" t="s">
        <v>440</v>
      </c>
      <c r="C10" s="17">
        <v>0.47712187886502</v>
      </c>
      <c r="D10" s="17">
        <v>0.45725228756876202</v>
      </c>
      <c r="E10" s="17">
        <v>0.51133283933820495</v>
      </c>
      <c r="F10" s="17"/>
      <c r="G10" s="17">
        <v>0.47196850259769801</v>
      </c>
      <c r="H10" s="17">
        <v>0.49254137197549303</v>
      </c>
      <c r="I10" s="17">
        <v>0.47866742175836302</v>
      </c>
      <c r="J10" s="17">
        <v>0.45364453223666001</v>
      </c>
      <c r="K10" s="17">
        <v>0.44814152836063698</v>
      </c>
      <c r="L10" s="17">
        <v>0.51032406627094995</v>
      </c>
      <c r="M10" s="17"/>
      <c r="N10" s="17">
        <v>0.43731267271618601</v>
      </c>
      <c r="O10" s="17">
        <v>0.50216203163204698</v>
      </c>
      <c r="P10" s="17">
        <v>0.49475065220583703</v>
      </c>
      <c r="Q10" s="17">
        <v>0.49885135493691202</v>
      </c>
      <c r="R10" s="17"/>
      <c r="S10" s="17">
        <v>0.43242995305728599</v>
      </c>
      <c r="T10" s="17">
        <v>0.46516011858935802</v>
      </c>
      <c r="U10" s="17">
        <v>0.48635448309012302</v>
      </c>
      <c r="V10" s="17">
        <v>0.53537667323002502</v>
      </c>
      <c r="W10" s="17">
        <v>0.50115362916689699</v>
      </c>
      <c r="X10" s="17">
        <v>0.49705236315728701</v>
      </c>
      <c r="Y10" s="17">
        <v>0.52952883399006501</v>
      </c>
      <c r="Z10" s="17">
        <v>0.48956460343853597</v>
      </c>
      <c r="AA10" s="17">
        <v>0.40294495475085401</v>
      </c>
      <c r="AB10" s="17">
        <v>0.51367148422532904</v>
      </c>
      <c r="AC10" s="17">
        <v>0.57895470900577695</v>
      </c>
      <c r="AD10" s="17">
        <v>0.358594542535211</v>
      </c>
      <c r="AE10" s="17"/>
      <c r="AF10" s="17">
        <v>0.50684955199888604</v>
      </c>
      <c r="AG10" s="17">
        <v>0.51621885974670401</v>
      </c>
      <c r="AH10" s="17">
        <v>0.47188207742207999</v>
      </c>
      <c r="AI10" s="17">
        <v>0.42152275124463501</v>
      </c>
      <c r="AJ10" s="17">
        <v>0.29514989517569901</v>
      </c>
      <c r="AK10" s="17"/>
      <c r="AL10" s="17">
        <v>0.45053420473024702</v>
      </c>
      <c r="AM10" s="17">
        <v>0.49737829625566998</v>
      </c>
      <c r="AN10" s="17">
        <v>0.445857133165596</v>
      </c>
      <c r="AO10" s="17">
        <v>0.46481906190943301</v>
      </c>
      <c r="AP10" s="17">
        <v>0.66188337497428995</v>
      </c>
      <c r="AQ10" s="17">
        <v>0.44474075781811701</v>
      </c>
      <c r="AR10" s="17"/>
      <c r="AS10" s="17">
        <v>0.44280985887844199</v>
      </c>
      <c r="AT10" s="17">
        <v>0.51552494913685998</v>
      </c>
      <c r="AU10" s="17"/>
      <c r="AV10" s="17">
        <v>0.407328375745727</v>
      </c>
      <c r="AW10" s="17">
        <v>0.52167591393143298</v>
      </c>
    </row>
    <row r="11" spans="2:49" x14ac:dyDescent="0.3">
      <c r="B11" s="18" t="s">
        <v>441</v>
      </c>
      <c r="C11" s="17">
        <v>9.3806675965579303E-2</v>
      </c>
      <c r="D11" s="17">
        <v>9.6481515306231197E-2</v>
      </c>
      <c r="E11" s="17">
        <v>9.1112499091931004E-2</v>
      </c>
      <c r="F11" s="17"/>
      <c r="G11" s="17">
        <v>0.12829214991905</v>
      </c>
      <c r="H11" s="17">
        <v>9.1303160900866598E-2</v>
      </c>
      <c r="I11" s="17">
        <v>0.100195738900572</v>
      </c>
      <c r="J11" s="17">
        <v>7.9664311582143099E-2</v>
      </c>
      <c r="K11" s="17">
        <v>8.1781369721872499E-2</v>
      </c>
      <c r="L11" s="17">
        <v>4.2532915715375499E-2</v>
      </c>
      <c r="M11" s="17"/>
      <c r="N11" s="17">
        <v>6.4128168803651395E-2</v>
      </c>
      <c r="O11" s="17">
        <v>9.71865251703041E-2</v>
      </c>
      <c r="P11" s="17">
        <v>0.11635336975843</v>
      </c>
      <c r="Q11" s="17">
        <v>0.11657945341319199</v>
      </c>
      <c r="R11" s="17"/>
      <c r="S11" s="17">
        <v>5.6748867613712402E-2</v>
      </c>
      <c r="T11" s="17">
        <v>0.109163337055201</v>
      </c>
      <c r="U11" s="17">
        <v>0.165232698742728</v>
      </c>
      <c r="V11" s="17">
        <v>8.80212083540617E-2</v>
      </c>
      <c r="W11" s="17">
        <v>7.5934688896505495E-2</v>
      </c>
      <c r="X11" s="17">
        <v>0.11310206772164499</v>
      </c>
      <c r="Y11" s="17">
        <v>0.114102138283948</v>
      </c>
      <c r="Z11" s="17">
        <v>9.93178267822004E-2</v>
      </c>
      <c r="AA11" s="17">
        <v>6.3889186557663097E-2</v>
      </c>
      <c r="AB11" s="17">
        <v>0.14303556627552699</v>
      </c>
      <c r="AC11" s="17">
        <v>8.1017276786616299E-2</v>
      </c>
      <c r="AD11" s="17">
        <v>0</v>
      </c>
      <c r="AE11" s="17"/>
      <c r="AF11" s="17">
        <v>9.8901171746665906E-2</v>
      </c>
      <c r="AG11" s="17">
        <v>0.115102547929974</v>
      </c>
      <c r="AH11" s="17">
        <v>8.7108041368592903E-2</v>
      </c>
      <c r="AI11" s="17">
        <v>7.0775206130070406E-2</v>
      </c>
      <c r="AJ11" s="17">
        <v>0.120673300226789</v>
      </c>
      <c r="AK11" s="17"/>
      <c r="AL11" s="17">
        <v>7.1951857609747399E-2</v>
      </c>
      <c r="AM11" s="17">
        <v>0.10031168382072</v>
      </c>
      <c r="AN11" s="17">
        <v>0.12187495819067599</v>
      </c>
      <c r="AO11" s="17">
        <v>0.15283683580253299</v>
      </c>
      <c r="AP11" s="17">
        <v>1.65267100879713E-2</v>
      </c>
      <c r="AQ11" s="17">
        <v>6.2677914165840801E-2</v>
      </c>
      <c r="AR11" s="17"/>
      <c r="AS11" s="17">
        <v>7.1414660398056107E-2</v>
      </c>
      <c r="AT11" s="17">
        <v>0.118868509914852</v>
      </c>
      <c r="AU11" s="17"/>
      <c r="AV11" s="17">
        <v>7.5765896858128595E-2</v>
      </c>
      <c r="AW11" s="17">
        <v>6.1743000030165501E-2</v>
      </c>
    </row>
    <row r="12" spans="2:49" x14ac:dyDescent="0.3">
      <c r="B12" s="18" t="s">
        <v>442</v>
      </c>
      <c r="C12" s="17">
        <v>2.4025732746367101E-2</v>
      </c>
      <c r="D12" s="17">
        <v>2.7223822389810099E-2</v>
      </c>
      <c r="E12" s="17">
        <v>1.9738663386577399E-2</v>
      </c>
      <c r="F12" s="17"/>
      <c r="G12" s="17">
        <v>1.91067915161711E-2</v>
      </c>
      <c r="H12" s="17">
        <v>1.74928092601042E-2</v>
      </c>
      <c r="I12" s="17">
        <v>2.9126770604427098E-2</v>
      </c>
      <c r="J12" s="17">
        <v>3.8926816583475299E-2</v>
      </c>
      <c r="K12" s="17">
        <v>2.0887853018823701E-2</v>
      </c>
      <c r="L12" s="17">
        <v>2.0091550770017001E-2</v>
      </c>
      <c r="M12" s="17"/>
      <c r="N12" s="17">
        <v>1.1084834228316401E-2</v>
      </c>
      <c r="O12" s="17">
        <v>2.0103048859318101E-2</v>
      </c>
      <c r="P12" s="17">
        <v>2.94594435159512E-2</v>
      </c>
      <c r="Q12" s="17">
        <v>4.5325717410696499E-2</v>
      </c>
      <c r="R12" s="17"/>
      <c r="S12" s="17">
        <v>2.9874305985105699E-2</v>
      </c>
      <c r="T12" s="17">
        <v>6.8942932987978798E-3</v>
      </c>
      <c r="U12" s="17">
        <v>3.3654550677848297E-2</v>
      </c>
      <c r="V12" s="17">
        <v>2.15483087475155E-2</v>
      </c>
      <c r="W12" s="17">
        <v>1.5661755636855401E-2</v>
      </c>
      <c r="X12" s="17">
        <v>3.3948033002937403E-2</v>
      </c>
      <c r="Y12" s="17">
        <v>2.7251357930147199E-2</v>
      </c>
      <c r="Z12" s="17">
        <v>0</v>
      </c>
      <c r="AA12" s="17">
        <v>4.2389583640681301E-2</v>
      </c>
      <c r="AB12" s="17">
        <v>0</v>
      </c>
      <c r="AC12" s="17">
        <v>2.12272082692395E-2</v>
      </c>
      <c r="AD12" s="17">
        <v>6.5565318351468199E-2</v>
      </c>
      <c r="AE12" s="17"/>
      <c r="AF12" s="17">
        <v>2.6504091963319199E-2</v>
      </c>
      <c r="AG12" s="17">
        <v>2.5038088241168498E-2</v>
      </c>
      <c r="AH12" s="17">
        <v>1.6679660150555099E-2</v>
      </c>
      <c r="AI12" s="17">
        <v>2.8099843345765301E-2</v>
      </c>
      <c r="AJ12" s="17">
        <v>0</v>
      </c>
      <c r="AK12" s="17"/>
      <c r="AL12" s="17">
        <v>2.3619553505479701E-2</v>
      </c>
      <c r="AM12" s="17">
        <v>2.1035958556931501E-2</v>
      </c>
      <c r="AN12" s="17">
        <v>4.6790700473204001E-2</v>
      </c>
      <c r="AO12" s="17">
        <v>1.11135472630854E-2</v>
      </c>
      <c r="AP12" s="17">
        <v>2.9766322940199999E-2</v>
      </c>
      <c r="AQ12" s="17">
        <v>2.43755965671878E-2</v>
      </c>
      <c r="AR12" s="17"/>
      <c r="AS12" s="17">
        <v>2.1279316861938301E-2</v>
      </c>
      <c r="AT12" s="17">
        <v>2.7099606049270201E-2</v>
      </c>
      <c r="AU12" s="17"/>
      <c r="AV12" s="17">
        <v>1.7031581960846701E-2</v>
      </c>
      <c r="AW12" s="17">
        <v>3.07209203402075E-2</v>
      </c>
    </row>
    <row r="13" spans="2:49" x14ac:dyDescent="0.3">
      <c r="B13" s="18" t="s">
        <v>176</v>
      </c>
      <c r="C13" s="19">
        <v>8.9708469826540807E-3</v>
      </c>
      <c r="D13" s="19">
        <v>1.05493230177547E-2</v>
      </c>
      <c r="E13" s="19">
        <v>6.8199636159870401E-3</v>
      </c>
      <c r="F13" s="19"/>
      <c r="G13" s="19">
        <v>9.2420733157588305E-3</v>
      </c>
      <c r="H13" s="19">
        <v>7.30481421129977E-3</v>
      </c>
      <c r="I13" s="19">
        <v>6.4744143610645996E-3</v>
      </c>
      <c r="J13" s="19">
        <v>1.3460969282278801E-2</v>
      </c>
      <c r="K13" s="19">
        <v>0</v>
      </c>
      <c r="L13" s="19">
        <v>2.10128286821719E-2</v>
      </c>
      <c r="M13" s="19"/>
      <c r="N13" s="19">
        <v>5.5322625811386802E-3</v>
      </c>
      <c r="O13" s="19">
        <v>7.6223378250861104E-3</v>
      </c>
      <c r="P13" s="19">
        <v>1.5400225252286201E-2</v>
      </c>
      <c r="Q13" s="19">
        <v>9.3621835279635995E-3</v>
      </c>
      <c r="R13" s="19"/>
      <c r="S13" s="19">
        <v>1.1272495374530501E-2</v>
      </c>
      <c r="T13" s="19">
        <v>7.6174723460052602E-3</v>
      </c>
      <c r="U13" s="19">
        <v>0</v>
      </c>
      <c r="V13" s="19">
        <v>0</v>
      </c>
      <c r="W13" s="19">
        <v>0</v>
      </c>
      <c r="X13" s="19">
        <v>1.11441033540296E-2</v>
      </c>
      <c r="Y13" s="19">
        <v>1.34548060762248E-2</v>
      </c>
      <c r="Z13" s="19">
        <v>2.1634277208360499E-2</v>
      </c>
      <c r="AA13" s="19">
        <v>0</v>
      </c>
      <c r="AB13" s="19">
        <v>0</v>
      </c>
      <c r="AC13" s="19">
        <v>7.0890292881402805E-2</v>
      </c>
      <c r="AD13" s="19">
        <v>0</v>
      </c>
      <c r="AE13" s="19"/>
      <c r="AF13" s="19">
        <v>6.7524755518249503E-3</v>
      </c>
      <c r="AG13" s="19">
        <v>0</v>
      </c>
      <c r="AH13" s="19">
        <v>1.6741549665197E-2</v>
      </c>
      <c r="AI13" s="19">
        <v>0</v>
      </c>
      <c r="AJ13" s="19">
        <v>3.5002932596365097E-2</v>
      </c>
      <c r="AK13" s="19"/>
      <c r="AL13" s="19">
        <v>7.9873844507527096E-3</v>
      </c>
      <c r="AM13" s="19">
        <v>6.8556461067212603E-3</v>
      </c>
      <c r="AN13" s="19">
        <v>2.08801541920982E-2</v>
      </c>
      <c r="AO13" s="19">
        <v>0</v>
      </c>
      <c r="AP13" s="19">
        <v>1.49868182272787E-2</v>
      </c>
      <c r="AQ13" s="19">
        <v>2.2144174308792501E-2</v>
      </c>
      <c r="AR13" s="19"/>
      <c r="AS13" s="19">
        <v>5.2619319372335504E-3</v>
      </c>
      <c r="AT13" s="19">
        <v>1.31219790109429E-2</v>
      </c>
      <c r="AU13" s="19"/>
      <c r="AV13" s="19">
        <v>7.6292514278686902E-3</v>
      </c>
      <c r="AW13" s="19">
        <v>0</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W18"/>
  <sheetViews>
    <sheetView showGridLines="0" topLeftCell="A4" workbookViewId="0">
      <pane xSplit="2" topLeftCell="C1" activePane="topRight" state="frozen"/>
      <selection pane="topRight" activeCell="B9" sqref="B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0.36584008266582402</v>
      </c>
      <c r="D9" s="17">
        <v>0.35883599343602102</v>
      </c>
      <c r="E9" s="17">
        <v>0.37036818723596898</v>
      </c>
      <c r="F9" s="17"/>
      <c r="G9" s="17">
        <v>0.36923207845623202</v>
      </c>
      <c r="H9" s="17">
        <v>0.41039878448670097</v>
      </c>
      <c r="I9" s="17">
        <v>0.33425563871826702</v>
      </c>
      <c r="J9" s="17">
        <v>0.32993690605981402</v>
      </c>
      <c r="K9" s="17">
        <v>0.41669560635284902</v>
      </c>
      <c r="L9" s="17">
        <v>0.30551007095843702</v>
      </c>
      <c r="M9" s="17"/>
      <c r="N9" s="17">
        <v>0.43591782508194599</v>
      </c>
      <c r="O9" s="17">
        <v>0.324999849251074</v>
      </c>
      <c r="P9" s="17">
        <v>0.36661154721511402</v>
      </c>
      <c r="Q9" s="17">
        <v>0.29285595603293502</v>
      </c>
      <c r="R9" s="17"/>
      <c r="S9" s="17">
        <v>0.38219684992462299</v>
      </c>
      <c r="T9" s="17">
        <v>0.39528296528881701</v>
      </c>
      <c r="U9" s="17">
        <v>0.34265762379609999</v>
      </c>
      <c r="V9" s="17">
        <v>0.30058685481962799</v>
      </c>
      <c r="W9" s="17">
        <v>0.33273984927297601</v>
      </c>
      <c r="X9" s="17">
        <v>0.34157130540985903</v>
      </c>
      <c r="Y9" s="17">
        <v>0.22107932047471601</v>
      </c>
      <c r="Z9" s="17">
        <v>0.40820959557182201</v>
      </c>
      <c r="AA9" s="17">
        <v>0.48949265979752998</v>
      </c>
      <c r="AB9" s="17">
        <v>0.32837219247906402</v>
      </c>
      <c r="AC9" s="17">
        <v>0.380628502479745</v>
      </c>
      <c r="AD9" s="17">
        <v>0.44244913500014899</v>
      </c>
      <c r="AE9" s="17"/>
      <c r="AF9" s="17">
        <v>0.34109629971676497</v>
      </c>
      <c r="AG9" s="17">
        <v>0.312866730801791</v>
      </c>
      <c r="AH9" s="17">
        <v>0.346974747998749</v>
      </c>
      <c r="AI9" s="17">
        <v>0.48802206696054301</v>
      </c>
      <c r="AJ9" s="17">
        <v>0.48176874570658301</v>
      </c>
      <c r="AK9" s="17"/>
      <c r="AL9" s="17">
        <v>0.38257387042406998</v>
      </c>
      <c r="AM9" s="17">
        <v>0.33178885345937398</v>
      </c>
      <c r="AN9" s="17">
        <v>0.38749687715411102</v>
      </c>
      <c r="AO9" s="17">
        <v>0.35495175615382202</v>
      </c>
      <c r="AP9" s="17">
        <v>0.340025877749495</v>
      </c>
      <c r="AQ9" s="17">
        <v>0.44121682768526799</v>
      </c>
      <c r="AR9" s="17"/>
      <c r="AS9" s="17">
        <v>0.41432724262538001</v>
      </c>
      <c r="AT9" s="17">
        <v>0.31157175885576699</v>
      </c>
      <c r="AU9" s="17"/>
      <c r="AV9" s="17">
        <v>0.44116947413225499</v>
      </c>
      <c r="AW9" s="17">
        <v>0.35466398390961401</v>
      </c>
    </row>
    <row r="10" spans="2:49" x14ac:dyDescent="0.3">
      <c r="B10" s="18" t="s">
        <v>440</v>
      </c>
      <c r="C10" s="17">
        <v>0.48302569276350998</v>
      </c>
      <c r="D10" s="17">
        <v>0.47504364161386597</v>
      </c>
      <c r="E10" s="17">
        <v>0.49812042218325397</v>
      </c>
      <c r="F10" s="17"/>
      <c r="G10" s="17">
        <v>0.44622076608081002</v>
      </c>
      <c r="H10" s="17">
        <v>0.45278215772761798</v>
      </c>
      <c r="I10" s="17">
        <v>0.52294385576634705</v>
      </c>
      <c r="J10" s="17">
        <v>0.54336397067889397</v>
      </c>
      <c r="K10" s="17">
        <v>0.45040388976142498</v>
      </c>
      <c r="L10" s="17">
        <v>0.493319739945142</v>
      </c>
      <c r="M10" s="17"/>
      <c r="N10" s="17">
        <v>0.47183399517271102</v>
      </c>
      <c r="O10" s="17">
        <v>0.52335120814689395</v>
      </c>
      <c r="P10" s="17">
        <v>0.42827134693878899</v>
      </c>
      <c r="Q10" s="17">
        <v>0.514438242501981</v>
      </c>
      <c r="R10" s="17"/>
      <c r="S10" s="17">
        <v>0.47033136779027301</v>
      </c>
      <c r="T10" s="17">
        <v>0.49091955895945799</v>
      </c>
      <c r="U10" s="17">
        <v>0.52782190417962305</v>
      </c>
      <c r="V10" s="17">
        <v>0.58026368161202302</v>
      </c>
      <c r="W10" s="17">
        <v>0.49236776195515602</v>
      </c>
      <c r="X10" s="17">
        <v>0.48882826719912897</v>
      </c>
      <c r="Y10" s="17">
        <v>0.62266240803945805</v>
      </c>
      <c r="Z10" s="17">
        <v>0.40697369597536898</v>
      </c>
      <c r="AA10" s="17">
        <v>0.38179524148670502</v>
      </c>
      <c r="AB10" s="17">
        <v>0.42441906678887098</v>
      </c>
      <c r="AC10" s="17">
        <v>0.49395825629586798</v>
      </c>
      <c r="AD10" s="17">
        <v>0.42043145616788102</v>
      </c>
      <c r="AE10" s="17"/>
      <c r="AF10" s="17">
        <v>0.50572852828375503</v>
      </c>
      <c r="AG10" s="17">
        <v>0.50183055062076298</v>
      </c>
      <c r="AH10" s="17">
        <v>0.50814778146823203</v>
      </c>
      <c r="AI10" s="17">
        <v>0.43225912463041399</v>
      </c>
      <c r="AJ10" s="17">
        <v>0.30621890172257998</v>
      </c>
      <c r="AK10" s="17"/>
      <c r="AL10" s="17">
        <v>0.48081412944158902</v>
      </c>
      <c r="AM10" s="17">
        <v>0.51615691032970001</v>
      </c>
      <c r="AN10" s="17">
        <v>0.43444680386511197</v>
      </c>
      <c r="AO10" s="17">
        <v>0.49196762699084101</v>
      </c>
      <c r="AP10" s="17">
        <v>0.48408141923827502</v>
      </c>
      <c r="AQ10" s="17">
        <v>0.404084683457066</v>
      </c>
      <c r="AR10" s="17"/>
      <c r="AS10" s="17">
        <v>0.46064579009328199</v>
      </c>
      <c r="AT10" s="17">
        <v>0.50807396958480799</v>
      </c>
      <c r="AU10" s="17"/>
      <c r="AV10" s="17">
        <v>0.45277789224907999</v>
      </c>
      <c r="AW10" s="17">
        <v>0.478134068759965</v>
      </c>
    </row>
    <row r="11" spans="2:49" x14ac:dyDescent="0.3">
      <c r="B11" s="18" t="s">
        <v>441</v>
      </c>
      <c r="C11" s="17">
        <v>0.105058126814927</v>
      </c>
      <c r="D11" s="17">
        <v>0.11861967957137499</v>
      </c>
      <c r="E11" s="17">
        <v>8.6917155125125004E-2</v>
      </c>
      <c r="F11" s="17"/>
      <c r="G11" s="17">
        <v>0.115597517556615</v>
      </c>
      <c r="H11" s="17">
        <v>9.7635044268101198E-2</v>
      </c>
      <c r="I11" s="17">
        <v>0.103091784065293</v>
      </c>
      <c r="J11" s="17">
        <v>0.10718693777544699</v>
      </c>
      <c r="K11" s="17">
        <v>7.2269207137962102E-2</v>
      </c>
      <c r="L11" s="17">
        <v>0.13912048632861701</v>
      </c>
      <c r="M11" s="17"/>
      <c r="N11" s="17">
        <v>6.3950823307951196E-2</v>
      </c>
      <c r="O11" s="17">
        <v>0.124792320460276</v>
      </c>
      <c r="P11" s="17">
        <v>0.12720070890277799</v>
      </c>
      <c r="Q11" s="17">
        <v>0.12783888800434901</v>
      </c>
      <c r="R11" s="17"/>
      <c r="S11" s="17">
        <v>0.118319133881976</v>
      </c>
      <c r="T11" s="17">
        <v>4.9048913095738098E-2</v>
      </c>
      <c r="U11" s="17">
        <v>7.4663481086032296E-2</v>
      </c>
      <c r="V11" s="17">
        <v>6.5003772963323395E-2</v>
      </c>
      <c r="W11" s="17">
        <v>0.128389955740395</v>
      </c>
      <c r="X11" s="17">
        <v>0.15845632403698301</v>
      </c>
      <c r="Y11" s="17">
        <v>7.2785060260303194E-2</v>
      </c>
      <c r="Z11" s="17">
        <v>0.14106982789207201</v>
      </c>
      <c r="AA11" s="17">
        <v>8.3399796918775498E-2</v>
      </c>
      <c r="AB11" s="17">
        <v>0.18964246981122199</v>
      </c>
      <c r="AC11" s="17">
        <v>8.4979165978808696E-2</v>
      </c>
      <c r="AD11" s="17">
        <v>0.106858231260308</v>
      </c>
      <c r="AE11" s="17"/>
      <c r="AF11" s="17">
        <v>0.120067760642024</v>
      </c>
      <c r="AG11" s="17">
        <v>0.119735280431557</v>
      </c>
      <c r="AH11" s="17">
        <v>0.106257764593765</v>
      </c>
      <c r="AI11" s="17">
        <v>5.9210428820469903E-2</v>
      </c>
      <c r="AJ11" s="17">
        <v>0.14018871769658001</v>
      </c>
      <c r="AK11" s="17"/>
      <c r="AL11" s="17">
        <v>0.107095183991683</v>
      </c>
      <c r="AM11" s="17">
        <v>0.104854157586111</v>
      </c>
      <c r="AN11" s="17">
        <v>0.142133421099254</v>
      </c>
      <c r="AO11" s="17">
        <v>9.31729020755344E-2</v>
      </c>
      <c r="AP11" s="17">
        <v>4.9712996630540997E-2</v>
      </c>
      <c r="AQ11" s="17">
        <v>0.115001038923762</v>
      </c>
      <c r="AR11" s="17"/>
      <c r="AS11" s="17">
        <v>8.1644281187829099E-2</v>
      </c>
      <c r="AT11" s="17">
        <v>0.131263624459868</v>
      </c>
      <c r="AU11" s="17"/>
      <c r="AV11" s="17">
        <v>6.5712042061601195E-2</v>
      </c>
      <c r="AW11" s="17">
        <v>0.117057480893902</v>
      </c>
    </row>
    <row r="12" spans="2:49" x14ac:dyDescent="0.3">
      <c r="B12" s="18" t="s">
        <v>442</v>
      </c>
      <c r="C12" s="17">
        <v>3.0802929813395202E-2</v>
      </c>
      <c r="D12" s="17">
        <v>3.09395704054778E-2</v>
      </c>
      <c r="E12" s="17">
        <v>3.0979877394250802E-2</v>
      </c>
      <c r="F12" s="17"/>
      <c r="G12" s="17">
        <v>4.3994164837735099E-2</v>
      </c>
      <c r="H12" s="17">
        <v>2.88560188423857E-2</v>
      </c>
      <c r="I12" s="17">
        <v>3.3313013569307402E-2</v>
      </c>
      <c r="J12" s="17">
        <v>1.30094272759735E-2</v>
      </c>
      <c r="K12" s="17">
        <v>4.15900708820598E-2</v>
      </c>
      <c r="L12" s="17">
        <v>2.0459831577166399E-2</v>
      </c>
      <c r="M12" s="17"/>
      <c r="N12" s="17">
        <v>1.19376351916119E-2</v>
      </c>
      <c r="O12" s="17">
        <v>1.1533722257737199E-2</v>
      </c>
      <c r="P12" s="17">
        <v>5.8334058058545003E-2</v>
      </c>
      <c r="Q12" s="17">
        <v>5.61336675835543E-2</v>
      </c>
      <c r="R12" s="17"/>
      <c r="S12" s="17">
        <v>1.79438514420764E-2</v>
      </c>
      <c r="T12" s="17">
        <v>4.5308101086091797E-2</v>
      </c>
      <c r="U12" s="17">
        <v>5.4856990938244102E-2</v>
      </c>
      <c r="V12" s="17">
        <v>4.5710344778713802E-2</v>
      </c>
      <c r="W12" s="17">
        <v>3.2882394770361902E-2</v>
      </c>
      <c r="X12" s="17">
        <v>0</v>
      </c>
      <c r="Y12" s="17">
        <v>5.67134052145193E-2</v>
      </c>
      <c r="Z12" s="17">
        <v>0</v>
      </c>
      <c r="AA12" s="17">
        <v>3.5902440033182999E-2</v>
      </c>
      <c r="AB12" s="17">
        <v>4.84307688454318E-2</v>
      </c>
      <c r="AC12" s="17">
        <v>0</v>
      </c>
      <c r="AD12" s="17">
        <v>0</v>
      </c>
      <c r="AE12" s="17"/>
      <c r="AF12" s="17">
        <v>2.5957620673188402E-2</v>
      </c>
      <c r="AG12" s="17">
        <v>4.87465308941002E-2</v>
      </c>
      <c r="AH12" s="17">
        <v>2.1480256387742799E-2</v>
      </c>
      <c r="AI12" s="17">
        <v>7.1603435330166096E-3</v>
      </c>
      <c r="AJ12" s="17">
        <v>3.68207022778917E-2</v>
      </c>
      <c r="AK12" s="17"/>
      <c r="AL12" s="17">
        <v>1.9121972579341499E-2</v>
      </c>
      <c r="AM12" s="17">
        <v>2.9715248091775899E-2</v>
      </c>
      <c r="AN12" s="17">
        <v>8.2443444788471206E-3</v>
      </c>
      <c r="AO12" s="17">
        <v>5.9907714779802897E-2</v>
      </c>
      <c r="AP12" s="17">
        <v>6.4018606375472797E-2</v>
      </c>
      <c r="AQ12" s="17">
        <v>3.9697449933904901E-2</v>
      </c>
      <c r="AR12" s="17"/>
      <c r="AS12" s="17">
        <v>2.8983404084600602E-2</v>
      </c>
      <c r="AT12" s="17">
        <v>3.2839399087184702E-2</v>
      </c>
      <c r="AU12" s="17"/>
      <c r="AV12" s="17">
        <v>2.51633229378968E-2</v>
      </c>
      <c r="AW12" s="17">
        <v>3.7474445141028503E-2</v>
      </c>
    </row>
    <row r="13" spans="2:49" x14ac:dyDescent="0.3">
      <c r="B13" s="18" t="s">
        <v>176</v>
      </c>
      <c r="C13" s="19">
        <v>1.52731679423437E-2</v>
      </c>
      <c r="D13" s="19">
        <v>1.6561114973259201E-2</v>
      </c>
      <c r="E13" s="19">
        <v>1.3614358061402E-2</v>
      </c>
      <c r="F13" s="19"/>
      <c r="G13" s="19">
        <v>2.4955473068607899E-2</v>
      </c>
      <c r="H13" s="19">
        <v>1.03279946751946E-2</v>
      </c>
      <c r="I13" s="19">
        <v>6.3957078807847997E-3</v>
      </c>
      <c r="J13" s="19">
        <v>6.5027582098720702E-3</v>
      </c>
      <c r="K13" s="19">
        <v>1.9041225865704399E-2</v>
      </c>
      <c r="L13" s="19">
        <v>4.1589871190637402E-2</v>
      </c>
      <c r="M13" s="19"/>
      <c r="N13" s="19">
        <v>1.6359721245780098E-2</v>
      </c>
      <c r="O13" s="19">
        <v>1.53228998840197E-2</v>
      </c>
      <c r="P13" s="19">
        <v>1.95823388847737E-2</v>
      </c>
      <c r="Q13" s="19">
        <v>8.7332458771814895E-3</v>
      </c>
      <c r="R13" s="19"/>
      <c r="S13" s="19">
        <v>1.12087969610512E-2</v>
      </c>
      <c r="T13" s="19">
        <v>1.9440461569895699E-2</v>
      </c>
      <c r="U13" s="19">
        <v>0</v>
      </c>
      <c r="V13" s="19">
        <v>8.4353458263119099E-3</v>
      </c>
      <c r="W13" s="19">
        <v>1.36200382611107E-2</v>
      </c>
      <c r="X13" s="19">
        <v>1.11441033540296E-2</v>
      </c>
      <c r="Y13" s="19">
        <v>2.67598060110034E-2</v>
      </c>
      <c r="Z13" s="19">
        <v>4.3746880560736799E-2</v>
      </c>
      <c r="AA13" s="19">
        <v>9.4098617638064992E-3</v>
      </c>
      <c r="AB13" s="19">
        <v>9.1355020754110301E-3</v>
      </c>
      <c r="AC13" s="19">
        <v>4.0434075245578002E-2</v>
      </c>
      <c r="AD13" s="19">
        <v>3.0261177571662998E-2</v>
      </c>
      <c r="AE13" s="19"/>
      <c r="AF13" s="19">
        <v>7.1497906842674201E-3</v>
      </c>
      <c r="AG13" s="19">
        <v>1.6820907251789498E-2</v>
      </c>
      <c r="AH13" s="19">
        <v>1.7139449551511102E-2</v>
      </c>
      <c r="AI13" s="19">
        <v>1.33480360555569E-2</v>
      </c>
      <c r="AJ13" s="19">
        <v>3.5002932596365097E-2</v>
      </c>
      <c r="AK13" s="19"/>
      <c r="AL13" s="19">
        <v>1.03948435633168E-2</v>
      </c>
      <c r="AM13" s="19">
        <v>1.74848305330393E-2</v>
      </c>
      <c r="AN13" s="19">
        <v>2.7678553402675499E-2</v>
      </c>
      <c r="AO13" s="19">
        <v>0</v>
      </c>
      <c r="AP13" s="19">
        <v>6.21611000062159E-2</v>
      </c>
      <c r="AQ13" s="19">
        <v>0</v>
      </c>
      <c r="AR13" s="19"/>
      <c r="AS13" s="19">
        <v>1.43992820089079E-2</v>
      </c>
      <c r="AT13" s="19">
        <v>1.6251248012372599E-2</v>
      </c>
      <c r="AU13" s="19"/>
      <c r="AV13" s="19">
        <v>1.5177268619167E-2</v>
      </c>
      <c r="AW13" s="19">
        <v>1.26700212954907E-2</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W18"/>
  <sheetViews>
    <sheetView showGridLines="0" topLeftCell="A4"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0.31936001285066401</v>
      </c>
      <c r="D9" s="17">
        <v>0.32462323587404901</v>
      </c>
      <c r="E9" s="17">
        <v>0.30576697627985999</v>
      </c>
      <c r="F9" s="17"/>
      <c r="G9" s="17">
        <v>0.37560291811812802</v>
      </c>
      <c r="H9" s="17">
        <v>0.376720369697016</v>
      </c>
      <c r="I9" s="17">
        <v>0.31575977143461997</v>
      </c>
      <c r="J9" s="17">
        <v>0.25719452903988499</v>
      </c>
      <c r="K9" s="17">
        <v>0.26179902323090998</v>
      </c>
      <c r="L9" s="17">
        <v>0.18697735478305599</v>
      </c>
      <c r="M9" s="17"/>
      <c r="N9" s="17">
        <v>0.37233447496224598</v>
      </c>
      <c r="O9" s="17">
        <v>0.31522968959564202</v>
      </c>
      <c r="P9" s="17">
        <v>0.30263443281367403</v>
      </c>
      <c r="Q9" s="17">
        <v>0.244020386575971</v>
      </c>
      <c r="R9" s="17"/>
      <c r="S9" s="17">
        <v>0.43187922076205298</v>
      </c>
      <c r="T9" s="17">
        <v>0.29383499517754402</v>
      </c>
      <c r="U9" s="17">
        <v>0.17279425806052101</v>
      </c>
      <c r="V9" s="17">
        <v>0.28208048747000097</v>
      </c>
      <c r="W9" s="17">
        <v>0.21472682732262099</v>
      </c>
      <c r="X9" s="17">
        <v>0.31363717965849203</v>
      </c>
      <c r="Y9" s="17">
        <v>0.26477195373386903</v>
      </c>
      <c r="Z9" s="17">
        <v>0.32444833642769799</v>
      </c>
      <c r="AA9" s="17">
        <v>0.440580076116106</v>
      </c>
      <c r="AB9" s="17">
        <v>0.25847276320062101</v>
      </c>
      <c r="AC9" s="17">
        <v>0.312349567214049</v>
      </c>
      <c r="AD9" s="17">
        <v>0.30328669323716101</v>
      </c>
      <c r="AE9" s="17"/>
      <c r="AF9" s="17">
        <v>0.31017051737406798</v>
      </c>
      <c r="AG9" s="17">
        <v>0.28451423595216901</v>
      </c>
      <c r="AH9" s="17">
        <v>0.30275737376545298</v>
      </c>
      <c r="AI9" s="17">
        <v>0.39455631614224901</v>
      </c>
      <c r="AJ9" s="17">
        <v>0.54422785465521495</v>
      </c>
      <c r="AK9" s="17"/>
      <c r="AL9" s="17">
        <v>0.41677085602429997</v>
      </c>
      <c r="AM9" s="17">
        <v>0.258660615759219</v>
      </c>
      <c r="AN9" s="17">
        <v>0.239839520493173</v>
      </c>
      <c r="AO9" s="17">
        <v>0.269975109406628</v>
      </c>
      <c r="AP9" s="17">
        <v>0.19973422353062401</v>
      </c>
      <c r="AQ9" s="17">
        <v>0.41112492139631801</v>
      </c>
      <c r="AR9" s="17"/>
      <c r="AS9" s="17">
        <v>0.35092124201859698</v>
      </c>
      <c r="AT9" s="17">
        <v>0.28403571244293602</v>
      </c>
      <c r="AU9" s="17"/>
      <c r="AV9" s="17">
        <v>0.383378827975009</v>
      </c>
      <c r="AW9" s="17">
        <v>0.27877651933745001</v>
      </c>
    </row>
    <row r="10" spans="2:49" x14ac:dyDescent="0.3">
      <c r="B10" s="18" t="s">
        <v>440</v>
      </c>
      <c r="C10" s="17">
        <v>0.50126400633550094</v>
      </c>
      <c r="D10" s="17">
        <v>0.47543310147825302</v>
      </c>
      <c r="E10" s="17">
        <v>0.54212754922982698</v>
      </c>
      <c r="F10" s="17"/>
      <c r="G10" s="17">
        <v>0.47602195332132802</v>
      </c>
      <c r="H10" s="17">
        <v>0.48659222168866001</v>
      </c>
      <c r="I10" s="17">
        <v>0.54239679290961396</v>
      </c>
      <c r="J10" s="17">
        <v>0.50688098655160396</v>
      </c>
      <c r="K10" s="17">
        <v>0.529620188283353</v>
      </c>
      <c r="L10" s="17">
        <v>0.46700077661988598</v>
      </c>
      <c r="M10" s="17"/>
      <c r="N10" s="17">
        <v>0.480145314619635</v>
      </c>
      <c r="O10" s="17">
        <v>0.50543438006674302</v>
      </c>
      <c r="P10" s="17">
        <v>0.51109813046182595</v>
      </c>
      <c r="Q10" s="17">
        <v>0.52623160013936399</v>
      </c>
      <c r="R10" s="17"/>
      <c r="S10" s="17">
        <v>0.43146043881678797</v>
      </c>
      <c r="T10" s="17">
        <v>0.50960884543178597</v>
      </c>
      <c r="U10" s="17">
        <v>0.57319114277094696</v>
      </c>
      <c r="V10" s="17">
        <v>0.534825824843981</v>
      </c>
      <c r="W10" s="17">
        <v>0.55373510631416201</v>
      </c>
      <c r="X10" s="17">
        <v>0.53006512347948498</v>
      </c>
      <c r="Y10" s="17">
        <v>0.58325076434343703</v>
      </c>
      <c r="Z10" s="17">
        <v>0.53642724260890395</v>
      </c>
      <c r="AA10" s="17">
        <v>0.43075415709181097</v>
      </c>
      <c r="AB10" s="17">
        <v>0.53064560875559097</v>
      </c>
      <c r="AC10" s="17">
        <v>0.43034099554554001</v>
      </c>
      <c r="AD10" s="17">
        <v>0.44895077096137798</v>
      </c>
      <c r="AE10" s="17"/>
      <c r="AF10" s="17">
        <v>0.49423885151681102</v>
      </c>
      <c r="AG10" s="17">
        <v>0.49974195001688898</v>
      </c>
      <c r="AH10" s="17">
        <v>0.53235717161587204</v>
      </c>
      <c r="AI10" s="17">
        <v>0.476425609086218</v>
      </c>
      <c r="AJ10" s="17">
        <v>0.31861758161813097</v>
      </c>
      <c r="AK10" s="17"/>
      <c r="AL10" s="17">
        <v>0.44714247762263898</v>
      </c>
      <c r="AM10" s="17">
        <v>0.53183593279007202</v>
      </c>
      <c r="AN10" s="17">
        <v>0.54740280962105403</v>
      </c>
      <c r="AO10" s="17">
        <v>0.54744358390951198</v>
      </c>
      <c r="AP10" s="17">
        <v>0.55454792016602905</v>
      </c>
      <c r="AQ10" s="17">
        <v>0.415223231792332</v>
      </c>
      <c r="AR10" s="17"/>
      <c r="AS10" s="17">
        <v>0.469463036847587</v>
      </c>
      <c r="AT10" s="17">
        <v>0.53685663149819096</v>
      </c>
      <c r="AU10" s="17"/>
      <c r="AV10" s="17">
        <v>0.43278008189536499</v>
      </c>
      <c r="AW10" s="17">
        <v>0.55099964945048197</v>
      </c>
    </row>
    <row r="11" spans="2:49" x14ac:dyDescent="0.3">
      <c r="B11" s="18" t="s">
        <v>441</v>
      </c>
      <c r="C11" s="17">
        <v>0.13327108640745</v>
      </c>
      <c r="D11" s="17">
        <v>0.15222248181826101</v>
      </c>
      <c r="E11" s="17">
        <v>0.107756485232205</v>
      </c>
      <c r="F11" s="17"/>
      <c r="G11" s="17">
        <v>9.4685888313053496E-2</v>
      </c>
      <c r="H11" s="17">
        <v>0.118609690334137</v>
      </c>
      <c r="I11" s="17">
        <v>0.120960987316869</v>
      </c>
      <c r="J11" s="17">
        <v>0.19595451620531901</v>
      </c>
      <c r="K11" s="17">
        <v>0.105086202271681</v>
      </c>
      <c r="L11" s="17">
        <v>0.217158218416938</v>
      </c>
      <c r="M11" s="17"/>
      <c r="N11" s="17">
        <v>0.12965384672698499</v>
      </c>
      <c r="O11" s="17">
        <v>0.130262561281664</v>
      </c>
      <c r="P11" s="17">
        <v>0.135692976876399</v>
      </c>
      <c r="Q11" s="17">
        <v>0.143126259466684</v>
      </c>
      <c r="R11" s="17"/>
      <c r="S11" s="17">
        <v>0.11494651782471201</v>
      </c>
      <c r="T11" s="17">
        <v>0.126212019830475</v>
      </c>
      <c r="U11" s="17">
        <v>0.209979912393019</v>
      </c>
      <c r="V11" s="17">
        <v>0.13220793780738399</v>
      </c>
      <c r="W11" s="17">
        <v>0.166822144789814</v>
      </c>
      <c r="X11" s="17">
        <v>8.0555455929832501E-2</v>
      </c>
      <c r="Y11" s="17">
        <v>9.7354381539171905E-2</v>
      </c>
      <c r="Z11" s="17">
        <v>0.11962784710883601</v>
      </c>
      <c r="AA11" s="17">
        <v>9.1904152390894694E-2</v>
      </c>
      <c r="AB11" s="17">
        <v>0.190344281794775</v>
      </c>
      <c r="AC11" s="17">
        <v>0.17243259001745001</v>
      </c>
      <c r="AD11" s="17">
        <v>0.21750135822979799</v>
      </c>
      <c r="AE11" s="17"/>
      <c r="AF11" s="17">
        <v>0.10448456964248</v>
      </c>
      <c r="AG11" s="17">
        <v>0.15192863325799899</v>
      </c>
      <c r="AH11" s="17">
        <v>0.139187583077858</v>
      </c>
      <c r="AI11" s="17">
        <v>0.123093520438464</v>
      </c>
      <c r="AJ11" s="17">
        <v>6.8439366182636893E-2</v>
      </c>
      <c r="AK11" s="17"/>
      <c r="AL11" s="17">
        <v>0.109496348496845</v>
      </c>
      <c r="AM11" s="17">
        <v>0.16265275947635299</v>
      </c>
      <c r="AN11" s="17">
        <v>0.15258896994553101</v>
      </c>
      <c r="AO11" s="17">
        <v>0.13077638950561099</v>
      </c>
      <c r="AP11" s="17">
        <v>0.124369705771933</v>
      </c>
      <c r="AQ11" s="17">
        <v>0.133404181292575</v>
      </c>
      <c r="AR11" s="17"/>
      <c r="AS11" s="17">
        <v>0.13050607315090701</v>
      </c>
      <c r="AT11" s="17">
        <v>0.136365774462399</v>
      </c>
      <c r="AU11" s="17"/>
      <c r="AV11" s="17">
        <v>0.12649852695372299</v>
      </c>
      <c r="AW11" s="17">
        <v>0.13941379997372</v>
      </c>
    </row>
    <row r="12" spans="2:49" x14ac:dyDescent="0.3">
      <c r="B12" s="18" t="s">
        <v>442</v>
      </c>
      <c r="C12" s="17">
        <v>3.6249927445583301E-2</v>
      </c>
      <c r="D12" s="17">
        <v>4.0804589221702901E-2</v>
      </c>
      <c r="E12" s="17">
        <v>3.0168946333041301E-2</v>
      </c>
      <c r="F12" s="17"/>
      <c r="G12" s="17">
        <v>4.4282569329573099E-2</v>
      </c>
      <c r="H12" s="17">
        <v>1.41756570842815E-2</v>
      </c>
      <c r="I12" s="17">
        <v>1.0360374733972401E-2</v>
      </c>
      <c r="J12" s="17">
        <v>2.6643935485646499E-2</v>
      </c>
      <c r="K12" s="17">
        <v>8.3566734371260498E-2</v>
      </c>
      <c r="L12" s="17">
        <v>0.117723754477624</v>
      </c>
      <c r="M12" s="17"/>
      <c r="N12" s="17">
        <v>5.5669326246638702E-3</v>
      </c>
      <c r="O12" s="17">
        <v>3.4010866063311197E-2</v>
      </c>
      <c r="P12" s="17">
        <v>4.1229435230660499E-2</v>
      </c>
      <c r="Q12" s="17">
        <v>8.6621753817980901E-2</v>
      </c>
      <c r="R12" s="17"/>
      <c r="S12" s="17">
        <v>1.6444123972589601E-2</v>
      </c>
      <c r="T12" s="17">
        <v>6.1956076571196998E-2</v>
      </c>
      <c r="U12" s="17">
        <v>4.4034686775512498E-2</v>
      </c>
      <c r="V12" s="17">
        <v>3.0665456477995401E-2</v>
      </c>
      <c r="W12" s="17">
        <v>2.8837906968554702E-2</v>
      </c>
      <c r="X12" s="17">
        <v>5.4922253458486198E-2</v>
      </c>
      <c r="Y12" s="17">
        <v>5.4622900383522403E-2</v>
      </c>
      <c r="Z12" s="17">
        <v>1.9496573854562601E-2</v>
      </c>
      <c r="AA12" s="17">
        <v>3.6761614401188497E-2</v>
      </c>
      <c r="AB12" s="17">
        <v>2.05373462490132E-2</v>
      </c>
      <c r="AC12" s="17">
        <v>3.9482061090652401E-2</v>
      </c>
      <c r="AD12" s="17">
        <v>3.0261177571662998E-2</v>
      </c>
      <c r="AE12" s="17"/>
      <c r="AF12" s="17">
        <v>7.1815233116157701E-2</v>
      </c>
      <c r="AG12" s="17">
        <v>4.98871947326439E-2</v>
      </c>
      <c r="AH12" s="17">
        <v>1.92439426857605E-2</v>
      </c>
      <c r="AI12" s="17">
        <v>5.9245543330689598E-3</v>
      </c>
      <c r="AJ12" s="17">
        <v>0</v>
      </c>
      <c r="AK12" s="17"/>
      <c r="AL12" s="17">
        <v>2.1555902682017899E-2</v>
      </c>
      <c r="AM12" s="17">
        <v>3.5040476549460603E-2</v>
      </c>
      <c r="AN12" s="17">
        <v>4.0156357891331998E-2</v>
      </c>
      <c r="AO12" s="17">
        <v>4.6315122710958001E-2</v>
      </c>
      <c r="AP12" s="17">
        <v>0.106361332304135</v>
      </c>
      <c r="AQ12" s="17">
        <v>1.9594197834302999E-2</v>
      </c>
      <c r="AR12" s="17"/>
      <c r="AS12" s="17">
        <v>3.75074059757909E-2</v>
      </c>
      <c r="AT12" s="17">
        <v>3.4842518718851898E-2</v>
      </c>
      <c r="AU12" s="17"/>
      <c r="AV12" s="17">
        <v>4.0520524720228997E-2</v>
      </c>
      <c r="AW12" s="17">
        <v>3.08100312383481E-2</v>
      </c>
    </row>
    <row r="13" spans="2:49" x14ac:dyDescent="0.3">
      <c r="B13" s="18" t="s">
        <v>176</v>
      </c>
      <c r="C13" s="19">
        <v>9.8549669608019395E-3</v>
      </c>
      <c r="D13" s="19">
        <v>6.9165916077343296E-3</v>
      </c>
      <c r="E13" s="19">
        <v>1.4180042925067299E-2</v>
      </c>
      <c r="F13" s="19"/>
      <c r="G13" s="19">
        <v>9.4066709179174007E-3</v>
      </c>
      <c r="H13" s="19">
        <v>3.9020611959055601E-3</v>
      </c>
      <c r="I13" s="19">
        <v>1.0522073604925099E-2</v>
      </c>
      <c r="J13" s="19">
        <v>1.3326032717546401E-2</v>
      </c>
      <c r="K13" s="19">
        <v>1.9927851842795701E-2</v>
      </c>
      <c r="L13" s="19">
        <v>1.1139895702496599E-2</v>
      </c>
      <c r="M13" s="19"/>
      <c r="N13" s="19">
        <v>1.22994310664701E-2</v>
      </c>
      <c r="O13" s="19">
        <v>1.506250299264E-2</v>
      </c>
      <c r="P13" s="19">
        <v>9.34502461744041E-3</v>
      </c>
      <c r="Q13" s="19">
        <v>0</v>
      </c>
      <c r="R13" s="19"/>
      <c r="S13" s="19">
        <v>5.2696986238573197E-3</v>
      </c>
      <c r="T13" s="19">
        <v>8.3880629889980605E-3</v>
      </c>
      <c r="U13" s="19">
        <v>0</v>
      </c>
      <c r="V13" s="19">
        <v>2.0220293400638301E-2</v>
      </c>
      <c r="W13" s="19">
        <v>3.5878014604848199E-2</v>
      </c>
      <c r="X13" s="19">
        <v>2.0819987473704001E-2</v>
      </c>
      <c r="Y13" s="19">
        <v>0</v>
      </c>
      <c r="Z13" s="19">
        <v>0</v>
      </c>
      <c r="AA13" s="19">
        <v>0</v>
      </c>
      <c r="AB13" s="19">
        <v>0</v>
      </c>
      <c r="AC13" s="19">
        <v>4.5394786132308199E-2</v>
      </c>
      <c r="AD13" s="19">
        <v>0</v>
      </c>
      <c r="AE13" s="19"/>
      <c r="AF13" s="19">
        <v>1.9290828350482899E-2</v>
      </c>
      <c r="AG13" s="19">
        <v>1.39279860402985E-2</v>
      </c>
      <c r="AH13" s="19">
        <v>6.4539288550568502E-3</v>
      </c>
      <c r="AI13" s="19">
        <v>0</v>
      </c>
      <c r="AJ13" s="19">
        <v>6.87151975440181E-2</v>
      </c>
      <c r="AK13" s="19"/>
      <c r="AL13" s="19">
        <v>5.0344151741989604E-3</v>
      </c>
      <c r="AM13" s="19">
        <v>1.18102154248964E-2</v>
      </c>
      <c r="AN13" s="19">
        <v>2.0012342048909702E-2</v>
      </c>
      <c r="AO13" s="19">
        <v>5.4897944672910003E-3</v>
      </c>
      <c r="AP13" s="19">
        <v>1.49868182272787E-2</v>
      </c>
      <c r="AQ13" s="19">
        <v>2.0653467684472501E-2</v>
      </c>
      <c r="AR13" s="19"/>
      <c r="AS13" s="19">
        <v>1.1602242007117699E-2</v>
      </c>
      <c r="AT13" s="19">
        <v>7.8993628776222406E-3</v>
      </c>
      <c r="AU13" s="19"/>
      <c r="AV13" s="19">
        <v>1.6822038455673701E-2</v>
      </c>
      <c r="AW13" s="19">
        <v>0</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W18"/>
  <sheetViews>
    <sheetView showGridLines="0" topLeftCell="A4"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497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1002</v>
      </c>
      <c r="D7" s="10">
        <v>575</v>
      </c>
      <c r="E7" s="10">
        <v>422</v>
      </c>
      <c r="F7" s="10"/>
      <c r="G7" s="10">
        <v>204</v>
      </c>
      <c r="H7" s="10">
        <v>283</v>
      </c>
      <c r="I7" s="10">
        <v>175</v>
      </c>
      <c r="J7" s="10">
        <v>152</v>
      </c>
      <c r="K7" s="10">
        <v>96</v>
      </c>
      <c r="L7" s="10">
        <v>92</v>
      </c>
      <c r="M7" s="10"/>
      <c r="N7" s="10">
        <v>343</v>
      </c>
      <c r="O7" s="10">
        <v>248</v>
      </c>
      <c r="P7" s="10">
        <v>211</v>
      </c>
      <c r="Q7" s="10">
        <v>196</v>
      </c>
      <c r="R7" s="10"/>
      <c r="S7" s="10">
        <v>179</v>
      </c>
      <c r="T7" s="10">
        <v>122</v>
      </c>
      <c r="U7" s="10">
        <v>70</v>
      </c>
      <c r="V7" s="10">
        <v>92</v>
      </c>
      <c r="W7" s="10">
        <v>63</v>
      </c>
      <c r="X7" s="10">
        <v>89</v>
      </c>
      <c r="Y7" s="10">
        <v>71</v>
      </c>
      <c r="Z7" s="10">
        <v>49</v>
      </c>
      <c r="AA7" s="10">
        <v>107</v>
      </c>
      <c r="AB7" s="10">
        <v>87</v>
      </c>
      <c r="AC7" s="10">
        <v>45</v>
      </c>
      <c r="AD7" s="10">
        <v>28</v>
      </c>
      <c r="AE7" s="10"/>
      <c r="AF7" s="10">
        <v>147</v>
      </c>
      <c r="AG7" s="10">
        <v>227</v>
      </c>
      <c r="AH7" s="10">
        <v>307</v>
      </c>
      <c r="AI7" s="10">
        <v>187</v>
      </c>
      <c r="AJ7" s="10">
        <v>29</v>
      </c>
      <c r="AK7" s="10"/>
      <c r="AL7" s="10">
        <v>370</v>
      </c>
      <c r="AM7" s="10">
        <v>250</v>
      </c>
      <c r="AN7" s="10">
        <v>113</v>
      </c>
      <c r="AO7" s="10">
        <v>160</v>
      </c>
      <c r="AP7" s="10">
        <v>64</v>
      </c>
      <c r="AQ7" s="10">
        <v>45</v>
      </c>
      <c r="AR7" s="10"/>
      <c r="AS7" s="10">
        <v>530</v>
      </c>
      <c r="AT7" s="10">
        <v>472</v>
      </c>
      <c r="AU7" s="10"/>
      <c r="AV7" s="10">
        <v>366</v>
      </c>
      <c r="AW7" s="10">
        <v>164</v>
      </c>
    </row>
    <row r="8" spans="2:49" ht="30" customHeight="1" x14ac:dyDescent="0.3">
      <c r="B8" s="11" t="s">
        <v>20</v>
      </c>
      <c r="C8" s="11">
        <v>1017</v>
      </c>
      <c r="D8" s="11">
        <v>596</v>
      </c>
      <c r="E8" s="11">
        <v>416</v>
      </c>
      <c r="F8" s="11"/>
      <c r="G8" s="11">
        <v>204</v>
      </c>
      <c r="H8" s="11">
        <v>271</v>
      </c>
      <c r="I8" s="11">
        <v>209</v>
      </c>
      <c r="J8" s="11">
        <v>156</v>
      </c>
      <c r="K8" s="11">
        <v>91</v>
      </c>
      <c r="L8" s="11">
        <v>86</v>
      </c>
      <c r="M8" s="11"/>
      <c r="N8" s="11">
        <v>341</v>
      </c>
      <c r="O8" s="11">
        <v>246</v>
      </c>
      <c r="P8" s="11">
        <v>227</v>
      </c>
      <c r="Q8" s="11">
        <v>199</v>
      </c>
      <c r="R8" s="11"/>
      <c r="S8" s="11">
        <v>181</v>
      </c>
      <c r="T8" s="11">
        <v>121</v>
      </c>
      <c r="U8" s="11">
        <v>74</v>
      </c>
      <c r="V8" s="11">
        <v>92</v>
      </c>
      <c r="W8" s="11">
        <v>61</v>
      </c>
      <c r="X8" s="11">
        <v>95</v>
      </c>
      <c r="Y8" s="11">
        <v>69</v>
      </c>
      <c r="Z8" s="11">
        <v>47</v>
      </c>
      <c r="AA8" s="11">
        <v>113</v>
      </c>
      <c r="AB8" s="11">
        <v>90</v>
      </c>
      <c r="AC8" s="11">
        <v>45</v>
      </c>
      <c r="AD8" s="11">
        <v>29</v>
      </c>
      <c r="AE8" s="11"/>
      <c r="AF8" s="11">
        <v>150</v>
      </c>
      <c r="AG8" s="11">
        <v>232</v>
      </c>
      <c r="AH8" s="11">
        <v>312</v>
      </c>
      <c r="AI8" s="11">
        <v>188</v>
      </c>
      <c r="AJ8" s="11">
        <v>27</v>
      </c>
      <c r="AK8" s="11"/>
      <c r="AL8" s="11">
        <v>372</v>
      </c>
      <c r="AM8" s="11">
        <v>258</v>
      </c>
      <c r="AN8" s="11">
        <v>116</v>
      </c>
      <c r="AO8" s="11">
        <v>162</v>
      </c>
      <c r="AP8" s="11">
        <v>64</v>
      </c>
      <c r="AQ8" s="11">
        <v>46</v>
      </c>
      <c r="AR8" s="11"/>
      <c r="AS8" s="11">
        <v>537</v>
      </c>
      <c r="AT8" s="11">
        <v>480</v>
      </c>
      <c r="AU8" s="11"/>
      <c r="AV8" s="11">
        <v>371</v>
      </c>
      <c r="AW8" s="11">
        <v>167</v>
      </c>
    </row>
    <row r="9" spans="2:49" x14ac:dyDescent="0.3">
      <c r="B9" s="18" t="s">
        <v>439</v>
      </c>
      <c r="C9" s="17">
        <v>0.201652763795584</v>
      </c>
      <c r="D9" s="17">
        <v>0.199809982433786</v>
      </c>
      <c r="E9" s="17">
        <v>0.20672924415646901</v>
      </c>
      <c r="F9" s="17"/>
      <c r="G9" s="17">
        <v>0.23649702332409001</v>
      </c>
      <c r="H9" s="17">
        <v>0.23212817613914699</v>
      </c>
      <c r="I9" s="17">
        <v>0.20356050941105</v>
      </c>
      <c r="J9" s="17">
        <v>0.14248086740181201</v>
      </c>
      <c r="K9" s="17">
        <v>0.12354193999302999</v>
      </c>
      <c r="L9" s="17">
        <v>0.20821143593298799</v>
      </c>
      <c r="M9" s="17"/>
      <c r="N9" s="17">
        <v>0.194548173781637</v>
      </c>
      <c r="O9" s="17">
        <v>0.21164647609819401</v>
      </c>
      <c r="P9" s="17">
        <v>0.19791746289998799</v>
      </c>
      <c r="Q9" s="17">
        <v>0.20494850639040199</v>
      </c>
      <c r="R9" s="17"/>
      <c r="S9" s="17">
        <v>0.25156754533136799</v>
      </c>
      <c r="T9" s="17">
        <v>0.20789968855956301</v>
      </c>
      <c r="U9" s="17">
        <v>0.113439145726803</v>
      </c>
      <c r="V9" s="17">
        <v>0.21746074691084799</v>
      </c>
      <c r="W9" s="17">
        <v>0.179144610135927</v>
      </c>
      <c r="X9" s="17">
        <v>0.16430926274482299</v>
      </c>
      <c r="Y9" s="17">
        <v>0.21694129540425899</v>
      </c>
      <c r="Z9" s="17">
        <v>0.223166976754716</v>
      </c>
      <c r="AA9" s="17">
        <v>0.24893663557830401</v>
      </c>
      <c r="AB9" s="17">
        <v>0.12349929505875901</v>
      </c>
      <c r="AC9" s="17">
        <v>0.201791971872464</v>
      </c>
      <c r="AD9" s="17">
        <v>0.194991357133245</v>
      </c>
      <c r="AE9" s="17"/>
      <c r="AF9" s="17">
        <v>0.17368768650145899</v>
      </c>
      <c r="AG9" s="17">
        <v>0.180251121418458</v>
      </c>
      <c r="AH9" s="17">
        <v>0.19008452372729301</v>
      </c>
      <c r="AI9" s="17">
        <v>0.25708446576254301</v>
      </c>
      <c r="AJ9" s="17">
        <v>0.34141556015567098</v>
      </c>
      <c r="AK9" s="17"/>
      <c r="AL9" s="17">
        <v>0.26131259945404101</v>
      </c>
      <c r="AM9" s="17">
        <v>0.15544306568181501</v>
      </c>
      <c r="AN9" s="17">
        <v>0.19576388839293599</v>
      </c>
      <c r="AO9" s="17">
        <v>0.12806254249794899</v>
      </c>
      <c r="AP9" s="17">
        <v>0.21768514579892601</v>
      </c>
      <c r="AQ9" s="17">
        <v>0.22984835854476601</v>
      </c>
      <c r="AR9" s="17"/>
      <c r="AS9" s="17">
        <v>0.21888047246721801</v>
      </c>
      <c r="AT9" s="17">
        <v>0.18237098128909299</v>
      </c>
      <c r="AU9" s="17"/>
      <c r="AV9" s="17">
        <v>0.218626353825535</v>
      </c>
      <c r="AW9" s="17">
        <v>0.21944531173027901</v>
      </c>
    </row>
    <row r="10" spans="2:49" x14ac:dyDescent="0.3">
      <c r="B10" s="18" t="s">
        <v>440</v>
      </c>
      <c r="C10" s="17">
        <v>0.45065508680198002</v>
      </c>
      <c r="D10" s="17">
        <v>0.43305872850398502</v>
      </c>
      <c r="E10" s="17">
        <v>0.47426773608883099</v>
      </c>
      <c r="F10" s="17"/>
      <c r="G10" s="17">
        <v>0.41171849653881898</v>
      </c>
      <c r="H10" s="17">
        <v>0.48333788333023803</v>
      </c>
      <c r="I10" s="17">
        <v>0.45306882021950201</v>
      </c>
      <c r="J10" s="17">
        <v>0.48101807958706599</v>
      </c>
      <c r="K10" s="17">
        <v>0.47355362547501001</v>
      </c>
      <c r="L10" s="17">
        <v>0.35432043705482402</v>
      </c>
      <c r="M10" s="17"/>
      <c r="N10" s="17">
        <v>0.47901495487439999</v>
      </c>
      <c r="O10" s="17">
        <v>0.46957965580810801</v>
      </c>
      <c r="P10" s="17">
        <v>0.454387965748203</v>
      </c>
      <c r="Q10" s="17">
        <v>0.37854482681429102</v>
      </c>
      <c r="R10" s="17"/>
      <c r="S10" s="17">
        <v>0.358970242936615</v>
      </c>
      <c r="T10" s="17">
        <v>0.45193084528420702</v>
      </c>
      <c r="U10" s="17">
        <v>0.36643187217164402</v>
      </c>
      <c r="V10" s="17">
        <v>0.50626590979397101</v>
      </c>
      <c r="W10" s="17">
        <v>0.52126583021281103</v>
      </c>
      <c r="X10" s="17">
        <v>0.43392987837596397</v>
      </c>
      <c r="Y10" s="17">
        <v>0.54884017147720499</v>
      </c>
      <c r="Z10" s="17">
        <v>0.44559884125360699</v>
      </c>
      <c r="AA10" s="17">
        <v>0.47835953765412897</v>
      </c>
      <c r="AB10" s="17">
        <v>0.50652763831743797</v>
      </c>
      <c r="AC10" s="17">
        <v>0.46073533255750798</v>
      </c>
      <c r="AD10" s="17">
        <v>0.43899228639715099</v>
      </c>
      <c r="AE10" s="17"/>
      <c r="AF10" s="17">
        <v>0.46277650642846402</v>
      </c>
      <c r="AG10" s="17">
        <v>0.415881826439432</v>
      </c>
      <c r="AH10" s="17">
        <v>0.47328939998927599</v>
      </c>
      <c r="AI10" s="17">
        <v>0.47834809470356099</v>
      </c>
      <c r="AJ10" s="17">
        <v>0.35254866219910003</v>
      </c>
      <c r="AK10" s="17"/>
      <c r="AL10" s="17">
        <v>0.45150699385010201</v>
      </c>
      <c r="AM10" s="17">
        <v>0.475120542753524</v>
      </c>
      <c r="AN10" s="17">
        <v>0.402848347395448</v>
      </c>
      <c r="AO10" s="17">
        <v>0.47999161785630901</v>
      </c>
      <c r="AP10" s="17">
        <v>0.32618876271323899</v>
      </c>
      <c r="AQ10" s="17">
        <v>0.49580258261452598</v>
      </c>
      <c r="AR10" s="17"/>
      <c r="AS10" s="17">
        <v>0.43135665498089998</v>
      </c>
      <c r="AT10" s="17">
        <v>0.47225448647740298</v>
      </c>
      <c r="AU10" s="17"/>
      <c r="AV10" s="17">
        <v>0.430257228657766</v>
      </c>
      <c r="AW10" s="17">
        <v>0.43380039208745502</v>
      </c>
    </row>
    <row r="11" spans="2:49" x14ac:dyDescent="0.3">
      <c r="B11" s="18" t="s">
        <v>441</v>
      </c>
      <c r="C11" s="17">
        <v>0.254528870778996</v>
      </c>
      <c r="D11" s="17">
        <v>0.275368243634945</v>
      </c>
      <c r="E11" s="17">
        <v>0.22270877960777399</v>
      </c>
      <c r="F11" s="17"/>
      <c r="G11" s="17">
        <v>0.26343997983130402</v>
      </c>
      <c r="H11" s="17">
        <v>0.21389427723061</v>
      </c>
      <c r="I11" s="17">
        <v>0.27624868740777597</v>
      </c>
      <c r="J11" s="17">
        <v>0.26990594264121198</v>
      </c>
      <c r="K11" s="17">
        <v>0.26890073538215697</v>
      </c>
      <c r="L11" s="17">
        <v>0.265609825240398</v>
      </c>
      <c r="M11" s="17"/>
      <c r="N11" s="17">
        <v>0.25286038525692001</v>
      </c>
      <c r="O11" s="17">
        <v>0.24319746264789599</v>
      </c>
      <c r="P11" s="17">
        <v>0.24328537249335899</v>
      </c>
      <c r="Q11" s="17">
        <v>0.27897739494861201</v>
      </c>
      <c r="R11" s="17"/>
      <c r="S11" s="17">
        <v>0.28292778145567399</v>
      </c>
      <c r="T11" s="17">
        <v>0.228631678398974</v>
      </c>
      <c r="U11" s="17">
        <v>0.44812979250716201</v>
      </c>
      <c r="V11" s="17">
        <v>0.20427647239104599</v>
      </c>
      <c r="W11" s="17">
        <v>0.255966890970457</v>
      </c>
      <c r="X11" s="17">
        <v>0.30366523079013902</v>
      </c>
      <c r="Y11" s="17">
        <v>0.154780540922314</v>
      </c>
      <c r="Z11" s="17">
        <v>0.222507602906688</v>
      </c>
      <c r="AA11" s="17">
        <v>0.200546367698097</v>
      </c>
      <c r="AB11" s="17">
        <v>0.26239421680528902</v>
      </c>
      <c r="AC11" s="17">
        <v>0.24126743038373699</v>
      </c>
      <c r="AD11" s="17">
        <v>0.18515035844421801</v>
      </c>
      <c r="AE11" s="17"/>
      <c r="AF11" s="17">
        <v>0.243292261019149</v>
      </c>
      <c r="AG11" s="17">
        <v>0.30648843526223202</v>
      </c>
      <c r="AH11" s="17">
        <v>0.25261148939100603</v>
      </c>
      <c r="AI11" s="17">
        <v>0.20873251473188101</v>
      </c>
      <c r="AJ11" s="17">
        <v>0.16499575738835301</v>
      </c>
      <c r="AK11" s="17"/>
      <c r="AL11" s="17">
        <v>0.212923311786342</v>
      </c>
      <c r="AM11" s="17">
        <v>0.28413107571359802</v>
      </c>
      <c r="AN11" s="17">
        <v>0.31591309943951901</v>
      </c>
      <c r="AO11" s="17">
        <v>0.28190018405645401</v>
      </c>
      <c r="AP11" s="17">
        <v>0.264458868778298</v>
      </c>
      <c r="AQ11" s="17">
        <v>0.16054154576886401</v>
      </c>
      <c r="AR11" s="17"/>
      <c r="AS11" s="17">
        <v>0.24699851244867199</v>
      </c>
      <c r="AT11" s="17">
        <v>0.26295707990934403</v>
      </c>
      <c r="AU11" s="17"/>
      <c r="AV11" s="17">
        <v>0.23675494266486</v>
      </c>
      <c r="AW11" s="17">
        <v>0.26976728836165997</v>
      </c>
    </row>
    <row r="12" spans="2:49" x14ac:dyDescent="0.3">
      <c r="B12" s="18" t="s">
        <v>442</v>
      </c>
      <c r="C12" s="17">
        <v>7.1506260840009203E-2</v>
      </c>
      <c r="D12" s="17">
        <v>7.7851452167763499E-2</v>
      </c>
      <c r="E12" s="17">
        <v>6.3288766552128298E-2</v>
      </c>
      <c r="F12" s="17"/>
      <c r="G12" s="17">
        <v>5.8984713757810302E-2</v>
      </c>
      <c r="H12" s="17">
        <v>5.1621303944691603E-2</v>
      </c>
      <c r="I12" s="17">
        <v>6.0640784779155001E-2</v>
      </c>
      <c r="J12" s="17">
        <v>8.7107227678037205E-2</v>
      </c>
      <c r="K12" s="17">
        <v>8.3194735736323494E-2</v>
      </c>
      <c r="L12" s="17">
        <v>0.15001148676235501</v>
      </c>
      <c r="M12" s="17"/>
      <c r="N12" s="17">
        <v>5.6562703809832603E-2</v>
      </c>
      <c r="O12" s="17">
        <v>5.8897728373957001E-2</v>
      </c>
      <c r="P12" s="17">
        <v>7.1836740214773001E-2</v>
      </c>
      <c r="Q12" s="17">
        <v>0.113793002825056</v>
      </c>
      <c r="R12" s="17"/>
      <c r="S12" s="17">
        <v>7.9139615259365997E-2</v>
      </c>
      <c r="T12" s="17">
        <v>0.103149724768258</v>
      </c>
      <c r="U12" s="17">
        <v>5.8174505720972998E-2</v>
      </c>
      <c r="V12" s="17">
        <v>5.0437477157536798E-2</v>
      </c>
      <c r="W12" s="17">
        <v>2.8837906968554702E-2</v>
      </c>
      <c r="X12" s="17">
        <v>5.5557670285045602E-2</v>
      </c>
      <c r="Y12" s="17">
        <v>6.5983186119996401E-2</v>
      </c>
      <c r="Z12" s="17">
        <v>8.8106194927586506E-2</v>
      </c>
      <c r="AA12" s="17">
        <v>6.3928009287400195E-2</v>
      </c>
      <c r="AB12" s="17">
        <v>9.6359133627629906E-2</v>
      </c>
      <c r="AC12" s="17">
        <v>5.0810479053982199E-2</v>
      </c>
      <c r="AD12" s="17">
        <v>0.104524138547782</v>
      </c>
      <c r="AE12" s="17"/>
      <c r="AF12" s="17">
        <v>7.4462385802140194E-2</v>
      </c>
      <c r="AG12" s="17">
        <v>8.0439964153946594E-2</v>
      </c>
      <c r="AH12" s="17">
        <v>5.7489662060737398E-2</v>
      </c>
      <c r="AI12" s="17">
        <v>5.5834924802014997E-2</v>
      </c>
      <c r="AJ12" s="17">
        <v>0.106037087660511</v>
      </c>
      <c r="AK12" s="17"/>
      <c r="AL12" s="17">
        <v>6.3776436364703898E-2</v>
      </c>
      <c r="AM12" s="17">
        <v>6.3900205502919097E-2</v>
      </c>
      <c r="AN12" s="17">
        <v>4.9912501471623703E-2</v>
      </c>
      <c r="AO12" s="17">
        <v>8.6538016219776304E-2</v>
      </c>
      <c r="AP12" s="17">
        <v>0.118000203011654</v>
      </c>
      <c r="AQ12" s="17">
        <v>0.113807513071844</v>
      </c>
      <c r="AR12" s="17"/>
      <c r="AS12" s="17">
        <v>8.2647749467120293E-2</v>
      </c>
      <c r="AT12" s="17">
        <v>5.9036363385786897E-2</v>
      </c>
      <c r="AU12" s="17"/>
      <c r="AV12" s="17">
        <v>8.8055062565097597E-2</v>
      </c>
      <c r="AW12" s="17">
        <v>7.0628707002668795E-2</v>
      </c>
    </row>
    <row r="13" spans="2:49" x14ac:dyDescent="0.3">
      <c r="B13" s="18" t="s">
        <v>176</v>
      </c>
      <c r="C13" s="19">
        <v>2.1657017783431199E-2</v>
      </c>
      <c r="D13" s="19">
        <v>1.3911593259520801E-2</v>
      </c>
      <c r="E13" s="19">
        <v>3.3005473594797302E-2</v>
      </c>
      <c r="F13" s="19"/>
      <c r="G13" s="19">
        <v>2.9359786547977201E-2</v>
      </c>
      <c r="H13" s="19">
        <v>1.90183593553131E-2</v>
      </c>
      <c r="I13" s="19">
        <v>6.4811981825161997E-3</v>
      </c>
      <c r="J13" s="19">
        <v>1.9487882691872401E-2</v>
      </c>
      <c r="K13" s="19">
        <v>5.0808963413479402E-2</v>
      </c>
      <c r="L13" s="19">
        <v>2.1846815009434702E-2</v>
      </c>
      <c r="M13" s="19"/>
      <c r="N13" s="19">
        <v>1.70137822772095E-2</v>
      </c>
      <c r="O13" s="19">
        <v>1.66786770718448E-2</v>
      </c>
      <c r="P13" s="19">
        <v>3.2572458643677103E-2</v>
      </c>
      <c r="Q13" s="19">
        <v>2.3736269021639101E-2</v>
      </c>
      <c r="R13" s="19"/>
      <c r="S13" s="19">
        <v>2.73948150169766E-2</v>
      </c>
      <c r="T13" s="19">
        <v>8.3880629889980605E-3</v>
      </c>
      <c r="U13" s="19">
        <v>1.38246838734188E-2</v>
      </c>
      <c r="V13" s="19">
        <v>2.1559393746599102E-2</v>
      </c>
      <c r="W13" s="19">
        <v>1.47847617122502E-2</v>
      </c>
      <c r="X13" s="19">
        <v>4.2537957804028401E-2</v>
      </c>
      <c r="Y13" s="19">
        <v>1.34548060762248E-2</v>
      </c>
      <c r="Z13" s="19">
        <v>2.0620384157401899E-2</v>
      </c>
      <c r="AA13" s="19">
        <v>8.2294497820697907E-3</v>
      </c>
      <c r="AB13" s="19">
        <v>1.12197161908844E-2</v>
      </c>
      <c r="AC13" s="19">
        <v>4.5394786132308199E-2</v>
      </c>
      <c r="AD13" s="19">
        <v>7.6341859477603802E-2</v>
      </c>
      <c r="AE13" s="19"/>
      <c r="AF13" s="19">
        <v>4.5781160248786902E-2</v>
      </c>
      <c r="AG13" s="19">
        <v>1.6938652725931799E-2</v>
      </c>
      <c r="AH13" s="19">
        <v>2.6524924831687401E-2</v>
      </c>
      <c r="AI13" s="19">
        <v>0</v>
      </c>
      <c r="AJ13" s="19">
        <v>3.5002932596365097E-2</v>
      </c>
      <c r="AK13" s="19"/>
      <c r="AL13" s="19">
        <v>1.04806585448106E-2</v>
      </c>
      <c r="AM13" s="19">
        <v>2.1405110348142901E-2</v>
      </c>
      <c r="AN13" s="19">
        <v>3.55621633004733E-2</v>
      </c>
      <c r="AO13" s="19">
        <v>2.3507639369512001E-2</v>
      </c>
      <c r="AP13" s="19">
        <v>7.3667019697883196E-2</v>
      </c>
      <c r="AQ13" s="19">
        <v>0</v>
      </c>
      <c r="AR13" s="19"/>
      <c r="AS13" s="19">
        <v>2.01166106360894E-2</v>
      </c>
      <c r="AT13" s="19">
        <v>2.33810889383721E-2</v>
      </c>
      <c r="AU13" s="19"/>
      <c r="AV13" s="19">
        <v>2.6306412286741999E-2</v>
      </c>
      <c r="AW13" s="19">
        <v>6.3583008179364598E-3</v>
      </c>
    </row>
    <row r="14" spans="2:49" x14ac:dyDescent="0.3">
      <c r="B14" s="16" t="s">
        <v>350</v>
      </c>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2200</v>
      </c>
      <c r="D7" s="10">
        <v>1067</v>
      </c>
      <c r="E7" s="10">
        <v>1125</v>
      </c>
      <c r="F7" s="10"/>
      <c r="G7" s="10">
        <v>311</v>
      </c>
      <c r="H7" s="10">
        <v>388</v>
      </c>
      <c r="I7" s="10">
        <v>322</v>
      </c>
      <c r="J7" s="10">
        <v>364</v>
      </c>
      <c r="K7" s="10">
        <v>324</v>
      </c>
      <c r="L7" s="10">
        <v>491</v>
      </c>
      <c r="M7" s="10"/>
      <c r="N7" s="10">
        <v>601</v>
      </c>
      <c r="O7" s="10">
        <v>580</v>
      </c>
      <c r="P7" s="10">
        <v>457</v>
      </c>
      <c r="Q7" s="10">
        <v>556</v>
      </c>
      <c r="R7" s="10"/>
      <c r="S7" s="10">
        <v>305</v>
      </c>
      <c r="T7" s="10">
        <v>296</v>
      </c>
      <c r="U7" s="10">
        <v>172</v>
      </c>
      <c r="V7" s="10">
        <v>198</v>
      </c>
      <c r="W7" s="10">
        <v>162</v>
      </c>
      <c r="X7" s="10">
        <v>190</v>
      </c>
      <c r="Y7" s="10">
        <v>183</v>
      </c>
      <c r="Z7" s="10">
        <v>92</v>
      </c>
      <c r="AA7" s="10">
        <v>230</v>
      </c>
      <c r="AB7" s="10">
        <v>195</v>
      </c>
      <c r="AC7" s="10">
        <v>113</v>
      </c>
      <c r="AD7" s="10">
        <v>64</v>
      </c>
      <c r="AE7" s="10"/>
      <c r="AF7" s="10">
        <v>483</v>
      </c>
      <c r="AG7" s="10">
        <v>538</v>
      </c>
      <c r="AH7" s="10">
        <v>563</v>
      </c>
      <c r="AI7" s="10">
        <v>282</v>
      </c>
      <c r="AJ7" s="10">
        <v>34</v>
      </c>
      <c r="AK7" s="10"/>
      <c r="AL7" s="10">
        <v>588</v>
      </c>
      <c r="AM7" s="10">
        <v>634</v>
      </c>
      <c r="AN7" s="10">
        <v>245</v>
      </c>
      <c r="AO7" s="10">
        <v>401</v>
      </c>
      <c r="AP7" s="10">
        <v>226</v>
      </c>
      <c r="AQ7" s="10">
        <v>105</v>
      </c>
      <c r="AR7" s="10"/>
      <c r="AS7" s="10">
        <v>1203</v>
      </c>
      <c r="AT7" s="10">
        <v>997</v>
      </c>
      <c r="AU7" s="10"/>
      <c r="AV7" s="10">
        <v>842</v>
      </c>
      <c r="AW7" s="10">
        <v>361</v>
      </c>
    </row>
    <row r="8" spans="2:49" ht="30" customHeight="1" x14ac:dyDescent="0.3">
      <c r="B8" s="11" t="s">
        <v>20</v>
      </c>
      <c r="C8" s="11">
        <v>2200</v>
      </c>
      <c r="D8" s="11">
        <v>1081</v>
      </c>
      <c r="E8" s="11">
        <v>1111</v>
      </c>
      <c r="F8" s="11"/>
      <c r="G8" s="11">
        <v>308</v>
      </c>
      <c r="H8" s="11">
        <v>374</v>
      </c>
      <c r="I8" s="11">
        <v>375</v>
      </c>
      <c r="J8" s="11">
        <v>374</v>
      </c>
      <c r="K8" s="11">
        <v>309</v>
      </c>
      <c r="L8" s="11">
        <v>459</v>
      </c>
      <c r="M8" s="11"/>
      <c r="N8" s="11">
        <v>593</v>
      </c>
      <c r="O8" s="11">
        <v>570</v>
      </c>
      <c r="P8" s="11">
        <v>482</v>
      </c>
      <c r="Q8" s="11">
        <v>549</v>
      </c>
      <c r="R8" s="11"/>
      <c r="S8" s="11">
        <v>309</v>
      </c>
      <c r="T8" s="11">
        <v>287</v>
      </c>
      <c r="U8" s="11">
        <v>176</v>
      </c>
      <c r="V8" s="11">
        <v>196</v>
      </c>
      <c r="W8" s="11">
        <v>154</v>
      </c>
      <c r="X8" s="11">
        <v>198</v>
      </c>
      <c r="Y8" s="11">
        <v>176</v>
      </c>
      <c r="Z8" s="11">
        <v>88</v>
      </c>
      <c r="AA8" s="11">
        <v>242</v>
      </c>
      <c r="AB8" s="11">
        <v>198</v>
      </c>
      <c r="AC8" s="11">
        <v>110</v>
      </c>
      <c r="AD8" s="11">
        <v>66</v>
      </c>
      <c r="AE8" s="11"/>
      <c r="AF8" s="11">
        <v>485</v>
      </c>
      <c r="AG8" s="11">
        <v>540</v>
      </c>
      <c r="AH8" s="11">
        <v>566</v>
      </c>
      <c r="AI8" s="11">
        <v>283</v>
      </c>
      <c r="AJ8" s="11">
        <v>32</v>
      </c>
      <c r="AK8" s="11"/>
      <c r="AL8" s="11">
        <v>590</v>
      </c>
      <c r="AM8" s="11">
        <v>638</v>
      </c>
      <c r="AN8" s="11">
        <v>247</v>
      </c>
      <c r="AO8" s="11">
        <v>397</v>
      </c>
      <c r="AP8" s="11">
        <v>222</v>
      </c>
      <c r="AQ8" s="11">
        <v>104</v>
      </c>
      <c r="AR8" s="11"/>
      <c r="AS8" s="11">
        <v>1197</v>
      </c>
      <c r="AT8" s="11">
        <v>1003</v>
      </c>
      <c r="AU8" s="11"/>
      <c r="AV8" s="11">
        <v>837</v>
      </c>
      <c r="AW8" s="11">
        <v>360</v>
      </c>
    </row>
    <row r="9" spans="2:49" x14ac:dyDescent="0.3">
      <c r="B9" s="18" t="s">
        <v>498</v>
      </c>
      <c r="C9" s="17">
        <v>0.12516809300061801</v>
      </c>
      <c r="D9" s="17">
        <v>9.1692315377480196E-2</v>
      </c>
      <c r="E9" s="17">
        <v>0.155977855638325</v>
      </c>
      <c r="F9" s="17"/>
      <c r="G9" s="17">
        <v>0.104588388746002</v>
      </c>
      <c r="H9" s="17">
        <v>8.39064957440607E-2</v>
      </c>
      <c r="I9" s="17">
        <v>8.9806338451718398E-2</v>
      </c>
      <c r="J9" s="17">
        <v>0.12866701741113501</v>
      </c>
      <c r="K9" s="17">
        <v>0.15988322914254099</v>
      </c>
      <c r="L9" s="17">
        <v>0.17521136596846401</v>
      </c>
      <c r="M9" s="17"/>
      <c r="N9" s="17">
        <v>9.4885599911210497E-2</v>
      </c>
      <c r="O9" s="17">
        <v>0.148340419493415</v>
      </c>
      <c r="P9" s="17">
        <v>0.10606915587584299</v>
      </c>
      <c r="Q9" s="17">
        <v>0.150132136921033</v>
      </c>
      <c r="R9" s="17"/>
      <c r="S9" s="17">
        <v>0.10810451680029901</v>
      </c>
      <c r="T9" s="17">
        <v>0.116495127619649</v>
      </c>
      <c r="U9" s="17">
        <v>0.15227109140992801</v>
      </c>
      <c r="V9" s="17">
        <v>0.14387315817624199</v>
      </c>
      <c r="W9" s="17">
        <v>0.102115805793439</v>
      </c>
      <c r="X9" s="17">
        <v>0.10253534527401501</v>
      </c>
      <c r="Y9" s="17">
        <v>0.15126335765104901</v>
      </c>
      <c r="Z9" s="17">
        <v>8.6807660469423994E-2</v>
      </c>
      <c r="AA9" s="17">
        <v>0.16912967963366601</v>
      </c>
      <c r="AB9" s="17">
        <v>0.104701446845234</v>
      </c>
      <c r="AC9" s="17">
        <v>0.171037065817819</v>
      </c>
      <c r="AD9" s="17">
        <v>4.1911412175281E-2</v>
      </c>
      <c r="AE9" s="17"/>
      <c r="AF9" s="17">
        <v>0.17514484619555501</v>
      </c>
      <c r="AG9" s="17">
        <v>0.10572233774636799</v>
      </c>
      <c r="AH9" s="17">
        <v>0.109611715905122</v>
      </c>
      <c r="AI9" s="17">
        <v>8.9375215572643801E-2</v>
      </c>
      <c r="AJ9" s="17">
        <v>0.119527251723909</v>
      </c>
      <c r="AK9" s="17"/>
      <c r="AL9" s="17">
        <v>9.9447421783602996E-2</v>
      </c>
      <c r="AM9" s="17">
        <v>0.124362768242051</v>
      </c>
      <c r="AN9" s="17">
        <v>0.12513072091141</v>
      </c>
      <c r="AO9" s="17">
        <v>0.14333269662145801</v>
      </c>
      <c r="AP9" s="17">
        <v>0.15391960596948001</v>
      </c>
      <c r="AQ9" s="17">
        <v>0.14661010203366201</v>
      </c>
      <c r="AR9" s="17"/>
      <c r="AS9" s="17">
        <v>0.11072970444189301</v>
      </c>
      <c r="AT9" s="17">
        <v>0.14240134734612001</v>
      </c>
      <c r="AU9" s="17"/>
      <c r="AV9" s="17">
        <v>0.117505973078235</v>
      </c>
      <c r="AW9" s="17">
        <v>9.4948895565638403E-2</v>
      </c>
    </row>
    <row r="10" spans="2:49" x14ac:dyDescent="0.3">
      <c r="B10" s="18" t="s">
        <v>392</v>
      </c>
      <c r="C10" s="17">
        <v>9.3285638052918202E-2</v>
      </c>
      <c r="D10" s="17">
        <v>7.7899865331003099E-2</v>
      </c>
      <c r="E10" s="17">
        <v>0.10811847524255599</v>
      </c>
      <c r="F10" s="17"/>
      <c r="G10" s="17">
        <v>8.3378079408792799E-2</v>
      </c>
      <c r="H10" s="17">
        <v>6.0899271557160101E-2</v>
      </c>
      <c r="I10" s="17">
        <v>0.112314901287125</v>
      </c>
      <c r="J10" s="17">
        <v>9.3557709486407098E-2</v>
      </c>
      <c r="K10" s="17">
        <v>0.114369150455153</v>
      </c>
      <c r="L10" s="17">
        <v>9.6351050921726397E-2</v>
      </c>
      <c r="M10" s="17"/>
      <c r="N10" s="17">
        <v>7.9344302298795494E-2</v>
      </c>
      <c r="O10" s="17">
        <v>0.114248655942673</v>
      </c>
      <c r="P10" s="17">
        <v>8.7702999437389698E-2</v>
      </c>
      <c r="Q10" s="17">
        <v>9.2492833550484502E-2</v>
      </c>
      <c r="R10" s="17"/>
      <c r="S10" s="17">
        <v>8.4031717562684599E-2</v>
      </c>
      <c r="T10" s="17">
        <v>7.9106717735139706E-2</v>
      </c>
      <c r="U10" s="17">
        <v>9.5462342744889503E-2</v>
      </c>
      <c r="V10" s="17">
        <v>0.118883418983256</v>
      </c>
      <c r="W10" s="17">
        <v>0.11112676026777001</v>
      </c>
      <c r="X10" s="17">
        <v>0.10487371366610999</v>
      </c>
      <c r="Y10" s="17">
        <v>7.1072586811805796E-2</v>
      </c>
      <c r="Z10" s="17">
        <v>6.5353738363269506E-2</v>
      </c>
      <c r="AA10" s="17">
        <v>9.0825836379728297E-2</v>
      </c>
      <c r="AB10" s="17">
        <v>0.13058814089562601</v>
      </c>
      <c r="AC10" s="17">
        <v>5.4808134589526603E-2</v>
      </c>
      <c r="AD10" s="17">
        <v>9.7864157851977898E-2</v>
      </c>
      <c r="AE10" s="17"/>
      <c r="AF10" s="17">
        <v>7.6726200473508296E-2</v>
      </c>
      <c r="AG10" s="17">
        <v>0.100919853439563</v>
      </c>
      <c r="AH10" s="17">
        <v>9.6897419277074404E-2</v>
      </c>
      <c r="AI10" s="17">
        <v>8.6155740443991796E-2</v>
      </c>
      <c r="AJ10" s="17">
        <v>5.96063947686837E-2</v>
      </c>
      <c r="AK10" s="17"/>
      <c r="AL10" s="17">
        <v>9.3638920251859395E-2</v>
      </c>
      <c r="AM10" s="17">
        <v>0.10200790934628499</v>
      </c>
      <c r="AN10" s="17">
        <v>0.104050518630238</v>
      </c>
      <c r="AO10" s="17">
        <v>7.3702886783485799E-2</v>
      </c>
      <c r="AP10" s="17">
        <v>9.1574884711629001E-2</v>
      </c>
      <c r="AQ10" s="17">
        <v>8.1114713306236499E-2</v>
      </c>
      <c r="AR10" s="17"/>
      <c r="AS10" s="17">
        <v>8.4707745482218794E-2</v>
      </c>
      <c r="AT10" s="17">
        <v>0.103523969277903</v>
      </c>
      <c r="AU10" s="17"/>
      <c r="AV10" s="17">
        <v>8.4511647221743702E-2</v>
      </c>
      <c r="AW10" s="17">
        <v>8.5164425896706294E-2</v>
      </c>
    </row>
    <row r="11" spans="2:49" x14ac:dyDescent="0.3">
      <c r="B11" s="18" t="s">
        <v>393</v>
      </c>
      <c r="C11" s="17">
        <v>0.13743460603369501</v>
      </c>
      <c r="D11" s="17">
        <v>0.13274429794918999</v>
      </c>
      <c r="E11" s="17">
        <v>0.14298865421763601</v>
      </c>
      <c r="F11" s="17"/>
      <c r="G11" s="17">
        <v>0.187368085777226</v>
      </c>
      <c r="H11" s="17">
        <v>0.13746566209722699</v>
      </c>
      <c r="I11" s="17">
        <v>0.11175676211126701</v>
      </c>
      <c r="J11" s="17">
        <v>0.13873367592855801</v>
      </c>
      <c r="K11" s="17">
        <v>0.12529462330034899</v>
      </c>
      <c r="L11" s="17">
        <v>0.131984962873712</v>
      </c>
      <c r="M11" s="17"/>
      <c r="N11" s="17">
        <v>0.15289392195380999</v>
      </c>
      <c r="O11" s="17">
        <v>0.108234442981976</v>
      </c>
      <c r="P11" s="17">
        <v>0.13530754428649</v>
      </c>
      <c r="Q11" s="17">
        <v>0.14885666193529901</v>
      </c>
      <c r="R11" s="17"/>
      <c r="S11" s="17">
        <v>0.15176940103516801</v>
      </c>
      <c r="T11" s="17">
        <v>0.15553771892051299</v>
      </c>
      <c r="U11" s="17">
        <v>0.10236030546375401</v>
      </c>
      <c r="V11" s="17">
        <v>0.13390596535153601</v>
      </c>
      <c r="W11" s="17">
        <v>0.15572345938696899</v>
      </c>
      <c r="X11" s="17">
        <v>0.113577184692099</v>
      </c>
      <c r="Y11" s="17">
        <v>0.183495732358399</v>
      </c>
      <c r="Z11" s="17">
        <v>0.137932146191699</v>
      </c>
      <c r="AA11" s="17">
        <v>0.12249914126230101</v>
      </c>
      <c r="AB11" s="17">
        <v>9.91894353066127E-2</v>
      </c>
      <c r="AC11" s="17">
        <v>0.190536208062309</v>
      </c>
      <c r="AD11" s="17">
        <v>8.2016643443684895E-2</v>
      </c>
      <c r="AE11" s="17"/>
      <c r="AF11" s="17">
        <v>0.131895798780614</v>
      </c>
      <c r="AG11" s="17">
        <v>0.15873762048528101</v>
      </c>
      <c r="AH11" s="17">
        <v>0.14213359583903401</v>
      </c>
      <c r="AI11" s="17">
        <v>0.14082047722800201</v>
      </c>
      <c r="AJ11" s="17">
        <v>0.114783894679217</v>
      </c>
      <c r="AK11" s="17"/>
      <c r="AL11" s="17">
        <v>0.13145052669264001</v>
      </c>
      <c r="AM11" s="17">
        <v>0.15025123741160601</v>
      </c>
      <c r="AN11" s="17">
        <v>0.14731520825703801</v>
      </c>
      <c r="AO11" s="17">
        <v>0.14065699871304399</v>
      </c>
      <c r="AP11" s="17">
        <v>0.124655203774605</v>
      </c>
      <c r="AQ11" s="17">
        <v>8.5751073296134003E-2</v>
      </c>
      <c r="AR11" s="17"/>
      <c r="AS11" s="17">
        <v>0.12641853388736399</v>
      </c>
      <c r="AT11" s="17">
        <v>0.15058307979958399</v>
      </c>
      <c r="AU11" s="17"/>
      <c r="AV11" s="17">
        <v>0.13088224425801401</v>
      </c>
      <c r="AW11" s="17">
        <v>0.11602329072058901</v>
      </c>
    </row>
    <row r="12" spans="2:49" x14ac:dyDescent="0.3">
      <c r="B12" s="18" t="s">
        <v>394</v>
      </c>
      <c r="C12" s="17">
        <v>0.21808902053136001</v>
      </c>
      <c r="D12" s="17">
        <v>0.20340522080613399</v>
      </c>
      <c r="E12" s="17">
        <v>0.232146188746575</v>
      </c>
      <c r="F12" s="17"/>
      <c r="G12" s="17">
        <v>0.20268195623354199</v>
      </c>
      <c r="H12" s="17">
        <v>0.22051408187461699</v>
      </c>
      <c r="I12" s="17">
        <v>0.22115814692337599</v>
      </c>
      <c r="J12" s="17">
        <v>0.21747091902908999</v>
      </c>
      <c r="K12" s="17">
        <v>0.225543816075155</v>
      </c>
      <c r="L12" s="17">
        <v>0.219432577379087</v>
      </c>
      <c r="M12" s="17"/>
      <c r="N12" s="17">
        <v>0.20488503759479099</v>
      </c>
      <c r="O12" s="17">
        <v>0.22716543238138201</v>
      </c>
      <c r="P12" s="17">
        <v>0.20255440876835801</v>
      </c>
      <c r="Q12" s="17">
        <v>0.23714158629606499</v>
      </c>
      <c r="R12" s="17"/>
      <c r="S12" s="17">
        <v>0.21886072250166899</v>
      </c>
      <c r="T12" s="17">
        <v>0.220517971076053</v>
      </c>
      <c r="U12" s="17">
        <v>0.291275827104368</v>
      </c>
      <c r="V12" s="17">
        <v>0.204085737918657</v>
      </c>
      <c r="W12" s="17">
        <v>0.23859950735535199</v>
      </c>
      <c r="X12" s="17">
        <v>0.21511752272641299</v>
      </c>
      <c r="Y12" s="17">
        <v>0.148765037762073</v>
      </c>
      <c r="Z12" s="17">
        <v>0.249482471832004</v>
      </c>
      <c r="AA12" s="17">
        <v>0.18874223740482499</v>
      </c>
      <c r="AB12" s="17">
        <v>0.20890177528778001</v>
      </c>
      <c r="AC12" s="17">
        <v>0.221191032433496</v>
      </c>
      <c r="AD12" s="17">
        <v>0.284297440912605</v>
      </c>
      <c r="AE12" s="17"/>
      <c r="AF12" s="17">
        <v>0.22922184551872901</v>
      </c>
      <c r="AG12" s="17">
        <v>0.21563827118107001</v>
      </c>
      <c r="AH12" s="17">
        <v>0.233295233747007</v>
      </c>
      <c r="AI12" s="17">
        <v>0.20524974264922499</v>
      </c>
      <c r="AJ12" s="17">
        <v>0.11312001254225799</v>
      </c>
      <c r="AK12" s="17"/>
      <c r="AL12" s="17">
        <v>0.174239377454218</v>
      </c>
      <c r="AM12" s="17">
        <v>0.22373498143061099</v>
      </c>
      <c r="AN12" s="17">
        <v>0.22213796965705501</v>
      </c>
      <c r="AO12" s="17">
        <v>0.25478563556588602</v>
      </c>
      <c r="AP12" s="17">
        <v>0.23987155032223501</v>
      </c>
      <c r="AQ12" s="17">
        <v>0.23824784853509101</v>
      </c>
      <c r="AR12" s="17"/>
      <c r="AS12" s="17">
        <v>0.21331617131012501</v>
      </c>
      <c r="AT12" s="17">
        <v>0.22378575907304199</v>
      </c>
      <c r="AU12" s="17"/>
      <c r="AV12" s="17">
        <v>0.20610319447824399</v>
      </c>
      <c r="AW12" s="17">
        <v>0.230114001343352</v>
      </c>
    </row>
    <row r="13" spans="2:49" x14ac:dyDescent="0.3">
      <c r="B13" s="18" t="s">
        <v>499</v>
      </c>
      <c r="C13" s="17">
        <v>0.19864130965527901</v>
      </c>
      <c r="D13" s="17">
        <v>0.218603017995953</v>
      </c>
      <c r="E13" s="17">
        <v>0.178739987191743</v>
      </c>
      <c r="F13" s="17"/>
      <c r="G13" s="17">
        <v>0.22610683124780401</v>
      </c>
      <c r="H13" s="17">
        <v>0.19777423512216899</v>
      </c>
      <c r="I13" s="17">
        <v>0.23728370509323601</v>
      </c>
      <c r="J13" s="17">
        <v>0.221850001052187</v>
      </c>
      <c r="K13" s="17">
        <v>0.169650395180589</v>
      </c>
      <c r="L13" s="17">
        <v>0.14998572525592199</v>
      </c>
      <c r="M13" s="17"/>
      <c r="N13" s="17">
        <v>0.214665085109461</v>
      </c>
      <c r="O13" s="17">
        <v>0.18942657806465499</v>
      </c>
      <c r="P13" s="17">
        <v>0.212631326176483</v>
      </c>
      <c r="Q13" s="17">
        <v>0.18080009553137599</v>
      </c>
      <c r="R13" s="17"/>
      <c r="S13" s="17">
        <v>0.19247711848161</v>
      </c>
      <c r="T13" s="17">
        <v>0.20132964435661299</v>
      </c>
      <c r="U13" s="17">
        <v>0.168819936638089</v>
      </c>
      <c r="V13" s="17">
        <v>0.189491536412179</v>
      </c>
      <c r="W13" s="17">
        <v>0.14476800605706899</v>
      </c>
      <c r="X13" s="17">
        <v>0.22129299546366399</v>
      </c>
      <c r="Y13" s="17">
        <v>0.25535795604371497</v>
      </c>
      <c r="Z13" s="17">
        <v>0.18931529645585299</v>
      </c>
      <c r="AA13" s="17">
        <v>0.20269213760125601</v>
      </c>
      <c r="AB13" s="17">
        <v>0.20927315042386799</v>
      </c>
      <c r="AC13" s="17">
        <v>0.16319974337132501</v>
      </c>
      <c r="AD13" s="17">
        <v>0.25374987226930001</v>
      </c>
      <c r="AE13" s="17"/>
      <c r="AF13" s="17">
        <v>0.19737627938590699</v>
      </c>
      <c r="AG13" s="17">
        <v>0.21148296836795999</v>
      </c>
      <c r="AH13" s="17">
        <v>0.19269617175311199</v>
      </c>
      <c r="AI13" s="17">
        <v>0.20598711146802401</v>
      </c>
      <c r="AJ13" s="17">
        <v>0.20640005722625199</v>
      </c>
      <c r="AK13" s="17"/>
      <c r="AL13" s="17">
        <v>0.21066868068067701</v>
      </c>
      <c r="AM13" s="17">
        <v>0.19691349919856799</v>
      </c>
      <c r="AN13" s="17">
        <v>0.14220017199965099</v>
      </c>
      <c r="AO13" s="17">
        <v>0.222031953290172</v>
      </c>
      <c r="AP13" s="17">
        <v>0.15949228292321399</v>
      </c>
      <c r="AQ13" s="17">
        <v>0.271799379875655</v>
      </c>
      <c r="AR13" s="17"/>
      <c r="AS13" s="17">
        <v>0.21728181405211699</v>
      </c>
      <c r="AT13" s="17">
        <v>0.176392528076046</v>
      </c>
      <c r="AU13" s="17"/>
      <c r="AV13" s="17">
        <v>0.19278769565219001</v>
      </c>
      <c r="AW13" s="17">
        <v>0.274324564539976</v>
      </c>
    </row>
    <row r="14" spans="2:49" x14ac:dyDescent="0.3">
      <c r="B14" s="18" t="s">
        <v>500</v>
      </c>
      <c r="C14" s="17">
        <v>0.111797341412205</v>
      </c>
      <c r="D14" s="17">
        <v>0.14123626080905399</v>
      </c>
      <c r="E14" s="17">
        <v>8.3946743644191898E-2</v>
      </c>
      <c r="F14" s="17"/>
      <c r="G14" s="17">
        <v>9.8910164592048003E-2</v>
      </c>
      <c r="H14" s="17">
        <v>0.164120771221797</v>
      </c>
      <c r="I14" s="17">
        <v>0.112017643465121</v>
      </c>
      <c r="J14" s="17">
        <v>8.6111446383208001E-2</v>
      </c>
      <c r="K14" s="17">
        <v>9.7627174322926294E-2</v>
      </c>
      <c r="L14" s="17">
        <v>0.108130358208523</v>
      </c>
      <c r="M14" s="17"/>
      <c r="N14" s="17">
        <v>0.13807428623804399</v>
      </c>
      <c r="O14" s="17">
        <v>0.101787649219193</v>
      </c>
      <c r="P14" s="17">
        <v>0.132372933230923</v>
      </c>
      <c r="Q14" s="17">
        <v>7.69803229985562E-2</v>
      </c>
      <c r="R14" s="17"/>
      <c r="S14" s="17">
        <v>0.105811265463594</v>
      </c>
      <c r="T14" s="17">
        <v>8.9680925101671E-2</v>
      </c>
      <c r="U14" s="17">
        <v>0.114039010897781</v>
      </c>
      <c r="V14" s="17">
        <v>0.122195606849458</v>
      </c>
      <c r="W14" s="17">
        <v>0.13077424534602</v>
      </c>
      <c r="X14" s="17">
        <v>0.10809910269137001</v>
      </c>
      <c r="Y14" s="17">
        <v>0.108108709413457</v>
      </c>
      <c r="Z14" s="17">
        <v>0.102639702767684</v>
      </c>
      <c r="AA14" s="17">
        <v>0.106537748424961</v>
      </c>
      <c r="AB14" s="17">
        <v>0.15647999317091499</v>
      </c>
      <c r="AC14" s="17">
        <v>9.1119160537187299E-2</v>
      </c>
      <c r="AD14" s="17">
        <v>0.1077034717758</v>
      </c>
      <c r="AE14" s="17"/>
      <c r="AF14" s="17">
        <v>8.3265173384590704E-2</v>
      </c>
      <c r="AG14" s="17">
        <v>0.10373492992816399</v>
      </c>
      <c r="AH14" s="17">
        <v>0.122050893636771</v>
      </c>
      <c r="AI14" s="17">
        <v>0.13543534883250199</v>
      </c>
      <c r="AJ14" s="17">
        <v>0.211867643208215</v>
      </c>
      <c r="AK14" s="17"/>
      <c r="AL14" s="17">
        <v>0.14024449818675899</v>
      </c>
      <c r="AM14" s="17">
        <v>0.11004923583558</v>
      </c>
      <c r="AN14" s="17">
        <v>0.13813061577806299</v>
      </c>
      <c r="AO14" s="17">
        <v>7.4390491611657394E-2</v>
      </c>
      <c r="AP14" s="17">
        <v>8.7951954089711307E-2</v>
      </c>
      <c r="AQ14" s="17">
        <v>9.3401463337008606E-2</v>
      </c>
      <c r="AR14" s="17"/>
      <c r="AS14" s="17">
        <v>0.117810484296216</v>
      </c>
      <c r="AT14" s="17">
        <v>0.10462022325150901</v>
      </c>
      <c r="AU14" s="17"/>
      <c r="AV14" s="17">
        <v>0.125211199180641</v>
      </c>
      <c r="AW14" s="17">
        <v>0.100575443390018</v>
      </c>
    </row>
    <row r="15" spans="2:49" x14ac:dyDescent="0.3">
      <c r="B15" s="18" t="s">
        <v>501</v>
      </c>
      <c r="C15" s="19">
        <v>0.11558399131392499</v>
      </c>
      <c r="D15" s="19">
        <v>0.134419021731185</v>
      </c>
      <c r="E15" s="19">
        <v>9.8082095318972606E-2</v>
      </c>
      <c r="F15" s="19"/>
      <c r="G15" s="19">
        <v>9.6966493994584596E-2</v>
      </c>
      <c r="H15" s="19">
        <v>0.13531948238296901</v>
      </c>
      <c r="I15" s="19">
        <v>0.115662502668157</v>
      </c>
      <c r="J15" s="19">
        <v>0.11360923070941401</v>
      </c>
      <c r="K15" s="19">
        <v>0.107631611523288</v>
      </c>
      <c r="L15" s="19">
        <v>0.118903959392565</v>
      </c>
      <c r="M15" s="19"/>
      <c r="N15" s="19">
        <v>0.115251766893888</v>
      </c>
      <c r="O15" s="19">
        <v>0.11079682191670601</v>
      </c>
      <c r="P15" s="19">
        <v>0.123361632224513</v>
      </c>
      <c r="Q15" s="19">
        <v>0.113596362767187</v>
      </c>
      <c r="R15" s="19"/>
      <c r="S15" s="19">
        <v>0.13894525815497499</v>
      </c>
      <c r="T15" s="19">
        <v>0.13733189519035999</v>
      </c>
      <c r="U15" s="19">
        <v>7.5771485741189901E-2</v>
      </c>
      <c r="V15" s="19">
        <v>8.7564576308672704E-2</v>
      </c>
      <c r="W15" s="19">
        <v>0.11689221579337999</v>
      </c>
      <c r="X15" s="19">
        <v>0.134504135486329</v>
      </c>
      <c r="Y15" s="19">
        <v>8.1936619959501703E-2</v>
      </c>
      <c r="Z15" s="19">
        <v>0.16846898392006601</v>
      </c>
      <c r="AA15" s="19">
        <v>0.11957321929326301</v>
      </c>
      <c r="AB15" s="19">
        <v>9.0866058069964395E-2</v>
      </c>
      <c r="AC15" s="19">
        <v>0.108108655188338</v>
      </c>
      <c r="AD15" s="19">
        <v>0.13245700157135101</v>
      </c>
      <c r="AE15" s="19"/>
      <c r="AF15" s="19">
        <v>0.106369856261096</v>
      </c>
      <c r="AG15" s="19">
        <v>0.103764018851594</v>
      </c>
      <c r="AH15" s="19">
        <v>0.10331496984188</v>
      </c>
      <c r="AI15" s="19">
        <v>0.13697636380561101</v>
      </c>
      <c r="AJ15" s="19">
        <v>0.17469474585146499</v>
      </c>
      <c r="AK15" s="19"/>
      <c r="AL15" s="19">
        <v>0.150310574950243</v>
      </c>
      <c r="AM15" s="19">
        <v>9.2680368535298596E-2</v>
      </c>
      <c r="AN15" s="19">
        <v>0.121034794766545</v>
      </c>
      <c r="AO15" s="19">
        <v>9.1099337414296697E-2</v>
      </c>
      <c r="AP15" s="19">
        <v>0.14253451820912599</v>
      </c>
      <c r="AQ15" s="19">
        <v>8.3075419616212703E-2</v>
      </c>
      <c r="AR15" s="19"/>
      <c r="AS15" s="19">
        <v>0.129735546530066</v>
      </c>
      <c r="AT15" s="19">
        <v>9.8693093175795901E-2</v>
      </c>
      <c r="AU15" s="19"/>
      <c r="AV15" s="19">
        <v>0.14299804613093201</v>
      </c>
      <c r="AW15" s="19">
        <v>9.8849378543720307E-2</v>
      </c>
    </row>
    <row r="16" spans="2:49" x14ac:dyDescent="0.3">
      <c r="B16" s="16" t="s">
        <v>276</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503</v>
      </c>
      <c r="C9" s="17">
        <v>0.168670861471959</v>
      </c>
      <c r="D9" s="17">
        <v>0.12787680084963499</v>
      </c>
      <c r="E9" s="17">
        <v>0.20700104966404301</v>
      </c>
      <c r="F9" s="17"/>
      <c r="G9" s="17">
        <v>8.3422554230311197E-2</v>
      </c>
      <c r="H9" s="17">
        <v>9.6679508319526195E-2</v>
      </c>
      <c r="I9" s="17">
        <v>0.13703061006285</v>
      </c>
      <c r="J9" s="17">
        <v>0.19918901862139299</v>
      </c>
      <c r="K9" s="17">
        <v>0.21737329221969301</v>
      </c>
      <c r="L9" s="17">
        <v>0.25257627252671</v>
      </c>
      <c r="M9" s="17"/>
      <c r="N9" s="17">
        <v>0.120850414892248</v>
      </c>
      <c r="O9" s="17">
        <v>0.201557786675752</v>
      </c>
      <c r="P9" s="17">
        <v>0.15454030273204</v>
      </c>
      <c r="Q9" s="17">
        <v>0.19490965980268601</v>
      </c>
      <c r="R9" s="17"/>
      <c r="S9" s="17">
        <v>0.15668712431755699</v>
      </c>
      <c r="T9" s="17">
        <v>0.16604528053724599</v>
      </c>
      <c r="U9" s="17">
        <v>0.227469600122787</v>
      </c>
      <c r="V9" s="17">
        <v>0.18060159904846501</v>
      </c>
      <c r="W9" s="17">
        <v>0.15162225629675</v>
      </c>
      <c r="X9" s="17">
        <v>0.172526486946182</v>
      </c>
      <c r="Y9" s="17">
        <v>0.19230340827578701</v>
      </c>
      <c r="Z9" s="17">
        <v>6.3964749893601999E-2</v>
      </c>
      <c r="AA9" s="17">
        <v>0.15406831674205501</v>
      </c>
      <c r="AB9" s="17">
        <v>0.14923918224743199</v>
      </c>
      <c r="AC9" s="17">
        <v>0.25684981737900497</v>
      </c>
      <c r="AD9" s="17">
        <v>0.11313716929806</v>
      </c>
      <c r="AE9" s="17"/>
      <c r="AF9" s="17">
        <v>0.210172511214652</v>
      </c>
      <c r="AG9" s="17">
        <v>0.16754747137548301</v>
      </c>
      <c r="AH9" s="17">
        <v>0.141897422940052</v>
      </c>
      <c r="AI9" s="17">
        <v>8.8126753941775507E-2</v>
      </c>
      <c r="AJ9" s="17">
        <v>0.119035937819157</v>
      </c>
      <c r="AK9" s="17"/>
      <c r="AL9" s="17">
        <v>0.12133274834001</v>
      </c>
      <c r="AM9" s="17">
        <v>0.19140546850238699</v>
      </c>
      <c r="AN9" s="17">
        <v>0.12399400597266</v>
      </c>
      <c r="AO9" s="17">
        <v>0.20888379131606399</v>
      </c>
      <c r="AP9" s="17">
        <v>0.19385199785782101</v>
      </c>
      <c r="AQ9" s="17">
        <v>0.18741873708204099</v>
      </c>
      <c r="AR9" s="17"/>
      <c r="AS9" s="17">
        <v>0.15197332732991101</v>
      </c>
      <c r="AT9" s="17">
        <v>0.18855515897523301</v>
      </c>
      <c r="AU9" s="17"/>
      <c r="AV9" s="17">
        <v>0.15402710282514301</v>
      </c>
      <c r="AW9" s="17">
        <v>0.14719042389081499</v>
      </c>
    </row>
    <row r="10" spans="2:49" x14ac:dyDescent="0.3">
      <c r="B10" s="18" t="s">
        <v>392</v>
      </c>
      <c r="C10" s="17">
        <v>7.1912422609040294E-2</v>
      </c>
      <c r="D10" s="17">
        <v>6.7643020360074399E-2</v>
      </c>
      <c r="E10" s="17">
        <v>7.6594231789644002E-2</v>
      </c>
      <c r="F10" s="17"/>
      <c r="G10" s="17">
        <v>4.4149821639871599E-2</v>
      </c>
      <c r="H10" s="17">
        <v>4.9599727798715597E-2</v>
      </c>
      <c r="I10" s="17">
        <v>5.0445632291004398E-2</v>
      </c>
      <c r="J10" s="17">
        <v>6.29635908034024E-2</v>
      </c>
      <c r="K10" s="17">
        <v>9.9387554383392002E-2</v>
      </c>
      <c r="L10" s="17">
        <v>0.11499870210121101</v>
      </c>
      <c r="M10" s="17"/>
      <c r="N10" s="17">
        <v>6.7747078424043705E-2</v>
      </c>
      <c r="O10" s="17">
        <v>6.0634829341235597E-2</v>
      </c>
      <c r="P10" s="17">
        <v>8.5822312590405195E-2</v>
      </c>
      <c r="Q10" s="17">
        <v>7.6689385327208801E-2</v>
      </c>
      <c r="R10" s="17"/>
      <c r="S10" s="17">
        <v>3.8970505743965503E-2</v>
      </c>
      <c r="T10" s="17">
        <v>9.4615675878066893E-2</v>
      </c>
      <c r="U10" s="17">
        <v>5.5591711734914402E-2</v>
      </c>
      <c r="V10" s="17">
        <v>0.110641808749573</v>
      </c>
      <c r="W10" s="17">
        <v>0.12683201201045199</v>
      </c>
      <c r="X10" s="17">
        <v>4.0742379523015099E-2</v>
      </c>
      <c r="Y10" s="17">
        <v>5.4113965223612302E-2</v>
      </c>
      <c r="Z10" s="17">
        <v>0.109042732354383</v>
      </c>
      <c r="AA10" s="17">
        <v>6.8905019387555694E-2</v>
      </c>
      <c r="AB10" s="17">
        <v>8.5488486376896794E-2</v>
      </c>
      <c r="AC10" s="17">
        <v>2.6096791689483902E-2</v>
      </c>
      <c r="AD10" s="17">
        <v>6.4601250592864298E-2</v>
      </c>
      <c r="AE10" s="17"/>
      <c r="AF10" s="17">
        <v>9.14052348201949E-2</v>
      </c>
      <c r="AG10" s="17">
        <v>8.3124340349790896E-2</v>
      </c>
      <c r="AH10" s="17">
        <v>4.86916781146828E-2</v>
      </c>
      <c r="AI10" s="17">
        <v>6.2177437187028201E-2</v>
      </c>
      <c r="AJ10" s="17">
        <v>3.0795151346198899E-2</v>
      </c>
      <c r="AK10" s="17"/>
      <c r="AL10" s="17">
        <v>4.7384374939120198E-2</v>
      </c>
      <c r="AM10" s="17">
        <v>7.9202032618381601E-2</v>
      </c>
      <c r="AN10" s="17">
        <v>8.2772211525550907E-2</v>
      </c>
      <c r="AO10" s="17">
        <v>8.6559531959794198E-2</v>
      </c>
      <c r="AP10" s="17">
        <v>8.5944924486763594E-2</v>
      </c>
      <c r="AQ10" s="17">
        <v>5.5057553913460199E-2</v>
      </c>
      <c r="AR10" s="17"/>
      <c r="AS10" s="17">
        <v>6.8871329208080007E-2</v>
      </c>
      <c r="AT10" s="17">
        <v>7.5533915783152994E-2</v>
      </c>
      <c r="AU10" s="17"/>
      <c r="AV10" s="17">
        <v>7.1794993062966397E-2</v>
      </c>
      <c r="AW10" s="17">
        <v>6.2062599656696797E-2</v>
      </c>
    </row>
    <row r="11" spans="2:49" x14ac:dyDescent="0.3">
      <c r="B11" s="18" t="s">
        <v>393</v>
      </c>
      <c r="C11" s="17">
        <v>0.1041203351198</v>
      </c>
      <c r="D11" s="17">
        <v>9.5397014757535301E-2</v>
      </c>
      <c r="E11" s="17">
        <v>0.11163169136069601</v>
      </c>
      <c r="F11" s="17"/>
      <c r="G11" s="17">
        <v>0.13953464667743301</v>
      </c>
      <c r="H11" s="17">
        <v>6.4886564611671999E-2</v>
      </c>
      <c r="I11" s="17">
        <v>0.13066730928051401</v>
      </c>
      <c r="J11" s="17">
        <v>9.1518044894506004E-2</v>
      </c>
      <c r="K11" s="17">
        <v>0.120617598549313</v>
      </c>
      <c r="L11" s="17">
        <v>8.9742323425312395E-2</v>
      </c>
      <c r="M11" s="17"/>
      <c r="N11" s="17">
        <v>0.100332024551575</v>
      </c>
      <c r="O11" s="17">
        <v>0.104100352594515</v>
      </c>
      <c r="P11" s="17">
        <v>9.4823776898620496E-2</v>
      </c>
      <c r="Q11" s="17">
        <v>0.11565930302371601</v>
      </c>
      <c r="R11" s="17"/>
      <c r="S11" s="17">
        <v>0.10427409754009601</v>
      </c>
      <c r="T11" s="17">
        <v>9.9867841630029097E-2</v>
      </c>
      <c r="U11" s="17">
        <v>0.113092729596733</v>
      </c>
      <c r="V11" s="17">
        <v>8.9854460893578098E-2</v>
      </c>
      <c r="W11" s="17">
        <v>0.13207643039791001</v>
      </c>
      <c r="X11" s="17">
        <v>5.9714508527248002E-2</v>
      </c>
      <c r="Y11" s="17">
        <v>0.137001301094649</v>
      </c>
      <c r="Z11" s="17">
        <v>0.130134642860747</v>
      </c>
      <c r="AA11" s="17">
        <v>0.116590485573089</v>
      </c>
      <c r="AB11" s="17">
        <v>7.5680496193336902E-2</v>
      </c>
      <c r="AC11" s="17">
        <v>0.103453415661606</v>
      </c>
      <c r="AD11" s="17">
        <v>0.127032279453411</v>
      </c>
      <c r="AE11" s="17"/>
      <c r="AF11" s="17">
        <v>0.115883203873884</v>
      </c>
      <c r="AG11" s="17">
        <v>0.11255593533911</v>
      </c>
      <c r="AH11" s="17">
        <v>0.10284666224873699</v>
      </c>
      <c r="AI11" s="17">
        <v>8.8460799291328301E-2</v>
      </c>
      <c r="AJ11" s="17">
        <v>0</v>
      </c>
      <c r="AK11" s="17"/>
      <c r="AL11" s="17">
        <v>8.5064785531649201E-2</v>
      </c>
      <c r="AM11" s="17">
        <v>0.13071641284015401</v>
      </c>
      <c r="AN11" s="17">
        <v>0.110136785640362</v>
      </c>
      <c r="AO11" s="17">
        <v>9.5160687876320899E-2</v>
      </c>
      <c r="AP11" s="17">
        <v>8.8847226250608397E-2</v>
      </c>
      <c r="AQ11" s="17">
        <v>0.103032871149489</v>
      </c>
      <c r="AR11" s="17"/>
      <c r="AS11" s="17">
        <v>9.5815845878053599E-2</v>
      </c>
      <c r="AT11" s="17">
        <v>0.11400975551510199</v>
      </c>
      <c r="AU11" s="17"/>
      <c r="AV11" s="17">
        <v>8.9882036455316103E-2</v>
      </c>
      <c r="AW11" s="17">
        <v>0.10963470658645701</v>
      </c>
    </row>
    <row r="12" spans="2:49" x14ac:dyDescent="0.3">
      <c r="B12" s="18" t="s">
        <v>394</v>
      </c>
      <c r="C12" s="17">
        <v>0.17283440759164601</v>
      </c>
      <c r="D12" s="17">
        <v>0.16475560673338399</v>
      </c>
      <c r="E12" s="17">
        <v>0.18016358872799801</v>
      </c>
      <c r="F12" s="17"/>
      <c r="G12" s="17">
        <v>0.21724789566910199</v>
      </c>
      <c r="H12" s="17">
        <v>0.15476934920481</v>
      </c>
      <c r="I12" s="17">
        <v>0.19270322280358601</v>
      </c>
      <c r="J12" s="17">
        <v>0.189094616557623</v>
      </c>
      <c r="K12" s="17">
        <v>0.14760243356048799</v>
      </c>
      <c r="L12" s="17">
        <v>0.14525609880333601</v>
      </c>
      <c r="M12" s="17"/>
      <c r="N12" s="17">
        <v>0.11696828557887801</v>
      </c>
      <c r="O12" s="17">
        <v>0.18638089221621601</v>
      </c>
      <c r="P12" s="17">
        <v>0.183144382992735</v>
      </c>
      <c r="Q12" s="17">
        <v>0.210111064451726</v>
      </c>
      <c r="R12" s="17"/>
      <c r="S12" s="17">
        <v>0.168303405803371</v>
      </c>
      <c r="T12" s="17">
        <v>0.156558149306392</v>
      </c>
      <c r="U12" s="17">
        <v>0.20947211303692201</v>
      </c>
      <c r="V12" s="17">
        <v>0.15512531431669199</v>
      </c>
      <c r="W12" s="17">
        <v>0.16926731539860601</v>
      </c>
      <c r="X12" s="17">
        <v>0.19301536308467901</v>
      </c>
      <c r="Y12" s="17">
        <v>0.16303526318056899</v>
      </c>
      <c r="Z12" s="17">
        <v>0.183515787849441</v>
      </c>
      <c r="AA12" s="17">
        <v>0.16228238361494099</v>
      </c>
      <c r="AB12" s="17">
        <v>0.19682372184310001</v>
      </c>
      <c r="AC12" s="17">
        <v>0.15516676723473199</v>
      </c>
      <c r="AD12" s="17">
        <v>0.17602805418560699</v>
      </c>
      <c r="AE12" s="17"/>
      <c r="AF12" s="17">
        <v>0.15886394475858401</v>
      </c>
      <c r="AG12" s="17">
        <v>0.19673109273983599</v>
      </c>
      <c r="AH12" s="17">
        <v>0.17893706987856101</v>
      </c>
      <c r="AI12" s="17">
        <v>0.15111411055705601</v>
      </c>
      <c r="AJ12" s="17">
        <v>8.04185264651186E-2</v>
      </c>
      <c r="AK12" s="17"/>
      <c r="AL12" s="17">
        <v>0.15179584234381899</v>
      </c>
      <c r="AM12" s="17">
        <v>0.1736808307969</v>
      </c>
      <c r="AN12" s="17">
        <v>0.186755155096965</v>
      </c>
      <c r="AO12" s="17">
        <v>0.188213538420409</v>
      </c>
      <c r="AP12" s="17">
        <v>0.19240959810842101</v>
      </c>
      <c r="AQ12" s="17">
        <v>0.15474032039480201</v>
      </c>
      <c r="AR12" s="17"/>
      <c r="AS12" s="17">
        <v>0.15609969425209</v>
      </c>
      <c r="AT12" s="17">
        <v>0.19276298002904499</v>
      </c>
      <c r="AU12" s="17"/>
      <c r="AV12" s="17">
        <v>0.14703936132788401</v>
      </c>
      <c r="AW12" s="17">
        <v>0.17719971107629101</v>
      </c>
    </row>
    <row r="13" spans="2:49" x14ac:dyDescent="0.3">
      <c r="B13" s="18" t="s">
        <v>499</v>
      </c>
      <c r="C13" s="17">
        <v>0.21638843129337401</v>
      </c>
      <c r="D13" s="17">
        <v>0.23984150922240599</v>
      </c>
      <c r="E13" s="17">
        <v>0.19506828469951201</v>
      </c>
      <c r="F13" s="17"/>
      <c r="G13" s="17">
        <v>0.25209127107364099</v>
      </c>
      <c r="H13" s="17">
        <v>0.21145726944466101</v>
      </c>
      <c r="I13" s="17">
        <v>0.20354660290556101</v>
      </c>
      <c r="J13" s="17">
        <v>0.22054604439583</v>
      </c>
      <c r="K13" s="17">
        <v>0.194825332986343</v>
      </c>
      <c r="L13" s="17">
        <v>0.218092028802199</v>
      </c>
      <c r="M13" s="17"/>
      <c r="N13" s="17">
        <v>0.235421552810688</v>
      </c>
      <c r="O13" s="17">
        <v>0.219066749613537</v>
      </c>
      <c r="P13" s="17">
        <v>0.22825428899175801</v>
      </c>
      <c r="Q13" s="17">
        <v>0.18496978010732801</v>
      </c>
      <c r="R13" s="17"/>
      <c r="S13" s="17">
        <v>0.16645056769034799</v>
      </c>
      <c r="T13" s="17">
        <v>0.22482496009242001</v>
      </c>
      <c r="U13" s="17">
        <v>0.182732255200246</v>
      </c>
      <c r="V13" s="17">
        <v>0.24942060668862501</v>
      </c>
      <c r="W13" s="17">
        <v>0.21336874049017501</v>
      </c>
      <c r="X13" s="17">
        <v>0.25424612952407799</v>
      </c>
      <c r="Y13" s="17">
        <v>0.21558611931122099</v>
      </c>
      <c r="Z13" s="17">
        <v>0.180146396691231</v>
      </c>
      <c r="AA13" s="17">
        <v>0.22120073357129</v>
      </c>
      <c r="AB13" s="17">
        <v>0.26056925461598901</v>
      </c>
      <c r="AC13" s="17">
        <v>0.207241783224172</v>
      </c>
      <c r="AD13" s="17">
        <v>0.21302137864203399</v>
      </c>
      <c r="AE13" s="17"/>
      <c r="AF13" s="17">
        <v>0.213067381160404</v>
      </c>
      <c r="AG13" s="17">
        <v>0.22897471796496</v>
      </c>
      <c r="AH13" s="17">
        <v>0.20774687049934601</v>
      </c>
      <c r="AI13" s="17">
        <v>0.235629270943394</v>
      </c>
      <c r="AJ13" s="17">
        <v>0.20575647510346501</v>
      </c>
      <c r="AK13" s="17"/>
      <c r="AL13" s="17">
        <v>0.20863243241108201</v>
      </c>
      <c r="AM13" s="17">
        <v>0.193662048671015</v>
      </c>
      <c r="AN13" s="17">
        <v>0.239418839531264</v>
      </c>
      <c r="AO13" s="17">
        <v>0.23262976840262101</v>
      </c>
      <c r="AP13" s="17">
        <v>0.26010421473638601</v>
      </c>
      <c r="AQ13" s="17">
        <v>0.191039865217246</v>
      </c>
      <c r="AR13" s="17"/>
      <c r="AS13" s="17">
        <v>0.222330990876759</v>
      </c>
      <c r="AT13" s="17">
        <v>0.209311720344216</v>
      </c>
      <c r="AU13" s="17"/>
      <c r="AV13" s="17">
        <v>0.21450697309914901</v>
      </c>
      <c r="AW13" s="17">
        <v>0.24055183420795401</v>
      </c>
    </row>
    <row r="14" spans="2:49" x14ac:dyDescent="0.3">
      <c r="B14" s="18" t="s">
        <v>500</v>
      </c>
      <c r="C14" s="17">
        <v>0.12783718966226501</v>
      </c>
      <c r="D14" s="17">
        <v>0.146632978678851</v>
      </c>
      <c r="E14" s="17">
        <v>0.109445058393788</v>
      </c>
      <c r="F14" s="17"/>
      <c r="G14" s="17">
        <v>0.13550445852103801</v>
      </c>
      <c r="H14" s="17">
        <v>0.16323828530967499</v>
      </c>
      <c r="I14" s="17">
        <v>0.15016399755818199</v>
      </c>
      <c r="J14" s="17">
        <v>0.13714581986921401</v>
      </c>
      <c r="K14" s="17">
        <v>0.12223872415749901</v>
      </c>
      <c r="L14" s="17">
        <v>7.1887727658113701E-2</v>
      </c>
      <c r="M14" s="17"/>
      <c r="N14" s="17">
        <v>0.16184306811896501</v>
      </c>
      <c r="O14" s="17">
        <v>0.105792860575621</v>
      </c>
      <c r="P14" s="17">
        <v>0.13419484849647001</v>
      </c>
      <c r="Q14" s="17">
        <v>0.10983737163804599</v>
      </c>
      <c r="R14" s="17"/>
      <c r="S14" s="17">
        <v>0.16394572166825999</v>
      </c>
      <c r="T14" s="17">
        <v>0.10722689251548199</v>
      </c>
      <c r="U14" s="17">
        <v>0.13735049698487201</v>
      </c>
      <c r="V14" s="17">
        <v>0.10858842746603301</v>
      </c>
      <c r="W14" s="17">
        <v>9.3253048157404303E-2</v>
      </c>
      <c r="X14" s="17">
        <v>0.158192057813201</v>
      </c>
      <c r="Y14" s="17">
        <v>0.124346585570938</v>
      </c>
      <c r="Z14" s="17">
        <v>0.14841159704950599</v>
      </c>
      <c r="AA14" s="17">
        <v>9.7515339118243102E-2</v>
      </c>
      <c r="AB14" s="17">
        <v>0.11813833902576699</v>
      </c>
      <c r="AC14" s="17">
        <v>0.14903737002531101</v>
      </c>
      <c r="AD14" s="17">
        <v>0.15737705376650801</v>
      </c>
      <c r="AE14" s="17"/>
      <c r="AF14" s="17">
        <v>0.109760230156852</v>
      </c>
      <c r="AG14" s="17">
        <v>0.10357924259043599</v>
      </c>
      <c r="AH14" s="17">
        <v>0.157146059415706</v>
      </c>
      <c r="AI14" s="17">
        <v>0.16367185326809</v>
      </c>
      <c r="AJ14" s="17">
        <v>0.27133303174016599</v>
      </c>
      <c r="AK14" s="17"/>
      <c r="AL14" s="17">
        <v>0.158203000951227</v>
      </c>
      <c r="AM14" s="17">
        <v>0.12241209058939501</v>
      </c>
      <c r="AN14" s="17">
        <v>0.130972664335989</v>
      </c>
      <c r="AO14" s="17">
        <v>0.10021761558502</v>
      </c>
      <c r="AP14" s="17">
        <v>8.1703720256074294E-2</v>
      </c>
      <c r="AQ14" s="17">
        <v>0.18762060879908701</v>
      </c>
      <c r="AR14" s="17"/>
      <c r="AS14" s="17">
        <v>0.139583405521955</v>
      </c>
      <c r="AT14" s="17">
        <v>0.113849181091372</v>
      </c>
      <c r="AU14" s="17"/>
      <c r="AV14" s="17">
        <v>0.14146590642156101</v>
      </c>
      <c r="AW14" s="17">
        <v>0.135199372287687</v>
      </c>
    </row>
    <row r="15" spans="2:49" x14ac:dyDescent="0.3">
      <c r="B15" s="18" t="s">
        <v>504</v>
      </c>
      <c r="C15" s="19">
        <v>0.13823635225191599</v>
      </c>
      <c r="D15" s="19">
        <v>0.157853069398114</v>
      </c>
      <c r="E15" s="19">
        <v>0.12009609536431901</v>
      </c>
      <c r="F15" s="19"/>
      <c r="G15" s="19">
        <v>0.128049352188604</v>
      </c>
      <c r="H15" s="19">
        <v>0.25936929531094</v>
      </c>
      <c r="I15" s="19">
        <v>0.13544262509830199</v>
      </c>
      <c r="J15" s="19">
        <v>9.9542864858030405E-2</v>
      </c>
      <c r="K15" s="19">
        <v>9.79550641432715E-2</v>
      </c>
      <c r="L15" s="19">
        <v>0.107446846683119</v>
      </c>
      <c r="M15" s="19"/>
      <c r="N15" s="19">
        <v>0.19683757562360299</v>
      </c>
      <c r="O15" s="19">
        <v>0.122466528983124</v>
      </c>
      <c r="P15" s="19">
        <v>0.119220087297971</v>
      </c>
      <c r="Q15" s="19">
        <v>0.10782343564929001</v>
      </c>
      <c r="R15" s="19"/>
      <c r="S15" s="19">
        <v>0.201368577236403</v>
      </c>
      <c r="T15" s="19">
        <v>0.15086120004036299</v>
      </c>
      <c r="U15" s="19">
        <v>7.4291093323525903E-2</v>
      </c>
      <c r="V15" s="19">
        <v>0.105767782837034</v>
      </c>
      <c r="W15" s="19">
        <v>0.113580197248703</v>
      </c>
      <c r="X15" s="19">
        <v>0.121563074581597</v>
      </c>
      <c r="Y15" s="19">
        <v>0.113613357343224</v>
      </c>
      <c r="Z15" s="19">
        <v>0.18478409330109</v>
      </c>
      <c r="AA15" s="19">
        <v>0.17943772199282701</v>
      </c>
      <c r="AB15" s="19">
        <v>0.11406051969747801</v>
      </c>
      <c r="AC15" s="19">
        <v>0.10215405478568999</v>
      </c>
      <c r="AD15" s="19">
        <v>0.14880281406151599</v>
      </c>
      <c r="AE15" s="19"/>
      <c r="AF15" s="19">
        <v>0.100847494015428</v>
      </c>
      <c r="AG15" s="19">
        <v>0.107487199640385</v>
      </c>
      <c r="AH15" s="19">
        <v>0.162734236902915</v>
      </c>
      <c r="AI15" s="19">
        <v>0.21081977481132799</v>
      </c>
      <c r="AJ15" s="19">
        <v>0.29266087752589398</v>
      </c>
      <c r="AK15" s="19"/>
      <c r="AL15" s="19">
        <v>0.22758681548309201</v>
      </c>
      <c r="AM15" s="19">
        <v>0.108921115981767</v>
      </c>
      <c r="AN15" s="19">
        <v>0.125950337897208</v>
      </c>
      <c r="AO15" s="19">
        <v>8.8335066439770404E-2</v>
      </c>
      <c r="AP15" s="19">
        <v>9.7138318303926094E-2</v>
      </c>
      <c r="AQ15" s="19">
        <v>0.121090043443874</v>
      </c>
      <c r="AR15" s="19"/>
      <c r="AS15" s="19">
        <v>0.16532540693315101</v>
      </c>
      <c r="AT15" s="19">
        <v>0.10597728826187899</v>
      </c>
      <c r="AU15" s="19"/>
      <c r="AV15" s="19">
        <v>0.18128362680797999</v>
      </c>
      <c r="AW15" s="19">
        <v>0.1281613522941</v>
      </c>
    </row>
    <row r="16" spans="2:49"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506</v>
      </c>
      <c r="C9" s="17">
        <v>0.20975163460488</v>
      </c>
      <c r="D9" s="17">
        <v>0.164456275122006</v>
      </c>
      <c r="E9" s="17">
        <v>0.25103139748271103</v>
      </c>
      <c r="F9" s="17"/>
      <c r="G9" s="17">
        <v>0.120897930069801</v>
      </c>
      <c r="H9" s="17">
        <v>0.130401283440889</v>
      </c>
      <c r="I9" s="17">
        <v>0.16809492969804701</v>
      </c>
      <c r="J9" s="17">
        <v>0.217570325200479</v>
      </c>
      <c r="K9" s="17">
        <v>0.277026289978619</v>
      </c>
      <c r="L9" s="17">
        <v>0.31621840526459699</v>
      </c>
      <c r="M9" s="17"/>
      <c r="N9" s="17">
        <v>0.14983882430383499</v>
      </c>
      <c r="O9" s="17">
        <v>0.26106746232980899</v>
      </c>
      <c r="P9" s="17">
        <v>0.18613949573757901</v>
      </c>
      <c r="Q9" s="17">
        <v>0.242354318040125</v>
      </c>
      <c r="R9" s="17"/>
      <c r="S9" s="17">
        <v>0.17334754719592099</v>
      </c>
      <c r="T9" s="17">
        <v>0.23317042717980099</v>
      </c>
      <c r="U9" s="17">
        <v>0.25519387418004702</v>
      </c>
      <c r="V9" s="17">
        <v>0.219083451798634</v>
      </c>
      <c r="W9" s="17">
        <v>0.22931089622415801</v>
      </c>
      <c r="X9" s="17">
        <v>0.181855805132392</v>
      </c>
      <c r="Y9" s="17">
        <v>0.23872129251140001</v>
      </c>
      <c r="Z9" s="17">
        <v>0.109528784645821</v>
      </c>
      <c r="AA9" s="17">
        <v>0.22347720026003801</v>
      </c>
      <c r="AB9" s="17">
        <v>0.16298204962958801</v>
      </c>
      <c r="AC9" s="17">
        <v>0.28224395307072703</v>
      </c>
      <c r="AD9" s="17">
        <v>0.19255336351934399</v>
      </c>
      <c r="AE9" s="17"/>
      <c r="AF9" s="17">
        <v>0.26062211194095303</v>
      </c>
      <c r="AG9" s="17">
        <v>0.215605851708561</v>
      </c>
      <c r="AH9" s="17">
        <v>0.174039301126657</v>
      </c>
      <c r="AI9" s="17">
        <v>0.10144295429585699</v>
      </c>
      <c r="AJ9" s="17">
        <v>0.14784718124164101</v>
      </c>
      <c r="AK9" s="17"/>
      <c r="AL9" s="17">
        <v>0.15322829279585801</v>
      </c>
      <c r="AM9" s="17">
        <v>0.23121555993898299</v>
      </c>
      <c r="AN9" s="17">
        <v>0.18885364223477499</v>
      </c>
      <c r="AO9" s="17">
        <v>0.25861949934551598</v>
      </c>
      <c r="AP9" s="17">
        <v>0.226988447163676</v>
      </c>
      <c r="AQ9" s="17">
        <v>0.21625405662450101</v>
      </c>
      <c r="AR9" s="17"/>
      <c r="AS9" s="17">
        <v>0.18722615826536801</v>
      </c>
      <c r="AT9" s="17">
        <v>0.236576150675784</v>
      </c>
      <c r="AU9" s="17"/>
      <c r="AV9" s="17">
        <v>0.19401281582070201</v>
      </c>
      <c r="AW9" s="17">
        <v>0.17142115531508301</v>
      </c>
    </row>
    <row r="10" spans="2:49" x14ac:dyDescent="0.3">
      <c r="B10" s="18" t="s">
        <v>392</v>
      </c>
      <c r="C10" s="17">
        <v>8.8720674564031807E-2</v>
      </c>
      <c r="D10" s="17">
        <v>6.72298957052955E-2</v>
      </c>
      <c r="E10" s="17">
        <v>0.11032160355621801</v>
      </c>
      <c r="F10" s="17"/>
      <c r="G10" s="17">
        <v>5.64086239690385E-2</v>
      </c>
      <c r="H10" s="17">
        <v>5.3241251775519097E-2</v>
      </c>
      <c r="I10" s="17">
        <v>0.118941647994193</v>
      </c>
      <c r="J10" s="17">
        <v>5.8634408787685298E-2</v>
      </c>
      <c r="K10" s="17">
        <v>0.12707672102430001</v>
      </c>
      <c r="L10" s="17">
        <v>0.113161506219096</v>
      </c>
      <c r="M10" s="17"/>
      <c r="N10" s="17">
        <v>0.108673112558424</v>
      </c>
      <c r="O10" s="17">
        <v>7.7323223016024997E-2</v>
      </c>
      <c r="P10" s="17">
        <v>7.5260160834934503E-2</v>
      </c>
      <c r="Q10" s="17">
        <v>8.99446396652748E-2</v>
      </c>
      <c r="R10" s="17"/>
      <c r="S10" s="17">
        <v>5.7428950608342799E-2</v>
      </c>
      <c r="T10" s="17">
        <v>9.6094958084846305E-2</v>
      </c>
      <c r="U10" s="17">
        <v>8.1039830299003093E-2</v>
      </c>
      <c r="V10" s="17">
        <v>0.110615461747527</v>
      </c>
      <c r="W10" s="17">
        <v>0.12675914507691999</v>
      </c>
      <c r="X10" s="17">
        <v>9.2412013234059495E-2</v>
      </c>
      <c r="Y10" s="17">
        <v>8.4642285021958905E-2</v>
      </c>
      <c r="Z10" s="17">
        <v>7.4736678558652E-2</v>
      </c>
      <c r="AA10" s="17">
        <v>8.0694481593576506E-2</v>
      </c>
      <c r="AB10" s="17">
        <v>0.135098965431111</v>
      </c>
      <c r="AC10" s="17">
        <v>5.6023478284424701E-2</v>
      </c>
      <c r="AD10" s="17">
        <v>3.22877953762283E-2</v>
      </c>
      <c r="AE10" s="17"/>
      <c r="AF10" s="17">
        <v>9.0920422172710499E-2</v>
      </c>
      <c r="AG10" s="17">
        <v>9.11713006630092E-2</v>
      </c>
      <c r="AH10" s="17">
        <v>8.0921863802281696E-2</v>
      </c>
      <c r="AI10" s="17">
        <v>0.106606585741676</v>
      </c>
      <c r="AJ10" s="17">
        <v>6.2744796717272303E-2</v>
      </c>
      <c r="AK10" s="17"/>
      <c r="AL10" s="17">
        <v>5.7053280778546503E-2</v>
      </c>
      <c r="AM10" s="17">
        <v>9.2879603050465095E-2</v>
      </c>
      <c r="AN10" s="17">
        <v>0.11877738777244699</v>
      </c>
      <c r="AO10" s="17">
        <v>9.5059574430828894E-2</v>
      </c>
      <c r="AP10" s="17">
        <v>0.118005212302856</v>
      </c>
      <c r="AQ10" s="17">
        <v>8.5030659547440601E-2</v>
      </c>
      <c r="AR10" s="17"/>
      <c r="AS10" s="17">
        <v>8.8410008669768003E-2</v>
      </c>
      <c r="AT10" s="17">
        <v>8.9090631769275896E-2</v>
      </c>
      <c r="AU10" s="17"/>
      <c r="AV10" s="17">
        <v>8.8171835586779004E-2</v>
      </c>
      <c r="AW10" s="17">
        <v>8.8964674386820694E-2</v>
      </c>
    </row>
    <row r="11" spans="2:49" x14ac:dyDescent="0.3">
      <c r="B11" s="18" t="s">
        <v>393</v>
      </c>
      <c r="C11" s="17">
        <v>0.112413450815602</v>
      </c>
      <c r="D11" s="17">
        <v>9.7714283524559395E-2</v>
      </c>
      <c r="E11" s="17">
        <v>0.12662768630965801</v>
      </c>
      <c r="F11" s="17"/>
      <c r="G11" s="17">
        <v>0.16311259977714901</v>
      </c>
      <c r="H11" s="17">
        <v>6.2566206093139606E-2</v>
      </c>
      <c r="I11" s="17">
        <v>0.11961013074694</v>
      </c>
      <c r="J11" s="17">
        <v>9.3545365579205897E-2</v>
      </c>
      <c r="K11" s="17">
        <v>0.12957745010999999</v>
      </c>
      <c r="L11" s="17">
        <v>0.116890825850736</v>
      </c>
      <c r="M11" s="17"/>
      <c r="N11" s="17">
        <v>9.2404848470902703E-2</v>
      </c>
      <c r="O11" s="17">
        <v>0.117004672466478</v>
      </c>
      <c r="P11" s="17">
        <v>0.120896418855859</v>
      </c>
      <c r="Q11" s="17">
        <v>0.121235195899525</v>
      </c>
      <c r="R11" s="17"/>
      <c r="S11" s="17">
        <v>8.8826700571811204E-2</v>
      </c>
      <c r="T11" s="17">
        <v>0.109842428345669</v>
      </c>
      <c r="U11" s="17">
        <v>0.118101696438554</v>
      </c>
      <c r="V11" s="17">
        <v>0.121470290954991</v>
      </c>
      <c r="W11" s="17">
        <v>0.13050082085303899</v>
      </c>
      <c r="X11" s="17">
        <v>0.10545060131353</v>
      </c>
      <c r="Y11" s="17">
        <v>0.142957532757952</v>
      </c>
      <c r="Z11" s="17">
        <v>0.16040759894748299</v>
      </c>
      <c r="AA11" s="17">
        <v>8.2243104986117796E-2</v>
      </c>
      <c r="AB11" s="17">
        <v>9.3651395244210206E-2</v>
      </c>
      <c r="AC11" s="17">
        <v>0.141251013129957</v>
      </c>
      <c r="AD11" s="17">
        <v>0.14362595355973901</v>
      </c>
      <c r="AE11" s="17"/>
      <c r="AF11" s="17">
        <v>0.120058691142194</v>
      </c>
      <c r="AG11" s="17">
        <v>0.13871949015576099</v>
      </c>
      <c r="AH11" s="17">
        <v>0.104879101197504</v>
      </c>
      <c r="AI11" s="17">
        <v>0.10204196485568399</v>
      </c>
      <c r="AJ11" s="17">
        <v>5.0743440654689699E-2</v>
      </c>
      <c r="AK11" s="17"/>
      <c r="AL11" s="17">
        <v>8.5268948953378998E-2</v>
      </c>
      <c r="AM11" s="17">
        <v>0.131763289283722</v>
      </c>
      <c r="AN11" s="17">
        <v>0.101414154846572</v>
      </c>
      <c r="AO11" s="17">
        <v>0.11838398780759</v>
      </c>
      <c r="AP11" s="17">
        <v>0.13651554041262101</v>
      </c>
      <c r="AQ11" s="17">
        <v>0.100383678186014</v>
      </c>
      <c r="AR11" s="17"/>
      <c r="AS11" s="17">
        <v>0.10927124545330701</v>
      </c>
      <c r="AT11" s="17">
        <v>0.116155353404856</v>
      </c>
      <c r="AU11" s="17"/>
      <c r="AV11" s="17">
        <v>9.4538375407118E-2</v>
      </c>
      <c r="AW11" s="17">
        <v>0.14358166301123401</v>
      </c>
    </row>
    <row r="12" spans="2:49" x14ac:dyDescent="0.3">
      <c r="B12" s="18" t="s">
        <v>394</v>
      </c>
      <c r="C12" s="17">
        <v>0.17255393794679599</v>
      </c>
      <c r="D12" s="17">
        <v>0.169851584465254</v>
      </c>
      <c r="E12" s="17">
        <v>0.17555919051433899</v>
      </c>
      <c r="F12" s="17"/>
      <c r="G12" s="17">
        <v>0.22670233950947799</v>
      </c>
      <c r="H12" s="17">
        <v>0.14506715585966101</v>
      </c>
      <c r="I12" s="17">
        <v>0.16615649682786501</v>
      </c>
      <c r="J12" s="17">
        <v>0.23736306467824</v>
      </c>
      <c r="K12" s="17">
        <v>0.141101811856849</v>
      </c>
      <c r="L12" s="17">
        <v>0.13230191938347999</v>
      </c>
      <c r="M12" s="17"/>
      <c r="N12" s="17">
        <v>0.14693008356997</v>
      </c>
      <c r="O12" s="17">
        <v>0.15805866907882901</v>
      </c>
      <c r="P12" s="17">
        <v>0.189443404154124</v>
      </c>
      <c r="Q12" s="17">
        <v>0.200538426608044</v>
      </c>
      <c r="R12" s="17"/>
      <c r="S12" s="17">
        <v>0.18999608110081601</v>
      </c>
      <c r="T12" s="17">
        <v>0.14382125804954701</v>
      </c>
      <c r="U12" s="17">
        <v>0.18482911148386999</v>
      </c>
      <c r="V12" s="17">
        <v>0.182202756698329</v>
      </c>
      <c r="W12" s="17">
        <v>0.185981005384634</v>
      </c>
      <c r="X12" s="17">
        <v>0.18097636669213499</v>
      </c>
      <c r="Y12" s="17">
        <v>0.16588367149639699</v>
      </c>
      <c r="Z12" s="17">
        <v>0.17269481298238101</v>
      </c>
      <c r="AA12" s="17">
        <v>0.146561704464272</v>
      </c>
      <c r="AB12" s="17">
        <v>0.18835364409365599</v>
      </c>
      <c r="AC12" s="17">
        <v>0.14594253174711</v>
      </c>
      <c r="AD12" s="17">
        <v>0.20746782320316001</v>
      </c>
      <c r="AE12" s="17"/>
      <c r="AF12" s="17">
        <v>0.17871123332490499</v>
      </c>
      <c r="AG12" s="17">
        <v>0.197828364765856</v>
      </c>
      <c r="AH12" s="17">
        <v>0.17077348755996699</v>
      </c>
      <c r="AI12" s="17">
        <v>0.12995047246004701</v>
      </c>
      <c r="AJ12" s="17">
        <v>0.136578543607102</v>
      </c>
      <c r="AK12" s="17"/>
      <c r="AL12" s="17">
        <v>0.15581412575487399</v>
      </c>
      <c r="AM12" s="17">
        <v>0.17358942323137999</v>
      </c>
      <c r="AN12" s="17">
        <v>0.175274012149399</v>
      </c>
      <c r="AO12" s="17">
        <v>0.193139811933351</v>
      </c>
      <c r="AP12" s="17">
        <v>0.167128957529591</v>
      </c>
      <c r="AQ12" s="17">
        <v>0.18943432452985801</v>
      </c>
      <c r="AR12" s="17"/>
      <c r="AS12" s="17">
        <v>0.15797741937683701</v>
      </c>
      <c r="AT12" s="17">
        <v>0.18991241910582901</v>
      </c>
      <c r="AU12" s="17"/>
      <c r="AV12" s="17">
        <v>0.15627400916679901</v>
      </c>
      <c r="AW12" s="17">
        <v>0.161944380016251</v>
      </c>
    </row>
    <row r="13" spans="2:49" x14ac:dyDescent="0.3">
      <c r="B13" s="18" t="s">
        <v>499</v>
      </c>
      <c r="C13" s="17">
        <v>0.18857095531506299</v>
      </c>
      <c r="D13" s="17">
        <v>0.21593907291005901</v>
      </c>
      <c r="E13" s="17">
        <v>0.163231860367372</v>
      </c>
      <c r="F13" s="17"/>
      <c r="G13" s="17">
        <v>0.20108708318481899</v>
      </c>
      <c r="H13" s="17">
        <v>0.256860552205735</v>
      </c>
      <c r="I13" s="17">
        <v>0.183534896357607</v>
      </c>
      <c r="J13" s="17">
        <v>0.201348199039495</v>
      </c>
      <c r="K13" s="17">
        <v>0.154435298873175</v>
      </c>
      <c r="L13" s="17">
        <v>0.14137566655066899</v>
      </c>
      <c r="M13" s="17"/>
      <c r="N13" s="17">
        <v>0.223301312881002</v>
      </c>
      <c r="O13" s="17">
        <v>0.17593003888867301</v>
      </c>
      <c r="P13" s="17">
        <v>0.18762310914574701</v>
      </c>
      <c r="Q13" s="17">
        <v>0.16520094194128601</v>
      </c>
      <c r="R13" s="17"/>
      <c r="S13" s="17">
        <v>0.189289904836829</v>
      </c>
      <c r="T13" s="17">
        <v>0.18758618011530401</v>
      </c>
      <c r="U13" s="17">
        <v>0.157235293701742</v>
      </c>
      <c r="V13" s="17">
        <v>0.17444692182725</v>
      </c>
      <c r="W13" s="17">
        <v>0.15678833184558699</v>
      </c>
      <c r="X13" s="17">
        <v>0.22366634257188001</v>
      </c>
      <c r="Y13" s="17">
        <v>0.14299315913344099</v>
      </c>
      <c r="Z13" s="17">
        <v>0.18641957808380999</v>
      </c>
      <c r="AA13" s="17">
        <v>0.197561327686988</v>
      </c>
      <c r="AB13" s="17">
        <v>0.219923125609711</v>
      </c>
      <c r="AC13" s="17">
        <v>0.19298529290668801</v>
      </c>
      <c r="AD13" s="17">
        <v>0.27446514623384799</v>
      </c>
      <c r="AE13" s="17"/>
      <c r="AF13" s="17">
        <v>0.15743702813958599</v>
      </c>
      <c r="AG13" s="17">
        <v>0.16225927643795501</v>
      </c>
      <c r="AH13" s="17">
        <v>0.22964304118940701</v>
      </c>
      <c r="AI13" s="17">
        <v>0.22686091063535399</v>
      </c>
      <c r="AJ13" s="17">
        <v>9.1978548752095796E-2</v>
      </c>
      <c r="AK13" s="17"/>
      <c r="AL13" s="17">
        <v>0.22099765535966401</v>
      </c>
      <c r="AM13" s="17">
        <v>0.16317980482147701</v>
      </c>
      <c r="AN13" s="17">
        <v>0.18027787492310099</v>
      </c>
      <c r="AO13" s="17">
        <v>0.18443813933703301</v>
      </c>
      <c r="AP13" s="17">
        <v>0.21150098356605401</v>
      </c>
      <c r="AQ13" s="17">
        <v>0.14848625006086999</v>
      </c>
      <c r="AR13" s="17"/>
      <c r="AS13" s="17">
        <v>0.19341698976633401</v>
      </c>
      <c r="AT13" s="17">
        <v>0.18280004387865301</v>
      </c>
      <c r="AU13" s="17"/>
      <c r="AV13" s="17">
        <v>0.19202715486651101</v>
      </c>
      <c r="AW13" s="17">
        <v>0.19665368537282499</v>
      </c>
    </row>
    <row r="14" spans="2:49" x14ac:dyDescent="0.3">
      <c r="B14" s="18" t="s">
        <v>500</v>
      </c>
      <c r="C14" s="17">
        <v>0.12345404045380701</v>
      </c>
      <c r="D14" s="17">
        <v>0.16268735236345799</v>
      </c>
      <c r="E14" s="17">
        <v>8.5095053927198794E-2</v>
      </c>
      <c r="F14" s="17"/>
      <c r="G14" s="17">
        <v>0.122671247915718</v>
      </c>
      <c r="H14" s="17">
        <v>0.16769694694567799</v>
      </c>
      <c r="I14" s="17">
        <v>0.12319697863659999</v>
      </c>
      <c r="J14" s="17">
        <v>0.12006121094337401</v>
      </c>
      <c r="K14" s="17">
        <v>9.7425261875376298E-2</v>
      </c>
      <c r="L14" s="17">
        <v>0.108486204308822</v>
      </c>
      <c r="M14" s="17"/>
      <c r="N14" s="17">
        <v>0.154252574961353</v>
      </c>
      <c r="O14" s="17">
        <v>0.115166768736752</v>
      </c>
      <c r="P14" s="17">
        <v>0.13005486718141501</v>
      </c>
      <c r="Q14" s="17">
        <v>9.4348441402352504E-2</v>
      </c>
      <c r="R14" s="17"/>
      <c r="S14" s="17">
        <v>0.14513527614830601</v>
      </c>
      <c r="T14" s="17">
        <v>0.12068040837902801</v>
      </c>
      <c r="U14" s="17">
        <v>0.122452952494428</v>
      </c>
      <c r="V14" s="17">
        <v>9.2362867632380802E-2</v>
      </c>
      <c r="W14" s="17">
        <v>0.124753226252659</v>
      </c>
      <c r="X14" s="17">
        <v>0.12025400143887301</v>
      </c>
      <c r="Y14" s="17">
        <v>0.11520190591281899</v>
      </c>
      <c r="Z14" s="17">
        <v>0.161139728522668</v>
      </c>
      <c r="AA14" s="17">
        <v>0.14504269078533999</v>
      </c>
      <c r="AB14" s="17">
        <v>0.13858015591931599</v>
      </c>
      <c r="AC14" s="17">
        <v>8.5219216442217499E-2</v>
      </c>
      <c r="AD14" s="17">
        <v>4.7523372100902898E-2</v>
      </c>
      <c r="AE14" s="17"/>
      <c r="AF14" s="17">
        <v>0.113689500045299</v>
      </c>
      <c r="AG14" s="17">
        <v>0.102850924706816</v>
      </c>
      <c r="AH14" s="17">
        <v>0.13558054722795701</v>
      </c>
      <c r="AI14" s="17">
        <v>0.16939753669851201</v>
      </c>
      <c r="AJ14" s="17">
        <v>0.21412575065928899</v>
      </c>
      <c r="AK14" s="17"/>
      <c r="AL14" s="17">
        <v>0.16054696749890399</v>
      </c>
      <c r="AM14" s="17">
        <v>0.122268673156497</v>
      </c>
      <c r="AN14" s="17">
        <v>0.13815323919088399</v>
      </c>
      <c r="AO14" s="17">
        <v>7.7513812825194206E-2</v>
      </c>
      <c r="AP14" s="17">
        <v>6.6538402799092899E-2</v>
      </c>
      <c r="AQ14" s="17">
        <v>0.18479419903810501</v>
      </c>
      <c r="AR14" s="17"/>
      <c r="AS14" s="17">
        <v>0.13733820834332</v>
      </c>
      <c r="AT14" s="17">
        <v>0.106920046718453</v>
      </c>
      <c r="AU14" s="17"/>
      <c r="AV14" s="17">
        <v>0.13936292503127001</v>
      </c>
      <c r="AW14" s="17">
        <v>0.13262297806013201</v>
      </c>
    </row>
    <row r="15" spans="2:49" x14ac:dyDescent="0.3">
      <c r="B15" s="18" t="s">
        <v>507</v>
      </c>
      <c r="C15" s="19">
        <v>0.10453530629982</v>
      </c>
      <c r="D15" s="19">
        <v>0.122121535909368</v>
      </c>
      <c r="E15" s="19">
        <v>8.8133207842502906E-2</v>
      </c>
      <c r="F15" s="19"/>
      <c r="G15" s="19">
        <v>0.109120175573996</v>
      </c>
      <c r="H15" s="19">
        <v>0.18416660367937901</v>
      </c>
      <c r="I15" s="19">
        <v>0.120464919738749</v>
      </c>
      <c r="J15" s="19">
        <v>7.1477425771521899E-2</v>
      </c>
      <c r="K15" s="19">
        <v>7.3357166281680194E-2</v>
      </c>
      <c r="L15" s="19">
        <v>7.1565472422600807E-2</v>
      </c>
      <c r="M15" s="19"/>
      <c r="N15" s="19">
        <v>0.12459924325451301</v>
      </c>
      <c r="O15" s="19">
        <v>9.5449165483434795E-2</v>
      </c>
      <c r="P15" s="19">
        <v>0.110582544090342</v>
      </c>
      <c r="Q15" s="19">
        <v>8.6378036443392994E-2</v>
      </c>
      <c r="R15" s="19"/>
      <c r="S15" s="19">
        <v>0.155975539537974</v>
      </c>
      <c r="T15" s="19">
        <v>0.108804339845805</v>
      </c>
      <c r="U15" s="19">
        <v>8.1147241402354395E-2</v>
      </c>
      <c r="V15" s="19">
        <v>9.9818249340888496E-2</v>
      </c>
      <c r="W15" s="19">
        <v>4.59065743630023E-2</v>
      </c>
      <c r="X15" s="19">
        <v>9.5384869617129803E-2</v>
      </c>
      <c r="Y15" s="19">
        <v>0.109600153166032</v>
      </c>
      <c r="Z15" s="19">
        <v>0.13507281825918599</v>
      </c>
      <c r="AA15" s="19">
        <v>0.12441949022366799</v>
      </c>
      <c r="AB15" s="19">
        <v>6.1410664072408298E-2</v>
      </c>
      <c r="AC15" s="19">
        <v>9.6334514418875E-2</v>
      </c>
      <c r="AD15" s="19">
        <v>0.102076546006777</v>
      </c>
      <c r="AE15" s="19"/>
      <c r="AF15" s="19">
        <v>7.8561013234353605E-2</v>
      </c>
      <c r="AG15" s="19">
        <v>9.1564791562042502E-2</v>
      </c>
      <c r="AH15" s="19">
        <v>0.104162657896226</v>
      </c>
      <c r="AI15" s="19">
        <v>0.16369957531286999</v>
      </c>
      <c r="AJ15" s="19">
        <v>0.29598173836790997</v>
      </c>
      <c r="AK15" s="19"/>
      <c r="AL15" s="19">
        <v>0.16709072885877499</v>
      </c>
      <c r="AM15" s="19">
        <v>8.5103646517476997E-2</v>
      </c>
      <c r="AN15" s="19">
        <v>9.7249688882821303E-2</v>
      </c>
      <c r="AO15" s="19">
        <v>7.2845174320487496E-2</v>
      </c>
      <c r="AP15" s="19">
        <v>7.3322456226109001E-2</v>
      </c>
      <c r="AQ15" s="19">
        <v>7.5616832013212301E-2</v>
      </c>
      <c r="AR15" s="19"/>
      <c r="AS15" s="19">
        <v>0.126359970125066</v>
      </c>
      <c r="AT15" s="19">
        <v>7.8545354447149607E-2</v>
      </c>
      <c r="AU15" s="19"/>
      <c r="AV15" s="19">
        <v>0.13561288412082101</v>
      </c>
      <c r="AW15" s="19">
        <v>0.104811463837654</v>
      </c>
    </row>
    <row r="16" spans="2:49"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506</v>
      </c>
      <c r="C9" s="17">
        <v>4.5941099945502203E-2</v>
      </c>
      <c r="D9" s="17">
        <v>4.0827765283914998E-2</v>
      </c>
      <c r="E9" s="17">
        <v>5.0336849941221402E-2</v>
      </c>
      <c r="F9" s="17"/>
      <c r="G9" s="17">
        <v>1.3102791000064701E-2</v>
      </c>
      <c r="H9" s="17">
        <v>2.12851856581554E-2</v>
      </c>
      <c r="I9" s="17">
        <v>4.0573282293755203E-2</v>
      </c>
      <c r="J9" s="17">
        <v>3.77366564853132E-2</v>
      </c>
      <c r="K9" s="17">
        <v>7.22278897193427E-2</v>
      </c>
      <c r="L9" s="17">
        <v>8.1358427906374306E-2</v>
      </c>
      <c r="M9" s="17"/>
      <c r="N9" s="17">
        <v>1.9419335402325499E-2</v>
      </c>
      <c r="O9" s="17">
        <v>3.75690459795366E-2</v>
      </c>
      <c r="P9" s="17">
        <v>5.4828233589823999E-2</v>
      </c>
      <c r="Q9" s="17">
        <v>7.4173798827040296E-2</v>
      </c>
      <c r="R9" s="17"/>
      <c r="S9" s="17">
        <v>1.9961201493094102E-2</v>
      </c>
      <c r="T9" s="17">
        <v>5.7657648556398398E-2</v>
      </c>
      <c r="U9" s="17">
        <v>5.6365627216731801E-2</v>
      </c>
      <c r="V9" s="17">
        <v>6.7017460267113693E-2</v>
      </c>
      <c r="W9" s="17">
        <v>5.4657022992402798E-2</v>
      </c>
      <c r="X9" s="17">
        <v>6.5701922530575704E-2</v>
      </c>
      <c r="Y9" s="17">
        <v>2.8233313028201201E-2</v>
      </c>
      <c r="Z9" s="17">
        <v>3.29012504112524E-2</v>
      </c>
      <c r="AA9" s="17">
        <v>5.91145359931049E-2</v>
      </c>
      <c r="AB9" s="17">
        <v>2.6090033266695699E-2</v>
      </c>
      <c r="AC9" s="17">
        <v>5.8983905228374801E-2</v>
      </c>
      <c r="AD9" s="17">
        <v>0</v>
      </c>
      <c r="AE9" s="17"/>
      <c r="AF9" s="17">
        <v>6.5739710662006706E-2</v>
      </c>
      <c r="AG9" s="17">
        <v>2.9531266511761599E-2</v>
      </c>
      <c r="AH9" s="17">
        <v>3.4645697775135903E-2</v>
      </c>
      <c r="AI9" s="17">
        <v>1.7834073660053702E-2</v>
      </c>
      <c r="AJ9" s="17">
        <v>2.9914276394677801E-2</v>
      </c>
      <c r="AK9" s="17"/>
      <c r="AL9" s="17">
        <v>3.8898130404180803E-2</v>
      </c>
      <c r="AM9" s="17">
        <v>4.5342428195909897E-2</v>
      </c>
      <c r="AN9" s="17">
        <v>2.36069329328948E-2</v>
      </c>
      <c r="AO9" s="17">
        <v>5.4387106466907101E-2</v>
      </c>
      <c r="AP9" s="17">
        <v>7.0969490725856302E-2</v>
      </c>
      <c r="AQ9" s="17">
        <v>5.70147327344529E-2</v>
      </c>
      <c r="AR9" s="17"/>
      <c r="AS9" s="17">
        <v>4.86845095039974E-2</v>
      </c>
      <c r="AT9" s="17">
        <v>4.2674104269950698E-2</v>
      </c>
      <c r="AU9" s="17"/>
      <c r="AV9" s="17">
        <v>5.00431950221479E-2</v>
      </c>
      <c r="AW9" s="17">
        <v>4.5520355655391698E-2</v>
      </c>
    </row>
    <row r="10" spans="2:49" x14ac:dyDescent="0.3">
      <c r="B10" s="18" t="s">
        <v>392</v>
      </c>
      <c r="C10" s="17">
        <v>2.0211036371298299E-2</v>
      </c>
      <c r="D10" s="17">
        <v>2.18181864361904E-2</v>
      </c>
      <c r="E10" s="17">
        <v>1.7842015651535599E-2</v>
      </c>
      <c r="F10" s="17"/>
      <c r="G10" s="17">
        <v>1.5592098808214201E-2</v>
      </c>
      <c r="H10" s="17">
        <v>5.0513930626650003E-3</v>
      </c>
      <c r="I10" s="17">
        <v>2.1583063917318301E-2</v>
      </c>
      <c r="J10" s="17">
        <v>1.6482792953183899E-2</v>
      </c>
      <c r="K10" s="17">
        <v>3.0047132442605599E-2</v>
      </c>
      <c r="L10" s="17">
        <v>3.09208591929378E-2</v>
      </c>
      <c r="M10" s="17"/>
      <c r="N10" s="17">
        <v>1.6414153158419601E-2</v>
      </c>
      <c r="O10" s="17">
        <v>2.0332603756346102E-2</v>
      </c>
      <c r="P10" s="17">
        <v>2.1876753554896301E-2</v>
      </c>
      <c r="Q10" s="17">
        <v>2.2941203196297701E-2</v>
      </c>
      <c r="R10" s="17"/>
      <c r="S10" s="17">
        <v>1.61143963042326E-2</v>
      </c>
      <c r="T10" s="17">
        <v>1.24262874227869E-2</v>
      </c>
      <c r="U10" s="17">
        <v>2.3053731769467602E-2</v>
      </c>
      <c r="V10" s="17">
        <v>3.4531016511351001E-2</v>
      </c>
      <c r="W10" s="17">
        <v>2.04367976073014E-2</v>
      </c>
      <c r="X10" s="17">
        <v>1.9596844936176298E-2</v>
      </c>
      <c r="Y10" s="17">
        <v>2.18507495551001E-2</v>
      </c>
      <c r="Z10" s="17">
        <v>5.3526536172913003E-2</v>
      </c>
      <c r="AA10" s="17">
        <v>1.29359338595544E-2</v>
      </c>
      <c r="AB10" s="17">
        <v>1.48787594017498E-2</v>
      </c>
      <c r="AC10" s="17">
        <v>1.76759477349215E-2</v>
      </c>
      <c r="AD10" s="17">
        <v>2.20922050282511E-2</v>
      </c>
      <c r="AE10" s="17"/>
      <c r="AF10" s="17">
        <v>4.0739376047463402E-2</v>
      </c>
      <c r="AG10" s="17">
        <v>1.4848292920173501E-2</v>
      </c>
      <c r="AH10" s="17">
        <v>6.72376978376623E-3</v>
      </c>
      <c r="AI10" s="17">
        <v>1.4570604080287999E-2</v>
      </c>
      <c r="AJ10" s="17">
        <v>5.1810349196856897E-2</v>
      </c>
      <c r="AK10" s="17"/>
      <c r="AL10" s="17">
        <v>1.1824157098856701E-2</v>
      </c>
      <c r="AM10" s="17">
        <v>2.1154424805532202E-2</v>
      </c>
      <c r="AN10" s="17">
        <v>3.9514259368457101E-2</v>
      </c>
      <c r="AO10" s="17">
        <v>2.3857424387573101E-2</v>
      </c>
      <c r="AP10" s="17">
        <v>8.1664159825085101E-3</v>
      </c>
      <c r="AQ10" s="17">
        <v>2.82664171104638E-2</v>
      </c>
      <c r="AR10" s="17"/>
      <c r="AS10" s="17">
        <v>1.37895552536279E-2</v>
      </c>
      <c r="AT10" s="17">
        <v>2.7858072147309901E-2</v>
      </c>
      <c r="AU10" s="17"/>
      <c r="AV10" s="17">
        <v>1.63136442673463E-2</v>
      </c>
      <c r="AW10" s="17">
        <v>7.9113694186515905E-3</v>
      </c>
    </row>
    <row r="11" spans="2:49" x14ac:dyDescent="0.3">
      <c r="B11" s="18" t="s">
        <v>393</v>
      </c>
      <c r="C11" s="17">
        <v>5.9279317835511797E-2</v>
      </c>
      <c r="D11" s="17">
        <v>6.3591796871826395E-2</v>
      </c>
      <c r="E11" s="17">
        <v>5.5499244271790003E-2</v>
      </c>
      <c r="F11" s="17"/>
      <c r="G11" s="17">
        <v>0.10875784394514799</v>
      </c>
      <c r="H11" s="17">
        <v>3.9260478899406703E-2</v>
      </c>
      <c r="I11" s="17">
        <v>6.9818792568733801E-2</v>
      </c>
      <c r="J11" s="17">
        <v>5.1730503374918399E-2</v>
      </c>
      <c r="K11" s="17">
        <v>6.2645393520011597E-2</v>
      </c>
      <c r="L11" s="17">
        <v>3.7676207135006197E-2</v>
      </c>
      <c r="M11" s="17"/>
      <c r="N11" s="17">
        <v>3.3064318677356902E-2</v>
      </c>
      <c r="O11" s="17">
        <v>5.6535592226605202E-2</v>
      </c>
      <c r="P11" s="17">
        <v>7.1066529326751601E-2</v>
      </c>
      <c r="Q11" s="17">
        <v>7.8828280610510296E-2</v>
      </c>
      <c r="R11" s="17"/>
      <c r="S11" s="17">
        <v>5.9634134620123402E-2</v>
      </c>
      <c r="T11" s="17">
        <v>4.7722913199334902E-2</v>
      </c>
      <c r="U11" s="17">
        <v>6.7891550704403197E-2</v>
      </c>
      <c r="V11" s="17">
        <v>7.10382371643766E-2</v>
      </c>
      <c r="W11" s="17">
        <v>8.2217198911137407E-2</v>
      </c>
      <c r="X11" s="17">
        <v>3.9205182963763602E-2</v>
      </c>
      <c r="Y11" s="17">
        <v>5.3309840437513703E-2</v>
      </c>
      <c r="Z11" s="17">
        <v>7.73403686359386E-2</v>
      </c>
      <c r="AA11" s="17">
        <v>6.2341639215988003E-2</v>
      </c>
      <c r="AB11" s="17">
        <v>3.59252551129687E-2</v>
      </c>
      <c r="AC11" s="17">
        <v>8.4132607662662201E-2</v>
      </c>
      <c r="AD11" s="17">
        <v>6.55565472866943E-2</v>
      </c>
      <c r="AE11" s="17"/>
      <c r="AF11" s="17">
        <v>6.0288260622577403E-2</v>
      </c>
      <c r="AG11" s="17">
        <v>7.84784420904589E-2</v>
      </c>
      <c r="AH11" s="17">
        <v>5.01260942563585E-2</v>
      </c>
      <c r="AI11" s="17">
        <v>2.7831688300235601E-2</v>
      </c>
      <c r="AJ11" s="17">
        <v>2.7744334880317599E-2</v>
      </c>
      <c r="AK11" s="17"/>
      <c r="AL11" s="17">
        <v>5.1055051863623697E-2</v>
      </c>
      <c r="AM11" s="17">
        <v>5.0293695744324497E-2</v>
      </c>
      <c r="AN11" s="17">
        <v>4.6741202568750702E-2</v>
      </c>
      <c r="AO11" s="17">
        <v>7.7007290932783995E-2</v>
      </c>
      <c r="AP11" s="17">
        <v>8.7642185758337696E-2</v>
      </c>
      <c r="AQ11" s="17">
        <v>6.2646025691683496E-2</v>
      </c>
      <c r="AR11" s="17"/>
      <c r="AS11" s="17">
        <v>4.8881218682448602E-2</v>
      </c>
      <c r="AT11" s="17">
        <v>7.1661918479962103E-2</v>
      </c>
      <c r="AU11" s="17"/>
      <c r="AV11" s="17">
        <v>4.1230728568396803E-2</v>
      </c>
      <c r="AW11" s="17">
        <v>6.6697944786254806E-2</v>
      </c>
    </row>
    <row r="12" spans="2:49" x14ac:dyDescent="0.3">
      <c r="B12" s="18" t="s">
        <v>394</v>
      </c>
      <c r="C12" s="17">
        <v>0.16949212702691899</v>
      </c>
      <c r="D12" s="17">
        <v>0.17155508351846099</v>
      </c>
      <c r="E12" s="17">
        <v>0.16782713890867099</v>
      </c>
      <c r="F12" s="17"/>
      <c r="G12" s="17">
        <v>0.18464382735856</v>
      </c>
      <c r="H12" s="17">
        <v>0.15623170817732299</v>
      </c>
      <c r="I12" s="17">
        <v>0.20108590406475299</v>
      </c>
      <c r="J12" s="17">
        <v>0.199164944637264</v>
      </c>
      <c r="K12" s="17">
        <v>0.128520839036143</v>
      </c>
      <c r="L12" s="17">
        <v>0.147678851003651</v>
      </c>
      <c r="M12" s="17"/>
      <c r="N12" s="17">
        <v>0.13417973661934901</v>
      </c>
      <c r="O12" s="17">
        <v>0.14418904071275301</v>
      </c>
      <c r="P12" s="17">
        <v>0.19222089658571101</v>
      </c>
      <c r="Q12" s="17">
        <v>0.21580773151205901</v>
      </c>
      <c r="R12" s="17"/>
      <c r="S12" s="17">
        <v>0.17243141288438199</v>
      </c>
      <c r="T12" s="17">
        <v>0.17066695659623399</v>
      </c>
      <c r="U12" s="17">
        <v>0.21476753394471301</v>
      </c>
      <c r="V12" s="17">
        <v>0.144814607208443</v>
      </c>
      <c r="W12" s="17">
        <v>0.195134896338716</v>
      </c>
      <c r="X12" s="17">
        <v>0.17309019449145099</v>
      </c>
      <c r="Y12" s="17">
        <v>0.17899008622141899</v>
      </c>
      <c r="Z12" s="17">
        <v>0.10909874048682799</v>
      </c>
      <c r="AA12" s="17">
        <v>0.14435283200087401</v>
      </c>
      <c r="AB12" s="17">
        <v>0.19689557505355099</v>
      </c>
      <c r="AC12" s="17">
        <v>0.15369330298872899</v>
      </c>
      <c r="AD12" s="17">
        <v>0.124700713960232</v>
      </c>
      <c r="AE12" s="17"/>
      <c r="AF12" s="17">
        <v>0.22716795130596201</v>
      </c>
      <c r="AG12" s="17">
        <v>0.16842991561942799</v>
      </c>
      <c r="AH12" s="17">
        <v>0.15437069388025501</v>
      </c>
      <c r="AI12" s="17">
        <v>0.13222925602223601</v>
      </c>
      <c r="AJ12" s="17">
        <v>2.5469775319673101E-2</v>
      </c>
      <c r="AK12" s="17"/>
      <c r="AL12" s="17">
        <v>0.159925560960193</v>
      </c>
      <c r="AM12" s="17">
        <v>0.17247193714720799</v>
      </c>
      <c r="AN12" s="17">
        <v>0.205710891639896</v>
      </c>
      <c r="AO12" s="17">
        <v>0.16164967390777099</v>
      </c>
      <c r="AP12" s="17">
        <v>0.16954628616766601</v>
      </c>
      <c r="AQ12" s="17">
        <v>0.150978990449539</v>
      </c>
      <c r="AR12" s="17"/>
      <c r="AS12" s="17">
        <v>0.16066495870105399</v>
      </c>
      <c r="AT12" s="17">
        <v>0.180003981029419</v>
      </c>
      <c r="AU12" s="17"/>
      <c r="AV12" s="17">
        <v>0.17320844731499099</v>
      </c>
      <c r="AW12" s="17">
        <v>0.131453248380657</v>
      </c>
    </row>
    <row r="13" spans="2:49" x14ac:dyDescent="0.3">
      <c r="B13" s="18" t="s">
        <v>499</v>
      </c>
      <c r="C13" s="17">
        <v>0.208909299991794</v>
      </c>
      <c r="D13" s="17">
        <v>0.223208070239092</v>
      </c>
      <c r="E13" s="17">
        <v>0.196464715282122</v>
      </c>
      <c r="F13" s="17"/>
      <c r="G13" s="17">
        <v>0.19826244337468399</v>
      </c>
      <c r="H13" s="17">
        <v>0.237263250779679</v>
      </c>
      <c r="I13" s="17">
        <v>0.17103082783753801</v>
      </c>
      <c r="J13" s="17">
        <v>0.232363113956571</v>
      </c>
      <c r="K13" s="17">
        <v>0.205572482601273</v>
      </c>
      <c r="L13" s="17">
        <v>0.207152675934763</v>
      </c>
      <c r="M13" s="17"/>
      <c r="N13" s="17">
        <v>0.19858109994258599</v>
      </c>
      <c r="O13" s="17">
        <v>0.216977901256245</v>
      </c>
      <c r="P13" s="17">
        <v>0.19819713847414</v>
      </c>
      <c r="Q13" s="17">
        <v>0.219827152174664</v>
      </c>
      <c r="R13" s="17"/>
      <c r="S13" s="17">
        <v>0.177368628275341</v>
      </c>
      <c r="T13" s="17">
        <v>0.20578670883849701</v>
      </c>
      <c r="U13" s="17">
        <v>0.224623250665307</v>
      </c>
      <c r="V13" s="17">
        <v>0.23911092409972601</v>
      </c>
      <c r="W13" s="17">
        <v>0.23161932198109</v>
      </c>
      <c r="X13" s="17">
        <v>0.19917527869483501</v>
      </c>
      <c r="Y13" s="17">
        <v>0.187573436360712</v>
      </c>
      <c r="Z13" s="17">
        <v>0.21749174021433601</v>
      </c>
      <c r="AA13" s="17">
        <v>0.22408732041862001</v>
      </c>
      <c r="AB13" s="17">
        <v>0.19301922946116801</v>
      </c>
      <c r="AC13" s="17">
        <v>0.23924237784430699</v>
      </c>
      <c r="AD13" s="17">
        <v>0.20064171747953899</v>
      </c>
      <c r="AE13" s="17"/>
      <c r="AF13" s="17">
        <v>0.21245065798207999</v>
      </c>
      <c r="AG13" s="17">
        <v>0.22446905025780201</v>
      </c>
      <c r="AH13" s="17">
        <v>0.196631347026126</v>
      </c>
      <c r="AI13" s="17">
        <v>0.18024823119821801</v>
      </c>
      <c r="AJ13" s="17">
        <v>0.21071098395077401</v>
      </c>
      <c r="AK13" s="17"/>
      <c r="AL13" s="17">
        <v>0.18321383973574801</v>
      </c>
      <c r="AM13" s="17">
        <v>0.205699028297647</v>
      </c>
      <c r="AN13" s="17">
        <v>0.199233032886248</v>
      </c>
      <c r="AO13" s="17">
        <v>0.248999612752101</v>
      </c>
      <c r="AP13" s="17">
        <v>0.20703046687467999</v>
      </c>
      <c r="AQ13" s="17">
        <v>0.25026756421266499</v>
      </c>
      <c r="AR13" s="17"/>
      <c r="AS13" s="17">
        <v>0.201138702248293</v>
      </c>
      <c r="AT13" s="17">
        <v>0.218162934450366</v>
      </c>
      <c r="AU13" s="17"/>
      <c r="AV13" s="17">
        <v>0.201446919067087</v>
      </c>
      <c r="AW13" s="17">
        <v>0.20042091625560901</v>
      </c>
    </row>
    <row r="14" spans="2:49" x14ac:dyDescent="0.3">
      <c r="B14" s="18" t="s">
        <v>500</v>
      </c>
      <c r="C14" s="17">
        <v>0.22811322681276899</v>
      </c>
      <c r="D14" s="17">
        <v>0.24404857980194</v>
      </c>
      <c r="E14" s="17">
        <v>0.211485977781596</v>
      </c>
      <c r="F14" s="17"/>
      <c r="G14" s="17">
        <v>0.189965030394733</v>
      </c>
      <c r="H14" s="17">
        <v>0.21168841669361099</v>
      </c>
      <c r="I14" s="17">
        <v>0.22638026531511299</v>
      </c>
      <c r="J14" s="17">
        <v>0.22302662397686701</v>
      </c>
      <c r="K14" s="17">
        <v>0.242424008360931</v>
      </c>
      <c r="L14" s="17">
        <v>0.26293425054296798</v>
      </c>
      <c r="M14" s="17"/>
      <c r="N14" s="17">
        <v>0.240275647155161</v>
      </c>
      <c r="O14" s="17">
        <v>0.244293602879946</v>
      </c>
      <c r="P14" s="17">
        <v>0.24136617666114801</v>
      </c>
      <c r="Q14" s="17">
        <v>0.18530934234535101</v>
      </c>
      <c r="R14" s="17"/>
      <c r="S14" s="17">
        <v>0.23369818867875</v>
      </c>
      <c r="T14" s="17">
        <v>0.21731245879397601</v>
      </c>
      <c r="U14" s="17">
        <v>0.17175515386847801</v>
      </c>
      <c r="V14" s="17">
        <v>0.207382852524126</v>
      </c>
      <c r="W14" s="17">
        <v>0.237887273447279</v>
      </c>
      <c r="X14" s="17">
        <v>0.24458897070860899</v>
      </c>
      <c r="Y14" s="17">
        <v>0.26370751400342501</v>
      </c>
      <c r="Z14" s="17">
        <v>0.201107794154677</v>
      </c>
      <c r="AA14" s="17">
        <v>0.201618282857563</v>
      </c>
      <c r="AB14" s="17">
        <v>0.26227276625096202</v>
      </c>
      <c r="AC14" s="17">
        <v>0.21874139097810699</v>
      </c>
      <c r="AD14" s="17">
        <v>0.34064854559877999</v>
      </c>
      <c r="AE14" s="17"/>
      <c r="AF14" s="17">
        <v>0.2244655295212</v>
      </c>
      <c r="AG14" s="17">
        <v>0.20798831734856801</v>
      </c>
      <c r="AH14" s="17">
        <v>0.237058246781262</v>
      </c>
      <c r="AI14" s="17">
        <v>0.24910203005492501</v>
      </c>
      <c r="AJ14" s="17">
        <v>0.174975535557643</v>
      </c>
      <c r="AK14" s="17"/>
      <c r="AL14" s="17">
        <v>0.209972515071394</v>
      </c>
      <c r="AM14" s="17">
        <v>0.25421340346746002</v>
      </c>
      <c r="AN14" s="17">
        <v>0.228794883977264</v>
      </c>
      <c r="AO14" s="17">
        <v>0.22098954925667599</v>
      </c>
      <c r="AP14" s="17">
        <v>0.21405925192014399</v>
      </c>
      <c r="AQ14" s="17">
        <v>0.22921543689742499</v>
      </c>
      <c r="AR14" s="17"/>
      <c r="AS14" s="17">
        <v>0.25279357585831802</v>
      </c>
      <c r="AT14" s="17">
        <v>0.19872257555064499</v>
      </c>
      <c r="AU14" s="17"/>
      <c r="AV14" s="17">
        <v>0.235168649022509</v>
      </c>
      <c r="AW14" s="17">
        <v>0.29383911534035201</v>
      </c>
    </row>
    <row r="15" spans="2:49" x14ac:dyDescent="0.3">
      <c r="B15" s="18" t="s">
        <v>507</v>
      </c>
      <c r="C15" s="19">
        <v>0.268053892016206</v>
      </c>
      <c r="D15" s="19">
        <v>0.23495051784857501</v>
      </c>
      <c r="E15" s="19">
        <v>0.30054405816306501</v>
      </c>
      <c r="F15" s="19"/>
      <c r="G15" s="19">
        <v>0.289675965118596</v>
      </c>
      <c r="H15" s="19">
        <v>0.32921956672915997</v>
      </c>
      <c r="I15" s="19">
        <v>0.269527864002789</v>
      </c>
      <c r="J15" s="19">
        <v>0.239495364615883</v>
      </c>
      <c r="K15" s="19">
        <v>0.25856225431969398</v>
      </c>
      <c r="L15" s="19">
        <v>0.23227872828430099</v>
      </c>
      <c r="M15" s="19"/>
      <c r="N15" s="19">
        <v>0.358065709044803</v>
      </c>
      <c r="O15" s="19">
        <v>0.28010221318856798</v>
      </c>
      <c r="P15" s="19">
        <v>0.22044427180753001</v>
      </c>
      <c r="Q15" s="19">
        <v>0.20311249133407799</v>
      </c>
      <c r="R15" s="19"/>
      <c r="S15" s="19">
        <v>0.320792037744077</v>
      </c>
      <c r="T15" s="19">
        <v>0.28842702659277297</v>
      </c>
      <c r="U15" s="19">
        <v>0.2415431518309</v>
      </c>
      <c r="V15" s="19">
        <v>0.23610490222486399</v>
      </c>
      <c r="W15" s="19">
        <v>0.17804748872207299</v>
      </c>
      <c r="X15" s="19">
        <v>0.25864160567458899</v>
      </c>
      <c r="Y15" s="19">
        <v>0.26633506039362898</v>
      </c>
      <c r="Z15" s="19">
        <v>0.30853356992405601</v>
      </c>
      <c r="AA15" s="19">
        <v>0.29554945565429602</v>
      </c>
      <c r="AB15" s="19">
        <v>0.27091838145290398</v>
      </c>
      <c r="AC15" s="19">
        <v>0.22753046756289799</v>
      </c>
      <c r="AD15" s="19">
        <v>0.24636027064650301</v>
      </c>
      <c r="AE15" s="19"/>
      <c r="AF15" s="19">
        <v>0.16914851385871099</v>
      </c>
      <c r="AG15" s="19">
        <v>0.276254715251809</v>
      </c>
      <c r="AH15" s="19">
        <v>0.32044415049709701</v>
      </c>
      <c r="AI15" s="19">
        <v>0.378184116684044</v>
      </c>
      <c r="AJ15" s="19">
        <v>0.47937474470005698</v>
      </c>
      <c r="AK15" s="19"/>
      <c r="AL15" s="19">
        <v>0.34511074486600302</v>
      </c>
      <c r="AM15" s="19">
        <v>0.25082508234191803</v>
      </c>
      <c r="AN15" s="19">
        <v>0.25639879662649001</v>
      </c>
      <c r="AO15" s="19">
        <v>0.213109342296187</v>
      </c>
      <c r="AP15" s="19">
        <v>0.242585902570807</v>
      </c>
      <c r="AQ15" s="19">
        <v>0.22161083290377101</v>
      </c>
      <c r="AR15" s="19"/>
      <c r="AS15" s="19">
        <v>0.27404747975226201</v>
      </c>
      <c r="AT15" s="19">
        <v>0.260916414072347</v>
      </c>
      <c r="AU15" s="19"/>
      <c r="AV15" s="19">
        <v>0.282588416737522</v>
      </c>
      <c r="AW15" s="19">
        <v>0.25415705016308299</v>
      </c>
    </row>
    <row r="16" spans="2:49"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W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510</v>
      </c>
      <c r="C9" s="17">
        <v>0.16598635001760401</v>
      </c>
      <c r="D9" s="17">
        <v>0.113154390415291</v>
      </c>
      <c r="E9" s="17">
        <v>0.21522511076758</v>
      </c>
      <c r="F9" s="17"/>
      <c r="G9" s="17">
        <v>6.7081740671795301E-2</v>
      </c>
      <c r="H9" s="17">
        <v>0.10197713092318</v>
      </c>
      <c r="I9" s="17">
        <v>0.134947741370195</v>
      </c>
      <c r="J9" s="17">
        <v>0.19234258148521499</v>
      </c>
      <c r="K9" s="17">
        <v>0.239175792580409</v>
      </c>
      <c r="L9" s="17">
        <v>0.23899970661218001</v>
      </c>
      <c r="M9" s="17"/>
      <c r="N9" s="17">
        <v>0.107759159721139</v>
      </c>
      <c r="O9" s="17">
        <v>0.18262346529643</v>
      </c>
      <c r="P9" s="17">
        <v>0.16038201884585401</v>
      </c>
      <c r="Q9" s="17">
        <v>0.21651546208587799</v>
      </c>
      <c r="R9" s="17"/>
      <c r="S9" s="17">
        <v>0.13743915923025901</v>
      </c>
      <c r="T9" s="17">
        <v>0.15325722033302</v>
      </c>
      <c r="U9" s="17">
        <v>0.21561169821464901</v>
      </c>
      <c r="V9" s="17">
        <v>0.19233806670063</v>
      </c>
      <c r="W9" s="17">
        <v>0.152134033902457</v>
      </c>
      <c r="X9" s="17">
        <v>0.159775548686059</v>
      </c>
      <c r="Y9" s="17">
        <v>0.19759857380543999</v>
      </c>
      <c r="Z9" s="17">
        <v>7.5460375307070601E-2</v>
      </c>
      <c r="AA9" s="17">
        <v>0.18175991442549899</v>
      </c>
      <c r="AB9" s="17">
        <v>0.138459464565413</v>
      </c>
      <c r="AC9" s="17">
        <v>0.23299868650963501</v>
      </c>
      <c r="AD9" s="17">
        <v>0.14383658844928801</v>
      </c>
      <c r="AE9" s="17"/>
      <c r="AF9" s="17">
        <v>0.21842226835164699</v>
      </c>
      <c r="AG9" s="17">
        <v>0.17750184790418</v>
      </c>
      <c r="AH9" s="17">
        <v>0.12684589487636799</v>
      </c>
      <c r="AI9" s="17">
        <v>8.9207824820956003E-2</v>
      </c>
      <c r="AJ9" s="17">
        <v>0.15075007159034201</v>
      </c>
      <c r="AK9" s="17"/>
      <c r="AL9" s="17">
        <v>0.115773130167868</v>
      </c>
      <c r="AM9" s="17">
        <v>0.17863938557504799</v>
      </c>
      <c r="AN9" s="17">
        <v>0.16286772259420501</v>
      </c>
      <c r="AO9" s="17">
        <v>0.18589323808504599</v>
      </c>
      <c r="AP9" s="17">
        <v>0.19783216866811701</v>
      </c>
      <c r="AQ9" s="17">
        <v>0.22730097646963399</v>
      </c>
      <c r="AR9" s="17"/>
      <c r="AS9" s="17">
        <v>0.16125100407276899</v>
      </c>
      <c r="AT9" s="17">
        <v>0.17162544778778899</v>
      </c>
      <c r="AU9" s="17"/>
      <c r="AV9" s="17">
        <v>0.163023143401758</v>
      </c>
      <c r="AW9" s="17">
        <v>0.157123984682941</v>
      </c>
    </row>
    <row r="10" spans="2:49" x14ac:dyDescent="0.3">
      <c r="B10" s="18" t="s">
        <v>392</v>
      </c>
      <c r="C10" s="17">
        <v>8.6518097088655793E-2</v>
      </c>
      <c r="D10" s="17">
        <v>7.4324471150699706E-2</v>
      </c>
      <c r="E10" s="17">
        <v>9.7230076224841894E-2</v>
      </c>
      <c r="F10" s="17"/>
      <c r="G10" s="17">
        <v>7.9724702825825E-2</v>
      </c>
      <c r="H10" s="17">
        <v>5.7233419837496601E-2</v>
      </c>
      <c r="I10" s="17">
        <v>8.7747315275233703E-2</v>
      </c>
      <c r="J10" s="17">
        <v>7.89366315044603E-2</v>
      </c>
      <c r="K10" s="17">
        <v>0.112462031445074</v>
      </c>
      <c r="L10" s="17">
        <v>0.10259008509404</v>
      </c>
      <c r="M10" s="17"/>
      <c r="N10" s="17">
        <v>0.101283646230148</v>
      </c>
      <c r="O10" s="17">
        <v>9.2007254141489997E-2</v>
      </c>
      <c r="P10" s="17">
        <v>6.4921172736776694E-2</v>
      </c>
      <c r="Q10" s="17">
        <v>8.29155456956195E-2</v>
      </c>
      <c r="R10" s="17"/>
      <c r="S10" s="17">
        <v>6.1543659035967598E-2</v>
      </c>
      <c r="T10" s="17">
        <v>0.106897293690407</v>
      </c>
      <c r="U10" s="17">
        <v>6.8432631042161199E-2</v>
      </c>
      <c r="V10" s="17">
        <v>8.06204159254858E-2</v>
      </c>
      <c r="W10" s="17">
        <v>0.16103454863590599</v>
      </c>
      <c r="X10" s="17">
        <v>9.2091333501231498E-2</v>
      </c>
      <c r="Y10" s="17">
        <v>0.10111645523534001</v>
      </c>
      <c r="Z10" s="17">
        <v>9.7075584532466105E-2</v>
      </c>
      <c r="AA10" s="17">
        <v>6.7879701204095394E-2</v>
      </c>
      <c r="AB10" s="17">
        <v>8.2785484242320406E-2</v>
      </c>
      <c r="AC10" s="17">
        <v>7.7839004650103502E-2</v>
      </c>
      <c r="AD10" s="17">
        <v>3.1006301073883899E-2</v>
      </c>
      <c r="AE10" s="17"/>
      <c r="AF10" s="17">
        <v>8.1343555965530501E-2</v>
      </c>
      <c r="AG10" s="17">
        <v>7.7644171282190103E-2</v>
      </c>
      <c r="AH10" s="17">
        <v>9.1130751324201495E-2</v>
      </c>
      <c r="AI10" s="17">
        <v>8.2021437454526905E-2</v>
      </c>
      <c r="AJ10" s="17">
        <v>3.0795151346198899E-2</v>
      </c>
      <c r="AK10" s="17"/>
      <c r="AL10" s="17">
        <v>6.5174813833067197E-2</v>
      </c>
      <c r="AM10" s="17">
        <v>9.6520172093248993E-2</v>
      </c>
      <c r="AN10" s="17">
        <v>8.4723367587865694E-2</v>
      </c>
      <c r="AO10" s="17">
        <v>0.10610517173145299</v>
      </c>
      <c r="AP10" s="17">
        <v>8.7987873819068099E-2</v>
      </c>
      <c r="AQ10" s="17">
        <v>7.3356181717652402E-2</v>
      </c>
      <c r="AR10" s="17"/>
      <c r="AS10" s="17">
        <v>7.9712056333269402E-2</v>
      </c>
      <c r="AT10" s="17">
        <v>9.4623086606761803E-2</v>
      </c>
      <c r="AU10" s="17"/>
      <c r="AV10" s="17">
        <v>7.9882664418652993E-2</v>
      </c>
      <c r="AW10" s="17">
        <v>7.9314738320559297E-2</v>
      </c>
    </row>
    <row r="11" spans="2:49" x14ac:dyDescent="0.3">
      <c r="B11" s="18" t="s">
        <v>393</v>
      </c>
      <c r="C11" s="17">
        <v>8.9417827011015596E-2</v>
      </c>
      <c r="D11" s="17">
        <v>7.0450502238583901E-2</v>
      </c>
      <c r="E11" s="17">
        <v>0.108562324308457</v>
      </c>
      <c r="F11" s="17"/>
      <c r="G11" s="17">
        <v>0.103591051508237</v>
      </c>
      <c r="H11" s="17">
        <v>4.6056773421893502E-2</v>
      </c>
      <c r="I11" s="17">
        <v>0.103428424637622</v>
      </c>
      <c r="J11" s="17">
        <v>7.4487165675843306E-2</v>
      </c>
      <c r="K11" s="17">
        <v>0.109233867534304</v>
      </c>
      <c r="L11" s="17">
        <v>0.102525682094624</v>
      </c>
      <c r="M11" s="17"/>
      <c r="N11" s="17">
        <v>6.9313928800482302E-2</v>
      </c>
      <c r="O11" s="17">
        <v>9.3804975227430698E-2</v>
      </c>
      <c r="P11" s="17">
        <v>9.1519138252230597E-2</v>
      </c>
      <c r="Q11" s="17">
        <v>0.102019478932614</v>
      </c>
      <c r="R11" s="17"/>
      <c r="S11" s="17">
        <v>7.2866857853632894E-2</v>
      </c>
      <c r="T11" s="17">
        <v>9.2681898279154698E-2</v>
      </c>
      <c r="U11" s="17">
        <v>0.122952643947339</v>
      </c>
      <c r="V11" s="17">
        <v>8.7272576710596794E-2</v>
      </c>
      <c r="W11" s="17">
        <v>8.6596228246293996E-2</v>
      </c>
      <c r="X11" s="17">
        <v>5.7002734511693E-2</v>
      </c>
      <c r="Y11" s="17">
        <v>9.4958378381919395E-2</v>
      </c>
      <c r="Z11" s="17">
        <v>8.6556969196273995E-2</v>
      </c>
      <c r="AA11" s="17">
        <v>9.5088926671043905E-2</v>
      </c>
      <c r="AB11" s="17">
        <v>0.107541673329906</v>
      </c>
      <c r="AC11" s="17">
        <v>9.49149771851832E-2</v>
      </c>
      <c r="AD11" s="17">
        <v>7.8138252554921905E-2</v>
      </c>
      <c r="AE11" s="17"/>
      <c r="AF11" s="17">
        <v>0.111936619582792</v>
      </c>
      <c r="AG11" s="17">
        <v>9.7301888394863201E-2</v>
      </c>
      <c r="AH11" s="17">
        <v>7.5043616721009204E-2</v>
      </c>
      <c r="AI11" s="17">
        <v>7.4005916724883006E-2</v>
      </c>
      <c r="AJ11" s="17">
        <v>0</v>
      </c>
      <c r="AK11" s="17"/>
      <c r="AL11" s="17">
        <v>6.7488825788875301E-2</v>
      </c>
      <c r="AM11" s="17">
        <v>0.101020124385879</v>
      </c>
      <c r="AN11" s="17">
        <v>9.3629448692048603E-2</v>
      </c>
      <c r="AO11" s="17">
        <v>0.10081644740908199</v>
      </c>
      <c r="AP11" s="17">
        <v>0.103400081591542</v>
      </c>
      <c r="AQ11" s="17">
        <v>5.9903022352128903E-2</v>
      </c>
      <c r="AR11" s="17"/>
      <c r="AS11" s="17">
        <v>8.4850343183121305E-2</v>
      </c>
      <c r="AT11" s="17">
        <v>9.4857025787470794E-2</v>
      </c>
      <c r="AU11" s="17"/>
      <c r="AV11" s="17">
        <v>8.0929567937094896E-2</v>
      </c>
      <c r="AW11" s="17">
        <v>9.3981180244753507E-2</v>
      </c>
    </row>
    <row r="12" spans="2:49" x14ac:dyDescent="0.3">
      <c r="B12" s="18" t="s">
        <v>394</v>
      </c>
      <c r="C12" s="17">
        <v>0.16630568503802601</v>
      </c>
      <c r="D12" s="17">
        <v>0.16396318767527501</v>
      </c>
      <c r="E12" s="17">
        <v>0.16978697470884799</v>
      </c>
      <c r="F12" s="17"/>
      <c r="G12" s="17">
        <v>0.21846320062657901</v>
      </c>
      <c r="H12" s="17">
        <v>0.13089440117624401</v>
      </c>
      <c r="I12" s="17">
        <v>0.180690292701601</v>
      </c>
      <c r="J12" s="17">
        <v>0.197577891305833</v>
      </c>
      <c r="K12" s="17">
        <v>0.13918665004113601</v>
      </c>
      <c r="L12" s="17">
        <v>0.14118170719112799</v>
      </c>
      <c r="M12" s="17"/>
      <c r="N12" s="17">
        <v>0.144582782232926</v>
      </c>
      <c r="O12" s="17">
        <v>0.16062191387856101</v>
      </c>
      <c r="P12" s="17">
        <v>0.166963470369732</v>
      </c>
      <c r="Q12" s="17">
        <v>0.196919962798488</v>
      </c>
      <c r="R12" s="17"/>
      <c r="S12" s="17">
        <v>0.162762368716973</v>
      </c>
      <c r="T12" s="17">
        <v>0.151015630164193</v>
      </c>
      <c r="U12" s="17">
        <v>0.15344793682482599</v>
      </c>
      <c r="V12" s="17">
        <v>0.13610556832936599</v>
      </c>
      <c r="W12" s="17">
        <v>0.180889754736208</v>
      </c>
      <c r="X12" s="17">
        <v>0.22180036387930499</v>
      </c>
      <c r="Y12" s="17">
        <v>0.16603058635286</v>
      </c>
      <c r="Z12" s="17">
        <v>0.19988182790672299</v>
      </c>
      <c r="AA12" s="17">
        <v>0.17848499185179101</v>
      </c>
      <c r="AB12" s="17">
        <v>0.18006859445819601</v>
      </c>
      <c r="AC12" s="17">
        <v>0.118992869283643</v>
      </c>
      <c r="AD12" s="17">
        <v>0.12262081862837799</v>
      </c>
      <c r="AE12" s="17"/>
      <c r="AF12" s="17">
        <v>0.14364045301738801</v>
      </c>
      <c r="AG12" s="17">
        <v>0.179448668531596</v>
      </c>
      <c r="AH12" s="17">
        <v>0.175695559080603</v>
      </c>
      <c r="AI12" s="17">
        <v>0.14924027409916399</v>
      </c>
      <c r="AJ12" s="17">
        <v>0.186711058531946</v>
      </c>
      <c r="AK12" s="17"/>
      <c r="AL12" s="17">
        <v>0.147208247633908</v>
      </c>
      <c r="AM12" s="17">
        <v>0.16318093064818001</v>
      </c>
      <c r="AN12" s="17">
        <v>0.17784148869361799</v>
      </c>
      <c r="AO12" s="17">
        <v>0.185000653056929</v>
      </c>
      <c r="AP12" s="17">
        <v>0.18053217131757099</v>
      </c>
      <c r="AQ12" s="17">
        <v>0.16598351297422401</v>
      </c>
      <c r="AR12" s="17"/>
      <c r="AS12" s="17">
        <v>0.15174704652163901</v>
      </c>
      <c r="AT12" s="17">
        <v>0.18364287369353499</v>
      </c>
      <c r="AU12" s="17"/>
      <c r="AV12" s="17">
        <v>0.151824182948055</v>
      </c>
      <c r="AW12" s="17">
        <v>0.15156740854268499</v>
      </c>
    </row>
    <row r="13" spans="2:49" x14ac:dyDescent="0.3">
      <c r="B13" s="18" t="s">
        <v>499</v>
      </c>
      <c r="C13" s="17">
        <v>0.19257041351854901</v>
      </c>
      <c r="D13" s="17">
        <v>0.221353892777124</v>
      </c>
      <c r="E13" s="17">
        <v>0.165879506618581</v>
      </c>
      <c r="F13" s="17"/>
      <c r="G13" s="17">
        <v>0.26248556113156002</v>
      </c>
      <c r="H13" s="17">
        <v>0.18527519073372001</v>
      </c>
      <c r="I13" s="17">
        <v>0.21352105610803301</v>
      </c>
      <c r="J13" s="17">
        <v>0.203208543858198</v>
      </c>
      <c r="K13" s="17">
        <v>0.14320226285071699</v>
      </c>
      <c r="L13" s="17">
        <v>0.15906402290120999</v>
      </c>
      <c r="M13" s="17"/>
      <c r="N13" s="17">
        <v>0.20330544554623101</v>
      </c>
      <c r="O13" s="17">
        <v>0.196463997875541</v>
      </c>
      <c r="P13" s="17">
        <v>0.212625211808353</v>
      </c>
      <c r="Q13" s="17">
        <v>0.159590218442583</v>
      </c>
      <c r="R13" s="17"/>
      <c r="S13" s="17">
        <v>0.21321104106776401</v>
      </c>
      <c r="T13" s="17">
        <v>0.182519843343564</v>
      </c>
      <c r="U13" s="17">
        <v>0.18422495473692899</v>
      </c>
      <c r="V13" s="17">
        <v>0.217546447447513</v>
      </c>
      <c r="W13" s="17">
        <v>0.17294926910424699</v>
      </c>
      <c r="X13" s="17">
        <v>0.15391360684029901</v>
      </c>
      <c r="Y13" s="17">
        <v>0.18673223413088499</v>
      </c>
      <c r="Z13" s="17">
        <v>0.18437702695848801</v>
      </c>
      <c r="AA13" s="17">
        <v>0.16542911144737499</v>
      </c>
      <c r="AB13" s="17">
        <v>0.24696686672885501</v>
      </c>
      <c r="AC13" s="17">
        <v>0.16555574380308999</v>
      </c>
      <c r="AD13" s="17">
        <v>0.256667309348795</v>
      </c>
      <c r="AE13" s="17"/>
      <c r="AF13" s="17">
        <v>0.195034435856449</v>
      </c>
      <c r="AG13" s="17">
        <v>0.19929343023496801</v>
      </c>
      <c r="AH13" s="17">
        <v>0.204903580536765</v>
      </c>
      <c r="AI13" s="17">
        <v>0.19798382584636101</v>
      </c>
      <c r="AJ13" s="17">
        <v>0.139176572949196</v>
      </c>
      <c r="AK13" s="17"/>
      <c r="AL13" s="17">
        <v>0.18921182573555501</v>
      </c>
      <c r="AM13" s="17">
        <v>0.19380274067662401</v>
      </c>
      <c r="AN13" s="17">
        <v>0.174550144097014</v>
      </c>
      <c r="AO13" s="17">
        <v>0.193827355444918</v>
      </c>
      <c r="AP13" s="17">
        <v>0.214750082628892</v>
      </c>
      <c r="AQ13" s="17">
        <v>0.196408603856884</v>
      </c>
      <c r="AR13" s="17"/>
      <c r="AS13" s="17">
        <v>0.180501413378749</v>
      </c>
      <c r="AT13" s="17">
        <v>0.20694281050275401</v>
      </c>
      <c r="AU13" s="17"/>
      <c r="AV13" s="17">
        <v>0.17755693495043101</v>
      </c>
      <c r="AW13" s="17">
        <v>0.18735861662897799</v>
      </c>
    </row>
    <row r="14" spans="2:49" x14ac:dyDescent="0.3">
      <c r="B14" s="18" t="s">
        <v>500</v>
      </c>
      <c r="C14" s="17">
        <v>0.12626824280610499</v>
      </c>
      <c r="D14" s="17">
        <v>0.15491508795046</v>
      </c>
      <c r="E14" s="17">
        <v>9.8255832827147505E-2</v>
      </c>
      <c r="F14" s="17"/>
      <c r="G14" s="17">
        <v>0.11042132879643</v>
      </c>
      <c r="H14" s="17">
        <v>0.19439135010403599</v>
      </c>
      <c r="I14" s="17">
        <v>0.123737644538075</v>
      </c>
      <c r="J14" s="17">
        <v>0.14083508509290099</v>
      </c>
      <c r="K14" s="17">
        <v>8.8149148680773004E-2</v>
      </c>
      <c r="L14" s="17">
        <v>9.7366464001956199E-2</v>
      </c>
      <c r="M14" s="17"/>
      <c r="N14" s="17">
        <v>0.14747898239636001</v>
      </c>
      <c r="O14" s="17">
        <v>0.115543282625271</v>
      </c>
      <c r="P14" s="17">
        <v>0.14177148215754101</v>
      </c>
      <c r="Q14" s="17">
        <v>0.102252812089034</v>
      </c>
      <c r="R14" s="17"/>
      <c r="S14" s="17">
        <v>0.123735273162581</v>
      </c>
      <c r="T14" s="17">
        <v>0.135590661521199</v>
      </c>
      <c r="U14" s="17">
        <v>0.13031911474705399</v>
      </c>
      <c r="V14" s="17">
        <v>0.124533934898239</v>
      </c>
      <c r="W14" s="17">
        <v>0.12853224118293199</v>
      </c>
      <c r="X14" s="17">
        <v>0.18962223126967501</v>
      </c>
      <c r="Y14" s="17">
        <v>0.109563073371165</v>
      </c>
      <c r="Z14" s="17">
        <v>9.5730757707709405E-2</v>
      </c>
      <c r="AA14" s="17">
        <v>9.5356590870270902E-2</v>
      </c>
      <c r="AB14" s="17">
        <v>0.10405196832833701</v>
      </c>
      <c r="AC14" s="17">
        <v>0.13758062248675601</v>
      </c>
      <c r="AD14" s="17">
        <v>0.14306912598927199</v>
      </c>
      <c r="AE14" s="17"/>
      <c r="AF14" s="17">
        <v>9.0819394148654697E-2</v>
      </c>
      <c r="AG14" s="17">
        <v>0.121667782164319</v>
      </c>
      <c r="AH14" s="17">
        <v>0.147815223605271</v>
      </c>
      <c r="AI14" s="17">
        <v>0.17985751457636001</v>
      </c>
      <c r="AJ14" s="17">
        <v>0.140776667005895</v>
      </c>
      <c r="AK14" s="17"/>
      <c r="AL14" s="17">
        <v>0.17034061035945899</v>
      </c>
      <c r="AM14" s="17">
        <v>0.122999573255485</v>
      </c>
      <c r="AN14" s="17">
        <v>0.125663001381152</v>
      </c>
      <c r="AO14" s="17">
        <v>9.2610683006629099E-2</v>
      </c>
      <c r="AP14" s="17">
        <v>7.9687570178977804E-2</v>
      </c>
      <c r="AQ14" s="17">
        <v>0.128013145976521</v>
      </c>
      <c r="AR14" s="17"/>
      <c r="AS14" s="17">
        <v>0.14081603240494101</v>
      </c>
      <c r="AT14" s="17">
        <v>0.108943973609383</v>
      </c>
      <c r="AU14" s="17"/>
      <c r="AV14" s="17">
        <v>0.127434067924038</v>
      </c>
      <c r="AW14" s="17">
        <v>0.171980414337701</v>
      </c>
    </row>
    <row r="15" spans="2:49" x14ac:dyDescent="0.3">
      <c r="B15" s="18" t="s">
        <v>511</v>
      </c>
      <c r="C15" s="19">
        <v>0.172933384520045</v>
      </c>
      <c r="D15" s="19">
        <v>0.20183846779256601</v>
      </c>
      <c r="E15" s="19">
        <v>0.14506017454454601</v>
      </c>
      <c r="F15" s="19"/>
      <c r="G15" s="19">
        <v>0.158232414439574</v>
      </c>
      <c r="H15" s="19">
        <v>0.28417173380343003</v>
      </c>
      <c r="I15" s="19">
        <v>0.15592752536924001</v>
      </c>
      <c r="J15" s="19">
        <v>0.112612101077549</v>
      </c>
      <c r="K15" s="19">
        <v>0.168590246867587</v>
      </c>
      <c r="L15" s="19">
        <v>0.158272332104862</v>
      </c>
      <c r="M15" s="19"/>
      <c r="N15" s="19">
        <v>0.22627605507271301</v>
      </c>
      <c r="O15" s="19">
        <v>0.15893511095527599</v>
      </c>
      <c r="P15" s="19">
        <v>0.16181750582951199</v>
      </c>
      <c r="Q15" s="19">
        <v>0.13978651995578401</v>
      </c>
      <c r="R15" s="19"/>
      <c r="S15" s="19">
        <v>0.22844164093282299</v>
      </c>
      <c r="T15" s="19">
        <v>0.17803745266846199</v>
      </c>
      <c r="U15" s="19">
        <v>0.12501102048704299</v>
      </c>
      <c r="V15" s="19">
        <v>0.161582989988169</v>
      </c>
      <c r="W15" s="19">
        <v>0.117863924191956</v>
      </c>
      <c r="X15" s="19">
        <v>0.125794181311738</v>
      </c>
      <c r="Y15" s="19">
        <v>0.14400069872238999</v>
      </c>
      <c r="Z15" s="19">
        <v>0.26091745839126901</v>
      </c>
      <c r="AA15" s="19">
        <v>0.21600076352992501</v>
      </c>
      <c r="AB15" s="19">
        <v>0.14012594834697301</v>
      </c>
      <c r="AC15" s="19">
        <v>0.17211809608158901</v>
      </c>
      <c r="AD15" s="19">
        <v>0.22466160395546</v>
      </c>
      <c r="AE15" s="19"/>
      <c r="AF15" s="19">
        <v>0.158803273077538</v>
      </c>
      <c r="AG15" s="19">
        <v>0.14714221148788401</v>
      </c>
      <c r="AH15" s="19">
        <v>0.178565373855781</v>
      </c>
      <c r="AI15" s="19">
        <v>0.22768320647774901</v>
      </c>
      <c r="AJ15" s="19">
        <v>0.35179047857642198</v>
      </c>
      <c r="AK15" s="19"/>
      <c r="AL15" s="19">
        <v>0.24480254648126701</v>
      </c>
      <c r="AM15" s="19">
        <v>0.143837073365535</v>
      </c>
      <c r="AN15" s="19">
        <v>0.180724826954097</v>
      </c>
      <c r="AO15" s="19">
        <v>0.13574645126594301</v>
      </c>
      <c r="AP15" s="19">
        <v>0.135810051795832</v>
      </c>
      <c r="AQ15" s="19">
        <v>0.14903455665295601</v>
      </c>
      <c r="AR15" s="19"/>
      <c r="AS15" s="19">
        <v>0.20112210410551101</v>
      </c>
      <c r="AT15" s="19">
        <v>0.13936478201230701</v>
      </c>
      <c r="AU15" s="19"/>
      <c r="AV15" s="19">
        <v>0.21934943841997001</v>
      </c>
      <c r="AW15" s="19">
        <v>0.158673657242382</v>
      </c>
    </row>
    <row r="16" spans="2:49"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G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7" width="20.6640625" customWidth="1"/>
  </cols>
  <sheetData>
    <row r="2" spans="2:7" ht="40.049999999999997" customHeight="1" x14ac:dyDescent="0.3">
      <c r="D2" s="32" t="s">
        <v>517</v>
      </c>
      <c r="E2" s="28"/>
      <c r="F2" s="28"/>
      <c r="G2" s="28"/>
    </row>
    <row r="6" spans="2:7" ht="49.95" customHeight="1" x14ac:dyDescent="0.3">
      <c r="B6" s="20" t="s">
        <v>15</v>
      </c>
      <c r="C6" s="20" t="s">
        <v>513</v>
      </c>
      <c r="D6" s="20" t="s">
        <v>514</v>
      </c>
      <c r="E6" s="20" t="s">
        <v>515</v>
      </c>
      <c r="F6" s="20" t="s">
        <v>516</v>
      </c>
    </row>
    <row r="7" spans="2:7" x14ac:dyDescent="0.3">
      <c r="B7" s="18" t="s">
        <v>171</v>
      </c>
      <c r="C7" s="17">
        <v>0.12411013680317701</v>
      </c>
      <c r="D7" s="17">
        <v>5.3897299996168602E-2</v>
      </c>
      <c r="E7" s="17">
        <v>4.77015852945641E-2</v>
      </c>
      <c r="F7" s="17">
        <v>4.2749239158928802E-2</v>
      </c>
    </row>
    <row r="8" spans="2:7" x14ac:dyDescent="0.3">
      <c r="B8" s="18" t="s">
        <v>172</v>
      </c>
      <c r="C8" s="17">
        <v>0.19862563505283101</v>
      </c>
      <c r="D8" s="17">
        <v>0.182874774517225</v>
      </c>
      <c r="E8" s="17">
        <v>0.17613384719934799</v>
      </c>
      <c r="F8" s="17">
        <v>0.13895381086991801</v>
      </c>
    </row>
    <row r="9" spans="2:7" x14ac:dyDescent="0.3">
      <c r="B9" s="18" t="s">
        <v>173</v>
      </c>
      <c r="C9" s="17">
        <v>0.24376545096115501</v>
      </c>
      <c r="D9" s="17">
        <v>0.28992098443457698</v>
      </c>
      <c r="E9" s="17">
        <v>0.282894717747038</v>
      </c>
      <c r="F9" s="17">
        <v>0.28361815508374699</v>
      </c>
    </row>
    <row r="10" spans="2:7" x14ac:dyDescent="0.3">
      <c r="B10" s="18" t="s">
        <v>174</v>
      </c>
      <c r="C10" s="17">
        <v>0.22000901189365701</v>
      </c>
      <c r="D10" s="17">
        <v>0.263404936537394</v>
      </c>
      <c r="E10" s="17">
        <v>0.272878419263272</v>
      </c>
      <c r="F10" s="17">
        <v>0.27707061502985197</v>
      </c>
    </row>
    <row r="11" spans="2:7" x14ac:dyDescent="0.3">
      <c r="B11" s="18" t="s">
        <v>175</v>
      </c>
      <c r="C11" s="17">
        <v>0.19002215737088499</v>
      </c>
      <c r="D11" s="17">
        <v>0.17951596747345999</v>
      </c>
      <c r="E11" s="17">
        <v>0.195335863859527</v>
      </c>
      <c r="F11" s="17">
        <v>0.22436517805522299</v>
      </c>
    </row>
    <row r="12" spans="2:7" x14ac:dyDescent="0.3">
      <c r="B12" s="18" t="s">
        <v>176</v>
      </c>
      <c r="C12" s="17">
        <v>2.3467607918294799E-2</v>
      </c>
      <c r="D12" s="17">
        <v>3.03860370411752E-2</v>
      </c>
      <c r="E12" s="17">
        <v>2.5055566636250502E-2</v>
      </c>
      <c r="F12" s="17">
        <v>3.3243001802331501E-2</v>
      </c>
    </row>
    <row r="13" spans="2:7" x14ac:dyDescent="0.3">
      <c r="B13" s="22" t="s">
        <v>177</v>
      </c>
      <c r="C13" s="21">
        <v>0.32273577185600799</v>
      </c>
      <c r="D13" s="21">
        <v>0.23677207451339399</v>
      </c>
      <c r="E13" s="21">
        <v>0.223835432493912</v>
      </c>
      <c r="F13" s="21">
        <v>0.18170305002884701</v>
      </c>
    </row>
    <row r="14" spans="2:7" x14ac:dyDescent="0.3">
      <c r="B14" s="22" t="s">
        <v>178</v>
      </c>
      <c r="C14" s="21">
        <v>0.41003116926454197</v>
      </c>
      <c r="D14" s="21">
        <v>0.44292090401085499</v>
      </c>
      <c r="E14" s="21">
        <v>0.468214283122799</v>
      </c>
      <c r="F14" s="21">
        <v>0.50143579308507502</v>
      </c>
    </row>
    <row r="15" spans="2:7" x14ac:dyDescent="0.3">
      <c r="B15" s="16"/>
      <c r="C15" s="16"/>
      <c r="D15" s="16"/>
      <c r="E15" s="16"/>
      <c r="F15" s="16"/>
    </row>
    <row r="16" spans="2:7" x14ac:dyDescent="0.3">
      <c r="B16" t="s">
        <v>81</v>
      </c>
    </row>
    <row r="17" spans="2:2" x14ac:dyDescent="0.3">
      <c r="B17" t="s">
        <v>82</v>
      </c>
    </row>
    <row r="21" spans="2:2" x14ac:dyDescent="0.3">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W21"/>
  <sheetViews>
    <sheetView showGridLines="0" topLeftCell="A2"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4.77015852945641E-2</v>
      </c>
      <c r="D9" s="17">
        <v>4.8541490658227E-2</v>
      </c>
      <c r="E9" s="17">
        <v>4.6247647358882003E-2</v>
      </c>
      <c r="F9" s="17"/>
      <c r="G9" s="17">
        <v>7.3819802313690994E-2</v>
      </c>
      <c r="H9" s="17">
        <v>5.1186397532621802E-2</v>
      </c>
      <c r="I9" s="17">
        <v>4.3092920485537999E-2</v>
      </c>
      <c r="J9" s="17">
        <v>5.8001256431974797E-2</v>
      </c>
      <c r="K9" s="17">
        <v>2.8508813253077501E-2</v>
      </c>
      <c r="L9" s="17">
        <v>3.5669866624486603E-2</v>
      </c>
      <c r="M9" s="17"/>
      <c r="N9" s="17">
        <v>3.9569316910649903E-2</v>
      </c>
      <c r="O9" s="17">
        <v>3.0795755484491E-2</v>
      </c>
      <c r="P9" s="17">
        <v>6.3542240102167802E-2</v>
      </c>
      <c r="Q9" s="17">
        <v>5.8896172334144202E-2</v>
      </c>
      <c r="R9" s="17"/>
      <c r="S9" s="17">
        <v>6.8516265956013706E-2</v>
      </c>
      <c r="T9" s="17">
        <v>4.1321702997265002E-2</v>
      </c>
      <c r="U9" s="17">
        <v>4.2311750047038001E-2</v>
      </c>
      <c r="V9" s="17">
        <v>5.5403497477137201E-2</v>
      </c>
      <c r="W9" s="17">
        <v>5.46346452636245E-2</v>
      </c>
      <c r="X9" s="17">
        <v>3.6095142723959098E-2</v>
      </c>
      <c r="Y9" s="17">
        <v>2.63401973182808E-2</v>
      </c>
      <c r="Z9" s="17">
        <v>4.1799749538557099E-2</v>
      </c>
      <c r="AA9" s="17">
        <v>4.1259392817694897E-2</v>
      </c>
      <c r="AB9" s="17">
        <v>5.7397364245395099E-2</v>
      </c>
      <c r="AC9" s="17">
        <v>4.7279555534296899E-2</v>
      </c>
      <c r="AD9" s="17">
        <v>4.8069328481603703E-2</v>
      </c>
      <c r="AE9" s="17"/>
      <c r="AF9" s="17">
        <v>4.1515569092016098E-2</v>
      </c>
      <c r="AG9" s="17">
        <v>4.8293237371259998E-2</v>
      </c>
      <c r="AH9" s="17">
        <v>5.8867311656688001E-2</v>
      </c>
      <c r="AI9" s="17">
        <v>4.5845389618097698E-2</v>
      </c>
      <c r="AJ9" s="17">
        <v>0</v>
      </c>
      <c r="AK9" s="17"/>
      <c r="AL9" s="17">
        <v>7.0136725234843905E-2</v>
      </c>
      <c r="AM9" s="17">
        <v>4.1325972273014898E-2</v>
      </c>
      <c r="AN9" s="17">
        <v>3.4604103557230897E-2</v>
      </c>
      <c r="AO9" s="17">
        <v>3.6859412626200398E-2</v>
      </c>
      <c r="AP9" s="17">
        <v>3.51533837254763E-2</v>
      </c>
      <c r="AQ9" s="17">
        <v>5.9648875477478797E-2</v>
      </c>
      <c r="AR9" s="17"/>
      <c r="AS9" s="17">
        <v>5.4912412226774898E-2</v>
      </c>
      <c r="AT9" s="17">
        <v>3.9114555213060398E-2</v>
      </c>
      <c r="AU9" s="17"/>
      <c r="AV9" s="17">
        <v>5.4365924201363103E-2</v>
      </c>
      <c r="AW9" s="17">
        <v>5.6185092450214101E-2</v>
      </c>
    </row>
    <row r="10" spans="2:49" x14ac:dyDescent="0.3">
      <c r="B10" s="18" t="s">
        <v>172</v>
      </c>
      <c r="C10" s="17">
        <v>0.17613384719934799</v>
      </c>
      <c r="D10" s="17">
        <v>0.171513130032523</v>
      </c>
      <c r="E10" s="17">
        <v>0.18008932319016599</v>
      </c>
      <c r="F10" s="17"/>
      <c r="G10" s="17">
        <v>0.24389998957855899</v>
      </c>
      <c r="H10" s="17">
        <v>0.250257458416554</v>
      </c>
      <c r="I10" s="17">
        <v>0.15481093255655901</v>
      </c>
      <c r="J10" s="17">
        <v>0.183680633259627</v>
      </c>
      <c r="K10" s="17">
        <v>0.10516099647409299</v>
      </c>
      <c r="L10" s="17">
        <v>0.12951598620391799</v>
      </c>
      <c r="M10" s="17"/>
      <c r="N10" s="17">
        <v>0.17684137290978799</v>
      </c>
      <c r="O10" s="17">
        <v>0.178709275275788</v>
      </c>
      <c r="P10" s="17">
        <v>0.171659307687313</v>
      </c>
      <c r="Q10" s="17">
        <v>0.17855256029510599</v>
      </c>
      <c r="R10" s="17"/>
      <c r="S10" s="17">
        <v>0.16464403698713201</v>
      </c>
      <c r="T10" s="17">
        <v>0.159110063076184</v>
      </c>
      <c r="U10" s="17">
        <v>0.12475668650338</v>
      </c>
      <c r="V10" s="17">
        <v>0.19441944032820599</v>
      </c>
      <c r="W10" s="17">
        <v>0.14816808053541999</v>
      </c>
      <c r="X10" s="17">
        <v>0.19793881309879899</v>
      </c>
      <c r="Y10" s="17">
        <v>0.190355270650719</v>
      </c>
      <c r="Z10" s="17">
        <v>0.17342860792953901</v>
      </c>
      <c r="AA10" s="17">
        <v>0.203964405304118</v>
      </c>
      <c r="AB10" s="17">
        <v>0.183012303470276</v>
      </c>
      <c r="AC10" s="17">
        <v>0.20980242593252901</v>
      </c>
      <c r="AD10" s="17">
        <v>0.172866013575428</v>
      </c>
      <c r="AE10" s="17"/>
      <c r="AF10" s="17">
        <v>0.146720364235955</v>
      </c>
      <c r="AG10" s="17">
        <v>0.18083560513709801</v>
      </c>
      <c r="AH10" s="17">
        <v>0.189997376793306</v>
      </c>
      <c r="AI10" s="17">
        <v>0.23017376474485499</v>
      </c>
      <c r="AJ10" s="17">
        <v>0.32285449249764597</v>
      </c>
      <c r="AK10" s="17"/>
      <c r="AL10" s="17">
        <v>0.20350954825445999</v>
      </c>
      <c r="AM10" s="17">
        <v>0.181627580035926</v>
      </c>
      <c r="AN10" s="17">
        <v>0.15006566988290901</v>
      </c>
      <c r="AO10" s="17">
        <v>0.16687956542799201</v>
      </c>
      <c r="AP10" s="17">
        <v>0.144922064181148</v>
      </c>
      <c r="AQ10" s="17">
        <v>0.15355128305019999</v>
      </c>
      <c r="AR10" s="17"/>
      <c r="AS10" s="17">
        <v>0.18137501317688601</v>
      </c>
      <c r="AT10" s="17">
        <v>0.169892392462689</v>
      </c>
      <c r="AU10" s="17"/>
      <c r="AV10" s="17">
        <v>0.17943762255059301</v>
      </c>
      <c r="AW10" s="17">
        <v>0.18588687550598701</v>
      </c>
    </row>
    <row r="11" spans="2:49" x14ac:dyDescent="0.3">
      <c r="B11" s="18" t="s">
        <v>173</v>
      </c>
      <c r="C11" s="17">
        <v>0.282894717747038</v>
      </c>
      <c r="D11" s="17">
        <v>0.26229921057720001</v>
      </c>
      <c r="E11" s="17">
        <v>0.30323802425162899</v>
      </c>
      <c r="F11" s="17"/>
      <c r="G11" s="17">
        <v>0.28166949100246702</v>
      </c>
      <c r="H11" s="17">
        <v>0.23385502561198099</v>
      </c>
      <c r="I11" s="17">
        <v>0.28868445777645302</v>
      </c>
      <c r="J11" s="17">
        <v>0.312517472834282</v>
      </c>
      <c r="K11" s="17">
        <v>0.2910269551279</v>
      </c>
      <c r="L11" s="17">
        <v>0.28927518792945001</v>
      </c>
      <c r="M11" s="17"/>
      <c r="N11" s="17">
        <v>0.21568098596066601</v>
      </c>
      <c r="O11" s="17">
        <v>0.28459487720738003</v>
      </c>
      <c r="P11" s="17">
        <v>0.31151659359370398</v>
      </c>
      <c r="Q11" s="17">
        <v>0.32784877186738698</v>
      </c>
      <c r="R11" s="17"/>
      <c r="S11" s="17">
        <v>0.314275978330324</v>
      </c>
      <c r="T11" s="17">
        <v>0.24594796494082199</v>
      </c>
      <c r="U11" s="17">
        <v>0.338417114003844</v>
      </c>
      <c r="V11" s="17">
        <v>0.27679508382558698</v>
      </c>
      <c r="W11" s="17">
        <v>0.32264984912948003</v>
      </c>
      <c r="X11" s="17">
        <v>0.289926567463207</v>
      </c>
      <c r="Y11" s="17">
        <v>0.27235830821895501</v>
      </c>
      <c r="Z11" s="17">
        <v>0.31695303591993101</v>
      </c>
      <c r="AA11" s="17">
        <v>0.28128253294081501</v>
      </c>
      <c r="AB11" s="17">
        <v>0.23452565550802901</v>
      </c>
      <c r="AC11" s="17">
        <v>0.25494989351526998</v>
      </c>
      <c r="AD11" s="17">
        <v>0.23331320959360399</v>
      </c>
      <c r="AE11" s="17"/>
      <c r="AF11" s="17">
        <v>0.33787810424106901</v>
      </c>
      <c r="AG11" s="17">
        <v>0.28691738569048503</v>
      </c>
      <c r="AH11" s="17">
        <v>0.24415072941669599</v>
      </c>
      <c r="AI11" s="17">
        <v>0.24356029095594001</v>
      </c>
      <c r="AJ11" s="17">
        <v>0.11631798480562</v>
      </c>
      <c r="AK11" s="17"/>
      <c r="AL11" s="17">
        <v>0.24594882698734299</v>
      </c>
      <c r="AM11" s="17">
        <v>0.30222653471108202</v>
      </c>
      <c r="AN11" s="17">
        <v>0.33754916197892998</v>
      </c>
      <c r="AO11" s="17">
        <v>0.27320685958759999</v>
      </c>
      <c r="AP11" s="17">
        <v>0.26961756163171602</v>
      </c>
      <c r="AQ11" s="17">
        <v>0.30206532678055997</v>
      </c>
      <c r="AR11" s="17"/>
      <c r="AS11" s="17">
        <v>0.28056483671277499</v>
      </c>
      <c r="AT11" s="17">
        <v>0.28566926201437698</v>
      </c>
      <c r="AU11" s="17"/>
      <c r="AV11" s="17">
        <v>0.27750482173400498</v>
      </c>
      <c r="AW11" s="17">
        <v>0.28769110547955301</v>
      </c>
    </row>
    <row r="12" spans="2:49" x14ac:dyDescent="0.3">
      <c r="B12" s="18" t="s">
        <v>174</v>
      </c>
      <c r="C12" s="17">
        <v>0.272878419263272</v>
      </c>
      <c r="D12" s="17">
        <v>0.294384647682432</v>
      </c>
      <c r="E12" s="17">
        <v>0.25293124868679601</v>
      </c>
      <c r="F12" s="17"/>
      <c r="G12" s="17">
        <v>0.219157225098422</v>
      </c>
      <c r="H12" s="17">
        <v>0.25459610267742</v>
      </c>
      <c r="I12" s="17">
        <v>0.31977177586529598</v>
      </c>
      <c r="J12" s="17">
        <v>0.26293835474044502</v>
      </c>
      <c r="K12" s="17">
        <v>0.31309963358014298</v>
      </c>
      <c r="L12" s="17">
        <v>0.266423133452031</v>
      </c>
      <c r="M12" s="17"/>
      <c r="N12" s="17">
        <v>0.32110168462079303</v>
      </c>
      <c r="O12" s="17">
        <v>0.28476355603582898</v>
      </c>
      <c r="P12" s="17">
        <v>0.253192269589605</v>
      </c>
      <c r="Q12" s="17">
        <v>0.226934703434925</v>
      </c>
      <c r="R12" s="17"/>
      <c r="S12" s="17">
        <v>0.26046601603096198</v>
      </c>
      <c r="T12" s="17">
        <v>0.28755048169015701</v>
      </c>
      <c r="U12" s="17">
        <v>0.24144870455261899</v>
      </c>
      <c r="V12" s="17">
        <v>0.29896566562936799</v>
      </c>
      <c r="W12" s="17">
        <v>0.288033440299235</v>
      </c>
      <c r="X12" s="17">
        <v>0.27170922916545298</v>
      </c>
      <c r="Y12" s="17">
        <v>0.277695735829737</v>
      </c>
      <c r="Z12" s="17">
        <v>0.19494948695755199</v>
      </c>
      <c r="AA12" s="17">
        <v>0.25480292546925298</v>
      </c>
      <c r="AB12" s="17">
        <v>0.29886587438822898</v>
      </c>
      <c r="AC12" s="17">
        <v>0.27580773886218601</v>
      </c>
      <c r="AD12" s="17">
        <v>0.31538714371326698</v>
      </c>
      <c r="AE12" s="17"/>
      <c r="AF12" s="17">
        <v>0.23881001729387899</v>
      </c>
      <c r="AG12" s="17">
        <v>0.26494119560940899</v>
      </c>
      <c r="AH12" s="17">
        <v>0.30112889704736401</v>
      </c>
      <c r="AI12" s="17">
        <v>0.257457584306863</v>
      </c>
      <c r="AJ12" s="17">
        <v>0.354417167237425</v>
      </c>
      <c r="AK12" s="17"/>
      <c r="AL12" s="17">
        <v>0.27160970976245902</v>
      </c>
      <c r="AM12" s="17">
        <v>0.276001809129578</v>
      </c>
      <c r="AN12" s="17">
        <v>0.263848283906717</v>
      </c>
      <c r="AO12" s="17">
        <v>0.26922288330152799</v>
      </c>
      <c r="AP12" s="17">
        <v>0.30787788257120102</v>
      </c>
      <c r="AQ12" s="17">
        <v>0.22392256258913701</v>
      </c>
      <c r="AR12" s="17"/>
      <c r="AS12" s="17">
        <v>0.27320322929065899</v>
      </c>
      <c r="AT12" s="17">
        <v>0.27249161848408698</v>
      </c>
      <c r="AU12" s="17"/>
      <c r="AV12" s="17">
        <v>0.25710376560557602</v>
      </c>
      <c r="AW12" s="17">
        <v>0.31069621740241998</v>
      </c>
    </row>
    <row r="13" spans="2:49" x14ac:dyDescent="0.3">
      <c r="B13" s="18" t="s">
        <v>175</v>
      </c>
      <c r="C13" s="17">
        <v>0.195335863859527</v>
      </c>
      <c r="D13" s="17">
        <v>0.20011187423516899</v>
      </c>
      <c r="E13" s="17">
        <v>0.19039886084399699</v>
      </c>
      <c r="F13" s="17"/>
      <c r="G13" s="17">
        <v>0.14648367766891701</v>
      </c>
      <c r="H13" s="17">
        <v>0.19956805275033901</v>
      </c>
      <c r="I13" s="17">
        <v>0.18128134038409499</v>
      </c>
      <c r="J13" s="17">
        <v>0.17205377890391799</v>
      </c>
      <c r="K13" s="17">
        <v>0.221844246093411</v>
      </c>
      <c r="L13" s="17">
        <v>0.23721799738566099</v>
      </c>
      <c r="M13" s="17"/>
      <c r="N13" s="17">
        <v>0.23222657692336701</v>
      </c>
      <c r="O13" s="17">
        <v>0.18866616444093101</v>
      </c>
      <c r="P13" s="17">
        <v>0.18299336938027999</v>
      </c>
      <c r="Q13" s="17">
        <v>0.17183277509357101</v>
      </c>
      <c r="R13" s="17"/>
      <c r="S13" s="17">
        <v>0.16925710013488099</v>
      </c>
      <c r="T13" s="17">
        <v>0.24641459925575099</v>
      </c>
      <c r="U13" s="17">
        <v>0.23041879202411999</v>
      </c>
      <c r="V13" s="17">
        <v>0.145851245909842</v>
      </c>
      <c r="W13" s="17">
        <v>0.16920499451402199</v>
      </c>
      <c r="X13" s="17">
        <v>0.16940760016847001</v>
      </c>
      <c r="Y13" s="17">
        <v>0.199682616100367</v>
      </c>
      <c r="Z13" s="17">
        <v>0.219671822059337</v>
      </c>
      <c r="AA13" s="17">
        <v>0.214649668181919</v>
      </c>
      <c r="AB13" s="17">
        <v>0.201828322352543</v>
      </c>
      <c r="AC13" s="17">
        <v>0.167029677573416</v>
      </c>
      <c r="AD13" s="17">
        <v>0.20168160795027501</v>
      </c>
      <c r="AE13" s="17"/>
      <c r="AF13" s="17">
        <v>0.21531014412562099</v>
      </c>
      <c r="AG13" s="17">
        <v>0.194189466476997</v>
      </c>
      <c r="AH13" s="17">
        <v>0.18522241604429901</v>
      </c>
      <c r="AI13" s="17">
        <v>0.202775988316856</v>
      </c>
      <c r="AJ13" s="17">
        <v>0.176496079064631</v>
      </c>
      <c r="AK13" s="17"/>
      <c r="AL13" s="17">
        <v>0.18715977015261201</v>
      </c>
      <c r="AM13" s="17">
        <v>0.167791065166148</v>
      </c>
      <c r="AN13" s="17">
        <v>0.20241762770994201</v>
      </c>
      <c r="AO13" s="17">
        <v>0.232209031946186</v>
      </c>
      <c r="AP13" s="17">
        <v>0.20082575080835899</v>
      </c>
      <c r="AQ13" s="17">
        <v>0.242976789756843</v>
      </c>
      <c r="AR13" s="17"/>
      <c r="AS13" s="17">
        <v>0.18875418445658801</v>
      </c>
      <c r="AT13" s="17">
        <v>0.20317367213743701</v>
      </c>
      <c r="AU13" s="17"/>
      <c r="AV13" s="17">
        <v>0.21044181524282499</v>
      </c>
      <c r="AW13" s="17">
        <v>0.13824727943501899</v>
      </c>
    </row>
    <row r="14" spans="2:49" x14ac:dyDescent="0.3">
      <c r="B14" s="18" t="s">
        <v>176</v>
      </c>
      <c r="C14" s="17">
        <v>2.5055566636250502E-2</v>
      </c>
      <c r="D14" s="17">
        <v>2.31496468144478E-2</v>
      </c>
      <c r="E14" s="17">
        <v>2.7094895668529701E-2</v>
      </c>
      <c r="F14" s="17"/>
      <c r="G14" s="17">
        <v>3.4969814337945097E-2</v>
      </c>
      <c r="H14" s="17">
        <v>1.05369630110845E-2</v>
      </c>
      <c r="I14" s="17">
        <v>1.23585729320588E-2</v>
      </c>
      <c r="J14" s="17">
        <v>1.08085038297536E-2</v>
      </c>
      <c r="K14" s="17">
        <v>4.0359355471376597E-2</v>
      </c>
      <c r="L14" s="17">
        <v>4.1897828404453698E-2</v>
      </c>
      <c r="M14" s="17"/>
      <c r="N14" s="17">
        <v>1.45800626747358E-2</v>
      </c>
      <c r="O14" s="17">
        <v>3.2470371555580399E-2</v>
      </c>
      <c r="P14" s="17">
        <v>1.7096219646930502E-2</v>
      </c>
      <c r="Q14" s="17">
        <v>3.5935016974865903E-2</v>
      </c>
      <c r="R14" s="17"/>
      <c r="S14" s="17">
        <v>2.2840602560686998E-2</v>
      </c>
      <c r="T14" s="17">
        <v>1.9655188039821098E-2</v>
      </c>
      <c r="U14" s="17">
        <v>2.26469528689991E-2</v>
      </c>
      <c r="V14" s="17">
        <v>2.8565066829860101E-2</v>
      </c>
      <c r="W14" s="17">
        <v>1.7308990258218498E-2</v>
      </c>
      <c r="X14" s="17">
        <v>3.4922647380112901E-2</v>
      </c>
      <c r="Y14" s="17">
        <v>3.3567871881941998E-2</v>
      </c>
      <c r="Z14" s="17">
        <v>5.3197297595084098E-2</v>
      </c>
      <c r="AA14" s="17">
        <v>4.0410752862002396E-3</v>
      </c>
      <c r="AB14" s="17">
        <v>2.4370480035528101E-2</v>
      </c>
      <c r="AC14" s="17">
        <v>4.5130708582303003E-2</v>
      </c>
      <c r="AD14" s="17">
        <v>2.8682696685821601E-2</v>
      </c>
      <c r="AE14" s="17"/>
      <c r="AF14" s="17">
        <v>1.9765801011459201E-2</v>
      </c>
      <c r="AG14" s="17">
        <v>2.4823109714751001E-2</v>
      </c>
      <c r="AH14" s="17">
        <v>2.0633269041646099E-2</v>
      </c>
      <c r="AI14" s="17">
        <v>2.0186982057388E-2</v>
      </c>
      <c r="AJ14" s="17">
        <v>2.9914276394677801E-2</v>
      </c>
      <c r="AK14" s="17"/>
      <c r="AL14" s="17">
        <v>2.1635419608282299E-2</v>
      </c>
      <c r="AM14" s="17">
        <v>3.1027038684251201E-2</v>
      </c>
      <c r="AN14" s="17">
        <v>1.15151529642715E-2</v>
      </c>
      <c r="AO14" s="17">
        <v>2.1622247110494399E-2</v>
      </c>
      <c r="AP14" s="17">
        <v>4.1603357082098898E-2</v>
      </c>
      <c r="AQ14" s="17">
        <v>1.7835162345779702E-2</v>
      </c>
      <c r="AR14" s="17"/>
      <c r="AS14" s="17">
        <v>2.1190324136316999E-2</v>
      </c>
      <c r="AT14" s="17">
        <v>2.9658499688349198E-2</v>
      </c>
      <c r="AU14" s="17"/>
      <c r="AV14" s="17">
        <v>2.1146050665638499E-2</v>
      </c>
      <c r="AW14" s="17">
        <v>2.1293429726806298E-2</v>
      </c>
    </row>
    <row r="15" spans="2:49" x14ac:dyDescent="0.3">
      <c r="B15" s="18" t="s">
        <v>177</v>
      </c>
      <c r="C15" s="21">
        <v>0.223835432493912</v>
      </c>
      <c r="D15" s="21">
        <v>0.22005462069075099</v>
      </c>
      <c r="E15" s="21">
        <v>0.226336970549048</v>
      </c>
      <c r="F15" s="21"/>
      <c r="G15" s="21">
        <v>0.31771979189225003</v>
      </c>
      <c r="H15" s="21">
        <v>0.301443855949175</v>
      </c>
      <c r="I15" s="21">
        <v>0.19790385304209701</v>
      </c>
      <c r="J15" s="21">
        <v>0.24168188969160201</v>
      </c>
      <c r="K15" s="21">
        <v>0.13366980972716999</v>
      </c>
      <c r="L15" s="21">
        <v>0.16518585282840401</v>
      </c>
      <c r="M15" s="21"/>
      <c r="N15" s="21">
        <v>0.21641068982043801</v>
      </c>
      <c r="O15" s="21">
        <v>0.20950503076027899</v>
      </c>
      <c r="P15" s="21">
        <v>0.23520154778947999</v>
      </c>
      <c r="Q15" s="21">
        <v>0.23744873262925101</v>
      </c>
      <c r="R15" s="21"/>
      <c r="S15" s="21">
        <v>0.23316030294314599</v>
      </c>
      <c r="T15" s="21">
        <v>0.20043176607344901</v>
      </c>
      <c r="U15" s="21">
        <v>0.167068436550418</v>
      </c>
      <c r="V15" s="21">
        <v>0.24982293780534301</v>
      </c>
      <c r="W15" s="21">
        <v>0.20280272579904501</v>
      </c>
      <c r="X15" s="21">
        <v>0.23403395582275799</v>
      </c>
      <c r="Y15" s="21">
        <v>0.21669546796899999</v>
      </c>
      <c r="Z15" s="21">
        <v>0.21522835746809599</v>
      </c>
      <c r="AA15" s="21">
        <v>0.245223798121813</v>
      </c>
      <c r="AB15" s="21">
        <v>0.24040966771567099</v>
      </c>
      <c r="AC15" s="21">
        <v>0.25708198146682598</v>
      </c>
      <c r="AD15" s="21">
        <v>0.220935342057032</v>
      </c>
      <c r="AE15" s="21"/>
      <c r="AF15" s="21">
        <v>0.18823593332797101</v>
      </c>
      <c r="AG15" s="21">
        <v>0.22912884250835799</v>
      </c>
      <c r="AH15" s="21">
        <v>0.24886468844999399</v>
      </c>
      <c r="AI15" s="21">
        <v>0.27601915436295299</v>
      </c>
      <c r="AJ15" s="21">
        <v>0.32285449249764597</v>
      </c>
      <c r="AK15" s="21"/>
      <c r="AL15" s="21">
        <v>0.27364627348930398</v>
      </c>
      <c r="AM15" s="21">
        <v>0.22295355230894101</v>
      </c>
      <c r="AN15" s="21">
        <v>0.18466977344013999</v>
      </c>
      <c r="AO15" s="21">
        <v>0.203738978054193</v>
      </c>
      <c r="AP15" s="21">
        <v>0.180075447906624</v>
      </c>
      <c r="AQ15" s="21">
        <v>0.21320015852767901</v>
      </c>
      <c r="AR15" s="21"/>
      <c r="AS15" s="21">
        <v>0.23628742540366099</v>
      </c>
      <c r="AT15" s="21">
        <v>0.20900694767575001</v>
      </c>
      <c r="AU15" s="21"/>
      <c r="AV15" s="21">
        <v>0.233803546751956</v>
      </c>
      <c r="AW15" s="21">
        <v>0.24207196795620201</v>
      </c>
    </row>
    <row r="16" spans="2:49" x14ac:dyDescent="0.3">
      <c r="B16" s="18" t="s">
        <v>178</v>
      </c>
      <c r="C16" s="21">
        <v>0.468214283122799</v>
      </c>
      <c r="D16" s="21">
        <v>0.49449652191760202</v>
      </c>
      <c r="E16" s="21">
        <v>0.44333010953079299</v>
      </c>
      <c r="F16" s="21"/>
      <c r="G16" s="21">
        <v>0.36564090276733802</v>
      </c>
      <c r="H16" s="21">
        <v>0.45416415542775901</v>
      </c>
      <c r="I16" s="21">
        <v>0.50105311624939097</v>
      </c>
      <c r="J16" s="21">
        <v>0.43499213364436201</v>
      </c>
      <c r="K16" s="21">
        <v>0.53494387967355395</v>
      </c>
      <c r="L16" s="21">
        <v>0.50364113083769202</v>
      </c>
      <c r="M16" s="21"/>
      <c r="N16" s="21">
        <v>0.55332826154416004</v>
      </c>
      <c r="O16" s="21">
        <v>0.47342972047676002</v>
      </c>
      <c r="P16" s="21">
        <v>0.43618563896988499</v>
      </c>
      <c r="Q16" s="21">
        <v>0.39876747852849698</v>
      </c>
      <c r="R16" s="21"/>
      <c r="S16" s="21">
        <v>0.42972311616584302</v>
      </c>
      <c r="T16" s="21">
        <v>0.533965080945908</v>
      </c>
      <c r="U16" s="21">
        <v>0.47186749657673899</v>
      </c>
      <c r="V16" s="21">
        <v>0.44481691153920999</v>
      </c>
      <c r="W16" s="21">
        <v>0.45723843481325699</v>
      </c>
      <c r="X16" s="21">
        <v>0.44111682933392299</v>
      </c>
      <c r="Y16" s="21">
        <v>0.47737835193010297</v>
      </c>
      <c r="Z16" s="21">
        <v>0.41462130901688898</v>
      </c>
      <c r="AA16" s="21">
        <v>0.46945259365117198</v>
      </c>
      <c r="AB16" s="21">
        <v>0.50069419674077198</v>
      </c>
      <c r="AC16" s="21">
        <v>0.44283741643560098</v>
      </c>
      <c r="AD16" s="21">
        <v>0.51706875166354205</v>
      </c>
      <c r="AE16" s="21"/>
      <c r="AF16" s="21">
        <v>0.45412016141950001</v>
      </c>
      <c r="AG16" s="21">
        <v>0.45913066208640502</v>
      </c>
      <c r="AH16" s="21">
        <v>0.48635131309166302</v>
      </c>
      <c r="AI16" s="21">
        <v>0.460233572623719</v>
      </c>
      <c r="AJ16" s="21">
        <v>0.53091324630205505</v>
      </c>
      <c r="AK16" s="21"/>
      <c r="AL16" s="21">
        <v>0.458769479915071</v>
      </c>
      <c r="AM16" s="21">
        <v>0.443792874295726</v>
      </c>
      <c r="AN16" s="21">
        <v>0.46626591161665898</v>
      </c>
      <c r="AO16" s="21">
        <v>0.50143191524771302</v>
      </c>
      <c r="AP16" s="21">
        <v>0.50870363337956004</v>
      </c>
      <c r="AQ16" s="21">
        <v>0.46689935234598101</v>
      </c>
      <c r="AR16" s="21"/>
      <c r="AS16" s="21">
        <v>0.46195741374724603</v>
      </c>
      <c r="AT16" s="21">
        <v>0.47566529062152402</v>
      </c>
      <c r="AU16" s="21"/>
      <c r="AV16" s="21">
        <v>0.46754558084840098</v>
      </c>
      <c r="AW16" s="21">
        <v>0.448943496837439</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W21"/>
  <sheetViews>
    <sheetView showGridLines="0" topLeftCell="A2" workbookViewId="0">
      <pane xSplit="2" topLeftCell="C1" activePane="topRight" state="frozen"/>
      <selection pane="topRight" activeCell="B9" sqref="B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4.2749239158928802E-2</v>
      </c>
      <c r="D9" s="17">
        <v>4.2687284416768501E-2</v>
      </c>
      <c r="E9" s="17">
        <v>4.1192620507006603E-2</v>
      </c>
      <c r="F9" s="17"/>
      <c r="G9" s="17">
        <v>7.8778409744162003E-2</v>
      </c>
      <c r="H9" s="17">
        <v>6.1060026583531497E-2</v>
      </c>
      <c r="I9" s="17">
        <v>4.9756026336119599E-2</v>
      </c>
      <c r="J9" s="17">
        <v>2.7931158017247899E-2</v>
      </c>
      <c r="K9" s="17">
        <v>2.53759342894565E-2</v>
      </c>
      <c r="L9" s="17">
        <v>2.1738263165158499E-2</v>
      </c>
      <c r="M9" s="17"/>
      <c r="N9" s="17">
        <v>4.2719788957342499E-2</v>
      </c>
      <c r="O9" s="17">
        <v>3.1458359096535701E-2</v>
      </c>
      <c r="P9" s="17">
        <v>4.8294430938813998E-2</v>
      </c>
      <c r="Q9" s="17">
        <v>5.0113035680670603E-2</v>
      </c>
      <c r="R9" s="17"/>
      <c r="S9" s="17">
        <v>6.7049172831820297E-2</v>
      </c>
      <c r="T9" s="17">
        <v>2.6428951414257398E-2</v>
      </c>
      <c r="U9" s="17">
        <v>4.7308064502197399E-2</v>
      </c>
      <c r="V9" s="17">
        <v>4.2958511886866002E-2</v>
      </c>
      <c r="W9" s="17">
        <v>2.3563776008615499E-2</v>
      </c>
      <c r="X9" s="17">
        <v>4.2914107116368699E-2</v>
      </c>
      <c r="Y9" s="17">
        <v>2.76512069937036E-2</v>
      </c>
      <c r="Z9" s="17">
        <v>4.1418464598283099E-2</v>
      </c>
      <c r="AA9" s="17">
        <v>5.6964515597028101E-2</v>
      </c>
      <c r="AB9" s="17">
        <v>3.5154593003907199E-2</v>
      </c>
      <c r="AC9" s="17">
        <v>4.9908276270851697E-2</v>
      </c>
      <c r="AD9" s="17">
        <v>3.23119334530566E-2</v>
      </c>
      <c r="AE9" s="17"/>
      <c r="AF9" s="17">
        <v>4.8313724943703E-2</v>
      </c>
      <c r="AG9" s="17">
        <v>2.6175365385176501E-2</v>
      </c>
      <c r="AH9" s="17">
        <v>5.4123717195655098E-2</v>
      </c>
      <c r="AI9" s="17">
        <v>4.9038718807567203E-2</v>
      </c>
      <c r="AJ9" s="17">
        <v>3.1714133771185503E-2</v>
      </c>
      <c r="AK9" s="17"/>
      <c r="AL9" s="17">
        <v>7.8236131276618395E-2</v>
      </c>
      <c r="AM9" s="17">
        <v>2.73089773653118E-2</v>
      </c>
      <c r="AN9" s="17">
        <v>1.6579006630635499E-2</v>
      </c>
      <c r="AO9" s="17">
        <v>3.7950563491412799E-2</v>
      </c>
      <c r="AP9" s="17">
        <v>2.70749328484001E-2</v>
      </c>
      <c r="AQ9" s="17">
        <v>5.0900505372613397E-2</v>
      </c>
      <c r="AR9" s="17"/>
      <c r="AS9" s="17">
        <v>4.8155800013665102E-2</v>
      </c>
      <c r="AT9" s="17">
        <v>3.6310823546745002E-2</v>
      </c>
      <c r="AU9" s="17"/>
      <c r="AV9" s="17">
        <v>4.0952340200080199E-2</v>
      </c>
      <c r="AW9" s="17">
        <v>6.4931466485371195E-2</v>
      </c>
    </row>
    <row r="10" spans="2:49" x14ac:dyDescent="0.3">
      <c r="B10" s="18" t="s">
        <v>172</v>
      </c>
      <c r="C10" s="17">
        <v>0.13895381086991801</v>
      </c>
      <c r="D10" s="17">
        <v>0.13035277704551601</v>
      </c>
      <c r="E10" s="17">
        <v>0.14747108992910499</v>
      </c>
      <c r="F10" s="17"/>
      <c r="G10" s="17">
        <v>0.23046622546140899</v>
      </c>
      <c r="H10" s="17">
        <v>0.201187228516226</v>
      </c>
      <c r="I10" s="17">
        <v>0.14988164394675499</v>
      </c>
      <c r="J10" s="17">
        <v>0.117794260662971</v>
      </c>
      <c r="K10" s="17">
        <v>8.6594083802039701E-2</v>
      </c>
      <c r="L10" s="17">
        <v>7.0564556040267304E-2</v>
      </c>
      <c r="M10" s="17"/>
      <c r="N10" s="17">
        <v>0.14236447869544699</v>
      </c>
      <c r="O10" s="17">
        <v>0.118649606651654</v>
      </c>
      <c r="P10" s="17">
        <v>0.145672108251544</v>
      </c>
      <c r="Q10" s="17">
        <v>0.150105022849501</v>
      </c>
      <c r="R10" s="17"/>
      <c r="S10" s="17">
        <v>0.139749671844099</v>
      </c>
      <c r="T10" s="17">
        <v>0.143705748640791</v>
      </c>
      <c r="U10" s="17">
        <v>0.136613734296859</v>
      </c>
      <c r="V10" s="17">
        <v>0.15672863133085399</v>
      </c>
      <c r="W10" s="17">
        <v>0.16079204877837799</v>
      </c>
      <c r="X10" s="17">
        <v>0.13317230575481701</v>
      </c>
      <c r="Y10" s="17">
        <v>0.105576911901198</v>
      </c>
      <c r="Z10" s="17">
        <v>0.239570782092596</v>
      </c>
      <c r="AA10" s="17">
        <v>0.131840368288244</v>
      </c>
      <c r="AB10" s="17">
        <v>0.103986051945163</v>
      </c>
      <c r="AC10" s="17">
        <v>0.117569105982977</v>
      </c>
      <c r="AD10" s="17">
        <v>0.15535961300302001</v>
      </c>
      <c r="AE10" s="17"/>
      <c r="AF10" s="17">
        <v>0.12145258856333301</v>
      </c>
      <c r="AG10" s="17">
        <v>0.13272791440569601</v>
      </c>
      <c r="AH10" s="17">
        <v>0.16564622895088801</v>
      </c>
      <c r="AI10" s="17">
        <v>0.16964688997149699</v>
      </c>
      <c r="AJ10" s="17">
        <v>0.20741635183175899</v>
      </c>
      <c r="AK10" s="17"/>
      <c r="AL10" s="17">
        <v>0.17593250236979599</v>
      </c>
      <c r="AM10" s="17">
        <v>0.116114232897377</v>
      </c>
      <c r="AN10" s="17">
        <v>0.134456830610234</v>
      </c>
      <c r="AO10" s="17">
        <v>0.15622220181507401</v>
      </c>
      <c r="AP10" s="17">
        <v>9.2033782541926207E-2</v>
      </c>
      <c r="AQ10" s="17">
        <v>0.11629947447143001</v>
      </c>
      <c r="AR10" s="17"/>
      <c r="AS10" s="17">
        <v>0.13541181581679401</v>
      </c>
      <c r="AT10" s="17">
        <v>0.14317180394556001</v>
      </c>
      <c r="AU10" s="17"/>
      <c r="AV10" s="17">
        <v>0.135988546448222</v>
      </c>
      <c r="AW10" s="17">
        <v>0.13406870556599201</v>
      </c>
    </row>
    <row r="11" spans="2:49" x14ac:dyDescent="0.3">
      <c r="B11" s="18" t="s">
        <v>173</v>
      </c>
      <c r="C11" s="17">
        <v>0.28361815508374699</v>
      </c>
      <c r="D11" s="17">
        <v>0.26746295523654801</v>
      </c>
      <c r="E11" s="17">
        <v>0.30049422251395502</v>
      </c>
      <c r="F11" s="17"/>
      <c r="G11" s="17">
        <v>0.24206710364935499</v>
      </c>
      <c r="H11" s="17">
        <v>0.24317062899467101</v>
      </c>
      <c r="I11" s="17">
        <v>0.289575353930418</v>
      </c>
      <c r="J11" s="17">
        <v>0.32837011777304298</v>
      </c>
      <c r="K11" s="17">
        <v>0.26345952917322102</v>
      </c>
      <c r="L11" s="17">
        <v>0.316575608141209</v>
      </c>
      <c r="M11" s="17"/>
      <c r="N11" s="17">
        <v>0.203502811082304</v>
      </c>
      <c r="O11" s="17">
        <v>0.29784577467935702</v>
      </c>
      <c r="P11" s="17">
        <v>0.313932215398739</v>
      </c>
      <c r="Q11" s="17">
        <v>0.32988812227023501</v>
      </c>
      <c r="R11" s="17"/>
      <c r="S11" s="17">
        <v>0.288347532275743</v>
      </c>
      <c r="T11" s="17">
        <v>0.25271133383241101</v>
      </c>
      <c r="U11" s="17">
        <v>0.27536717484503098</v>
      </c>
      <c r="V11" s="17">
        <v>0.25799366504266302</v>
      </c>
      <c r="W11" s="17">
        <v>0.28322712395677102</v>
      </c>
      <c r="X11" s="17">
        <v>0.293515339213819</v>
      </c>
      <c r="Y11" s="17">
        <v>0.34649242829796201</v>
      </c>
      <c r="Z11" s="17">
        <v>0.24203977689204201</v>
      </c>
      <c r="AA11" s="17">
        <v>0.32425990286636502</v>
      </c>
      <c r="AB11" s="17">
        <v>0.27152497984696899</v>
      </c>
      <c r="AC11" s="17">
        <v>0.28208492482300301</v>
      </c>
      <c r="AD11" s="17">
        <v>0.243539678989555</v>
      </c>
      <c r="AE11" s="17"/>
      <c r="AF11" s="17">
        <v>0.31053108322571898</v>
      </c>
      <c r="AG11" s="17">
        <v>0.28179157344774602</v>
      </c>
      <c r="AH11" s="17">
        <v>0.25514678675472002</v>
      </c>
      <c r="AI11" s="17">
        <v>0.25300729593750498</v>
      </c>
      <c r="AJ11" s="17">
        <v>0.20894925669764799</v>
      </c>
      <c r="AK11" s="17"/>
      <c r="AL11" s="17">
        <v>0.23849140079172701</v>
      </c>
      <c r="AM11" s="17">
        <v>0.31630937338675302</v>
      </c>
      <c r="AN11" s="17">
        <v>0.31064026699096398</v>
      </c>
      <c r="AO11" s="17">
        <v>0.28158771246133502</v>
      </c>
      <c r="AP11" s="17">
        <v>0.27360863206119201</v>
      </c>
      <c r="AQ11" s="17">
        <v>0.30712705188431999</v>
      </c>
      <c r="AR11" s="17"/>
      <c r="AS11" s="17">
        <v>0.28059742272752902</v>
      </c>
      <c r="AT11" s="17">
        <v>0.287215401260208</v>
      </c>
      <c r="AU11" s="17"/>
      <c r="AV11" s="17">
        <v>0.27008499846213402</v>
      </c>
      <c r="AW11" s="17">
        <v>0.30507912011310501</v>
      </c>
    </row>
    <row r="12" spans="2:49" x14ac:dyDescent="0.3">
      <c r="B12" s="18" t="s">
        <v>174</v>
      </c>
      <c r="C12" s="17">
        <v>0.27707061502985197</v>
      </c>
      <c r="D12" s="17">
        <v>0.29638584208241198</v>
      </c>
      <c r="E12" s="17">
        <v>0.25929076508464</v>
      </c>
      <c r="F12" s="17"/>
      <c r="G12" s="17">
        <v>0.21951171202606601</v>
      </c>
      <c r="H12" s="17">
        <v>0.25822603587665299</v>
      </c>
      <c r="I12" s="17">
        <v>0.30724220517030698</v>
      </c>
      <c r="J12" s="17">
        <v>0.32003015955520198</v>
      </c>
      <c r="K12" s="17">
        <v>0.29979788206416902</v>
      </c>
      <c r="L12" s="17">
        <v>0.256060754498526</v>
      </c>
      <c r="M12" s="17"/>
      <c r="N12" s="17">
        <v>0.33293942956226902</v>
      </c>
      <c r="O12" s="17">
        <v>0.26992538371661301</v>
      </c>
      <c r="P12" s="17">
        <v>0.25138590821772899</v>
      </c>
      <c r="Q12" s="17">
        <v>0.24798479681307301</v>
      </c>
      <c r="R12" s="17"/>
      <c r="S12" s="17">
        <v>0.26670577588060201</v>
      </c>
      <c r="T12" s="17">
        <v>0.25784794663462501</v>
      </c>
      <c r="U12" s="17">
        <v>0.26210911515952801</v>
      </c>
      <c r="V12" s="17">
        <v>0.33604857505379798</v>
      </c>
      <c r="W12" s="17">
        <v>0.29419782932824001</v>
      </c>
      <c r="X12" s="17">
        <v>0.25950674558297199</v>
      </c>
      <c r="Y12" s="17">
        <v>0.27667654838355699</v>
      </c>
      <c r="Z12" s="17">
        <v>0.23685968025016399</v>
      </c>
      <c r="AA12" s="17">
        <v>0.231566636240611</v>
      </c>
      <c r="AB12" s="17">
        <v>0.33146346029541002</v>
      </c>
      <c r="AC12" s="17">
        <v>0.31511072576122301</v>
      </c>
      <c r="AD12" s="17">
        <v>0.27976000272122398</v>
      </c>
      <c r="AE12" s="17"/>
      <c r="AF12" s="17">
        <v>0.26658033057074998</v>
      </c>
      <c r="AG12" s="17">
        <v>0.286157785382747</v>
      </c>
      <c r="AH12" s="17">
        <v>0.27514817174552397</v>
      </c>
      <c r="AI12" s="17">
        <v>0.28031288546815097</v>
      </c>
      <c r="AJ12" s="17">
        <v>0.34487590186693601</v>
      </c>
      <c r="AK12" s="17"/>
      <c r="AL12" s="17">
        <v>0.26751146786430302</v>
      </c>
      <c r="AM12" s="17">
        <v>0.28543621179256001</v>
      </c>
      <c r="AN12" s="17">
        <v>0.286821427639736</v>
      </c>
      <c r="AO12" s="17">
        <v>0.26452538718104701</v>
      </c>
      <c r="AP12" s="17">
        <v>0.30869120893902402</v>
      </c>
      <c r="AQ12" s="17">
        <v>0.22920573254968299</v>
      </c>
      <c r="AR12" s="17"/>
      <c r="AS12" s="17">
        <v>0.284130676660027</v>
      </c>
      <c r="AT12" s="17">
        <v>0.26866312416014698</v>
      </c>
      <c r="AU12" s="17"/>
      <c r="AV12" s="17">
        <v>0.29042110771846902</v>
      </c>
      <c r="AW12" s="17">
        <v>0.26948130314638802</v>
      </c>
    </row>
    <row r="13" spans="2:49" x14ac:dyDescent="0.3">
      <c r="B13" s="18" t="s">
        <v>175</v>
      </c>
      <c r="C13" s="17">
        <v>0.22436517805522299</v>
      </c>
      <c r="D13" s="17">
        <v>0.237377833269311</v>
      </c>
      <c r="E13" s="17">
        <v>0.21074399725045001</v>
      </c>
      <c r="F13" s="17"/>
      <c r="G13" s="17">
        <v>0.20369403152357901</v>
      </c>
      <c r="H13" s="17">
        <v>0.223627838356319</v>
      </c>
      <c r="I13" s="17">
        <v>0.186616686057928</v>
      </c>
      <c r="J13" s="17">
        <v>0.16450170989912699</v>
      </c>
      <c r="K13" s="17">
        <v>0.278326144348363</v>
      </c>
      <c r="L13" s="17">
        <v>0.28209339639172298</v>
      </c>
      <c r="M13" s="17"/>
      <c r="N13" s="17">
        <v>0.25891443580719598</v>
      </c>
      <c r="O13" s="17">
        <v>0.23869549885417801</v>
      </c>
      <c r="P13" s="17">
        <v>0.21310298994131699</v>
      </c>
      <c r="Q13" s="17">
        <v>0.179158720324333</v>
      </c>
      <c r="R13" s="17"/>
      <c r="S13" s="17">
        <v>0.21188101061935199</v>
      </c>
      <c r="T13" s="17">
        <v>0.27561600039211198</v>
      </c>
      <c r="U13" s="17">
        <v>0.26194363807334198</v>
      </c>
      <c r="V13" s="17">
        <v>0.162719637630273</v>
      </c>
      <c r="W13" s="17">
        <v>0.20744808120914601</v>
      </c>
      <c r="X13" s="17">
        <v>0.22572142761417899</v>
      </c>
      <c r="Y13" s="17">
        <v>0.21167835851869099</v>
      </c>
      <c r="Z13" s="17">
        <v>0.208991959068413</v>
      </c>
      <c r="AA13" s="17">
        <v>0.23346046043346</v>
      </c>
      <c r="AB13" s="17">
        <v>0.227159723865868</v>
      </c>
      <c r="AC13" s="17">
        <v>0.192723310465201</v>
      </c>
      <c r="AD13" s="17">
        <v>0.24535859256606801</v>
      </c>
      <c r="AE13" s="17"/>
      <c r="AF13" s="17">
        <v>0.21451659965057299</v>
      </c>
      <c r="AG13" s="17">
        <v>0.24081853031505701</v>
      </c>
      <c r="AH13" s="17">
        <v>0.218552721010809</v>
      </c>
      <c r="AI13" s="17">
        <v>0.22667641621531601</v>
      </c>
      <c r="AJ13" s="17">
        <v>0.17713007943779299</v>
      </c>
      <c r="AK13" s="17"/>
      <c r="AL13" s="17">
        <v>0.22505685520899499</v>
      </c>
      <c r="AM13" s="17">
        <v>0.209834730511438</v>
      </c>
      <c r="AN13" s="17">
        <v>0.23244319427404</v>
      </c>
      <c r="AO13" s="17">
        <v>0.224618533873163</v>
      </c>
      <c r="AP13" s="17">
        <v>0.234211170235058</v>
      </c>
      <c r="AQ13" s="17">
        <v>0.27051217296751801</v>
      </c>
      <c r="AR13" s="17"/>
      <c r="AS13" s="17">
        <v>0.22583854823649099</v>
      </c>
      <c r="AT13" s="17">
        <v>0.222610611736174</v>
      </c>
      <c r="AU13" s="17"/>
      <c r="AV13" s="17">
        <v>0.23858612178367</v>
      </c>
      <c r="AW13" s="17">
        <v>0.19615155786171001</v>
      </c>
    </row>
    <row r="14" spans="2:49" x14ac:dyDescent="0.3">
      <c r="B14" s="18" t="s">
        <v>176</v>
      </c>
      <c r="C14" s="17">
        <v>3.3243001802331501E-2</v>
      </c>
      <c r="D14" s="17">
        <v>2.5733307949444902E-2</v>
      </c>
      <c r="E14" s="17">
        <v>4.0807304714843798E-2</v>
      </c>
      <c r="F14" s="17"/>
      <c r="G14" s="17">
        <v>2.54825175954289E-2</v>
      </c>
      <c r="H14" s="17">
        <v>1.27282416725993E-2</v>
      </c>
      <c r="I14" s="17">
        <v>1.6928084558472601E-2</v>
      </c>
      <c r="J14" s="17">
        <v>4.1372594092409301E-2</v>
      </c>
      <c r="K14" s="17">
        <v>4.6446426322751401E-2</v>
      </c>
      <c r="L14" s="17">
        <v>5.29674217631163E-2</v>
      </c>
      <c r="M14" s="17"/>
      <c r="N14" s="17">
        <v>1.9559055895442001E-2</v>
      </c>
      <c r="O14" s="17">
        <v>4.3425377001662102E-2</v>
      </c>
      <c r="P14" s="17">
        <v>2.7612347251857801E-2</v>
      </c>
      <c r="Q14" s="17">
        <v>4.27503020621866E-2</v>
      </c>
      <c r="R14" s="17"/>
      <c r="S14" s="17">
        <v>2.6266836548383202E-2</v>
      </c>
      <c r="T14" s="17">
        <v>4.3690019085803597E-2</v>
      </c>
      <c r="U14" s="17">
        <v>1.6658273123042099E-2</v>
      </c>
      <c r="V14" s="17">
        <v>4.35509790555463E-2</v>
      </c>
      <c r="W14" s="17">
        <v>3.0771140718849802E-2</v>
      </c>
      <c r="X14" s="17">
        <v>4.5170074717845003E-2</v>
      </c>
      <c r="Y14" s="17">
        <v>3.1924545904888302E-2</v>
      </c>
      <c r="Z14" s="17">
        <v>3.1119337098502099E-2</v>
      </c>
      <c r="AA14" s="17">
        <v>2.19081165742923E-2</v>
      </c>
      <c r="AB14" s="17">
        <v>3.0711191042683099E-2</v>
      </c>
      <c r="AC14" s="17">
        <v>4.26036566967452E-2</v>
      </c>
      <c r="AD14" s="17">
        <v>4.3670179267076399E-2</v>
      </c>
      <c r="AE14" s="17"/>
      <c r="AF14" s="17">
        <v>3.8605673045921898E-2</v>
      </c>
      <c r="AG14" s="17">
        <v>3.2328831063577597E-2</v>
      </c>
      <c r="AH14" s="17">
        <v>3.1382374342404401E-2</v>
      </c>
      <c r="AI14" s="17">
        <v>2.1317793599963102E-2</v>
      </c>
      <c r="AJ14" s="17">
        <v>2.9914276394677801E-2</v>
      </c>
      <c r="AK14" s="17"/>
      <c r="AL14" s="17">
        <v>1.4771642488559699E-2</v>
      </c>
      <c r="AM14" s="17">
        <v>4.4996474046560098E-2</v>
      </c>
      <c r="AN14" s="17">
        <v>1.90592738543909E-2</v>
      </c>
      <c r="AO14" s="17">
        <v>3.5095601177968803E-2</v>
      </c>
      <c r="AP14" s="17">
        <v>6.4380273374399499E-2</v>
      </c>
      <c r="AQ14" s="17">
        <v>2.59550627544342E-2</v>
      </c>
      <c r="AR14" s="17"/>
      <c r="AS14" s="17">
        <v>2.58657365454938E-2</v>
      </c>
      <c r="AT14" s="17">
        <v>4.20282353511661E-2</v>
      </c>
      <c r="AU14" s="17"/>
      <c r="AV14" s="17">
        <v>2.39668853874241E-2</v>
      </c>
      <c r="AW14" s="17">
        <v>3.0287846827433001E-2</v>
      </c>
    </row>
    <row r="15" spans="2:49" x14ac:dyDescent="0.3">
      <c r="B15" s="18" t="s">
        <v>177</v>
      </c>
      <c r="C15" s="21">
        <v>0.18170305002884701</v>
      </c>
      <c r="D15" s="21">
        <v>0.17304006146228401</v>
      </c>
      <c r="E15" s="21">
        <v>0.18866371043611099</v>
      </c>
      <c r="F15" s="21"/>
      <c r="G15" s="21">
        <v>0.30924463520557099</v>
      </c>
      <c r="H15" s="21">
        <v>0.26224725509975699</v>
      </c>
      <c r="I15" s="21">
        <v>0.19963767028287499</v>
      </c>
      <c r="J15" s="21">
        <v>0.14572541868021899</v>
      </c>
      <c r="K15" s="21">
        <v>0.111970018091496</v>
      </c>
      <c r="L15" s="21">
        <v>9.2302819205425796E-2</v>
      </c>
      <c r="M15" s="21"/>
      <c r="N15" s="21">
        <v>0.18508426765279001</v>
      </c>
      <c r="O15" s="21">
        <v>0.15010796574818999</v>
      </c>
      <c r="P15" s="21">
        <v>0.193966539190358</v>
      </c>
      <c r="Q15" s="21">
        <v>0.20021805853017199</v>
      </c>
      <c r="R15" s="21"/>
      <c r="S15" s="21">
        <v>0.20679884467592</v>
      </c>
      <c r="T15" s="21">
        <v>0.17013470005504899</v>
      </c>
      <c r="U15" s="21">
        <v>0.18392179879905601</v>
      </c>
      <c r="V15" s="21">
        <v>0.19968714321771999</v>
      </c>
      <c r="W15" s="21">
        <v>0.184355824786993</v>
      </c>
      <c r="X15" s="21">
        <v>0.17608641287118501</v>
      </c>
      <c r="Y15" s="21">
        <v>0.13322811889490099</v>
      </c>
      <c r="Z15" s="21">
        <v>0.28098924669087899</v>
      </c>
      <c r="AA15" s="21">
        <v>0.188804883885272</v>
      </c>
      <c r="AB15" s="21">
        <v>0.139140644949071</v>
      </c>
      <c r="AC15" s="21">
        <v>0.16747738225382799</v>
      </c>
      <c r="AD15" s="21">
        <v>0.187671546456077</v>
      </c>
      <c r="AE15" s="21"/>
      <c r="AF15" s="21">
        <v>0.169766313507036</v>
      </c>
      <c r="AG15" s="21">
        <v>0.15890327979087199</v>
      </c>
      <c r="AH15" s="21">
        <v>0.21976994614654299</v>
      </c>
      <c r="AI15" s="21">
        <v>0.21868560877906401</v>
      </c>
      <c r="AJ15" s="21">
        <v>0.239130485602944</v>
      </c>
      <c r="AK15" s="21"/>
      <c r="AL15" s="21">
        <v>0.25416863364641401</v>
      </c>
      <c r="AM15" s="21">
        <v>0.143423210262689</v>
      </c>
      <c r="AN15" s="21">
        <v>0.151035837240869</v>
      </c>
      <c r="AO15" s="21">
        <v>0.194172765306486</v>
      </c>
      <c r="AP15" s="21">
        <v>0.119108715390326</v>
      </c>
      <c r="AQ15" s="21">
        <v>0.167199979844044</v>
      </c>
      <c r="AR15" s="21"/>
      <c r="AS15" s="21">
        <v>0.183567615830459</v>
      </c>
      <c r="AT15" s="21">
        <v>0.17948262749230501</v>
      </c>
      <c r="AU15" s="21"/>
      <c r="AV15" s="21">
        <v>0.17694088664830199</v>
      </c>
      <c r="AW15" s="21">
        <v>0.199000172051363</v>
      </c>
    </row>
    <row r="16" spans="2:49" x14ac:dyDescent="0.3">
      <c r="B16" s="18" t="s">
        <v>178</v>
      </c>
      <c r="C16" s="21">
        <v>0.50143579308507502</v>
      </c>
      <c r="D16" s="21">
        <v>0.53376367535172298</v>
      </c>
      <c r="E16" s="21">
        <v>0.47003476233509001</v>
      </c>
      <c r="F16" s="21"/>
      <c r="G16" s="21">
        <v>0.42320574354964502</v>
      </c>
      <c r="H16" s="21">
        <v>0.48185387423297199</v>
      </c>
      <c r="I16" s="21">
        <v>0.49385889122823501</v>
      </c>
      <c r="J16" s="21">
        <v>0.48453186945432902</v>
      </c>
      <c r="K16" s="21">
        <v>0.57812402641253202</v>
      </c>
      <c r="L16" s="21">
        <v>0.53815415089024898</v>
      </c>
      <c r="M16" s="21"/>
      <c r="N16" s="21">
        <v>0.59185386536946405</v>
      </c>
      <c r="O16" s="21">
        <v>0.50862088257079097</v>
      </c>
      <c r="P16" s="21">
        <v>0.46448889815904498</v>
      </c>
      <c r="Q16" s="21">
        <v>0.427143517137407</v>
      </c>
      <c r="R16" s="21"/>
      <c r="S16" s="21">
        <v>0.47858678649995401</v>
      </c>
      <c r="T16" s="21">
        <v>0.53346394702673705</v>
      </c>
      <c r="U16" s="21">
        <v>0.52405275323287004</v>
      </c>
      <c r="V16" s="21">
        <v>0.49876821268407101</v>
      </c>
      <c r="W16" s="21">
        <v>0.50164591053738605</v>
      </c>
      <c r="X16" s="21">
        <v>0.48522817319715</v>
      </c>
      <c r="Y16" s="21">
        <v>0.48835490690224798</v>
      </c>
      <c r="Z16" s="21">
        <v>0.44585163931857702</v>
      </c>
      <c r="AA16" s="21">
        <v>0.46502709667407099</v>
      </c>
      <c r="AB16" s="21">
        <v>0.55862318416127699</v>
      </c>
      <c r="AC16" s="21">
        <v>0.50783403622642298</v>
      </c>
      <c r="AD16" s="21">
        <v>0.52511859528729199</v>
      </c>
      <c r="AE16" s="21"/>
      <c r="AF16" s="21">
        <v>0.48109693022132299</v>
      </c>
      <c r="AG16" s="21">
        <v>0.52697631569780401</v>
      </c>
      <c r="AH16" s="21">
        <v>0.493700892756333</v>
      </c>
      <c r="AI16" s="21">
        <v>0.50698930168346701</v>
      </c>
      <c r="AJ16" s="21">
        <v>0.52200598130472997</v>
      </c>
      <c r="AK16" s="21"/>
      <c r="AL16" s="21">
        <v>0.49256832307329901</v>
      </c>
      <c r="AM16" s="21">
        <v>0.49527094230399799</v>
      </c>
      <c r="AN16" s="21">
        <v>0.51926462191377598</v>
      </c>
      <c r="AO16" s="21">
        <v>0.48914392105421001</v>
      </c>
      <c r="AP16" s="21">
        <v>0.54290237917408202</v>
      </c>
      <c r="AQ16" s="21">
        <v>0.49971790551720202</v>
      </c>
      <c r="AR16" s="21"/>
      <c r="AS16" s="21">
        <v>0.50996922489651797</v>
      </c>
      <c r="AT16" s="21">
        <v>0.49127373589632101</v>
      </c>
      <c r="AU16" s="21"/>
      <c r="AV16" s="21">
        <v>0.52900722950213996</v>
      </c>
      <c r="AW16" s="21">
        <v>0.46563286100809897</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W21"/>
  <sheetViews>
    <sheetView showGridLines="0" topLeftCell="A3"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5.3897299996168602E-2</v>
      </c>
      <c r="D9" s="17">
        <v>4.9289126533775998E-2</v>
      </c>
      <c r="E9" s="17">
        <v>5.6930139950486E-2</v>
      </c>
      <c r="F9" s="17"/>
      <c r="G9" s="17">
        <v>6.7216117636267295E-2</v>
      </c>
      <c r="H9" s="17">
        <v>7.80090086425516E-2</v>
      </c>
      <c r="I9" s="17">
        <v>6.0626990326905897E-2</v>
      </c>
      <c r="J9" s="17">
        <v>5.0241222625096497E-2</v>
      </c>
      <c r="K9" s="17">
        <v>3.4140653221604401E-2</v>
      </c>
      <c r="L9" s="17">
        <v>3.6131306312541703E-2</v>
      </c>
      <c r="M9" s="17"/>
      <c r="N9" s="17">
        <v>3.8796578295382703E-2</v>
      </c>
      <c r="O9" s="17">
        <v>4.6265263212182398E-2</v>
      </c>
      <c r="P9" s="17">
        <v>7.4087196412121803E-2</v>
      </c>
      <c r="Q9" s="17">
        <v>5.9214742391643198E-2</v>
      </c>
      <c r="R9" s="17"/>
      <c r="S9" s="17">
        <v>6.4602886097419002E-2</v>
      </c>
      <c r="T9" s="17">
        <v>4.5176867872573502E-2</v>
      </c>
      <c r="U9" s="17">
        <v>5.36064325712826E-2</v>
      </c>
      <c r="V9" s="17">
        <v>7.49184163720195E-2</v>
      </c>
      <c r="W9" s="17">
        <v>6.0185824509287902E-2</v>
      </c>
      <c r="X9" s="17">
        <v>4.0749956224475997E-2</v>
      </c>
      <c r="Y9" s="17">
        <v>3.2212743461937997E-2</v>
      </c>
      <c r="Z9" s="17">
        <v>7.2275899288523598E-2</v>
      </c>
      <c r="AA9" s="17">
        <v>6.7848764528227495E-2</v>
      </c>
      <c r="AB9" s="17">
        <v>5.05953902778754E-2</v>
      </c>
      <c r="AC9" s="17">
        <v>3.3946215732340898E-2</v>
      </c>
      <c r="AD9" s="17">
        <v>2.9549945691735999E-2</v>
      </c>
      <c r="AE9" s="17"/>
      <c r="AF9" s="17">
        <v>5.1740880980159699E-2</v>
      </c>
      <c r="AG9" s="17">
        <v>5.3708607773198698E-2</v>
      </c>
      <c r="AH9" s="17">
        <v>5.9940234086899101E-2</v>
      </c>
      <c r="AI9" s="17">
        <v>5.6066615684452203E-2</v>
      </c>
      <c r="AJ9" s="17">
        <v>8.4155759000731495E-2</v>
      </c>
      <c r="AK9" s="17"/>
      <c r="AL9" s="17">
        <v>7.56736092367334E-2</v>
      </c>
      <c r="AM9" s="17">
        <v>4.8394693960225998E-2</v>
      </c>
      <c r="AN9" s="17">
        <v>2.3981687117113602E-2</v>
      </c>
      <c r="AO9" s="17">
        <v>4.9190189787733603E-2</v>
      </c>
      <c r="AP9" s="17">
        <v>5.0336030006088002E-2</v>
      </c>
      <c r="AQ9" s="17">
        <v>6.1497993671826602E-2</v>
      </c>
      <c r="AR9" s="17"/>
      <c r="AS9" s="17">
        <v>6.00095608787291E-2</v>
      </c>
      <c r="AT9" s="17">
        <v>4.6618499858823798E-2</v>
      </c>
      <c r="AU9" s="17"/>
      <c r="AV9" s="17">
        <v>6.2920897406813406E-2</v>
      </c>
      <c r="AW9" s="17">
        <v>5.3229539632559199E-2</v>
      </c>
    </row>
    <row r="10" spans="2:49" x14ac:dyDescent="0.3">
      <c r="B10" s="18" t="s">
        <v>172</v>
      </c>
      <c r="C10" s="17">
        <v>0.182874774517225</v>
      </c>
      <c r="D10" s="17">
        <v>0.17247816481749401</v>
      </c>
      <c r="E10" s="17">
        <v>0.19338470653581399</v>
      </c>
      <c r="F10" s="17"/>
      <c r="G10" s="17">
        <v>0.26992923479032899</v>
      </c>
      <c r="H10" s="17">
        <v>0.23686024844870601</v>
      </c>
      <c r="I10" s="17">
        <v>0.16607158941165101</v>
      </c>
      <c r="J10" s="17">
        <v>0.16665570426429299</v>
      </c>
      <c r="K10" s="17">
        <v>0.13606998193731401</v>
      </c>
      <c r="L10" s="17">
        <v>0.139097101304022</v>
      </c>
      <c r="M10" s="17"/>
      <c r="N10" s="17">
        <v>0.18458442992141699</v>
      </c>
      <c r="O10" s="17">
        <v>0.17747044380479299</v>
      </c>
      <c r="P10" s="17">
        <v>0.18677163015458201</v>
      </c>
      <c r="Q10" s="17">
        <v>0.18154797560474101</v>
      </c>
      <c r="R10" s="17"/>
      <c r="S10" s="17">
        <v>0.20192314879794299</v>
      </c>
      <c r="T10" s="17">
        <v>0.16705780644346199</v>
      </c>
      <c r="U10" s="17">
        <v>0.139865899632097</v>
      </c>
      <c r="V10" s="17">
        <v>0.188901889469621</v>
      </c>
      <c r="W10" s="17">
        <v>0.195717810562831</v>
      </c>
      <c r="X10" s="17">
        <v>0.197159384143276</v>
      </c>
      <c r="Y10" s="17">
        <v>0.18475743974404901</v>
      </c>
      <c r="Z10" s="17">
        <v>0.23788216161793499</v>
      </c>
      <c r="AA10" s="17">
        <v>0.17283958170667299</v>
      </c>
      <c r="AB10" s="17">
        <v>0.176735496485046</v>
      </c>
      <c r="AC10" s="17">
        <v>0.18080582281930399</v>
      </c>
      <c r="AD10" s="17">
        <v>0.16666074973893499</v>
      </c>
      <c r="AE10" s="17"/>
      <c r="AF10" s="17">
        <v>0.155491411163933</v>
      </c>
      <c r="AG10" s="17">
        <v>0.17440272493016401</v>
      </c>
      <c r="AH10" s="17">
        <v>0.20046966539406599</v>
      </c>
      <c r="AI10" s="17">
        <v>0.227349401484082</v>
      </c>
      <c r="AJ10" s="17">
        <v>0.20124292560135701</v>
      </c>
      <c r="AK10" s="17"/>
      <c r="AL10" s="17">
        <v>0.217575213355753</v>
      </c>
      <c r="AM10" s="17">
        <v>0.186962832433308</v>
      </c>
      <c r="AN10" s="17">
        <v>0.151582946067919</v>
      </c>
      <c r="AO10" s="17">
        <v>0.173669239460152</v>
      </c>
      <c r="AP10" s="17">
        <v>0.146420668907142</v>
      </c>
      <c r="AQ10" s="17">
        <v>0.15095057172919099</v>
      </c>
      <c r="AR10" s="17"/>
      <c r="AS10" s="17">
        <v>0.18327508458696001</v>
      </c>
      <c r="AT10" s="17">
        <v>0.18239806433640099</v>
      </c>
      <c r="AU10" s="17"/>
      <c r="AV10" s="17">
        <v>0.17837995089745401</v>
      </c>
      <c r="AW10" s="17">
        <v>0.19467504130702101</v>
      </c>
    </row>
    <row r="11" spans="2:49" x14ac:dyDescent="0.3">
      <c r="B11" s="18" t="s">
        <v>173</v>
      </c>
      <c r="C11" s="17">
        <v>0.28992098443457698</v>
      </c>
      <c r="D11" s="17">
        <v>0.28101729041101398</v>
      </c>
      <c r="E11" s="17">
        <v>0.299769073495601</v>
      </c>
      <c r="F11" s="17"/>
      <c r="G11" s="17">
        <v>0.302631061080603</v>
      </c>
      <c r="H11" s="17">
        <v>0.23853986808828301</v>
      </c>
      <c r="I11" s="17">
        <v>0.30469422824482201</v>
      </c>
      <c r="J11" s="17">
        <v>0.338903316352408</v>
      </c>
      <c r="K11" s="17">
        <v>0.26658307093384698</v>
      </c>
      <c r="L11" s="17">
        <v>0.28692364571622098</v>
      </c>
      <c r="M11" s="17"/>
      <c r="N11" s="17">
        <v>0.22843241323594901</v>
      </c>
      <c r="O11" s="17">
        <v>0.30616604398920699</v>
      </c>
      <c r="P11" s="17">
        <v>0.30438654396261899</v>
      </c>
      <c r="Q11" s="17">
        <v>0.327985138082872</v>
      </c>
      <c r="R11" s="17"/>
      <c r="S11" s="17">
        <v>0.32036607030520398</v>
      </c>
      <c r="T11" s="17">
        <v>0.26372729674100898</v>
      </c>
      <c r="U11" s="17">
        <v>0.31780031291253302</v>
      </c>
      <c r="V11" s="17">
        <v>0.26302665084843502</v>
      </c>
      <c r="W11" s="17">
        <v>0.30038308247735701</v>
      </c>
      <c r="X11" s="17">
        <v>0.28840644327514398</v>
      </c>
      <c r="Y11" s="17">
        <v>0.342754279820775</v>
      </c>
      <c r="Z11" s="17">
        <v>0.22705248234213801</v>
      </c>
      <c r="AA11" s="17">
        <v>0.28868725385527699</v>
      </c>
      <c r="AB11" s="17">
        <v>0.279093208059642</v>
      </c>
      <c r="AC11" s="17">
        <v>0.31934214564457097</v>
      </c>
      <c r="AD11" s="17">
        <v>0.178652659845843</v>
      </c>
      <c r="AE11" s="17"/>
      <c r="AF11" s="17">
        <v>0.31711242460403199</v>
      </c>
      <c r="AG11" s="17">
        <v>0.299902705026451</v>
      </c>
      <c r="AH11" s="17">
        <v>0.28592744560519201</v>
      </c>
      <c r="AI11" s="17">
        <v>0.24140524099091201</v>
      </c>
      <c r="AJ11" s="17">
        <v>0.2465383086407</v>
      </c>
      <c r="AK11" s="17"/>
      <c r="AL11" s="17">
        <v>0.26735654611351201</v>
      </c>
      <c r="AM11" s="17">
        <v>0.29840495782747201</v>
      </c>
      <c r="AN11" s="17">
        <v>0.32088845200795002</v>
      </c>
      <c r="AO11" s="17">
        <v>0.28147281093374998</v>
      </c>
      <c r="AP11" s="17">
        <v>0.29578932025566201</v>
      </c>
      <c r="AQ11" s="17">
        <v>0.31494197790123102</v>
      </c>
      <c r="AR11" s="17"/>
      <c r="AS11" s="17">
        <v>0.28654296292884301</v>
      </c>
      <c r="AT11" s="17">
        <v>0.29394370922861202</v>
      </c>
      <c r="AU11" s="17"/>
      <c r="AV11" s="17">
        <v>0.27655333239445301</v>
      </c>
      <c r="AW11" s="17">
        <v>0.30980716018367299</v>
      </c>
    </row>
    <row r="12" spans="2:49" x14ac:dyDescent="0.3">
      <c r="B12" s="18" t="s">
        <v>174</v>
      </c>
      <c r="C12" s="17">
        <v>0.263404936537394</v>
      </c>
      <c r="D12" s="17">
        <v>0.29005674953329602</v>
      </c>
      <c r="E12" s="17">
        <v>0.23930287801920699</v>
      </c>
      <c r="F12" s="17"/>
      <c r="G12" s="17">
        <v>0.168165129126639</v>
      </c>
      <c r="H12" s="17">
        <v>0.24798421089549799</v>
      </c>
      <c r="I12" s="17">
        <v>0.32460184288963001</v>
      </c>
      <c r="J12" s="17">
        <v>0.285402988823652</v>
      </c>
      <c r="K12" s="17">
        <v>0.29111635900239502</v>
      </c>
      <c r="L12" s="17">
        <v>0.25316310298752498</v>
      </c>
      <c r="M12" s="17"/>
      <c r="N12" s="17">
        <v>0.33851397900386898</v>
      </c>
      <c r="O12" s="17">
        <v>0.247856838128443</v>
      </c>
      <c r="P12" s="17">
        <v>0.24078892590728401</v>
      </c>
      <c r="Q12" s="17">
        <v>0.21942732892150599</v>
      </c>
      <c r="R12" s="17"/>
      <c r="S12" s="17">
        <v>0.213613050924232</v>
      </c>
      <c r="T12" s="17">
        <v>0.27185491040954901</v>
      </c>
      <c r="U12" s="17">
        <v>0.29697317794450001</v>
      </c>
      <c r="V12" s="17">
        <v>0.279927024686284</v>
      </c>
      <c r="W12" s="17">
        <v>0.27360285397133199</v>
      </c>
      <c r="X12" s="17">
        <v>0.258703799263584</v>
      </c>
      <c r="Y12" s="17">
        <v>0.21746123220341901</v>
      </c>
      <c r="Z12" s="17">
        <v>0.22745076983562601</v>
      </c>
      <c r="AA12" s="17">
        <v>0.25835526637728001</v>
      </c>
      <c r="AB12" s="17">
        <v>0.29928610109411002</v>
      </c>
      <c r="AC12" s="17">
        <v>0.278653191205253</v>
      </c>
      <c r="AD12" s="17">
        <v>0.36675967501130502</v>
      </c>
      <c r="AE12" s="17"/>
      <c r="AF12" s="17">
        <v>0.26119383227457299</v>
      </c>
      <c r="AG12" s="17">
        <v>0.25969640545706602</v>
      </c>
      <c r="AH12" s="17">
        <v>0.27054970426881297</v>
      </c>
      <c r="AI12" s="17">
        <v>0.25786726264445198</v>
      </c>
      <c r="AJ12" s="17">
        <v>0.28449727892515703</v>
      </c>
      <c r="AK12" s="17"/>
      <c r="AL12" s="17">
        <v>0.23762148545574999</v>
      </c>
      <c r="AM12" s="17">
        <v>0.26508592944741399</v>
      </c>
      <c r="AN12" s="17">
        <v>0.289033261781519</v>
      </c>
      <c r="AO12" s="17">
        <v>0.27804710994815401</v>
      </c>
      <c r="AP12" s="17">
        <v>0.27780968990443899</v>
      </c>
      <c r="AQ12" s="17">
        <v>0.24371782973892001</v>
      </c>
      <c r="AR12" s="17"/>
      <c r="AS12" s="17">
        <v>0.26595975643363201</v>
      </c>
      <c r="AT12" s="17">
        <v>0.26036252330128901</v>
      </c>
      <c r="AU12" s="17"/>
      <c r="AV12" s="17">
        <v>0.26763891480618801</v>
      </c>
      <c r="AW12" s="17">
        <v>0.26204927431252101</v>
      </c>
    </row>
    <row r="13" spans="2:49" x14ac:dyDescent="0.3">
      <c r="B13" s="18" t="s">
        <v>175</v>
      </c>
      <c r="C13" s="17">
        <v>0.17951596747345999</v>
      </c>
      <c r="D13" s="17">
        <v>0.183458705997776</v>
      </c>
      <c r="E13" s="17">
        <v>0.17348679541206199</v>
      </c>
      <c r="F13" s="17"/>
      <c r="G13" s="17">
        <v>0.14974287260904801</v>
      </c>
      <c r="H13" s="17">
        <v>0.190648334927394</v>
      </c>
      <c r="I13" s="17">
        <v>0.13879275071486899</v>
      </c>
      <c r="J13" s="17">
        <v>0.13119849332773201</v>
      </c>
      <c r="K13" s="17">
        <v>0.22818220930768901</v>
      </c>
      <c r="L13" s="17">
        <v>0.230298342862989</v>
      </c>
      <c r="M13" s="17"/>
      <c r="N13" s="17">
        <v>0.198190230783412</v>
      </c>
      <c r="O13" s="17">
        <v>0.18194912691130199</v>
      </c>
      <c r="P13" s="17">
        <v>0.16913024800621901</v>
      </c>
      <c r="Q13" s="17">
        <v>0.16610789383691801</v>
      </c>
      <c r="R13" s="17"/>
      <c r="S13" s="17">
        <v>0.16954261647862801</v>
      </c>
      <c r="T13" s="17">
        <v>0.22282016109653099</v>
      </c>
      <c r="U13" s="17">
        <v>0.16945732965562199</v>
      </c>
      <c r="V13" s="17">
        <v>0.14433567715187701</v>
      </c>
      <c r="W13" s="17">
        <v>0.15213434298877801</v>
      </c>
      <c r="X13" s="17">
        <v>0.175055182998125</v>
      </c>
      <c r="Y13" s="17">
        <v>0.19107009031821201</v>
      </c>
      <c r="Z13" s="17">
        <v>0.19127140105898899</v>
      </c>
      <c r="AA13" s="17">
        <v>0.191290527268653</v>
      </c>
      <c r="AB13" s="17">
        <v>0.17048895303494199</v>
      </c>
      <c r="AC13" s="17">
        <v>0.162130079597432</v>
      </c>
      <c r="AD13" s="17">
        <v>0.213936877997812</v>
      </c>
      <c r="AE13" s="17"/>
      <c r="AF13" s="17">
        <v>0.178546546577701</v>
      </c>
      <c r="AG13" s="17">
        <v>0.18307855097072101</v>
      </c>
      <c r="AH13" s="17">
        <v>0.153573203634922</v>
      </c>
      <c r="AI13" s="17">
        <v>0.200012736768273</v>
      </c>
      <c r="AJ13" s="17">
        <v>0.121420995806646</v>
      </c>
      <c r="AK13" s="17"/>
      <c r="AL13" s="17">
        <v>0.18523365046874099</v>
      </c>
      <c r="AM13" s="17">
        <v>0.161015185672058</v>
      </c>
      <c r="AN13" s="17">
        <v>0.191234341864473</v>
      </c>
      <c r="AO13" s="17">
        <v>0.18133565176710101</v>
      </c>
      <c r="AP13" s="17">
        <v>0.18309702141488099</v>
      </c>
      <c r="AQ13" s="17">
        <v>0.21986088205642901</v>
      </c>
      <c r="AR13" s="17"/>
      <c r="AS13" s="17">
        <v>0.175279539102738</v>
      </c>
      <c r="AT13" s="17">
        <v>0.18456092808609401</v>
      </c>
      <c r="AU13" s="17"/>
      <c r="AV13" s="17">
        <v>0.18828971695659999</v>
      </c>
      <c r="AW13" s="17">
        <v>0.144980986731785</v>
      </c>
    </row>
    <row r="14" spans="2:49" x14ac:dyDescent="0.3">
      <c r="B14" s="18" t="s">
        <v>176</v>
      </c>
      <c r="C14" s="17">
        <v>3.03860370411752E-2</v>
      </c>
      <c r="D14" s="17">
        <v>2.3699962706643499E-2</v>
      </c>
      <c r="E14" s="17">
        <v>3.7126406586829599E-2</v>
      </c>
      <c r="F14" s="17"/>
      <c r="G14" s="17">
        <v>4.2315584757112702E-2</v>
      </c>
      <c r="H14" s="17">
        <v>7.9583289975678692E-3</v>
      </c>
      <c r="I14" s="17">
        <v>5.2125984121216603E-3</v>
      </c>
      <c r="J14" s="17">
        <v>2.7598274606819E-2</v>
      </c>
      <c r="K14" s="17">
        <v>4.39077255971509E-2</v>
      </c>
      <c r="L14" s="17">
        <v>5.43865008167016E-2</v>
      </c>
      <c r="M14" s="17"/>
      <c r="N14" s="17">
        <v>1.14823687599714E-2</v>
      </c>
      <c r="O14" s="17">
        <v>4.0292283954073298E-2</v>
      </c>
      <c r="P14" s="17">
        <v>2.4835455557174001E-2</v>
      </c>
      <c r="Q14" s="17">
        <v>4.5716921162320297E-2</v>
      </c>
      <c r="R14" s="17"/>
      <c r="S14" s="17">
        <v>2.9952227396573598E-2</v>
      </c>
      <c r="T14" s="17">
        <v>2.9362957436875399E-2</v>
      </c>
      <c r="U14" s="17">
        <v>2.2296847283965301E-2</v>
      </c>
      <c r="V14" s="17">
        <v>4.8890341471762598E-2</v>
      </c>
      <c r="W14" s="17">
        <v>1.7976085490414701E-2</v>
      </c>
      <c r="X14" s="17">
        <v>3.9925234095394599E-2</v>
      </c>
      <c r="Y14" s="17">
        <v>3.1744214451606301E-2</v>
      </c>
      <c r="Z14" s="17">
        <v>4.4067285856788298E-2</v>
      </c>
      <c r="AA14" s="17">
        <v>2.0978606263889699E-2</v>
      </c>
      <c r="AB14" s="17">
        <v>2.38008510483852E-2</v>
      </c>
      <c r="AC14" s="17">
        <v>2.5122545001098898E-2</v>
      </c>
      <c r="AD14" s="17">
        <v>4.4440091714368697E-2</v>
      </c>
      <c r="AE14" s="17"/>
      <c r="AF14" s="17">
        <v>3.5914904399602203E-2</v>
      </c>
      <c r="AG14" s="17">
        <v>2.9211005842398201E-2</v>
      </c>
      <c r="AH14" s="17">
        <v>2.9539747010107802E-2</v>
      </c>
      <c r="AI14" s="17">
        <v>1.7298742427828601E-2</v>
      </c>
      <c r="AJ14" s="17">
        <v>6.2144732025407601E-2</v>
      </c>
      <c r="AK14" s="17"/>
      <c r="AL14" s="17">
        <v>1.6539495369510899E-2</v>
      </c>
      <c r="AM14" s="17">
        <v>4.0136400659521301E-2</v>
      </c>
      <c r="AN14" s="17">
        <v>2.32793111610262E-2</v>
      </c>
      <c r="AO14" s="17">
        <v>3.6284998103109201E-2</v>
      </c>
      <c r="AP14" s="17">
        <v>4.6547269511788399E-2</v>
      </c>
      <c r="AQ14" s="17">
        <v>9.0307449024017005E-3</v>
      </c>
      <c r="AR14" s="17"/>
      <c r="AS14" s="17">
        <v>2.8933096069097899E-2</v>
      </c>
      <c r="AT14" s="17">
        <v>3.2116275188778597E-2</v>
      </c>
      <c r="AU14" s="17"/>
      <c r="AV14" s="17">
        <v>2.6217187538491199E-2</v>
      </c>
      <c r="AW14" s="17">
        <v>3.5257997832441601E-2</v>
      </c>
    </row>
    <row r="15" spans="2:49" x14ac:dyDescent="0.3">
      <c r="B15" s="18" t="s">
        <v>177</v>
      </c>
      <c r="C15" s="21">
        <v>0.23677207451339399</v>
      </c>
      <c r="D15" s="21">
        <v>0.22176729135126999</v>
      </c>
      <c r="E15" s="21">
        <v>0.25031484648629998</v>
      </c>
      <c r="F15" s="21"/>
      <c r="G15" s="21">
        <v>0.33714535242659699</v>
      </c>
      <c r="H15" s="21">
        <v>0.31486925709125801</v>
      </c>
      <c r="I15" s="21">
        <v>0.226698579738557</v>
      </c>
      <c r="J15" s="21">
        <v>0.21689692688939</v>
      </c>
      <c r="K15" s="21">
        <v>0.17021063515891799</v>
      </c>
      <c r="L15" s="21">
        <v>0.175228407616563</v>
      </c>
      <c r="M15" s="21"/>
      <c r="N15" s="21">
        <v>0.22338100821679899</v>
      </c>
      <c r="O15" s="21">
        <v>0.22373570701697601</v>
      </c>
      <c r="P15" s="21">
        <v>0.26085882656670401</v>
      </c>
      <c r="Q15" s="21">
        <v>0.24076271799638399</v>
      </c>
      <c r="R15" s="21"/>
      <c r="S15" s="21">
        <v>0.26652603489536197</v>
      </c>
      <c r="T15" s="21">
        <v>0.21223467431603599</v>
      </c>
      <c r="U15" s="21">
        <v>0.19347233220338</v>
      </c>
      <c r="V15" s="21">
        <v>0.26382030584164101</v>
      </c>
      <c r="W15" s="21">
        <v>0.255903635072119</v>
      </c>
      <c r="X15" s="21">
        <v>0.23790934036775199</v>
      </c>
      <c r="Y15" s="21">
        <v>0.21697018320598699</v>
      </c>
      <c r="Z15" s="21">
        <v>0.31015806090645898</v>
      </c>
      <c r="AA15" s="21">
        <v>0.24068834623490101</v>
      </c>
      <c r="AB15" s="21">
        <v>0.22733088676292099</v>
      </c>
      <c r="AC15" s="21">
        <v>0.21475203855164501</v>
      </c>
      <c r="AD15" s="21">
        <v>0.19621069543067099</v>
      </c>
      <c r="AE15" s="21"/>
      <c r="AF15" s="21">
        <v>0.207232292144092</v>
      </c>
      <c r="AG15" s="21">
        <v>0.22811133270336301</v>
      </c>
      <c r="AH15" s="21">
        <v>0.26040989948096499</v>
      </c>
      <c r="AI15" s="21">
        <v>0.28341601716853498</v>
      </c>
      <c r="AJ15" s="21">
        <v>0.285398684602089</v>
      </c>
      <c r="AK15" s="21"/>
      <c r="AL15" s="21">
        <v>0.29324882259248602</v>
      </c>
      <c r="AM15" s="21">
        <v>0.23535752639353399</v>
      </c>
      <c r="AN15" s="21">
        <v>0.17556463318503199</v>
      </c>
      <c r="AO15" s="21">
        <v>0.22285942924788599</v>
      </c>
      <c r="AP15" s="21">
        <v>0.19675669891323</v>
      </c>
      <c r="AQ15" s="21">
        <v>0.212448565401018</v>
      </c>
      <c r="AR15" s="21"/>
      <c r="AS15" s="21">
        <v>0.24328464546568901</v>
      </c>
      <c r="AT15" s="21">
        <v>0.22901656419522501</v>
      </c>
      <c r="AU15" s="21"/>
      <c r="AV15" s="21">
        <v>0.24130084830426701</v>
      </c>
      <c r="AW15" s="21">
        <v>0.24790458093958001</v>
      </c>
    </row>
    <row r="16" spans="2:49" x14ac:dyDescent="0.3">
      <c r="B16" s="18" t="s">
        <v>178</v>
      </c>
      <c r="C16" s="21">
        <v>0.44292090401085499</v>
      </c>
      <c r="D16" s="21">
        <v>0.47351545553107199</v>
      </c>
      <c r="E16" s="21">
        <v>0.41278967343126899</v>
      </c>
      <c r="F16" s="21"/>
      <c r="G16" s="21">
        <v>0.31790800173568801</v>
      </c>
      <c r="H16" s="21">
        <v>0.43863254582289102</v>
      </c>
      <c r="I16" s="21">
        <v>0.46339459360449903</v>
      </c>
      <c r="J16" s="21">
        <v>0.41660148215138398</v>
      </c>
      <c r="K16" s="21">
        <v>0.51929856831008403</v>
      </c>
      <c r="L16" s="21">
        <v>0.48346144585051398</v>
      </c>
      <c r="M16" s="21"/>
      <c r="N16" s="21">
        <v>0.53670420978728095</v>
      </c>
      <c r="O16" s="21">
        <v>0.429805965039745</v>
      </c>
      <c r="P16" s="21">
        <v>0.40991917391350302</v>
      </c>
      <c r="Q16" s="21">
        <v>0.385535222758424</v>
      </c>
      <c r="R16" s="21"/>
      <c r="S16" s="21">
        <v>0.383155667402861</v>
      </c>
      <c r="T16" s="21">
        <v>0.49467507150607998</v>
      </c>
      <c r="U16" s="21">
        <v>0.466430507600122</v>
      </c>
      <c r="V16" s="21">
        <v>0.424262701838161</v>
      </c>
      <c r="W16" s="21">
        <v>0.42573719696010898</v>
      </c>
      <c r="X16" s="21">
        <v>0.433758982261709</v>
      </c>
      <c r="Y16" s="21">
        <v>0.40853132252163099</v>
      </c>
      <c r="Z16" s="21">
        <v>0.418722170894615</v>
      </c>
      <c r="AA16" s="21">
        <v>0.44964579364593299</v>
      </c>
      <c r="AB16" s="21">
        <v>0.46977505412905202</v>
      </c>
      <c r="AC16" s="21">
        <v>0.44078327080268498</v>
      </c>
      <c r="AD16" s="21">
        <v>0.58069655300911704</v>
      </c>
      <c r="AE16" s="21"/>
      <c r="AF16" s="21">
        <v>0.43974037885227402</v>
      </c>
      <c r="AG16" s="21">
        <v>0.44277495642778802</v>
      </c>
      <c r="AH16" s="21">
        <v>0.42412290790373502</v>
      </c>
      <c r="AI16" s="21">
        <v>0.457879999412725</v>
      </c>
      <c r="AJ16" s="21">
        <v>0.40591827473180297</v>
      </c>
      <c r="AK16" s="21"/>
      <c r="AL16" s="21">
        <v>0.42285513592449098</v>
      </c>
      <c r="AM16" s="21">
        <v>0.42610111511947202</v>
      </c>
      <c r="AN16" s="21">
        <v>0.48026760364599203</v>
      </c>
      <c r="AO16" s="21">
        <v>0.45938276171525499</v>
      </c>
      <c r="AP16" s="21">
        <v>0.46090671131931998</v>
      </c>
      <c r="AQ16" s="21">
        <v>0.46357871179534899</v>
      </c>
      <c r="AR16" s="21"/>
      <c r="AS16" s="21">
        <v>0.44123929553637098</v>
      </c>
      <c r="AT16" s="21">
        <v>0.44492345138738398</v>
      </c>
      <c r="AU16" s="21"/>
      <c r="AV16" s="21">
        <v>0.45592863176278903</v>
      </c>
      <c r="AW16" s="21">
        <v>0.40703026104430501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W21"/>
  <sheetViews>
    <sheetView showGridLines="0" topLeftCell="A2" workbookViewId="0">
      <pane xSplit="2" topLeftCell="C1" activePane="topRight" state="frozen"/>
      <selection pane="topRight" activeCell="B10" sqref="B1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0.12411013680317701</v>
      </c>
      <c r="D9" s="17">
        <v>0.10364706601436</v>
      </c>
      <c r="E9" s="17">
        <v>0.14131053773548</v>
      </c>
      <c r="F9" s="17"/>
      <c r="G9" s="17">
        <v>0.113765837123527</v>
      </c>
      <c r="H9" s="17">
        <v>0.122684912994909</v>
      </c>
      <c r="I9" s="17">
        <v>0.12397743765252001</v>
      </c>
      <c r="J9" s="17">
        <v>0.15006580059528299</v>
      </c>
      <c r="K9" s="17">
        <v>0.15518875799910301</v>
      </c>
      <c r="L9" s="17">
        <v>9.0336211930685806E-2</v>
      </c>
      <c r="M9" s="17"/>
      <c r="N9" s="17">
        <v>0.113166433101844</v>
      </c>
      <c r="O9" s="17">
        <v>0.12563905601841099</v>
      </c>
      <c r="P9" s="17">
        <v>0.11245608882942899</v>
      </c>
      <c r="Q9" s="17">
        <v>0.14225397363699499</v>
      </c>
      <c r="R9" s="17"/>
      <c r="S9" s="17">
        <v>0.148619154887735</v>
      </c>
      <c r="T9" s="17">
        <v>0.126154001398389</v>
      </c>
      <c r="U9" s="17">
        <v>0.16969460094310701</v>
      </c>
      <c r="V9" s="17">
        <v>0.13303962001894001</v>
      </c>
      <c r="W9" s="17">
        <v>0.131373206501504</v>
      </c>
      <c r="X9" s="17">
        <v>0.115369619230847</v>
      </c>
      <c r="Y9" s="17">
        <v>0.115443625862796</v>
      </c>
      <c r="Z9" s="17">
        <v>6.3685836605497204E-2</v>
      </c>
      <c r="AA9" s="17">
        <v>0.128787024546762</v>
      </c>
      <c r="AB9" s="17">
        <v>7.9817117227639997E-2</v>
      </c>
      <c r="AC9" s="17">
        <v>0.13723140987680699</v>
      </c>
      <c r="AD9" s="17">
        <v>5.8976603654614899E-2</v>
      </c>
      <c r="AE9" s="17"/>
      <c r="AF9" s="17">
        <v>0.114596271785205</v>
      </c>
      <c r="AG9" s="17">
        <v>0.116634786088654</v>
      </c>
      <c r="AH9" s="17">
        <v>0.131457179101794</v>
      </c>
      <c r="AI9" s="17">
        <v>0.146769901285073</v>
      </c>
      <c r="AJ9" s="17">
        <v>0.16777973557246101</v>
      </c>
      <c r="AK9" s="17"/>
      <c r="AL9" s="17">
        <v>0.13314628073173099</v>
      </c>
      <c r="AM9" s="17">
        <v>0.12660732102789199</v>
      </c>
      <c r="AN9" s="17">
        <v>0.11576734511544499</v>
      </c>
      <c r="AO9" s="17">
        <v>0.111607135717234</v>
      </c>
      <c r="AP9" s="17">
        <v>0.136968584529989</v>
      </c>
      <c r="AQ9" s="17">
        <v>9.88293280374795E-2</v>
      </c>
      <c r="AR9" s="17"/>
      <c r="AS9" s="17">
        <v>0.117676523337588</v>
      </c>
      <c r="AT9" s="17">
        <v>0.13177162041402399</v>
      </c>
      <c r="AU9" s="17"/>
      <c r="AV9" s="17">
        <v>0.121639697793527</v>
      </c>
      <c r="AW9" s="17">
        <v>0.108446945528791</v>
      </c>
    </row>
    <row r="10" spans="2:49" x14ac:dyDescent="0.3">
      <c r="B10" s="18" t="s">
        <v>172</v>
      </c>
      <c r="C10" s="17">
        <v>0.19862563505283101</v>
      </c>
      <c r="D10" s="17">
        <v>0.175643860655009</v>
      </c>
      <c r="E10" s="17">
        <v>0.22066714000061599</v>
      </c>
      <c r="F10" s="17"/>
      <c r="G10" s="17">
        <v>0.27621661106285</v>
      </c>
      <c r="H10" s="17">
        <v>0.22603082946581299</v>
      </c>
      <c r="I10" s="17">
        <v>0.19933183927699499</v>
      </c>
      <c r="J10" s="17">
        <v>0.179486519602404</v>
      </c>
      <c r="K10" s="17">
        <v>0.16697791878317</v>
      </c>
      <c r="L10" s="17">
        <v>0.160653414498244</v>
      </c>
      <c r="M10" s="17"/>
      <c r="N10" s="17">
        <v>0.201894171728252</v>
      </c>
      <c r="O10" s="17">
        <v>0.19778862296032801</v>
      </c>
      <c r="P10" s="17">
        <v>0.19628833609149299</v>
      </c>
      <c r="Q10" s="17">
        <v>0.19841211619455101</v>
      </c>
      <c r="R10" s="17"/>
      <c r="S10" s="17">
        <v>0.21316358824769099</v>
      </c>
      <c r="T10" s="17">
        <v>0.15786477928466999</v>
      </c>
      <c r="U10" s="17">
        <v>0.16814054342531901</v>
      </c>
      <c r="V10" s="17">
        <v>0.177407127247556</v>
      </c>
      <c r="W10" s="17">
        <v>0.18894065399673099</v>
      </c>
      <c r="X10" s="17">
        <v>0.226769418695414</v>
      </c>
      <c r="Y10" s="17">
        <v>0.19290830598844</v>
      </c>
      <c r="Z10" s="17">
        <v>0.232840485535421</v>
      </c>
      <c r="AA10" s="17">
        <v>0.23603068217804701</v>
      </c>
      <c r="AB10" s="17">
        <v>0.20014061217479601</v>
      </c>
      <c r="AC10" s="17">
        <v>0.23974219000527999</v>
      </c>
      <c r="AD10" s="17">
        <v>0.150415770492033</v>
      </c>
      <c r="AE10" s="17"/>
      <c r="AF10" s="17">
        <v>0.209992128730841</v>
      </c>
      <c r="AG10" s="17">
        <v>0.19376574209676201</v>
      </c>
      <c r="AH10" s="17">
        <v>0.229957652252919</v>
      </c>
      <c r="AI10" s="17">
        <v>0.19081517909634399</v>
      </c>
      <c r="AJ10" s="17">
        <v>0.13637178618543799</v>
      </c>
      <c r="AK10" s="17"/>
      <c r="AL10" s="17">
        <v>0.20911761028786399</v>
      </c>
      <c r="AM10" s="17">
        <v>0.185189472133511</v>
      </c>
      <c r="AN10" s="17">
        <v>0.20032986486477899</v>
      </c>
      <c r="AO10" s="17">
        <v>0.21988647506329501</v>
      </c>
      <c r="AP10" s="17">
        <v>0.176080644766968</v>
      </c>
      <c r="AQ10" s="17">
        <v>0.18671400979195499</v>
      </c>
      <c r="AR10" s="17"/>
      <c r="AS10" s="17">
        <v>0.175389128684975</v>
      </c>
      <c r="AT10" s="17">
        <v>0.226296882892454</v>
      </c>
      <c r="AU10" s="17"/>
      <c r="AV10" s="17">
        <v>0.17281251646835999</v>
      </c>
      <c r="AW10" s="17">
        <v>0.181389632372292</v>
      </c>
    </row>
    <row r="11" spans="2:49" x14ac:dyDescent="0.3">
      <c r="B11" s="18" t="s">
        <v>173</v>
      </c>
      <c r="C11" s="17">
        <v>0.24376545096115501</v>
      </c>
      <c r="D11" s="17">
        <v>0.233222101644639</v>
      </c>
      <c r="E11" s="17">
        <v>0.25488087605368598</v>
      </c>
      <c r="F11" s="17"/>
      <c r="G11" s="17">
        <v>0.24164223871585699</v>
      </c>
      <c r="H11" s="17">
        <v>0.236376709682663</v>
      </c>
      <c r="I11" s="17">
        <v>0.26836917299742702</v>
      </c>
      <c r="J11" s="17">
        <v>0.24887030119972001</v>
      </c>
      <c r="K11" s="17">
        <v>0.23823338311101</v>
      </c>
      <c r="L11" s="17">
        <v>0.23063681967043401</v>
      </c>
      <c r="M11" s="17"/>
      <c r="N11" s="17">
        <v>0.188274153817787</v>
      </c>
      <c r="O11" s="17">
        <v>0.25825240591105197</v>
      </c>
      <c r="P11" s="17">
        <v>0.26468352978849002</v>
      </c>
      <c r="Q11" s="17">
        <v>0.27099899293756402</v>
      </c>
      <c r="R11" s="17"/>
      <c r="S11" s="17">
        <v>0.247936025997086</v>
      </c>
      <c r="T11" s="17">
        <v>0.20629642249020999</v>
      </c>
      <c r="U11" s="17">
        <v>0.24938454227568399</v>
      </c>
      <c r="V11" s="17">
        <v>0.26135802473249298</v>
      </c>
      <c r="W11" s="17">
        <v>0.28412951550217103</v>
      </c>
      <c r="X11" s="17">
        <v>0.25633336704618098</v>
      </c>
      <c r="Y11" s="17">
        <v>0.25808295388331298</v>
      </c>
      <c r="Z11" s="17">
        <v>0.22072083359191</v>
      </c>
      <c r="AA11" s="17">
        <v>0.23362651905748</v>
      </c>
      <c r="AB11" s="17">
        <v>0.24376713561456201</v>
      </c>
      <c r="AC11" s="17">
        <v>0.18738071755425401</v>
      </c>
      <c r="AD11" s="17">
        <v>0.31122453760364599</v>
      </c>
      <c r="AE11" s="17"/>
      <c r="AF11" s="17">
        <v>0.24674490437199501</v>
      </c>
      <c r="AG11" s="17">
        <v>0.25839680751406502</v>
      </c>
      <c r="AH11" s="17">
        <v>0.23048270464293</v>
      </c>
      <c r="AI11" s="17">
        <v>0.23589849609795499</v>
      </c>
      <c r="AJ11" s="17">
        <v>0.16759716304912201</v>
      </c>
      <c r="AK11" s="17"/>
      <c r="AL11" s="17">
        <v>0.24257247981900301</v>
      </c>
      <c r="AM11" s="17">
        <v>0.236955590003949</v>
      </c>
      <c r="AN11" s="17">
        <v>0.28426456606739298</v>
      </c>
      <c r="AO11" s="17">
        <v>0.232113345776463</v>
      </c>
      <c r="AP11" s="17">
        <v>0.24178259028061999</v>
      </c>
      <c r="AQ11" s="17">
        <v>0.24732800296843599</v>
      </c>
      <c r="AR11" s="17"/>
      <c r="AS11" s="17">
        <v>0.240385772875012</v>
      </c>
      <c r="AT11" s="17">
        <v>0.24779014849783701</v>
      </c>
      <c r="AU11" s="17"/>
      <c r="AV11" s="17">
        <v>0.237719442534609</v>
      </c>
      <c r="AW11" s="17">
        <v>0.24659521523347999</v>
      </c>
    </row>
    <row r="12" spans="2:49" x14ac:dyDescent="0.3">
      <c r="B12" s="18" t="s">
        <v>174</v>
      </c>
      <c r="C12" s="17">
        <v>0.22000901189365701</v>
      </c>
      <c r="D12" s="17">
        <v>0.23545682288344699</v>
      </c>
      <c r="E12" s="17">
        <v>0.205709254141095</v>
      </c>
      <c r="F12" s="17"/>
      <c r="G12" s="17">
        <v>0.20326931819176999</v>
      </c>
      <c r="H12" s="17">
        <v>0.22484676865622999</v>
      </c>
      <c r="I12" s="17">
        <v>0.23658733104810001</v>
      </c>
      <c r="J12" s="17">
        <v>0.23469930881100601</v>
      </c>
      <c r="K12" s="17">
        <v>0.19246928679686001</v>
      </c>
      <c r="L12" s="17">
        <v>0.22028102552291701</v>
      </c>
      <c r="M12" s="17"/>
      <c r="N12" s="17">
        <v>0.26588597592083302</v>
      </c>
      <c r="O12" s="17">
        <v>0.20106949282212799</v>
      </c>
      <c r="P12" s="17">
        <v>0.23031759233482799</v>
      </c>
      <c r="Q12" s="17">
        <v>0.18169291735161999</v>
      </c>
      <c r="R12" s="17"/>
      <c r="S12" s="17">
        <v>0.22844000210472801</v>
      </c>
      <c r="T12" s="17">
        <v>0.24451362615577901</v>
      </c>
      <c r="U12" s="17">
        <v>0.17884615882632701</v>
      </c>
      <c r="V12" s="17">
        <v>0.25799114238165499</v>
      </c>
      <c r="W12" s="17">
        <v>0.157277402384077</v>
      </c>
      <c r="X12" s="17">
        <v>0.199639739144988</v>
      </c>
      <c r="Y12" s="17">
        <v>0.25719232620079402</v>
      </c>
      <c r="Z12" s="17">
        <v>0.162933017879723</v>
      </c>
      <c r="AA12" s="17">
        <v>0.18837242308173399</v>
      </c>
      <c r="AB12" s="17">
        <v>0.26471395991138802</v>
      </c>
      <c r="AC12" s="17">
        <v>0.21131588875850299</v>
      </c>
      <c r="AD12" s="17">
        <v>0.25069203589287198</v>
      </c>
      <c r="AE12" s="17"/>
      <c r="AF12" s="17">
        <v>0.18625683668874601</v>
      </c>
      <c r="AG12" s="17">
        <v>0.21864058163967501</v>
      </c>
      <c r="AH12" s="17">
        <v>0.22911939283772301</v>
      </c>
      <c r="AI12" s="17">
        <v>0.23050314733931601</v>
      </c>
      <c r="AJ12" s="17">
        <v>0.34354124372700501</v>
      </c>
      <c r="AK12" s="17"/>
      <c r="AL12" s="17">
        <v>0.218528537217893</v>
      </c>
      <c r="AM12" s="17">
        <v>0.22547803071210401</v>
      </c>
      <c r="AN12" s="17">
        <v>0.19110055547511401</v>
      </c>
      <c r="AO12" s="17">
        <v>0.234135480848051</v>
      </c>
      <c r="AP12" s="17">
        <v>0.22100310822313701</v>
      </c>
      <c r="AQ12" s="17">
        <v>0.199334223406477</v>
      </c>
      <c r="AR12" s="17"/>
      <c r="AS12" s="17">
        <v>0.241886328754124</v>
      </c>
      <c r="AT12" s="17">
        <v>0.193956358051107</v>
      </c>
      <c r="AU12" s="17"/>
      <c r="AV12" s="17">
        <v>0.231741014708887</v>
      </c>
      <c r="AW12" s="17">
        <v>0.26551308715605798</v>
      </c>
    </row>
    <row r="13" spans="2:49" x14ac:dyDescent="0.3">
      <c r="B13" s="18" t="s">
        <v>175</v>
      </c>
      <c r="C13" s="17">
        <v>0.19002215737088499</v>
      </c>
      <c r="D13" s="17">
        <v>0.23027542515226099</v>
      </c>
      <c r="E13" s="17">
        <v>0.15212497062549199</v>
      </c>
      <c r="F13" s="17"/>
      <c r="G13" s="17">
        <v>0.135908788988236</v>
      </c>
      <c r="H13" s="17">
        <v>0.168952451292817</v>
      </c>
      <c r="I13" s="17">
        <v>0.15966329841912599</v>
      </c>
      <c r="J13" s="17">
        <v>0.170810048927277</v>
      </c>
      <c r="K13" s="17">
        <v>0.22272559551464699</v>
      </c>
      <c r="L13" s="17">
        <v>0.26184076318233102</v>
      </c>
      <c r="M13" s="17"/>
      <c r="N13" s="17">
        <v>0.21633253861959401</v>
      </c>
      <c r="O13" s="17">
        <v>0.19541273048937</v>
      </c>
      <c r="P13" s="17">
        <v>0.18789031487049099</v>
      </c>
      <c r="Q13" s="17">
        <v>0.15819106559055299</v>
      </c>
      <c r="R13" s="17"/>
      <c r="S13" s="17">
        <v>0.15200485984244599</v>
      </c>
      <c r="T13" s="17">
        <v>0.252584571342093</v>
      </c>
      <c r="U13" s="17">
        <v>0.20490806819317101</v>
      </c>
      <c r="V13" s="17">
        <v>0.13572598868643901</v>
      </c>
      <c r="W13" s="17">
        <v>0.214627551798933</v>
      </c>
      <c r="X13" s="17">
        <v>0.182204197219061</v>
      </c>
      <c r="Y13" s="17">
        <v>0.1554154777233</v>
      </c>
      <c r="Z13" s="17">
        <v>0.26513584692636699</v>
      </c>
      <c r="AA13" s="17">
        <v>0.18176525694262599</v>
      </c>
      <c r="AB13" s="17">
        <v>0.197468130173589</v>
      </c>
      <c r="AC13" s="17">
        <v>0.18155168655329601</v>
      </c>
      <c r="AD13" s="17">
        <v>0.19922126504049301</v>
      </c>
      <c r="AE13" s="17"/>
      <c r="AF13" s="17">
        <v>0.218764245253288</v>
      </c>
      <c r="AG13" s="17">
        <v>0.19444198397485199</v>
      </c>
      <c r="AH13" s="17">
        <v>0.15993260156512201</v>
      </c>
      <c r="AI13" s="17">
        <v>0.18256566533073601</v>
      </c>
      <c r="AJ13" s="17">
        <v>0.15479579507129701</v>
      </c>
      <c r="AK13" s="17"/>
      <c r="AL13" s="17">
        <v>0.17996844322788699</v>
      </c>
      <c r="AM13" s="17">
        <v>0.19318740258345701</v>
      </c>
      <c r="AN13" s="17">
        <v>0.200345901859316</v>
      </c>
      <c r="AO13" s="17">
        <v>0.18097946460174999</v>
      </c>
      <c r="AP13" s="17">
        <v>0.181483540297391</v>
      </c>
      <c r="AQ13" s="17">
        <v>0.25802465731820901</v>
      </c>
      <c r="AR13" s="17"/>
      <c r="AS13" s="17">
        <v>0.20438976502761599</v>
      </c>
      <c r="AT13" s="17">
        <v>0.17291245826044299</v>
      </c>
      <c r="AU13" s="17"/>
      <c r="AV13" s="17">
        <v>0.215469158798651</v>
      </c>
      <c r="AW13" s="17">
        <v>0.17858768943873601</v>
      </c>
    </row>
    <row r="14" spans="2:49" x14ac:dyDescent="0.3">
      <c r="B14" s="18" t="s">
        <v>176</v>
      </c>
      <c r="C14" s="17">
        <v>2.3467607918294799E-2</v>
      </c>
      <c r="D14" s="17">
        <v>2.1754723650283699E-2</v>
      </c>
      <c r="E14" s="17">
        <v>2.5307221443631799E-2</v>
      </c>
      <c r="F14" s="17"/>
      <c r="G14" s="17">
        <v>2.9197205917759299E-2</v>
      </c>
      <c r="H14" s="17">
        <v>2.1108327907568201E-2</v>
      </c>
      <c r="I14" s="17">
        <v>1.2070920605831899E-2</v>
      </c>
      <c r="J14" s="17">
        <v>1.6068020864310101E-2</v>
      </c>
      <c r="K14" s="17">
        <v>2.4405057795209101E-2</v>
      </c>
      <c r="L14" s="17">
        <v>3.6251765195388398E-2</v>
      </c>
      <c r="M14" s="17"/>
      <c r="N14" s="17">
        <v>1.44467268116891E-2</v>
      </c>
      <c r="O14" s="17">
        <v>2.1837691798710701E-2</v>
      </c>
      <c r="P14" s="17">
        <v>8.3641380852682596E-3</v>
      </c>
      <c r="Q14" s="17">
        <v>4.8450934288716101E-2</v>
      </c>
      <c r="R14" s="17"/>
      <c r="S14" s="17">
        <v>9.8363689203138701E-3</v>
      </c>
      <c r="T14" s="17">
        <v>1.2586599328858999E-2</v>
      </c>
      <c r="U14" s="17">
        <v>2.90260863363913E-2</v>
      </c>
      <c r="V14" s="17">
        <v>3.4478096932917798E-2</v>
      </c>
      <c r="W14" s="17">
        <v>2.3651669816583301E-2</v>
      </c>
      <c r="X14" s="17">
        <v>1.9683658663509799E-2</v>
      </c>
      <c r="Y14" s="17">
        <v>2.0957310341356901E-2</v>
      </c>
      <c r="Z14" s="17">
        <v>5.4683979461081597E-2</v>
      </c>
      <c r="AA14" s="17">
        <v>3.1418094193352002E-2</v>
      </c>
      <c r="AB14" s="17">
        <v>1.4093044898025899E-2</v>
      </c>
      <c r="AC14" s="17">
        <v>4.2778107251859501E-2</v>
      </c>
      <c r="AD14" s="17">
        <v>2.9469787316340802E-2</v>
      </c>
      <c r="AE14" s="17"/>
      <c r="AF14" s="17">
        <v>2.3645613169925101E-2</v>
      </c>
      <c r="AG14" s="17">
        <v>1.8120098685992202E-2</v>
      </c>
      <c r="AH14" s="17">
        <v>1.90504695995115E-2</v>
      </c>
      <c r="AI14" s="17">
        <v>1.34476108505768E-2</v>
      </c>
      <c r="AJ14" s="17">
        <v>2.9914276394677801E-2</v>
      </c>
      <c r="AK14" s="17"/>
      <c r="AL14" s="17">
        <v>1.66666487156223E-2</v>
      </c>
      <c r="AM14" s="17">
        <v>3.2582183539087498E-2</v>
      </c>
      <c r="AN14" s="17">
        <v>8.19176661795149E-3</v>
      </c>
      <c r="AO14" s="17">
        <v>2.1278097993206801E-2</v>
      </c>
      <c r="AP14" s="17">
        <v>4.2681531901893902E-2</v>
      </c>
      <c r="AQ14" s="17">
        <v>9.7697784774420596E-3</v>
      </c>
      <c r="AR14" s="17"/>
      <c r="AS14" s="17">
        <v>2.0272481320684401E-2</v>
      </c>
      <c r="AT14" s="17">
        <v>2.7272531884134799E-2</v>
      </c>
      <c r="AU14" s="17"/>
      <c r="AV14" s="17">
        <v>2.0618169695965201E-2</v>
      </c>
      <c r="AW14" s="17">
        <v>1.94674302706432E-2</v>
      </c>
    </row>
    <row r="15" spans="2:49" x14ac:dyDescent="0.3">
      <c r="B15" s="18" t="s">
        <v>177</v>
      </c>
      <c r="C15" s="21">
        <v>0.32273577185600799</v>
      </c>
      <c r="D15" s="21">
        <v>0.27929092666937</v>
      </c>
      <c r="E15" s="21">
        <v>0.36197767773609602</v>
      </c>
      <c r="F15" s="21"/>
      <c r="G15" s="21">
        <v>0.38998244818637801</v>
      </c>
      <c r="H15" s="21">
        <v>0.34871574246072201</v>
      </c>
      <c r="I15" s="21">
        <v>0.323309276929515</v>
      </c>
      <c r="J15" s="21">
        <v>0.32955232019768699</v>
      </c>
      <c r="K15" s="21">
        <v>0.32216667678227301</v>
      </c>
      <c r="L15" s="21">
        <v>0.25098962642893002</v>
      </c>
      <c r="M15" s="21"/>
      <c r="N15" s="21">
        <v>0.31506060483009701</v>
      </c>
      <c r="O15" s="21">
        <v>0.32342767897873897</v>
      </c>
      <c r="P15" s="21">
        <v>0.30874442492092202</v>
      </c>
      <c r="Q15" s="21">
        <v>0.340666089831547</v>
      </c>
      <c r="R15" s="21"/>
      <c r="S15" s="21">
        <v>0.36178274313542602</v>
      </c>
      <c r="T15" s="21">
        <v>0.28401878068305902</v>
      </c>
      <c r="U15" s="21">
        <v>0.33783514436842599</v>
      </c>
      <c r="V15" s="21">
        <v>0.31044674726649601</v>
      </c>
      <c r="W15" s="21">
        <v>0.32031386049823501</v>
      </c>
      <c r="X15" s="21">
        <v>0.34213903792626099</v>
      </c>
      <c r="Y15" s="21">
        <v>0.30835193185123599</v>
      </c>
      <c r="Z15" s="21">
        <v>0.29652632214091801</v>
      </c>
      <c r="AA15" s="21">
        <v>0.36481770672480901</v>
      </c>
      <c r="AB15" s="21">
        <v>0.27995772940243602</v>
      </c>
      <c r="AC15" s="21">
        <v>0.37697359988208701</v>
      </c>
      <c r="AD15" s="21">
        <v>0.20939237414664799</v>
      </c>
      <c r="AE15" s="21"/>
      <c r="AF15" s="21">
        <v>0.32458840051604698</v>
      </c>
      <c r="AG15" s="21">
        <v>0.31040052818541602</v>
      </c>
      <c r="AH15" s="21">
        <v>0.36141483135471297</v>
      </c>
      <c r="AI15" s="21">
        <v>0.33758508038141599</v>
      </c>
      <c r="AJ15" s="21">
        <v>0.304151521757899</v>
      </c>
      <c r="AK15" s="21"/>
      <c r="AL15" s="21">
        <v>0.34226389101959498</v>
      </c>
      <c r="AM15" s="21">
        <v>0.31179679316140202</v>
      </c>
      <c r="AN15" s="21">
        <v>0.316097209980225</v>
      </c>
      <c r="AO15" s="21">
        <v>0.33149361078052902</v>
      </c>
      <c r="AP15" s="21">
        <v>0.313049229296957</v>
      </c>
      <c r="AQ15" s="21">
        <v>0.28554333782943497</v>
      </c>
      <c r="AR15" s="21"/>
      <c r="AS15" s="21">
        <v>0.29306565202256302</v>
      </c>
      <c r="AT15" s="21">
        <v>0.35806850330647799</v>
      </c>
      <c r="AU15" s="21"/>
      <c r="AV15" s="21">
        <v>0.294452214261887</v>
      </c>
      <c r="AW15" s="21">
        <v>0.28983657790108303</v>
      </c>
    </row>
    <row r="16" spans="2:49" x14ac:dyDescent="0.3">
      <c r="B16" s="18" t="s">
        <v>178</v>
      </c>
      <c r="C16" s="21">
        <v>0.41003116926454197</v>
      </c>
      <c r="D16" s="21">
        <v>0.46573224803570701</v>
      </c>
      <c r="E16" s="21">
        <v>0.35783422476658699</v>
      </c>
      <c r="F16" s="21"/>
      <c r="G16" s="21">
        <v>0.33917810718000602</v>
      </c>
      <c r="H16" s="21">
        <v>0.39379921994904699</v>
      </c>
      <c r="I16" s="21">
        <v>0.396250629467226</v>
      </c>
      <c r="J16" s="21">
        <v>0.40550935773828301</v>
      </c>
      <c r="K16" s="21">
        <v>0.41519488231150797</v>
      </c>
      <c r="L16" s="21">
        <v>0.48212178870524802</v>
      </c>
      <c r="M16" s="21"/>
      <c r="N16" s="21">
        <v>0.48221851454042702</v>
      </c>
      <c r="O16" s="21">
        <v>0.39648222331149902</v>
      </c>
      <c r="P16" s="21">
        <v>0.41820790720531897</v>
      </c>
      <c r="Q16" s="21">
        <v>0.33988398294217298</v>
      </c>
      <c r="R16" s="21"/>
      <c r="S16" s="21">
        <v>0.38044486194717397</v>
      </c>
      <c r="T16" s="21">
        <v>0.49709819749787199</v>
      </c>
      <c r="U16" s="21">
        <v>0.38375422701949902</v>
      </c>
      <c r="V16" s="21">
        <v>0.39371713106809397</v>
      </c>
      <c r="W16" s="21">
        <v>0.37190495418301101</v>
      </c>
      <c r="X16" s="21">
        <v>0.38184393636404801</v>
      </c>
      <c r="Y16" s="21">
        <v>0.41260780392409402</v>
      </c>
      <c r="Z16" s="21">
        <v>0.42806886480609102</v>
      </c>
      <c r="AA16" s="21">
        <v>0.37013768002435898</v>
      </c>
      <c r="AB16" s="21">
        <v>0.46218209008497602</v>
      </c>
      <c r="AC16" s="21">
        <v>0.392867575311799</v>
      </c>
      <c r="AD16" s="21">
        <v>0.44991330093336501</v>
      </c>
      <c r="AE16" s="21"/>
      <c r="AF16" s="21">
        <v>0.40502108194203301</v>
      </c>
      <c r="AG16" s="21">
        <v>0.413082565614526</v>
      </c>
      <c r="AH16" s="21">
        <v>0.38905199440284499</v>
      </c>
      <c r="AI16" s="21">
        <v>0.41306881267005202</v>
      </c>
      <c r="AJ16" s="21">
        <v>0.49833703879830199</v>
      </c>
      <c r="AK16" s="21"/>
      <c r="AL16" s="21">
        <v>0.39849698044578002</v>
      </c>
      <c r="AM16" s="21">
        <v>0.418665433295561</v>
      </c>
      <c r="AN16" s="21">
        <v>0.39144645733443001</v>
      </c>
      <c r="AO16" s="21">
        <v>0.41511494544980099</v>
      </c>
      <c r="AP16" s="21">
        <v>0.40248664852052901</v>
      </c>
      <c r="AQ16" s="21">
        <v>0.457358880724687</v>
      </c>
      <c r="AR16" s="21"/>
      <c r="AS16" s="21">
        <v>0.44627609378174099</v>
      </c>
      <c r="AT16" s="21">
        <v>0.36686881631154999</v>
      </c>
      <c r="AU16" s="21"/>
      <c r="AV16" s="21">
        <v>0.447210173507539</v>
      </c>
      <c r="AW16" s="21">
        <v>0.44410077659479402</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L20"/>
  <sheetViews>
    <sheetView showGridLines="0" workbookViewId="0">
      <pane xSplit="2" topLeftCell="C1" activePane="topRight" state="frozen"/>
      <selection pane="topRight" activeCell="B6" sqref="B6"/>
    </sheetView>
  </sheetViews>
  <sheetFormatPr defaultColWidth="11.5546875" defaultRowHeight="14.4" x14ac:dyDescent="0.3"/>
  <cols>
    <col min="2" max="2" width="25.6640625" customWidth="1"/>
    <col min="3" max="12" width="20.6640625" customWidth="1"/>
  </cols>
  <sheetData>
    <row r="2" spans="2:12" ht="40.049999999999997" customHeight="1" x14ac:dyDescent="0.3">
      <c r="D2" s="32" t="s">
        <v>533</v>
      </c>
      <c r="E2" s="28"/>
      <c r="F2" s="28"/>
      <c r="G2" s="28"/>
      <c r="H2" s="28"/>
      <c r="I2" s="28"/>
      <c r="J2" s="28"/>
      <c r="K2" s="28"/>
      <c r="L2" s="28"/>
    </row>
    <row r="6" spans="2:12" ht="49.95" customHeight="1" x14ac:dyDescent="0.3">
      <c r="B6" s="20" t="s">
        <v>15</v>
      </c>
      <c r="C6" s="20" t="s">
        <v>522</v>
      </c>
      <c r="D6" s="20" t="s">
        <v>523</v>
      </c>
      <c r="E6" s="20" t="s">
        <v>524</v>
      </c>
      <c r="F6" s="20" t="s">
        <v>525</v>
      </c>
      <c r="G6" s="20" t="s">
        <v>526</v>
      </c>
      <c r="H6" s="20" t="s">
        <v>527</v>
      </c>
      <c r="I6" s="20" t="s">
        <v>528</v>
      </c>
      <c r="J6" s="20" t="s">
        <v>529</v>
      </c>
      <c r="K6" s="20" t="s">
        <v>530</v>
      </c>
    </row>
    <row r="7" spans="2:12" x14ac:dyDescent="0.3">
      <c r="B7" s="18" t="s">
        <v>439</v>
      </c>
      <c r="C7" s="17">
        <v>7.6789923711822999E-2</v>
      </c>
      <c r="D7" s="17">
        <v>7.6987454625069701E-2</v>
      </c>
      <c r="E7" s="17">
        <v>0.135299200816414</v>
      </c>
      <c r="F7" s="17">
        <v>4.5840429385990797E-2</v>
      </c>
      <c r="G7" s="17">
        <v>0.115765716066261</v>
      </c>
      <c r="H7" s="17">
        <v>4.5305034574808098E-2</v>
      </c>
      <c r="I7" s="17">
        <v>3.1549323178862103E-2</v>
      </c>
      <c r="J7" s="17">
        <v>1.5992989936620398E-2</v>
      </c>
      <c r="K7" s="17">
        <v>2.8526504253997002E-2</v>
      </c>
    </row>
    <row r="8" spans="2:12" x14ac:dyDescent="0.3">
      <c r="B8" s="18" t="s">
        <v>440</v>
      </c>
      <c r="C8" s="17">
        <v>0.36949764888770098</v>
      </c>
      <c r="D8" s="17">
        <v>0.18059855156396101</v>
      </c>
      <c r="E8" s="17">
        <v>0.25655676147952</v>
      </c>
      <c r="F8" s="17">
        <v>0.174441850521837</v>
      </c>
      <c r="G8" s="17">
        <v>0.13368300481725001</v>
      </c>
      <c r="H8" s="17">
        <v>0.110864794077785</v>
      </c>
      <c r="I8" s="17">
        <v>0.184913647413951</v>
      </c>
      <c r="J8" s="17">
        <v>0.174493135258112</v>
      </c>
      <c r="K8" s="17">
        <v>0.138392091151983</v>
      </c>
    </row>
    <row r="9" spans="2:12" x14ac:dyDescent="0.3">
      <c r="B9" s="18" t="s">
        <v>441</v>
      </c>
      <c r="C9" s="17">
        <v>0.149749099245438</v>
      </c>
      <c r="D9" s="17">
        <v>0.32521684872293599</v>
      </c>
      <c r="E9" s="17">
        <v>0.176189177320422</v>
      </c>
      <c r="F9" s="17">
        <v>0.30642376429031798</v>
      </c>
      <c r="G9" s="17">
        <v>0.27437769286463898</v>
      </c>
      <c r="H9" s="17">
        <v>0.294554772069062</v>
      </c>
      <c r="I9" s="17">
        <v>0.233723654574197</v>
      </c>
      <c r="J9" s="17">
        <v>0.2363179959998</v>
      </c>
      <c r="K9" s="17">
        <v>0.210487052119809</v>
      </c>
    </row>
    <row r="10" spans="2:12" x14ac:dyDescent="0.3">
      <c r="B10" s="18" t="s">
        <v>442</v>
      </c>
      <c r="C10" s="17">
        <v>0.20930082698768501</v>
      </c>
      <c r="D10" s="17">
        <v>0.177147639460596</v>
      </c>
      <c r="E10" s="17">
        <v>0.189006813680724</v>
      </c>
      <c r="F10" s="17">
        <v>0.20044062813667701</v>
      </c>
      <c r="G10" s="17">
        <v>0.19269757918104299</v>
      </c>
      <c r="H10" s="17">
        <v>0.28165405354092798</v>
      </c>
      <c r="I10" s="17">
        <v>0.281855281776485</v>
      </c>
      <c r="J10" s="17">
        <v>0.18073308987710399</v>
      </c>
      <c r="K10" s="17">
        <v>0.33968947369583202</v>
      </c>
    </row>
    <row r="11" spans="2:12" x14ac:dyDescent="0.3">
      <c r="B11" s="18" t="s">
        <v>531</v>
      </c>
      <c r="C11" s="17">
        <v>0.19466250116735301</v>
      </c>
      <c r="D11" s="17">
        <v>0.24004950562743699</v>
      </c>
      <c r="E11" s="17">
        <v>0.24294804670292</v>
      </c>
      <c r="F11" s="17">
        <v>0.272853327665177</v>
      </c>
      <c r="G11" s="17">
        <v>0.283476007070807</v>
      </c>
      <c r="H11" s="17">
        <v>0.26762134573741703</v>
      </c>
      <c r="I11" s="17">
        <v>0.26795809305650498</v>
      </c>
      <c r="J11" s="17">
        <v>0.392462788928364</v>
      </c>
      <c r="K11" s="17">
        <v>0.28290487877838</v>
      </c>
    </row>
    <row r="12" spans="2:12" x14ac:dyDescent="0.3">
      <c r="B12" s="22" t="s">
        <v>443</v>
      </c>
      <c r="C12" s="21">
        <v>0.44628757259952401</v>
      </c>
      <c r="D12" s="21">
        <v>0.25758600618903099</v>
      </c>
      <c r="E12" s="21">
        <v>0.391855962295934</v>
      </c>
      <c r="F12" s="21">
        <v>0.220282279907828</v>
      </c>
      <c r="G12" s="21">
        <v>0.249448720883511</v>
      </c>
      <c r="H12" s="21">
        <v>0.15616982865259299</v>
      </c>
      <c r="I12" s="21">
        <v>0.216462970592813</v>
      </c>
      <c r="J12" s="21">
        <v>0.19048612519473301</v>
      </c>
      <c r="K12" s="21">
        <v>0.16691859540598</v>
      </c>
    </row>
    <row r="13" spans="2:12" x14ac:dyDescent="0.3">
      <c r="B13" s="22" t="s">
        <v>532</v>
      </c>
      <c r="C13" s="21">
        <v>0.40396332815503799</v>
      </c>
      <c r="D13" s="21">
        <v>0.41719714508803302</v>
      </c>
      <c r="E13" s="21">
        <v>0.431954860383644</v>
      </c>
      <c r="F13" s="21">
        <v>0.47329395580185402</v>
      </c>
      <c r="G13" s="21">
        <v>0.47617358625185002</v>
      </c>
      <c r="H13" s="21">
        <v>0.54927539927834501</v>
      </c>
      <c r="I13" s="21">
        <v>0.54981337483298998</v>
      </c>
      <c r="J13" s="21">
        <v>0.57319587880546796</v>
      </c>
      <c r="K13" s="21">
        <v>0.62259435247421102</v>
      </c>
    </row>
    <row r="14" spans="2:12" x14ac:dyDescent="0.3">
      <c r="B14" s="16" t="s">
        <v>534</v>
      </c>
      <c r="C14" s="16"/>
      <c r="D14" s="16"/>
      <c r="E14" s="16"/>
      <c r="F14" s="16"/>
      <c r="G14" s="16"/>
      <c r="H14" s="16"/>
      <c r="I14" s="16"/>
      <c r="J14" s="16"/>
      <c r="K14" s="16"/>
    </row>
    <row r="15" spans="2:12" x14ac:dyDescent="0.3">
      <c r="B15" t="s">
        <v>81</v>
      </c>
    </row>
    <row r="16" spans="2:12" x14ac:dyDescent="0.3">
      <c r="B16" t="s">
        <v>82</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W20"/>
  <sheetViews>
    <sheetView showGridLines="0"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1.5992989936620398E-2</v>
      </c>
      <c r="D9" s="17">
        <v>4.2321526182419099E-2</v>
      </c>
      <c r="E9" s="17">
        <v>0</v>
      </c>
      <c r="F9" s="17"/>
      <c r="G9" s="17">
        <v>0</v>
      </c>
      <c r="H9" s="17">
        <v>6.4665938028815803E-2</v>
      </c>
      <c r="I9" s="17">
        <v>0</v>
      </c>
      <c r="J9" s="17">
        <v>0</v>
      </c>
      <c r="K9" s="17">
        <v>0</v>
      </c>
      <c r="L9" s="17">
        <v>0</v>
      </c>
      <c r="M9" s="17"/>
      <c r="N9" s="17">
        <v>0</v>
      </c>
      <c r="O9" s="17">
        <v>0</v>
      </c>
      <c r="P9" s="17">
        <v>6.4811336758304694E-2</v>
      </c>
      <c r="Q9" s="17">
        <v>0</v>
      </c>
      <c r="R9" s="17"/>
      <c r="S9" s="17">
        <v>0</v>
      </c>
      <c r="T9" s="17">
        <v>0</v>
      </c>
      <c r="U9" s="17">
        <v>0</v>
      </c>
      <c r="V9" s="17">
        <v>0</v>
      </c>
      <c r="W9" s="17" t="s">
        <v>280</v>
      </c>
      <c r="X9" s="17">
        <v>0</v>
      </c>
      <c r="Y9" s="17">
        <v>0</v>
      </c>
      <c r="Z9" s="17">
        <v>0</v>
      </c>
      <c r="AA9" s="17">
        <v>0.128236766754389</v>
      </c>
      <c r="AB9" s="17">
        <v>0</v>
      </c>
      <c r="AC9" s="17">
        <v>0</v>
      </c>
      <c r="AD9" s="17">
        <v>0</v>
      </c>
      <c r="AE9" s="17"/>
      <c r="AF9" s="17">
        <v>0</v>
      </c>
      <c r="AG9" s="17">
        <v>0</v>
      </c>
      <c r="AH9" s="17">
        <v>0</v>
      </c>
      <c r="AI9" s="17">
        <v>0.21526826681317299</v>
      </c>
      <c r="AJ9" s="17" t="s">
        <v>280</v>
      </c>
      <c r="AK9" s="17"/>
      <c r="AL9" s="17">
        <v>5.1117122962421199E-2</v>
      </c>
      <c r="AM9" s="17">
        <v>0</v>
      </c>
      <c r="AN9" s="17">
        <v>0</v>
      </c>
      <c r="AO9" s="17">
        <v>0</v>
      </c>
      <c r="AP9" s="17">
        <v>0</v>
      </c>
      <c r="AQ9" s="17">
        <v>0</v>
      </c>
      <c r="AR9" s="17"/>
      <c r="AS9" s="17">
        <v>2.9574816467284101E-2</v>
      </c>
      <c r="AT9" s="17">
        <v>0</v>
      </c>
      <c r="AU9" s="17"/>
      <c r="AV9" s="17">
        <v>4.0364837450888702E-2</v>
      </c>
      <c r="AW9" s="17">
        <v>0</v>
      </c>
    </row>
    <row r="10" spans="2:49" x14ac:dyDescent="0.3">
      <c r="B10" s="18" t="s">
        <v>440</v>
      </c>
      <c r="C10" s="17">
        <v>0.174493135258112</v>
      </c>
      <c r="D10" s="17">
        <v>0.22389392984553999</v>
      </c>
      <c r="E10" s="17">
        <v>0.144485146841215</v>
      </c>
      <c r="F10" s="17"/>
      <c r="G10" s="17">
        <v>0.68847079565265501</v>
      </c>
      <c r="H10" s="17">
        <v>0.23614793677717699</v>
      </c>
      <c r="I10" s="17">
        <v>0.30352227569057599</v>
      </c>
      <c r="J10" s="17">
        <v>0.129932066292715</v>
      </c>
      <c r="K10" s="17">
        <v>6.9055023524717096E-2</v>
      </c>
      <c r="L10" s="17">
        <v>0</v>
      </c>
      <c r="M10" s="17"/>
      <c r="N10" s="17">
        <v>9.9359557604351903E-2</v>
      </c>
      <c r="O10" s="17">
        <v>5.3372800334004697E-2</v>
      </c>
      <c r="P10" s="17">
        <v>0.35422497854448498</v>
      </c>
      <c r="Q10" s="17">
        <v>0.246345558047981</v>
      </c>
      <c r="R10" s="17"/>
      <c r="S10" s="17">
        <v>0.30318902403807702</v>
      </c>
      <c r="T10" s="17">
        <v>9.9258905653449497E-2</v>
      </c>
      <c r="U10" s="17">
        <v>0.159180227855684</v>
      </c>
      <c r="V10" s="17">
        <v>0.37998612509607699</v>
      </c>
      <c r="W10" s="17" t="s">
        <v>280</v>
      </c>
      <c r="X10" s="17">
        <v>0.26450839941106802</v>
      </c>
      <c r="Y10" s="17">
        <v>0</v>
      </c>
      <c r="Z10" s="17">
        <v>0.248910399767346</v>
      </c>
      <c r="AA10" s="17">
        <v>0</v>
      </c>
      <c r="AB10" s="17">
        <v>0.19969687160715399</v>
      </c>
      <c r="AC10" s="17">
        <v>0</v>
      </c>
      <c r="AD10" s="17">
        <v>0.31108644271139502</v>
      </c>
      <c r="AE10" s="17"/>
      <c r="AF10" s="17">
        <v>0.15157378420860201</v>
      </c>
      <c r="AG10" s="17">
        <v>0.153809294760263</v>
      </c>
      <c r="AH10" s="17">
        <v>0.25638458933722902</v>
      </c>
      <c r="AI10" s="17">
        <v>0.19786735916422099</v>
      </c>
      <c r="AJ10" s="17" t="s">
        <v>280</v>
      </c>
      <c r="AK10" s="17"/>
      <c r="AL10" s="17">
        <v>0.34601844148739302</v>
      </c>
      <c r="AM10" s="17">
        <v>7.7580915423039395E-2</v>
      </c>
      <c r="AN10" s="17">
        <v>0</v>
      </c>
      <c r="AO10" s="17">
        <v>0.15692739048064799</v>
      </c>
      <c r="AP10" s="17">
        <v>0</v>
      </c>
      <c r="AQ10" s="17">
        <v>0.32716113502566202</v>
      </c>
      <c r="AR10" s="17"/>
      <c r="AS10" s="17">
        <v>0.146002387362379</v>
      </c>
      <c r="AT10" s="17">
        <v>0.2080418073277</v>
      </c>
      <c r="AU10" s="17"/>
      <c r="AV10" s="17">
        <v>0.19926962657041</v>
      </c>
      <c r="AW10" s="17">
        <v>0</v>
      </c>
    </row>
    <row r="11" spans="2:49" x14ac:dyDescent="0.3">
      <c r="B11" s="18" t="s">
        <v>441</v>
      </c>
      <c r="C11" s="17">
        <v>0.2363179959998</v>
      </c>
      <c r="D11" s="17">
        <v>0.22704115357052801</v>
      </c>
      <c r="E11" s="17">
        <v>0.241953115484979</v>
      </c>
      <c r="F11" s="17"/>
      <c r="G11" s="17">
        <v>0</v>
      </c>
      <c r="H11" s="17">
        <v>0.29257657122349001</v>
      </c>
      <c r="I11" s="17">
        <v>0.113095285276463</v>
      </c>
      <c r="J11" s="17">
        <v>0.33583921422770302</v>
      </c>
      <c r="K11" s="17">
        <v>0.137616931774558</v>
      </c>
      <c r="L11" s="17">
        <v>0.31046252820109599</v>
      </c>
      <c r="M11" s="17"/>
      <c r="N11" s="17">
        <v>0.25393269963380599</v>
      </c>
      <c r="O11" s="17">
        <v>0.25262917573392102</v>
      </c>
      <c r="P11" s="17">
        <v>5.9547367485101997E-2</v>
      </c>
      <c r="Q11" s="17">
        <v>0.43006955215182502</v>
      </c>
      <c r="R11" s="17"/>
      <c r="S11" s="17">
        <v>0</v>
      </c>
      <c r="T11" s="17">
        <v>0.185211372478471</v>
      </c>
      <c r="U11" s="17">
        <v>0.67346239791835305</v>
      </c>
      <c r="V11" s="17">
        <v>0.47905253968821498</v>
      </c>
      <c r="W11" s="17" t="s">
        <v>280</v>
      </c>
      <c r="X11" s="17">
        <v>0</v>
      </c>
      <c r="Y11" s="17">
        <v>0</v>
      </c>
      <c r="Z11" s="17">
        <v>0.236572965071733</v>
      </c>
      <c r="AA11" s="17">
        <v>0.36106154044013899</v>
      </c>
      <c r="AB11" s="17">
        <v>0.19653078384477199</v>
      </c>
      <c r="AC11" s="17">
        <v>0.17424459048535801</v>
      </c>
      <c r="AD11" s="17">
        <v>0.21472405904335501</v>
      </c>
      <c r="AE11" s="17"/>
      <c r="AF11" s="17">
        <v>0.30821055755726501</v>
      </c>
      <c r="AG11" s="17">
        <v>0.25275162236507298</v>
      </c>
      <c r="AH11" s="17">
        <v>0.22188911725662</v>
      </c>
      <c r="AI11" s="17">
        <v>0.183402778237201</v>
      </c>
      <c r="AJ11" s="17" t="s">
        <v>280</v>
      </c>
      <c r="AK11" s="17"/>
      <c r="AL11" s="17">
        <v>0.18885115657479001</v>
      </c>
      <c r="AM11" s="17">
        <v>0.26510935254664297</v>
      </c>
      <c r="AN11" s="17">
        <v>0.74830273647870105</v>
      </c>
      <c r="AO11" s="17">
        <v>0.15390460554687299</v>
      </c>
      <c r="AP11" s="17">
        <v>0.12969073695938399</v>
      </c>
      <c r="AQ11" s="17">
        <v>0.33470545129181001</v>
      </c>
      <c r="AR11" s="17"/>
      <c r="AS11" s="17">
        <v>0.27990666808727699</v>
      </c>
      <c r="AT11" s="17">
        <v>0.18499108555282801</v>
      </c>
      <c r="AU11" s="17"/>
      <c r="AV11" s="17">
        <v>0.22878302690425301</v>
      </c>
      <c r="AW11" s="17">
        <v>0.42003357863032897</v>
      </c>
    </row>
    <row r="12" spans="2:49" x14ac:dyDescent="0.3">
      <c r="B12" s="18" t="s">
        <v>442</v>
      </c>
      <c r="C12" s="17">
        <v>0.18073308987710399</v>
      </c>
      <c r="D12" s="17">
        <v>0.16936535626919499</v>
      </c>
      <c r="E12" s="17">
        <v>0.18763829901961701</v>
      </c>
      <c r="F12" s="17"/>
      <c r="G12" s="17">
        <v>0.31152920434734499</v>
      </c>
      <c r="H12" s="17">
        <v>5.6212807151308802E-2</v>
      </c>
      <c r="I12" s="17">
        <v>0.25357161940851403</v>
      </c>
      <c r="J12" s="17">
        <v>0.396498138779461</v>
      </c>
      <c r="K12" s="17">
        <v>6.4314881135165994E-2</v>
      </c>
      <c r="L12" s="17">
        <v>9.6204972761648799E-2</v>
      </c>
      <c r="M12" s="17"/>
      <c r="N12" s="17">
        <v>0.14973334210700101</v>
      </c>
      <c r="O12" s="17">
        <v>0.199352326230824</v>
      </c>
      <c r="P12" s="17">
        <v>0.21657157611238201</v>
      </c>
      <c r="Q12" s="17">
        <v>0.149987648084009</v>
      </c>
      <c r="R12" s="17"/>
      <c r="S12" s="17">
        <v>0.19577411119000501</v>
      </c>
      <c r="T12" s="17">
        <v>0.23583256634295699</v>
      </c>
      <c r="U12" s="17">
        <v>0.167357374225963</v>
      </c>
      <c r="V12" s="17">
        <v>0.140961335215708</v>
      </c>
      <c r="W12" s="17" t="s">
        <v>280</v>
      </c>
      <c r="X12" s="17">
        <v>0.225419080275614</v>
      </c>
      <c r="Y12" s="17">
        <v>0.26081878833968802</v>
      </c>
      <c r="Z12" s="17">
        <v>0</v>
      </c>
      <c r="AA12" s="17">
        <v>0.26897529275360998</v>
      </c>
      <c r="AB12" s="17">
        <v>0</v>
      </c>
      <c r="AC12" s="17">
        <v>0.32549440875251501</v>
      </c>
      <c r="AD12" s="17">
        <v>0</v>
      </c>
      <c r="AE12" s="17"/>
      <c r="AF12" s="17">
        <v>0.23339378322625401</v>
      </c>
      <c r="AG12" s="17">
        <v>0.256577655942058</v>
      </c>
      <c r="AH12" s="17">
        <v>0.12307066424593199</v>
      </c>
      <c r="AI12" s="17">
        <v>0</v>
      </c>
      <c r="AJ12" s="17" t="s">
        <v>280</v>
      </c>
      <c r="AK12" s="17"/>
      <c r="AL12" s="17">
        <v>0.143222160266439</v>
      </c>
      <c r="AM12" s="17">
        <v>0.23265509399113199</v>
      </c>
      <c r="AN12" s="17">
        <v>0</v>
      </c>
      <c r="AO12" s="17">
        <v>0.22936993934335101</v>
      </c>
      <c r="AP12" s="17">
        <v>0.23986938117027101</v>
      </c>
      <c r="AQ12" s="17">
        <v>0</v>
      </c>
      <c r="AR12" s="17"/>
      <c r="AS12" s="17">
        <v>0.11751031046155</v>
      </c>
      <c r="AT12" s="17">
        <v>0.25517972433199998</v>
      </c>
      <c r="AU12" s="17"/>
      <c r="AV12" s="17">
        <v>0.16038255337377999</v>
      </c>
      <c r="AW12" s="17">
        <v>0</v>
      </c>
    </row>
    <row r="13" spans="2:49" x14ac:dyDescent="0.3">
      <c r="B13" s="18" t="s">
        <v>531</v>
      </c>
      <c r="C13" s="17">
        <v>0.392462788928364</v>
      </c>
      <c r="D13" s="17">
        <v>0.33737803413231698</v>
      </c>
      <c r="E13" s="17">
        <v>0.42592343865418902</v>
      </c>
      <c r="F13" s="17"/>
      <c r="G13" s="17">
        <v>0</v>
      </c>
      <c r="H13" s="17">
        <v>0.35039674681920802</v>
      </c>
      <c r="I13" s="17">
        <v>0.32981081962444703</v>
      </c>
      <c r="J13" s="17">
        <v>0.13773058070012201</v>
      </c>
      <c r="K13" s="17">
        <v>0.72901316356555801</v>
      </c>
      <c r="L13" s="17">
        <v>0.59333249903725505</v>
      </c>
      <c r="M13" s="17"/>
      <c r="N13" s="17">
        <v>0.496974400654841</v>
      </c>
      <c r="O13" s="17">
        <v>0.494645697701251</v>
      </c>
      <c r="P13" s="17">
        <v>0.30484474109972598</v>
      </c>
      <c r="Q13" s="17">
        <v>0.17359724171618501</v>
      </c>
      <c r="R13" s="17"/>
      <c r="S13" s="17">
        <v>0.501036864771918</v>
      </c>
      <c r="T13" s="17">
        <v>0.47969715552512299</v>
      </c>
      <c r="U13" s="17">
        <v>0</v>
      </c>
      <c r="V13" s="17">
        <v>0</v>
      </c>
      <c r="W13" s="17" t="s">
        <v>280</v>
      </c>
      <c r="X13" s="17">
        <v>0.51007252031331796</v>
      </c>
      <c r="Y13" s="17">
        <v>0.73918121166031203</v>
      </c>
      <c r="Z13" s="17">
        <v>0.51451663516092105</v>
      </c>
      <c r="AA13" s="17">
        <v>0.24172640005186199</v>
      </c>
      <c r="AB13" s="17">
        <v>0.60377234454807405</v>
      </c>
      <c r="AC13" s="17">
        <v>0.50026100076212698</v>
      </c>
      <c r="AD13" s="17">
        <v>0.47418949824524997</v>
      </c>
      <c r="AE13" s="17"/>
      <c r="AF13" s="17">
        <v>0.306821875007878</v>
      </c>
      <c r="AG13" s="17">
        <v>0.33686142693260601</v>
      </c>
      <c r="AH13" s="17">
        <v>0.39865562916021902</v>
      </c>
      <c r="AI13" s="17">
        <v>0.40346159578540403</v>
      </c>
      <c r="AJ13" s="17" t="s">
        <v>280</v>
      </c>
      <c r="AK13" s="17"/>
      <c r="AL13" s="17">
        <v>0.270791118708957</v>
      </c>
      <c r="AM13" s="17">
        <v>0.42465463803918602</v>
      </c>
      <c r="AN13" s="17">
        <v>0.25169726352129901</v>
      </c>
      <c r="AO13" s="17">
        <v>0.45979806462912798</v>
      </c>
      <c r="AP13" s="17">
        <v>0.63043988187034505</v>
      </c>
      <c r="AQ13" s="17">
        <v>0.33813341368252903</v>
      </c>
      <c r="AR13" s="17"/>
      <c r="AS13" s="17">
        <v>0.42700581762151002</v>
      </c>
      <c r="AT13" s="17">
        <v>0.35178738278747201</v>
      </c>
      <c r="AU13" s="17"/>
      <c r="AV13" s="17">
        <v>0.37119995570066899</v>
      </c>
      <c r="AW13" s="17">
        <v>0.57996642136967003</v>
      </c>
    </row>
    <row r="14" spans="2:49" x14ac:dyDescent="0.3">
      <c r="B14" s="18" t="s">
        <v>443</v>
      </c>
      <c r="C14" s="21">
        <v>0.19048612519473301</v>
      </c>
      <c r="D14" s="21">
        <v>0.26621545602795899</v>
      </c>
      <c r="E14" s="21">
        <v>0.144485146841215</v>
      </c>
      <c r="F14" s="21"/>
      <c r="G14" s="21">
        <v>0.68847079565265501</v>
      </c>
      <c r="H14" s="21">
        <v>0.30081387480599298</v>
      </c>
      <c r="I14" s="21">
        <v>0.30352227569057599</v>
      </c>
      <c r="J14" s="21">
        <v>0.129932066292715</v>
      </c>
      <c r="K14" s="21">
        <v>6.9055023524717096E-2</v>
      </c>
      <c r="L14" s="21">
        <v>0</v>
      </c>
      <c r="M14" s="21"/>
      <c r="N14" s="21">
        <v>9.9359557604351903E-2</v>
      </c>
      <c r="O14" s="21">
        <v>5.3372800334004697E-2</v>
      </c>
      <c r="P14" s="21">
        <v>0.41903631530278901</v>
      </c>
      <c r="Q14" s="21">
        <v>0.246345558047981</v>
      </c>
      <c r="R14" s="21"/>
      <c r="S14" s="21">
        <v>0.30318902403807702</v>
      </c>
      <c r="T14" s="21">
        <v>9.9258905653449497E-2</v>
      </c>
      <c r="U14" s="21">
        <v>0.159180227855684</v>
      </c>
      <c r="V14" s="21">
        <v>0.37998612509607699</v>
      </c>
      <c r="W14" s="21" t="s">
        <v>280</v>
      </c>
      <c r="X14" s="21">
        <v>0.26450839941106802</v>
      </c>
      <c r="Y14" s="21">
        <v>0</v>
      </c>
      <c r="Z14" s="21">
        <v>0.248910399767346</v>
      </c>
      <c r="AA14" s="21">
        <v>0.128236766754389</v>
      </c>
      <c r="AB14" s="21">
        <v>0.19969687160715399</v>
      </c>
      <c r="AC14" s="21">
        <v>0</v>
      </c>
      <c r="AD14" s="21">
        <v>0.31108644271139502</v>
      </c>
      <c r="AE14" s="21"/>
      <c r="AF14" s="21">
        <v>0.15157378420860201</v>
      </c>
      <c r="AG14" s="21">
        <v>0.153809294760263</v>
      </c>
      <c r="AH14" s="21">
        <v>0.25638458933722902</v>
      </c>
      <c r="AI14" s="21">
        <v>0.413135625977395</v>
      </c>
      <c r="AJ14" s="21" t="s">
        <v>280</v>
      </c>
      <c r="AK14" s="21"/>
      <c r="AL14" s="21">
        <v>0.39713556444981402</v>
      </c>
      <c r="AM14" s="21">
        <v>7.7580915423039395E-2</v>
      </c>
      <c r="AN14" s="21">
        <v>0</v>
      </c>
      <c r="AO14" s="21">
        <v>0.15692739048064799</v>
      </c>
      <c r="AP14" s="21">
        <v>0</v>
      </c>
      <c r="AQ14" s="21">
        <v>0.32716113502566202</v>
      </c>
      <c r="AR14" s="21"/>
      <c r="AS14" s="21">
        <v>0.17557720382966299</v>
      </c>
      <c r="AT14" s="21">
        <v>0.2080418073277</v>
      </c>
      <c r="AU14" s="21"/>
      <c r="AV14" s="21">
        <v>0.23963446402129901</v>
      </c>
      <c r="AW14" s="21">
        <v>0</v>
      </c>
    </row>
    <row r="15" spans="2:49" x14ac:dyDescent="0.3">
      <c r="B15" s="18" t="s">
        <v>532</v>
      </c>
      <c r="C15" s="21">
        <v>0.57319587880546796</v>
      </c>
      <c r="D15" s="21">
        <v>0.50674339040151195</v>
      </c>
      <c r="E15" s="21">
        <v>0.61356173767380595</v>
      </c>
      <c r="F15" s="21"/>
      <c r="G15" s="21">
        <v>0.31152920434734499</v>
      </c>
      <c r="H15" s="21">
        <v>0.40660955397051601</v>
      </c>
      <c r="I15" s="21">
        <v>0.58338243903296105</v>
      </c>
      <c r="J15" s="21">
        <v>0.53422871947958295</v>
      </c>
      <c r="K15" s="21">
        <v>0.79332804470072404</v>
      </c>
      <c r="L15" s="21">
        <v>0.68953747179890401</v>
      </c>
      <c r="M15" s="21"/>
      <c r="N15" s="21">
        <v>0.64670774276184195</v>
      </c>
      <c r="O15" s="21">
        <v>0.69399802393207499</v>
      </c>
      <c r="P15" s="21">
        <v>0.52141631721210802</v>
      </c>
      <c r="Q15" s="21">
        <v>0.32358488980019401</v>
      </c>
      <c r="R15" s="21"/>
      <c r="S15" s="21">
        <v>0.69681097596192199</v>
      </c>
      <c r="T15" s="21">
        <v>0.71552972186807995</v>
      </c>
      <c r="U15" s="21">
        <v>0.167357374225963</v>
      </c>
      <c r="V15" s="21">
        <v>0.140961335215708</v>
      </c>
      <c r="W15" s="21" t="s">
        <v>280</v>
      </c>
      <c r="X15" s="21">
        <v>0.73549160058893204</v>
      </c>
      <c r="Y15" s="21">
        <v>1</v>
      </c>
      <c r="Z15" s="21">
        <v>0.51451663516092105</v>
      </c>
      <c r="AA15" s="21">
        <v>0.51070169280547195</v>
      </c>
      <c r="AB15" s="21">
        <v>0.60377234454807405</v>
      </c>
      <c r="AC15" s="21">
        <v>0.82575540951464199</v>
      </c>
      <c r="AD15" s="21">
        <v>0.47418949824524997</v>
      </c>
      <c r="AE15" s="21"/>
      <c r="AF15" s="21">
        <v>0.54021565823413298</v>
      </c>
      <c r="AG15" s="21">
        <v>0.59343908287466396</v>
      </c>
      <c r="AH15" s="21">
        <v>0.52172629340615095</v>
      </c>
      <c r="AI15" s="21">
        <v>0.40346159578540403</v>
      </c>
      <c r="AJ15" s="21" t="s">
        <v>280</v>
      </c>
      <c r="AK15" s="21"/>
      <c r="AL15" s="21">
        <v>0.41401327897539603</v>
      </c>
      <c r="AM15" s="21">
        <v>0.65730973203031695</v>
      </c>
      <c r="AN15" s="21">
        <v>0.25169726352129901</v>
      </c>
      <c r="AO15" s="21">
        <v>0.68916800397248001</v>
      </c>
      <c r="AP15" s="21">
        <v>0.87030926304061595</v>
      </c>
      <c r="AQ15" s="21">
        <v>0.33813341368252903</v>
      </c>
      <c r="AR15" s="21"/>
      <c r="AS15" s="21">
        <v>0.54451612808306005</v>
      </c>
      <c r="AT15" s="21">
        <v>0.60696710711947199</v>
      </c>
      <c r="AU15" s="21"/>
      <c r="AV15" s="21">
        <v>0.53158250907444804</v>
      </c>
      <c r="AW15" s="21">
        <v>0.57996642136967003</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W20"/>
  <sheetViews>
    <sheetView showGridLines="0"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4.5305034574808098E-2</v>
      </c>
      <c r="D9" s="17">
        <v>4.2321526182419099E-2</v>
      </c>
      <c r="E9" s="17">
        <v>4.7117335085927997E-2</v>
      </c>
      <c r="F9" s="17"/>
      <c r="G9" s="17">
        <v>0.33806012841088801</v>
      </c>
      <c r="H9" s="17">
        <v>0.123747286141071</v>
      </c>
      <c r="I9" s="17">
        <v>0</v>
      </c>
      <c r="J9" s="17">
        <v>0</v>
      </c>
      <c r="K9" s="17">
        <v>0</v>
      </c>
      <c r="L9" s="17">
        <v>0</v>
      </c>
      <c r="M9" s="17"/>
      <c r="N9" s="17">
        <v>5.1168005345596901E-2</v>
      </c>
      <c r="O9" s="17">
        <v>0</v>
      </c>
      <c r="P9" s="17">
        <v>6.4811336758304694E-2</v>
      </c>
      <c r="Q9" s="17">
        <v>8.3745455472878205E-2</v>
      </c>
      <c r="R9" s="17"/>
      <c r="S9" s="17">
        <v>0.101840965855044</v>
      </c>
      <c r="T9" s="17">
        <v>0</v>
      </c>
      <c r="U9" s="17">
        <v>0</v>
      </c>
      <c r="V9" s="17">
        <v>0</v>
      </c>
      <c r="W9" s="17" t="s">
        <v>280</v>
      </c>
      <c r="X9" s="17">
        <v>0</v>
      </c>
      <c r="Y9" s="17">
        <v>0</v>
      </c>
      <c r="Z9" s="17">
        <v>0.248910399767346</v>
      </c>
      <c r="AA9" s="17">
        <v>0.128236766754389</v>
      </c>
      <c r="AB9" s="17">
        <v>0</v>
      </c>
      <c r="AC9" s="17">
        <v>0</v>
      </c>
      <c r="AD9" s="17">
        <v>0</v>
      </c>
      <c r="AE9" s="17"/>
      <c r="AF9" s="17">
        <v>7.5482457808842093E-2</v>
      </c>
      <c r="AG9" s="17">
        <v>0</v>
      </c>
      <c r="AH9" s="17">
        <v>0</v>
      </c>
      <c r="AI9" s="17">
        <v>0.413135625977395</v>
      </c>
      <c r="AJ9" s="17" t="s">
        <v>280</v>
      </c>
      <c r="AK9" s="17"/>
      <c r="AL9" s="17">
        <v>9.8102265168379194E-2</v>
      </c>
      <c r="AM9" s="17">
        <v>0</v>
      </c>
      <c r="AN9" s="17">
        <v>0</v>
      </c>
      <c r="AO9" s="17">
        <v>0</v>
      </c>
      <c r="AP9" s="17">
        <v>0</v>
      </c>
      <c r="AQ9" s="17">
        <v>0.32716113502566202</v>
      </c>
      <c r="AR9" s="17"/>
      <c r="AS9" s="17">
        <v>5.6595533715382298E-2</v>
      </c>
      <c r="AT9" s="17">
        <v>3.2010148299611199E-2</v>
      </c>
      <c r="AU9" s="17"/>
      <c r="AV9" s="17">
        <v>7.7243742878161298E-2</v>
      </c>
      <c r="AW9" s="17">
        <v>0</v>
      </c>
    </row>
    <row r="10" spans="2:49" x14ac:dyDescent="0.3">
      <c r="B10" s="18" t="s">
        <v>440</v>
      </c>
      <c r="C10" s="17">
        <v>0.110864794077785</v>
      </c>
      <c r="D10" s="17">
        <v>0.13091790963726599</v>
      </c>
      <c r="E10" s="17">
        <v>9.8683741840524905E-2</v>
      </c>
      <c r="F10" s="17"/>
      <c r="G10" s="17">
        <v>0</v>
      </c>
      <c r="H10" s="17">
        <v>0.17714097115931299</v>
      </c>
      <c r="I10" s="17">
        <v>0.15574509330934</v>
      </c>
      <c r="J10" s="17">
        <v>0.134711208561828</v>
      </c>
      <c r="K10" s="17">
        <v>0</v>
      </c>
      <c r="L10" s="17">
        <v>0.102835793300636</v>
      </c>
      <c r="M10" s="17"/>
      <c r="N10" s="17">
        <v>4.9391794073482299E-2</v>
      </c>
      <c r="O10" s="17">
        <v>5.1288300684897502E-2</v>
      </c>
      <c r="P10" s="17">
        <v>0.14950827323564</v>
      </c>
      <c r="Q10" s="17">
        <v>0.25695409403709302</v>
      </c>
      <c r="R10" s="17"/>
      <c r="S10" s="17">
        <v>0</v>
      </c>
      <c r="T10" s="17">
        <v>0</v>
      </c>
      <c r="U10" s="17">
        <v>0.31448496644358798</v>
      </c>
      <c r="V10" s="17">
        <v>0.16178066763899199</v>
      </c>
      <c r="W10" s="17" t="s">
        <v>280</v>
      </c>
      <c r="X10" s="17">
        <v>0</v>
      </c>
      <c r="Y10" s="17">
        <v>0</v>
      </c>
      <c r="Z10" s="17">
        <v>0</v>
      </c>
      <c r="AA10" s="17">
        <v>0</v>
      </c>
      <c r="AB10" s="17">
        <v>0.19653078384477199</v>
      </c>
      <c r="AC10" s="17">
        <v>0</v>
      </c>
      <c r="AD10" s="17">
        <v>0.76516459451035801</v>
      </c>
      <c r="AE10" s="17"/>
      <c r="AF10" s="17">
        <v>7.7223078785143007E-2</v>
      </c>
      <c r="AG10" s="17">
        <v>4.8893495372911898E-2</v>
      </c>
      <c r="AH10" s="17">
        <v>0.203465448732146</v>
      </c>
      <c r="AI10" s="17">
        <v>0.183402778237201</v>
      </c>
      <c r="AJ10" s="17" t="s">
        <v>280</v>
      </c>
      <c r="AK10" s="17"/>
      <c r="AL10" s="17">
        <v>9.0036318382707495E-2</v>
      </c>
      <c r="AM10" s="17">
        <v>0.13727271511827299</v>
      </c>
      <c r="AN10" s="17">
        <v>0.240268380944681</v>
      </c>
      <c r="AO10" s="17">
        <v>7.9788449888575697E-2</v>
      </c>
      <c r="AP10" s="17">
        <v>0</v>
      </c>
      <c r="AQ10" s="17">
        <v>0.33470545129181001</v>
      </c>
      <c r="AR10" s="17"/>
      <c r="AS10" s="17">
        <v>5.8988960467063499E-2</v>
      </c>
      <c r="AT10" s="17">
        <v>0.17195007469280199</v>
      </c>
      <c r="AU10" s="17"/>
      <c r="AV10" s="17">
        <v>8.0510382990335402E-2</v>
      </c>
      <c r="AW10" s="17">
        <v>0</v>
      </c>
    </row>
    <row r="11" spans="2:49" x14ac:dyDescent="0.3">
      <c r="B11" s="18" t="s">
        <v>441</v>
      </c>
      <c r="C11" s="17">
        <v>0.294554772069062</v>
      </c>
      <c r="D11" s="17">
        <v>0.231266760604739</v>
      </c>
      <c r="E11" s="17">
        <v>0.33299840300274702</v>
      </c>
      <c r="F11" s="17"/>
      <c r="G11" s="17">
        <v>0.350410667241767</v>
      </c>
      <c r="H11" s="17">
        <v>0.29144289428563303</v>
      </c>
      <c r="I11" s="17">
        <v>0.10801119968363899</v>
      </c>
      <c r="J11" s="17">
        <v>0.414024684017956</v>
      </c>
      <c r="K11" s="17">
        <v>0.28708177305364402</v>
      </c>
      <c r="L11" s="17">
        <v>0.28080349996868498</v>
      </c>
      <c r="M11" s="17"/>
      <c r="N11" s="17">
        <v>0.243190012757971</v>
      </c>
      <c r="O11" s="17">
        <v>0.15369346472888801</v>
      </c>
      <c r="P11" s="17">
        <v>0.37882161398363701</v>
      </c>
      <c r="Q11" s="17">
        <v>0.49526136802423398</v>
      </c>
      <c r="R11" s="17"/>
      <c r="S11" s="17">
        <v>0.201348058183034</v>
      </c>
      <c r="T11" s="17">
        <v>0.463289223443269</v>
      </c>
      <c r="U11" s="17">
        <v>0.34925319978241598</v>
      </c>
      <c r="V11" s="17">
        <v>0.453019159871898</v>
      </c>
      <c r="W11" s="17" t="s">
        <v>280</v>
      </c>
      <c r="X11" s="17">
        <v>0</v>
      </c>
      <c r="Y11" s="17">
        <v>0.26446862071233601</v>
      </c>
      <c r="Z11" s="17">
        <v>0.25725831758046003</v>
      </c>
      <c r="AA11" s="17">
        <v>0.63003683319374904</v>
      </c>
      <c r="AB11" s="17">
        <v>0.19653078384477199</v>
      </c>
      <c r="AC11" s="17">
        <v>0</v>
      </c>
      <c r="AD11" s="17">
        <v>0</v>
      </c>
      <c r="AE11" s="17"/>
      <c r="AF11" s="17">
        <v>0.39697539671593501</v>
      </c>
      <c r="AG11" s="17">
        <v>0.35010128565277299</v>
      </c>
      <c r="AH11" s="17">
        <v>0.26013445491208997</v>
      </c>
      <c r="AI11" s="17">
        <v>0.183402778237201</v>
      </c>
      <c r="AJ11" s="17" t="s">
        <v>280</v>
      </c>
      <c r="AK11" s="17"/>
      <c r="AL11" s="17">
        <v>0.23999131247385699</v>
      </c>
      <c r="AM11" s="17">
        <v>0.26510935254664297</v>
      </c>
      <c r="AN11" s="17">
        <v>0.75973161905531905</v>
      </c>
      <c r="AO11" s="17">
        <v>0.23922242685176501</v>
      </c>
      <c r="AP11" s="17">
        <v>0.35137580605007501</v>
      </c>
      <c r="AQ11" s="17">
        <v>0.33813341368252903</v>
      </c>
      <c r="AR11" s="17"/>
      <c r="AS11" s="17">
        <v>0.32463233384073797</v>
      </c>
      <c r="AT11" s="17">
        <v>0.25913758118928798</v>
      </c>
      <c r="AU11" s="17"/>
      <c r="AV11" s="17">
        <v>0.30002119451386799</v>
      </c>
      <c r="AW11" s="17">
        <v>0.39209002736597998</v>
      </c>
    </row>
    <row r="12" spans="2:49" x14ac:dyDescent="0.3">
      <c r="B12" s="18" t="s">
        <v>442</v>
      </c>
      <c r="C12" s="17">
        <v>0.28165405354092798</v>
      </c>
      <c r="D12" s="17">
        <v>0.31675572992393902</v>
      </c>
      <c r="E12" s="17">
        <v>0.26033191273100698</v>
      </c>
      <c r="F12" s="17"/>
      <c r="G12" s="17">
        <v>0.31152920434734499</v>
      </c>
      <c r="H12" s="17">
        <v>0.234155702673667</v>
      </c>
      <c r="I12" s="17">
        <v>0.36666690468497698</v>
      </c>
      <c r="J12" s="17">
        <v>0.31831266898920701</v>
      </c>
      <c r="K12" s="17">
        <v>0.35299986010964501</v>
      </c>
      <c r="L12" s="17">
        <v>0.106489167762348</v>
      </c>
      <c r="M12" s="17"/>
      <c r="N12" s="17">
        <v>0.403127472618722</v>
      </c>
      <c r="O12" s="17">
        <v>0.300942185446679</v>
      </c>
      <c r="P12" s="17">
        <v>0.200608564034857</v>
      </c>
      <c r="Q12" s="17">
        <v>0.16403908246579399</v>
      </c>
      <c r="R12" s="17"/>
      <c r="S12" s="17">
        <v>0.49832687744369702</v>
      </c>
      <c r="T12" s="17">
        <v>0.336320150004013</v>
      </c>
      <c r="U12" s="17">
        <v>0.33626183377399599</v>
      </c>
      <c r="V12" s="17">
        <v>0.16699471503202601</v>
      </c>
      <c r="W12" s="17" t="s">
        <v>280</v>
      </c>
      <c r="X12" s="17">
        <v>0.225419080275614</v>
      </c>
      <c r="Y12" s="17">
        <v>0.26081878833968802</v>
      </c>
      <c r="Z12" s="17">
        <v>0</v>
      </c>
      <c r="AA12" s="17">
        <v>0.120863200025931</v>
      </c>
      <c r="AB12" s="17">
        <v>0.19969687160715399</v>
      </c>
      <c r="AC12" s="17">
        <v>0.67032373132318901</v>
      </c>
      <c r="AD12" s="17">
        <v>0</v>
      </c>
      <c r="AE12" s="17"/>
      <c r="AF12" s="17">
        <v>0.22151116828137599</v>
      </c>
      <c r="AG12" s="17">
        <v>0.39941809705917403</v>
      </c>
      <c r="AH12" s="17">
        <v>0.21802187048316499</v>
      </c>
      <c r="AI12" s="17">
        <v>0</v>
      </c>
      <c r="AJ12" s="17" t="s">
        <v>280</v>
      </c>
      <c r="AK12" s="17"/>
      <c r="AL12" s="17">
        <v>0.23130178719140401</v>
      </c>
      <c r="AM12" s="17">
        <v>0.33702367173456699</v>
      </c>
      <c r="AN12" s="17">
        <v>0</v>
      </c>
      <c r="AO12" s="17">
        <v>0.37462079852063102</v>
      </c>
      <c r="AP12" s="17">
        <v>0.38543324637778997</v>
      </c>
      <c r="AQ12" s="17">
        <v>0</v>
      </c>
      <c r="AR12" s="17"/>
      <c r="AS12" s="17">
        <v>0.28373379028963103</v>
      </c>
      <c r="AT12" s="17">
        <v>0.27920510392301401</v>
      </c>
      <c r="AU12" s="17"/>
      <c r="AV12" s="17">
        <v>0.27242780859903998</v>
      </c>
      <c r="AW12" s="17">
        <v>0.31472282487907199</v>
      </c>
    </row>
    <row r="13" spans="2:49" x14ac:dyDescent="0.3">
      <c r="B13" s="18" t="s">
        <v>531</v>
      </c>
      <c r="C13" s="17">
        <v>0.26762134573741703</v>
      </c>
      <c r="D13" s="17">
        <v>0.278738073651637</v>
      </c>
      <c r="E13" s="17">
        <v>0.260868607339792</v>
      </c>
      <c r="F13" s="17"/>
      <c r="G13" s="17">
        <v>0</v>
      </c>
      <c r="H13" s="17">
        <v>0.17351314574031701</v>
      </c>
      <c r="I13" s="17">
        <v>0.36957680232204299</v>
      </c>
      <c r="J13" s="17">
        <v>0.13295143843100801</v>
      </c>
      <c r="K13" s="17">
        <v>0.35991836683671102</v>
      </c>
      <c r="L13" s="17">
        <v>0.50987153896833004</v>
      </c>
      <c r="M13" s="17"/>
      <c r="N13" s="17">
        <v>0.25312271520422802</v>
      </c>
      <c r="O13" s="17">
        <v>0.49407604913953501</v>
      </c>
      <c r="P13" s="17">
        <v>0.20625021198756099</v>
      </c>
      <c r="Q13" s="17">
        <v>0</v>
      </c>
      <c r="R13" s="17"/>
      <c r="S13" s="17">
        <v>0.19848409851822499</v>
      </c>
      <c r="T13" s="17">
        <v>0.200390626552718</v>
      </c>
      <c r="U13" s="17">
        <v>0</v>
      </c>
      <c r="V13" s="17">
        <v>0.218205457457085</v>
      </c>
      <c r="W13" s="17" t="s">
        <v>280</v>
      </c>
      <c r="X13" s="17">
        <v>0.77458091972438603</v>
      </c>
      <c r="Y13" s="17">
        <v>0.47471259094797502</v>
      </c>
      <c r="Z13" s="17">
        <v>0.493831282652194</v>
      </c>
      <c r="AA13" s="17">
        <v>0.120863200025931</v>
      </c>
      <c r="AB13" s="17">
        <v>0.40724156070330098</v>
      </c>
      <c r="AC13" s="17">
        <v>0.32967626867681099</v>
      </c>
      <c r="AD13" s="17">
        <v>0.23483540548964199</v>
      </c>
      <c r="AE13" s="17"/>
      <c r="AF13" s="17">
        <v>0.228807898408704</v>
      </c>
      <c r="AG13" s="17">
        <v>0.201587121915141</v>
      </c>
      <c r="AH13" s="17">
        <v>0.31837822587260001</v>
      </c>
      <c r="AI13" s="17">
        <v>0.220058817548203</v>
      </c>
      <c r="AJ13" s="17" t="s">
        <v>280</v>
      </c>
      <c r="AK13" s="17"/>
      <c r="AL13" s="17">
        <v>0.34056831678365201</v>
      </c>
      <c r="AM13" s="17">
        <v>0.26059426060051799</v>
      </c>
      <c r="AN13" s="17">
        <v>0</v>
      </c>
      <c r="AO13" s="17">
        <v>0.30636832473902897</v>
      </c>
      <c r="AP13" s="17">
        <v>0.26319094757213501</v>
      </c>
      <c r="AQ13" s="17">
        <v>0</v>
      </c>
      <c r="AR13" s="17"/>
      <c r="AS13" s="17">
        <v>0.27604938168718501</v>
      </c>
      <c r="AT13" s="17">
        <v>0.257697091895286</v>
      </c>
      <c r="AU13" s="17"/>
      <c r="AV13" s="17">
        <v>0.26979687101859601</v>
      </c>
      <c r="AW13" s="17">
        <v>0.29318714775494698</v>
      </c>
    </row>
    <row r="14" spans="2:49" x14ac:dyDescent="0.3">
      <c r="B14" s="18" t="s">
        <v>443</v>
      </c>
      <c r="C14" s="21">
        <v>0.15616982865259299</v>
      </c>
      <c r="D14" s="21">
        <v>0.17323943581968501</v>
      </c>
      <c r="E14" s="21">
        <v>0.145801076926453</v>
      </c>
      <c r="F14" s="21"/>
      <c r="G14" s="21">
        <v>0.33806012841088801</v>
      </c>
      <c r="H14" s="21">
        <v>0.30088825730038399</v>
      </c>
      <c r="I14" s="21">
        <v>0.15574509330934</v>
      </c>
      <c r="J14" s="21">
        <v>0.134711208561828</v>
      </c>
      <c r="K14" s="21">
        <v>0</v>
      </c>
      <c r="L14" s="21">
        <v>0.102835793300636</v>
      </c>
      <c r="M14" s="21"/>
      <c r="N14" s="21">
        <v>0.100559799419079</v>
      </c>
      <c r="O14" s="21">
        <v>5.1288300684897502E-2</v>
      </c>
      <c r="P14" s="21">
        <v>0.214319609993945</v>
      </c>
      <c r="Q14" s="21">
        <v>0.340699549509971</v>
      </c>
      <c r="R14" s="21"/>
      <c r="S14" s="21">
        <v>0.101840965855044</v>
      </c>
      <c r="T14" s="21">
        <v>0</v>
      </c>
      <c r="U14" s="21">
        <v>0.31448496644358798</v>
      </c>
      <c r="V14" s="21">
        <v>0.16178066763899199</v>
      </c>
      <c r="W14" s="21" t="s">
        <v>280</v>
      </c>
      <c r="X14" s="21">
        <v>0</v>
      </c>
      <c r="Y14" s="21">
        <v>0</v>
      </c>
      <c r="Z14" s="21">
        <v>0.248910399767346</v>
      </c>
      <c r="AA14" s="21">
        <v>0.128236766754389</v>
      </c>
      <c r="AB14" s="21">
        <v>0.19653078384477199</v>
      </c>
      <c r="AC14" s="21">
        <v>0</v>
      </c>
      <c r="AD14" s="21">
        <v>0.76516459451035801</v>
      </c>
      <c r="AE14" s="21"/>
      <c r="AF14" s="21">
        <v>0.152705536593985</v>
      </c>
      <c r="AG14" s="21">
        <v>4.8893495372911898E-2</v>
      </c>
      <c r="AH14" s="21">
        <v>0.203465448732146</v>
      </c>
      <c r="AI14" s="21">
        <v>0.59653840421459603</v>
      </c>
      <c r="AJ14" s="21" t="s">
        <v>280</v>
      </c>
      <c r="AK14" s="21"/>
      <c r="AL14" s="21">
        <v>0.18813858355108701</v>
      </c>
      <c r="AM14" s="21">
        <v>0.13727271511827299</v>
      </c>
      <c r="AN14" s="21">
        <v>0.240268380944681</v>
      </c>
      <c r="AO14" s="21">
        <v>7.9788449888575697E-2</v>
      </c>
      <c r="AP14" s="21">
        <v>0</v>
      </c>
      <c r="AQ14" s="21">
        <v>0.66186658631747097</v>
      </c>
      <c r="AR14" s="21"/>
      <c r="AS14" s="21">
        <v>0.115584494182446</v>
      </c>
      <c r="AT14" s="21">
        <v>0.20396022299241301</v>
      </c>
      <c r="AU14" s="21"/>
      <c r="AV14" s="21">
        <v>0.15775412586849699</v>
      </c>
      <c r="AW14" s="21">
        <v>0</v>
      </c>
    </row>
    <row r="15" spans="2:49" x14ac:dyDescent="0.3">
      <c r="B15" s="18" t="s">
        <v>532</v>
      </c>
      <c r="C15" s="21">
        <v>0.54927539927834501</v>
      </c>
      <c r="D15" s="21">
        <v>0.59549380357557602</v>
      </c>
      <c r="E15" s="21">
        <v>0.52120052007079998</v>
      </c>
      <c r="F15" s="21"/>
      <c r="G15" s="21">
        <v>0.31152920434734499</v>
      </c>
      <c r="H15" s="21">
        <v>0.40766884841398299</v>
      </c>
      <c r="I15" s="21">
        <v>0.73624370700702102</v>
      </c>
      <c r="J15" s="21">
        <v>0.451264107420216</v>
      </c>
      <c r="K15" s="21">
        <v>0.71291822694635598</v>
      </c>
      <c r="L15" s="21">
        <v>0.616360706730678</v>
      </c>
      <c r="M15" s="21"/>
      <c r="N15" s="21">
        <v>0.65625018782294997</v>
      </c>
      <c r="O15" s="21">
        <v>0.79501823458621401</v>
      </c>
      <c r="P15" s="21">
        <v>0.40685877602241899</v>
      </c>
      <c r="Q15" s="21">
        <v>0.16403908246579399</v>
      </c>
      <c r="R15" s="21"/>
      <c r="S15" s="21">
        <v>0.69681097596192199</v>
      </c>
      <c r="T15" s="21">
        <v>0.53671077655673105</v>
      </c>
      <c r="U15" s="21">
        <v>0.33626183377399599</v>
      </c>
      <c r="V15" s="21">
        <v>0.38520017248911098</v>
      </c>
      <c r="W15" s="21" t="s">
        <v>280</v>
      </c>
      <c r="X15" s="21">
        <v>1</v>
      </c>
      <c r="Y15" s="21">
        <v>0.73553137928766399</v>
      </c>
      <c r="Z15" s="21">
        <v>0.493831282652194</v>
      </c>
      <c r="AA15" s="21">
        <v>0.24172640005186199</v>
      </c>
      <c r="AB15" s="21">
        <v>0.60693843231045597</v>
      </c>
      <c r="AC15" s="21">
        <v>1</v>
      </c>
      <c r="AD15" s="21">
        <v>0.23483540548964199</v>
      </c>
      <c r="AE15" s="21"/>
      <c r="AF15" s="21">
        <v>0.45031906669007998</v>
      </c>
      <c r="AG15" s="21">
        <v>0.60100521897431503</v>
      </c>
      <c r="AH15" s="21">
        <v>0.53640009635576502</v>
      </c>
      <c r="AI15" s="21">
        <v>0.220058817548203</v>
      </c>
      <c r="AJ15" s="21" t="s">
        <v>280</v>
      </c>
      <c r="AK15" s="21"/>
      <c r="AL15" s="21">
        <v>0.571870103975056</v>
      </c>
      <c r="AM15" s="21">
        <v>0.59761793233508398</v>
      </c>
      <c r="AN15" s="21">
        <v>0</v>
      </c>
      <c r="AO15" s="21">
        <v>0.68098912325965999</v>
      </c>
      <c r="AP15" s="21">
        <v>0.64862419394992599</v>
      </c>
      <c r="AQ15" s="21">
        <v>0</v>
      </c>
      <c r="AR15" s="21"/>
      <c r="AS15" s="21">
        <v>0.55978317197681604</v>
      </c>
      <c r="AT15" s="21">
        <v>0.53690219581829901</v>
      </c>
      <c r="AU15" s="21"/>
      <c r="AV15" s="21">
        <v>0.54222467961763499</v>
      </c>
      <c r="AW15" s="21">
        <v>0.60790997263402002</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W20"/>
  <sheetViews>
    <sheetView showGridLines="0" workbookViewId="0">
      <pane xSplit="2" topLeftCell="C1" activePane="topRight" state="frozen"/>
      <selection pane="topRight" activeCell="B6" sqref="B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7.6987454625069701E-2</v>
      </c>
      <c r="D9" s="17">
        <v>7.8905797936540803E-2</v>
      </c>
      <c r="E9" s="17">
        <v>7.5822177338519606E-2</v>
      </c>
      <c r="F9" s="17"/>
      <c r="G9" s="17">
        <v>0</v>
      </c>
      <c r="H9" s="17">
        <v>5.8165842498186501E-2</v>
      </c>
      <c r="I9" s="17">
        <v>0</v>
      </c>
      <c r="J9" s="17">
        <v>0.139974357966687</v>
      </c>
      <c r="K9" s="17">
        <v>0.15050476805320201</v>
      </c>
      <c r="L9" s="17">
        <v>0</v>
      </c>
      <c r="M9" s="17"/>
      <c r="N9" s="17">
        <v>0.10378914623312401</v>
      </c>
      <c r="O9" s="17">
        <v>5.1715883073270102E-2</v>
      </c>
      <c r="P9" s="17">
        <v>0.13006910216665399</v>
      </c>
      <c r="Q9" s="17">
        <v>0</v>
      </c>
      <c r="R9" s="17"/>
      <c r="S9" s="17">
        <v>0</v>
      </c>
      <c r="T9" s="17">
        <v>0</v>
      </c>
      <c r="U9" s="17">
        <v>0.16890445954803401</v>
      </c>
      <c r="V9" s="17">
        <v>0</v>
      </c>
      <c r="W9" s="17" t="s">
        <v>280</v>
      </c>
      <c r="X9" s="17">
        <v>0</v>
      </c>
      <c r="Y9" s="17">
        <v>0</v>
      </c>
      <c r="Z9" s="17">
        <v>0.25725831758046003</v>
      </c>
      <c r="AA9" s="17">
        <v>0.25712851718072699</v>
      </c>
      <c r="AB9" s="17">
        <v>0</v>
      </c>
      <c r="AC9" s="17">
        <v>0.17058473208531599</v>
      </c>
      <c r="AD9" s="17">
        <v>0</v>
      </c>
      <c r="AE9" s="17"/>
      <c r="AF9" s="17">
        <v>0.165803762524805</v>
      </c>
      <c r="AG9" s="17">
        <v>0</v>
      </c>
      <c r="AH9" s="17">
        <v>8.9087679344639903E-2</v>
      </c>
      <c r="AI9" s="17">
        <v>0</v>
      </c>
      <c r="AJ9" s="17" t="s">
        <v>280</v>
      </c>
      <c r="AK9" s="17"/>
      <c r="AL9" s="17">
        <v>0</v>
      </c>
      <c r="AM9" s="17">
        <v>0</v>
      </c>
      <c r="AN9" s="17">
        <v>0</v>
      </c>
      <c r="AO9" s="17">
        <v>0.24515397850824799</v>
      </c>
      <c r="AP9" s="17">
        <v>0.13303897787201799</v>
      </c>
      <c r="AQ9" s="17">
        <v>0.33813341368252903</v>
      </c>
      <c r="AR9" s="17"/>
      <c r="AS9" s="17">
        <v>8.4339563523297204E-2</v>
      </c>
      <c r="AT9" s="17">
        <v>6.8330135717570503E-2</v>
      </c>
      <c r="AU9" s="17"/>
      <c r="AV9" s="17">
        <v>7.7065978668206803E-2</v>
      </c>
      <c r="AW9" s="17">
        <v>0.104276034219265</v>
      </c>
    </row>
    <row r="10" spans="2:49" x14ac:dyDescent="0.3">
      <c r="B10" s="18" t="s">
        <v>440</v>
      </c>
      <c r="C10" s="17">
        <v>0.18059855156396101</v>
      </c>
      <c r="D10" s="17">
        <v>0.25779011012998898</v>
      </c>
      <c r="E10" s="17">
        <v>0.13370935849172799</v>
      </c>
      <c r="F10" s="17"/>
      <c r="G10" s="17">
        <v>0.33806012841088801</v>
      </c>
      <c r="H10" s="17">
        <v>0.23921030550125699</v>
      </c>
      <c r="I10" s="17">
        <v>0.15574509330934</v>
      </c>
      <c r="J10" s="17">
        <v>0.19750581027539499</v>
      </c>
      <c r="K10" s="17">
        <v>7.15146889446477E-2</v>
      </c>
      <c r="L10" s="17">
        <v>0.181085194814782</v>
      </c>
      <c r="M10" s="17"/>
      <c r="N10" s="17">
        <v>0.14228127158907899</v>
      </c>
      <c r="O10" s="17">
        <v>9.5411115328616E-2</v>
      </c>
      <c r="P10" s="17">
        <v>0.279341473667645</v>
      </c>
      <c r="Q10" s="17">
        <v>0.246345558047981</v>
      </c>
      <c r="R10" s="17"/>
      <c r="S10" s="17">
        <v>0.197627445494163</v>
      </c>
      <c r="T10" s="17">
        <v>0.17686486592818401</v>
      </c>
      <c r="U10" s="17">
        <v>0.159180227855684</v>
      </c>
      <c r="V10" s="17">
        <v>0.15225195458417301</v>
      </c>
      <c r="W10" s="17" t="s">
        <v>280</v>
      </c>
      <c r="X10" s="17">
        <v>0</v>
      </c>
      <c r="Y10" s="17">
        <v>0.50048434163774702</v>
      </c>
      <c r="Z10" s="17">
        <v>0.248910399767346</v>
      </c>
      <c r="AA10" s="17">
        <v>0.26094674235320198</v>
      </c>
      <c r="AB10" s="17">
        <v>0</v>
      </c>
      <c r="AC10" s="17">
        <v>0</v>
      </c>
      <c r="AD10" s="17">
        <v>0.31108644271139502</v>
      </c>
      <c r="AE10" s="17"/>
      <c r="AF10" s="17">
        <v>0.15157378420860201</v>
      </c>
      <c r="AG10" s="17">
        <v>0.14611472515333099</v>
      </c>
      <c r="AH10" s="17">
        <v>0.19326818830408299</v>
      </c>
      <c r="AI10" s="17">
        <v>0.413135625977395</v>
      </c>
      <c r="AJ10" s="17" t="s">
        <v>280</v>
      </c>
      <c r="AK10" s="17"/>
      <c r="AL10" s="17">
        <v>0.241680237130936</v>
      </c>
      <c r="AM10" s="17">
        <v>0.13009498572068601</v>
      </c>
      <c r="AN10" s="17">
        <v>0.24277989100377501</v>
      </c>
      <c r="AO10" s="17">
        <v>7.7138940592072006E-2</v>
      </c>
      <c r="AP10" s="17">
        <v>0.22053954276714999</v>
      </c>
      <c r="AQ10" s="17">
        <v>0.32716113502566202</v>
      </c>
      <c r="AR10" s="17"/>
      <c r="AS10" s="17">
        <v>0.182124452668633</v>
      </c>
      <c r="AT10" s="17">
        <v>0.17880175928744399</v>
      </c>
      <c r="AU10" s="17"/>
      <c r="AV10" s="17">
        <v>0.21950389902029399</v>
      </c>
      <c r="AW10" s="17">
        <v>7.9669576336246398E-2</v>
      </c>
    </row>
    <row r="11" spans="2:49" x14ac:dyDescent="0.3">
      <c r="B11" s="18" t="s">
        <v>441</v>
      </c>
      <c r="C11" s="17">
        <v>0.32521684872293599</v>
      </c>
      <c r="D11" s="17">
        <v>0.22623682975232301</v>
      </c>
      <c r="E11" s="17">
        <v>0.38534121084261602</v>
      </c>
      <c r="F11" s="17"/>
      <c r="G11" s="17">
        <v>0.31152920434734499</v>
      </c>
      <c r="H11" s="17">
        <v>0.47395719355239802</v>
      </c>
      <c r="I11" s="17">
        <v>0.33867657840918303</v>
      </c>
      <c r="J11" s="17">
        <v>0.39360100627081701</v>
      </c>
      <c r="K11" s="17">
        <v>0.14319646676584999</v>
      </c>
      <c r="L11" s="17">
        <v>0.19904076606228499</v>
      </c>
      <c r="M11" s="17"/>
      <c r="N11" s="17">
        <v>0.41012100436341897</v>
      </c>
      <c r="O11" s="17">
        <v>0.35315966328099602</v>
      </c>
      <c r="P11" s="17">
        <v>0.12198185288382001</v>
      </c>
      <c r="Q11" s="17">
        <v>0.426168623632669</v>
      </c>
      <c r="R11" s="17"/>
      <c r="S11" s="17">
        <v>0.205223177718074</v>
      </c>
      <c r="T11" s="17">
        <v>0.19711580818128599</v>
      </c>
      <c r="U11" s="17">
        <v>0.50455793837032004</v>
      </c>
      <c r="V11" s="17">
        <v>0.62954258795874196</v>
      </c>
      <c r="W11" s="17" t="s">
        <v>280</v>
      </c>
      <c r="X11" s="17">
        <v>0.48992747968668199</v>
      </c>
      <c r="Y11" s="17">
        <v>0.26446862071233601</v>
      </c>
      <c r="Z11" s="17">
        <v>0.236572965071733</v>
      </c>
      <c r="AA11" s="17">
        <v>0.249161249237774</v>
      </c>
      <c r="AB11" s="17">
        <v>0.39622765545192601</v>
      </c>
      <c r="AC11" s="17">
        <v>0.160637402718974</v>
      </c>
      <c r="AD11" s="17">
        <v>0.449559464532997</v>
      </c>
      <c r="AE11" s="17"/>
      <c r="AF11" s="17">
        <v>0.160210921562016</v>
      </c>
      <c r="AG11" s="17">
        <v>0.35688443440603801</v>
      </c>
      <c r="AH11" s="17">
        <v>0.43395189457669198</v>
      </c>
      <c r="AI11" s="17">
        <v>0.40346159578540403</v>
      </c>
      <c r="AJ11" s="17" t="s">
        <v>280</v>
      </c>
      <c r="AK11" s="17"/>
      <c r="AL11" s="17">
        <v>0.32928664402211799</v>
      </c>
      <c r="AM11" s="17">
        <v>0.271676488015968</v>
      </c>
      <c r="AN11" s="17">
        <v>0.75722010899622505</v>
      </c>
      <c r="AO11" s="17">
        <v>0.22015992644354099</v>
      </c>
      <c r="AP11" s="17">
        <v>0.39402721085505898</v>
      </c>
      <c r="AQ11" s="17">
        <v>0.33470545129181001</v>
      </c>
      <c r="AR11" s="17"/>
      <c r="AS11" s="17">
        <v>0.252052585671875</v>
      </c>
      <c r="AT11" s="17">
        <v>0.411369865038828</v>
      </c>
      <c r="AU11" s="17"/>
      <c r="AV11" s="17">
        <v>0.19033548074060899</v>
      </c>
      <c r="AW11" s="17">
        <v>0.42121556079563</v>
      </c>
    </row>
    <row r="12" spans="2:49" x14ac:dyDescent="0.3">
      <c r="B12" s="18" t="s">
        <v>442</v>
      </c>
      <c r="C12" s="17">
        <v>0.177147639460596</v>
      </c>
      <c r="D12" s="17">
        <v>0.19752149577355799</v>
      </c>
      <c r="E12" s="17">
        <v>0.16477175665642499</v>
      </c>
      <c r="F12" s="17"/>
      <c r="G12" s="17">
        <v>0.350410667241767</v>
      </c>
      <c r="H12" s="17">
        <v>0.114378649649495</v>
      </c>
      <c r="I12" s="17">
        <v>0.143082427509235</v>
      </c>
      <c r="J12" s="17">
        <v>0.13118824478697799</v>
      </c>
      <c r="K12" s="17">
        <v>0.20130270271005801</v>
      </c>
      <c r="L12" s="17">
        <v>0.31144199649437998</v>
      </c>
      <c r="M12" s="17"/>
      <c r="N12" s="17">
        <v>0.19823242986843601</v>
      </c>
      <c r="O12" s="17">
        <v>0.149309644618878</v>
      </c>
      <c r="P12" s="17">
        <v>0.20192662992594501</v>
      </c>
      <c r="Q12" s="17">
        <v>0.15388857660316399</v>
      </c>
      <c r="R12" s="17"/>
      <c r="S12" s="17">
        <v>0.39146605430245601</v>
      </c>
      <c r="T12" s="17">
        <v>0.23583256634295699</v>
      </c>
      <c r="U12" s="17">
        <v>0.167357374225963</v>
      </c>
      <c r="V12" s="17">
        <v>0</v>
      </c>
      <c r="W12" s="17" t="s">
        <v>280</v>
      </c>
      <c r="X12" s="17">
        <v>0</v>
      </c>
      <c r="Y12" s="17">
        <v>0</v>
      </c>
      <c r="Z12" s="17">
        <v>0</v>
      </c>
      <c r="AA12" s="17">
        <v>0.111900291202366</v>
      </c>
      <c r="AB12" s="17">
        <v>0</v>
      </c>
      <c r="AC12" s="17">
        <v>0.66877786519571003</v>
      </c>
      <c r="AD12" s="17">
        <v>0</v>
      </c>
      <c r="AE12" s="17"/>
      <c r="AF12" s="17">
        <v>0.29360363329587202</v>
      </c>
      <c r="AG12" s="17">
        <v>0.25041008115118402</v>
      </c>
      <c r="AH12" s="17">
        <v>4.0083848386377602E-2</v>
      </c>
      <c r="AI12" s="17">
        <v>0</v>
      </c>
      <c r="AJ12" s="17" t="s">
        <v>280</v>
      </c>
      <c r="AK12" s="17"/>
      <c r="AL12" s="17">
        <v>0.178583290135477</v>
      </c>
      <c r="AM12" s="17">
        <v>0.23046734086054499</v>
      </c>
      <c r="AN12" s="17">
        <v>0</v>
      </c>
      <c r="AO12" s="17">
        <v>0.14842095711560199</v>
      </c>
      <c r="AP12" s="17">
        <v>0.25239426850577201</v>
      </c>
      <c r="AQ12" s="17">
        <v>0</v>
      </c>
      <c r="AR12" s="17"/>
      <c r="AS12" s="17">
        <v>0.223254299868513</v>
      </c>
      <c r="AT12" s="17">
        <v>0.122855725611585</v>
      </c>
      <c r="AU12" s="17"/>
      <c r="AV12" s="17">
        <v>0.197603172516231</v>
      </c>
      <c r="AW12" s="17">
        <v>0.29356253974824897</v>
      </c>
    </row>
    <row r="13" spans="2:49" x14ac:dyDescent="0.3">
      <c r="B13" s="18" t="s">
        <v>531</v>
      </c>
      <c r="C13" s="17">
        <v>0.24004950562743699</v>
      </c>
      <c r="D13" s="17">
        <v>0.23954576640758901</v>
      </c>
      <c r="E13" s="17">
        <v>0.24035549667070999</v>
      </c>
      <c r="F13" s="17"/>
      <c r="G13" s="17">
        <v>0</v>
      </c>
      <c r="H13" s="17">
        <v>0.11428800879866299</v>
      </c>
      <c r="I13" s="17">
        <v>0.36249590077224098</v>
      </c>
      <c r="J13" s="17">
        <v>0.13773058070012201</v>
      </c>
      <c r="K13" s="17">
        <v>0.433481373526242</v>
      </c>
      <c r="L13" s="17">
        <v>0.308432042628553</v>
      </c>
      <c r="M13" s="17"/>
      <c r="N13" s="17">
        <v>0.14557614794594201</v>
      </c>
      <c r="O13" s="17">
        <v>0.35040369369823998</v>
      </c>
      <c r="P13" s="17">
        <v>0.26668094135593501</v>
      </c>
      <c r="Q13" s="17">
        <v>0.17359724171618501</v>
      </c>
      <c r="R13" s="17"/>
      <c r="S13" s="17">
        <v>0.20568332248530799</v>
      </c>
      <c r="T13" s="17">
        <v>0.39018675954757298</v>
      </c>
      <c r="U13" s="17">
        <v>0</v>
      </c>
      <c r="V13" s="17">
        <v>0.218205457457085</v>
      </c>
      <c r="W13" s="17" t="s">
        <v>280</v>
      </c>
      <c r="X13" s="17">
        <v>0.51007252031331796</v>
      </c>
      <c r="Y13" s="17">
        <v>0.235047037649917</v>
      </c>
      <c r="Z13" s="17">
        <v>0.25725831758046003</v>
      </c>
      <c r="AA13" s="17">
        <v>0.120863200025931</v>
      </c>
      <c r="AB13" s="17">
        <v>0.60377234454807405</v>
      </c>
      <c r="AC13" s="17">
        <v>0</v>
      </c>
      <c r="AD13" s="17">
        <v>0.23935409275560801</v>
      </c>
      <c r="AE13" s="17"/>
      <c r="AF13" s="17">
        <v>0.228807898408704</v>
      </c>
      <c r="AG13" s="17">
        <v>0.24659075928944801</v>
      </c>
      <c r="AH13" s="17">
        <v>0.243608389388208</v>
      </c>
      <c r="AI13" s="17">
        <v>0.183402778237201</v>
      </c>
      <c r="AJ13" s="17" t="s">
        <v>280</v>
      </c>
      <c r="AK13" s="17"/>
      <c r="AL13" s="17">
        <v>0.25044982871146898</v>
      </c>
      <c r="AM13" s="17">
        <v>0.36776118540280001</v>
      </c>
      <c r="AN13" s="17">
        <v>0</v>
      </c>
      <c r="AO13" s="17">
        <v>0.30912619734053798</v>
      </c>
      <c r="AP13" s="17">
        <v>0</v>
      </c>
      <c r="AQ13" s="17">
        <v>0</v>
      </c>
      <c r="AR13" s="17"/>
      <c r="AS13" s="17">
        <v>0.25822909826768198</v>
      </c>
      <c r="AT13" s="17">
        <v>0.21864251434457299</v>
      </c>
      <c r="AU13" s="17"/>
      <c r="AV13" s="17">
        <v>0.31549146905465902</v>
      </c>
      <c r="AW13" s="17">
        <v>0.101276288900609</v>
      </c>
    </row>
    <row r="14" spans="2:49" x14ac:dyDescent="0.3">
      <c r="B14" s="18" t="s">
        <v>443</v>
      </c>
      <c r="C14" s="21">
        <v>0.25758600618903099</v>
      </c>
      <c r="D14" s="21">
        <v>0.33669590806652899</v>
      </c>
      <c r="E14" s="21">
        <v>0.209531535830248</v>
      </c>
      <c r="F14" s="21"/>
      <c r="G14" s="21">
        <v>0.33806012841088801</v>
      </c>
      <c r="H14" s="21">
        <v>0.29737614799944401</v>
      </c>
      <c r="I14" s="21">
        <v>0.15574509330934</v>
      </c>
      <c r="J14" s="21">
        <v>0.33748016824208299</v>
      </c>
      <c r="K14" s="21">
        <v>0.22201945699785</v>
      </c>
      <c r="L14" s="21">
        <v>0.181085194814782</v>
      </c>
      <c r="M14" s="21"/>
      <c r="N14" s="21">
        <v>0.24607041782220301</v>
      </c>
      <c r="O14" s="21">
        <v>0.14712699840188601</v>
      </c>
      <c r="P14" s="21">
        <v>0.40941057583430002</v>
      </c>
      <c r="Q14" s="21">
        <v>0.246345558047981</v>
      </c>
      <c r="R14" s="21"/>
      <c r="S14" s="21">
        <v>0.197627445494163</v>
      </c>
      <c r="T14" s="21">
        <v>0.17686486592818401</v>
      </c>
      <c r="U14" s="21">
        <v>0.32808468740371799</v>
      </c>
      <c r="V14" s="21">
        <v>0.15225195458417301</v>
      </c>
      <c r="W14" s="21" t="s">
        <v>280</v>
      </c>
      <c r="X14" s="21">
        <v>0</v>
      </c>
      <c r="Y14" s="21">
        <v>0.50048434163774702</v>
      </c>
      <c r="Z14" s="21">
        <v>0.506168717347806</v>
      </c>
      <c r="AA14" s="21">
        <v>0.51807525953392997</v>
      </c>
      <c r="AB14" s="21">
        <v>0</v>
      </c>
      <c r="AC14" s="21">
        <v>0.17058473208531599</v>
      </c>
      <c r="AD14" s="21">
        <v>0.31108644271139502</v>
      </c>
      <c r="AE14" s="21"/>
      <c r="AF14" s="21">
        <v>0.31737754673340701</v>
      </c>
      <c r="AG14" s="21">
        <v>0.14611472515333099</v>
      </c>
      <c r="AH14" s="21">
        <v>0.282355867648723</v>
      </c>
      <c r="AI14" s="21">
        <v>0.413135625977395</v>
      </c>
      <c r="AJ14" s="21" t="s">
        <v>280</v>
      </c>
      <c r="AK14" s="21"/>
      <c r="AL14" s="21">
        <v>0.241680237130936</v>
      </c>
      <c r="AM14" s="21">
        <v>0.13009498572068601</v>
      </c>
      <c r="AN14" s="21">
        <v>0.24277989100377501</v>
      </c>
      <c r="AO14" s="21">
        <v>0.32229291910031999</v>
      </c>
      <c r="AP14" s="21">
        <v>0.353578520639168</v>
      </c>
      <c r="AQ14" s="21">
        <v>0.66529454870819005</v>
      </c>
      <c r="AR14" s="21"/>
      <c r="AS14" s="21">
        <v>0.26646401619193</v>
      </c>
      <c r="AT14" s="21">
        <v>0.24713189500501401</v>
      </c>
      <c r="AU14" s="21"/>
      <c r="AV14" s="21">
        <v>0.29656987768850102</v>
      </c>
      <c r="AW14" s="21">
        <v>0.18394561055551201</v>
      </c>
    </row>
    <row r="15" spans="2:49" x14ac:dyDescent="0.3">
      <c r="B15" s="18" t="s">
        <v>532</v>
      </c>
      <c r="C15" s="21">
        <v>0.41719714508803302</v>
      </c>
      <c r="D15" s="21">
        <v>0.437067262181147</v>
      </c>
      <c r="E15" s="21">
        <v>0.40512725332713501</v>
      </c>
      <c r="F15" s="21"/>
      <c r="G15" s="21">
        <v>0.350410667241767</v>
      </c>
      <c r="H15" s="21">
        <v>0.228666658448159</v>
      </c>
      <c r="I15" s="21">
        <v>0.50557832828147697</v>
      </c>
      <c r="J15" s="21">
        <v>0.2689188254871</v>
      </c>
      <c r="K15" s="21">
        <v>0.63478407623630095</v>
      </c>
      <c r="L15" s="21">
        <v>0.61987403912293304</v>
      </c>
      <c r="M15" s="21"/>
      <c r="N15" s="21">
        <v>0.34380857781437801</v>
      </c>
      <c r="O15" s="21">
        <v>0.49971333831711801</v>
      </c>
      <c r="P15" s="21">
        <v>0.46860757128188102</v>
      </c>
      <c r="Q15" s="21">
        <v>0.32748581831934997</v>
      </c>
      <c r="R15" s="21"/>
      <c r="S15" s="21">
        <v>0.59714937678776403</v>
      </c>
      <c r="T15" s="21">
        <v>0.62601932589053</v>
      </c>
      <c r="U15" s="21">
        <v>0.167357374225963</v>
      </c>
      <c r="V15" s="21">
        <v>0.218205457457085</v>
      </c>
      <c r="W15" s="21" t="s">
        <v>280</v>
      </c>
      <c r="X15" s="21">
        <v>0.51007252031331796</v>
      </c>
      <c r="Y15" s="21">
        <v>0.235047037649917</v>
      </c>
      <c r="Z15" s="21">
        <v>0.25725831758046003</v>
      </c>
      <c r="AA15" s="21">
        <v>0.23276349122829701</v>
      </c>
      <c r="AB15" s="21">
        <v>0.60377234454807405</v>
      </c>
      <c r="AC15" s="21">
        <v>0.66877786519571003</v>
      </c>
      <c r="AD15" s="21">
        <v>0.23935409275560801</v>
      </c>
      <c r="AE15" s="21"/>
      <c r="AF15" s="21">
        <v>0.52241153170457699</v>
      </c>
      <c r="AG15" s="21">
        <v>0.49700084044063197</v>
      </c>
      <c r="AH15" s="21">
        <v>0.28369223777458602</v>
      </c>
      <c r="AI15" s="21">
        <v>0.183402778237201</v>
      </c>
      <c r="AJ15" s="21" t="s">
        <v>280</v>
      </c>
      <c r="AK15" s="21"/>
      <c r="AL15" s="21">
        <v>0.429033118846946</v>
      </c>
      <c r="AM15" s="21">
        <v>0.598228526263345</v>
      </c>
      <c r="AN15" s="21">
        <v>0</v>
      </c>
      <c r="AO15" s="21">
        <v>0.45754715445614003</v>
      </c>
      <c r="AP15" s="21">
        <v>0.25239426850577201</v>
      </c>
      <c r="AQ15" s="21">
        <v>0</v>
      </c>
      <c r="AR15" s="21"/>
      <c r="AS15" s="21">
        <v>0.48148339813619501</v>
      </c>
      <c r="AT15" s="21">
        <v>0.34149823995615802</v>
      </c>
      <c r="AU15" s="21"/>
      <c r="AV15" s="21">
        <v>0.51309464157089002</v>
      </c>
      <c r="AW15" s="21">
        <v>0.394838828648858</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W20"/>
  <sheetViews>
    <sheetView showGridLines="0" workbookViewId="0">
      <pane xSplit="2" topLeftCell="C1" activePane="topRight" state="frozen"/>
      <selection pane="topRight" activeCell="B6" sqref="B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7.6789923711822999E-2</v>
      </c>
      <c r="D9" s="17">
        <v>3.6587873322234302E-2</v>
      </c>
      <c r="E9" s="17">
        <v>0.101210232585424</v>
      </c>
      <c r="F9" s="17"/>
      <c r="G9" s="17">
        <v>0</v>
      </c>
      <c r="H9" s="17">
        <v>0.116905187649746</v>
      </c>
      <c r="I9" s="17">
        <v>0.117570093449081</v>
      </c>
      <c r="J9" s="17">
        <v>7.1930060432336101E-2</v>
      </c>
      <c r="K9" s="17">
        <v>7.4141443241132601E-2</v>
      </c>
      <c r="L9" s="17">
        <v>0</v>
      </c>
      <c r="M9" s="17"/>
      <c r="N9" s="17">
        <v>0.109418741255561</v>
      </c>
      <c r="O9" s="17">
        <v>0</v>
      </c>
      <c r="P9" s="17">
        <v>6.0239770461019797E-2</v>
      </c>
      <c r="Q9" s="17">
        <v>0.17474745181045101</v>
      </c>
      <c r="R9" s="17"/>
      <c r="S9" s="17">
        <v>0.20030259131827999</v>
      </c>
      <c r="T9" s="17">
        <v>0</v>
      </c>
      <c r="U9" s="17">
        <v>0</v>
      </c>
      <c r="V9" s="17">
        <v>0</v>
      </c>
      <c r="W9" s="17" t="s">
        <v>280</v>
      </c>
      <c r="X9" s="17">
        <v>0</v>
      </c>
      <c r="Y9" s="17">
        <v>0.26446862071233601</v>
      </c>
      <c r="Z9" s="17">
        <v>0</v>
      </c>
      <c r="AA9" s="17">
        <v>0</v>
      </c>
      <c r="AB9" s="17">
        <v>0</v>
      </c>
      <c r="AC9" s="17">
        <v>0</v>
      </c>
      <c r="AD9" s="17">
        <v>0.47418949824524997</v>
      </c>
      <c r="AE9" s="17"/>
      <c r="AF9" s="17">
        <v>0</v>
      </c>
      <c r="AG9" s="17">
        <v>5.1219219694940303E-2</v>
      </c>
      <c r="AH9" s="17">
        <v>0.136168863283712</v>
      </c>
      <c r="AI9" s="17">
        <v>0.220058817548203</v>
      </c>
      <c r="AJ9" s="17" t="s">
        <v>280</v>
      </c>
      <c r="AK9" s="17"/>
      <c r="AL9" s="17">
        <v>4.4191856680326297E-2</v>
      </c>
      <c r="AM9" s="17">
        <v>0.113734060271608</v>
      </c>
      <c r="AN9" s="17">
        <v>0.25169726352129901</v>
      </c>
      <c r="AO9" s="17">
        <v>0</v>
      </c>
      <c r="AP9" s="17">
        <v>0.144296611036972</v>
      </c>
      <c r="AQ9" s="17">
        <v>0</v>
      </c>
      <c r="AR9" s="17"/>
      <c r="AS9" s="17">
        <v>8.3871490493036993E-2</v>
      </c>
      <c r="AT9" s="17">
        <v>6.8451175899681194E-2</v>
      </c>
      <c r="AU9" s="17"/>
      <c r="AV9" s="17">
        <v>7.6953366753872293E-2</v>
      </c>
      <c r="AW9" s="17">
        <v>0.102833663059211</v>
      </c>
    </row>
    <row r="10" spans="2:49" x14ac:dyDescent="0.3">
      <c r="B10" s="18" t="s">
        <v>440</v>
      </c>
      <c r="C10" s="17">
        <v>0.36949764888770098</v>
      </c>
      <c r="D10" s="17">
        <v>0.25603069301423798</v>
      </c>
      <c r="E10" s="17">
        <v>0.43842194708953602</v>
      </c>
      <c r="F10" s="17"/>
      <c r="G10" s="17">
        <v>1</v>
      </c>
      <c r="H10" s="17">
        <v>0.35567636977980899</v>
      </c>
      <c r="I10" s="17">
        <v>0.37424548489225901</v>
      </c>
      <c r="J10" s="17">
        <v>0.32646987625289903</v>
      </c>
      <c r="K10" s="17">
        <v>0.214946182651713</v>
      </c>
      <c r="L10" s="17">
        <v>0.48759459693269902</v>
      </c>
      <c r="M10" s="17"/>
      <c r="N10" s="17">
        <v>0.34674445843247198</v>
      </c>
      <c r="O10" s="17">
        <v>0.39261117469422302</v>
      </c>
      <c r="P10" s="17">
        <v>0.45799911144507899</v>
      </c>
      <c r="Q10" s="17">
        <v>0.24318574245065799</v>
      </c>
      <c r="R10" s="17"/>
      <c r="S10" s="17">
        <v>0.51379293292317896</v>
      </c>
      <c r="T10" s="17">
        <v>0.37856543462585401</v>
      </c>
      <c r="U10" s="17">
        <v>0.50151414999927901</v>
      </c>
      <c r="V10" s="17">
        <v>0.454993957438872</v>
      </c>
      <c r="W10" s="17" t="s">
        <v>280</v>
      </c>
      <c r="X10" s="17">
        <v>0.225419080275614</v>
      </c>
      <c r="Y10" s="17">
        <v>0.239665553298058</v>
      </c>
      <c r="Z10" s="17">
        <v>0.248910399767346</v>
      </c>
      <c r="AA10" s="17">
        <v>0.13270997559881301</v>
      </c>
      <c r="AB10" s="17">
        <v>0.19969687160715399</v>
      </c>
      <c r="AC10" s="17">
        <v>0.49973899923787302</v>
      </c>
      <c r="AD10" s="17">
        <v>0.52581050175474997</v>
      </c>
      <c r="AE10" s="17"/>
      <c r="AF10" s="17">
        <v>0.30470403397449702</v>
      </c>
      <c r="AG10" s="17">
        <v>0.44844111827827099</v>
      </c>
      <c r="AH10" s="17">
        <v>0.41016418590812198</v>
      </c>
      <c r="AI10" s="17">
        <v>0.19786735916422099</v>
      </c>
      <c r="AJ10" s="17" t="s">
        <v>280</v>
      </c>
      <c r="AK10" s="17"/>
      <c r="AL10" s="17">
        <v>0.43132774387906397</v>
      </c>
      <c r="AM10" s="17">
        <v>7.7580915423039395E-2</v>
      </c>
      <c r="AN10" s="17">
        <v>0.24277989100377501</v>
      </c>
      <c r="AO10" s="17">
        <v>0.45621225535698401</v>
      </c>
      <c r="AP10" s="17">
        <v>0.72266441109100998</v>
      </c>
      <c r="AQ10" s="17">
        <v>0.66186658631747097</v>
      </c>
      <c r="AR10" s="17"/>
      <c r="AS10" s="17">
        <v>0.318752205658131</v>
      </c>
      <c r="AT10" s="17">
        <v>0.42925186243678298</v>
      </c>
      <c r="AU10" s="17"/>
      <c r="AV10" s="17">
        <v>0.368892257041878</v>
      </c>
      <c r="AW10" s="17">
        <v>0.18132125723015699</v>
      </c>
    </row>
    <row r="11" spans="2:49" x14ac:dyDescent="0.3">
      <c r="B11" s="18" t="s">
        <v>441</v>
      </c>
      <c r="C11" s="17">
        <v>0.149749099245438</v>
      </c>
      <c r="D11" s="17">
        <v>0.120646400431656</v>
      </c>
      <c r="E11" s="17">
        <v>0.16742722479378</v>
      </c>
      <c r="F11" s="17"/>
      <c r="G11" s="17">
        <v>0</v>
      </c>
      <c r="H11" s="17">
        <v>0.18555217157658399</v>
      </c>
      <c r="I11" s="17">
        <v>0</v>
      </c>
      <c r="J11" s="17">
        <v>0.20082171258590101</v>
      </c>
      <c r="K11" s="17">
        <v>7.5181370015249299E-2</v>
      </c>
      <c r="L11" s="17">
        <v>0.30628175095606403</v>
      </c>
      <c r="M11" s="17"/>
      <c r="N11" s="17">
        <v>9.8928849731163102E-2</v>
      </c>
      <c r="O11" s="17">
        <v>0.204650765141424</v>
      </c>
      <c r="P11" s="17">
        <v>6.4811336758304694E-2</v>
      </c>
      <c r="Q11" s="17">
        <v>0.26184164295323797</v>
      </c>
      <c r="R11" s="17"/>
      <c r="S11" s="17">
        <v>0</v>
      </c>
      <c r="T11" s="17">
        <v>9.59028231446718E-2</v>
      </c>
      <c r="U11" s="17">
        <v>0.33112847577475801</v>
      </c>
      <c r="V11" s="17">
        <v>0.15980587007201699</v>
      </c>
      <c r="W11" s="17" t="s">
        <v>280</v>
      </c>
      <c r="X11" s="17">
        <v>0</v>
      </c>
      <c r="Y11" s="17">
        <v>0</v>
      </c>
      <c r="Z11" s="17">
        <v>0</v>
      </c>
      <c r="AA11" s="17">
        <v>0.61016150722045903</v>
      </c>
      <c r="AB11" s="17">
        <v>0.20362078035165099</v>
      </c>
      <c r="AC11" s="17">
        <v>0</v>
      </c>
      <c r="AD11" s="17">
        <v>0</v>
      </c>
      <c r="AE11" s="17"/>
      <c r="AF11" s="17">
        <v>0.22800735431590199</v>
      </c>
      <c r="AG11" s="17">
        <v>4.8893495372911898E-2</v>
      </c>
      <c r="AH11" s="17">
        <v>0.13428880480195499</v>
      </c>
      <c r="AI11" s="17">
        <v>0.21526826681317299</v>
      </c>
      <c r="AJ11" s="17" t="s">
        <v>280</v>
      </c>
      <c r="AK11" s="17"/>
      <c r="AL11" s="17">
        <v>5.1117122962421199E-2</v>
      </c>
      <c r="AM11" s="17">
        <v>0.26820458639192701</v>
      </c>
      <c r="AN11" s="17">
        <v>0.50552284547492599</v>
      </c>
      <c r="AO11" s="17">
        <v>7.3085023471306604E-2</v>
      </c>
      <c r="AP11" s="17">
        <v>0.13303897787201799</v>
      </c>
      <c r="AQ11" s="17">
        <v>0</v>
      </c>
      <c r="AR11" s="17"/>
      <c r="AS11" s="17">
        <v>0.22285059899578499</v>
      </c>
      <c r="AT11" s="17">
        <v>6.3669988514664905E-2</v>
      </c>
      <c r="AU11" s="17"/>
      <c r="AV11" s="17">
        <v>0.18964586891355001</v>
      </c>
      <c r="AW11" s="17">
        <v>0.313862822189788</v>
      </c>
    </row>
    <row r="12" spans="2:49" x14ac:dyDescent="0.3">
      <c r="B12" s="18" t="s">
        <v>442</v>
      </c>
      <c r="C12" s="17">
        <v>0.20930082698768501</v>
      </c>
      <c r="D12" s="17">
        <v>0.310590051293963</v>
      </c>
      <c r="E12" s="17">
        <v>0.14777376259279701</v>
      </c>
      <c r="F12" s="17"/>
      <c r="G12" s="17">
        <v>0</v>
      </c>
      <c r="H12" s="17">
        <v>0.172484620817519</v>
      </c>
      <c r="I12" s="17">
        <v>0.36040723927742502</v>
      </c>
      <c r="J12" s="17">
        <v>0.26782691229785599</v>
      </c>
      <c r="K12" s="17">
        <v>0.200280358533582</v>
      </c>
      <c r="L12" s="17">
        <v>0.10381526159392</v>
      </c>
      <c r="M12" s="17"/>
      <c r="N12" s="17">
        <v>0.29861833748356198</v>
      </c>
      <c r="O12" s="17">
        <v>0.19898616479039499</v>
      </c>
      <c r="P12" s="17">
        <v>0.14949946304051501</v>
      </c>
      <c r="Q12" s="17">
        <v>0.16403908246579399</v>
      </c>
      <c r="R12" s="17"/>
      <c r="S12" s="17">
        <v>0.285904475758541</v>
      </c>
      <c r="T12" s="17">
        <v>0.33350189633909799</v>
      </c>
      <c r="U12" s="17">
        <v>0.167357374225963</v>
      </c>
      <c r="V12" s="17">
        <v>0.16699471503202601</v>
      </c>
      <c r="W12" s="17" t="s">
        <v>280</v>
      </c>
      <c r="X12" s="17">
        <v>0</v>
      </c>
      <c r="Y12" s="17">
        <v>0.49586582598960499</v>
      </c>
      <c r="Z12" s="17">
        <v>0.236572965071733</v>
      </c>
      <c r="AA12" s="17">
        <v>0.13626531715479601</v>
      </c>
      <c r="AB12" s="17">
        <v>0</v>
      </c>
      <c r="AC12" s="17">
        <v>0.34116946417063199</v>
      </c>
      <c r="AD12" s="17">
        <v>0</v>
      </c>
      <c r="AE12" s="17"/>
      <c r="AF12" s="17">
        <v>0.23339378322625401</v>
      </c>
      <c r="AG12" s="17">
        <v>0.29965528998096802</v>
      </c>
      <c r="AH12" s="17">
        <v>0.128271150657362</v>
      </c>
      <c r="AI12" s="17">
        <v>0</v>
      </c>
      <c r="AJ12" s="17" t="s">
        <v>280</v>
      </c>
      <c r="AK12" s="17"/>
      <c r="AL12" s="17">
        <v>0.227979506088132</v>
      </c>
      <c r="AM12" s="17">
        <v>0.33030651659624599</v>
      </c>
      <c r="AN12" s="17">
        <v>0</v>
      </c>
      <c r="AO12" s="17">
        <v>0.239670330076977</v>
      </c>
      <c r="AP12" s="17">
        <v>0</v>
      </c>
      <c r="AQ12" s="17">
        <v>0</v>
      </c>
      <c r="AR12" s="17"/>
      <c r="AS12" s="17">
        <v>0.17454694251387101</v>
      </c>
      <c r="AT12" s="17">
        <v>0.25022452185253302</v>
      </c>
      <c r="AU12" s="17"/>
      <c r="AV12" s="17">
        <v>0.16238053567494401</v>
      </c>
      <c r="AW12" s="17">
        <v>0.207894352113382</v>
      </c>
    </row>
    <row r="13" spans="2:49" x14ac:dyDescent="0.3">
      <c r="B13" s="18" t="s">
        <v>531</v>
      </c>
      <c r="C13" s="17">
        <v>0.19466250116735301</v>
      </c>
      <c r="D13" s="17">
        <v>0.27614498193790799</v>
      </c>
      <c r="E13" s="17">
        <v>0.145166832938462</v>
      </c>
      <c r="F13" s="17"/>
      <c r="G13" s="17">
        <v>0</v>
      </c>
      <c r="H13" s="17">
        <v>0.16938165017634199</v>
      </c>
      <c r="I13" s="17">
        <v>0.14777718238123599</v>
      </c>
      <c r="J13" s="17">
        <v>0.13295143843100801</v>
      </c>
      <c r="K13" s="17">
        <v>0.43545064555832302</v>
      </c>
      <c r="L13" s="17">
        <v>0.10230839051731599</v>
      </c>
      <c r="M13" s="17"/>
      <c r="N13" s="17">
        <v>0.14628961309724201</v>
      </c>
      <c r="O13" s="17">
        <v>0.20375189537395799</v>
      </c>
      <c r="P13" s="17">
        <v>0.26745031829508198</v>
      </c>
      <c r="Q13" s="17">
        <v>0.15618608031985901</v>
      </c>
      <c r="R13" s="17"/>
      <c r="S13" s="17">
        <v>0</v>
      </c>
      <c r="T13" s="17">
        <v>0.192029845890376</v>
      </c>
      <c r="U13" s="17">
        <v>0</v>
      </c>
      <c r="V13" s="17">
        <v>0.218205457457085</v>
      </c>
      <c r="W13" s="17" t="s">
        <v>280</v>
      </c>
      <c r="X13" s="17">
        <v>0.77458091972438603</v>
      </c>
      <c r="Y13" s="17">
        <v>0</v>
      </c>
      <c r="Z13" s="17">
        <v>0.51451663516092105</v>
      </c>
      <c r="AA13" s="17">
        <v>0.120863200025931</v>
      </c>
      <c r="AB13" s="17">
        <v>0.59668234804119502</v>
      </c>
      <c r="AC13" s="17">
        <v>0.159091536591495</v>
      </c>
      <c r="AD13" s="17">
        <v>0</v>
      </c>
      <c r="AE13" s="17"/>
      <c r="AF13" s="17">
        <v>0.233894828483346</v>
      </c>
      <c r="AG13" s="17">
        <v>0.151790876672909</v>
      </c>
      <c r="AH13" s="17">
        <v>0.19110699534884801</v>
      </c>
      <c r="AI13" s="17">
        <v>0.36680555647440199</v>
      </c>
      <c r="AJ13" s="17" t="s">
        <v>280</v>
      </c>
      <c r="AK13" s="17"/>
      <c r="AL13" s="17">
        <v>0.24538377039005599</v>
      </c>
      <c r="AM13" s="17">
        <v>0.21017392131717899</v>
      </c>
      <c r="AN13" s="17">
        <v>0</v>
      </c>
      <c r="AO13" s="17">
        <v>0.231032391094733</v>
      </c>
      <c r="AP13" s="17">
        <v>0</v>
      </c>
      <c r="AQ13" s="17">
        <v>0.33813341368252903</v>
      </c>
      <c r="AR13" s="17"/>
      <c r="AS13" s="17">
        <v>0.199978762339177</v>
      </c>
      <c r="AT13" s="17">
        <v>0.18840245129633801</v>
      </c>
      <c r="AU13" s="17"/>
      <c r="AV13" s="17">
        <v>0.20212797161575599</v>
      </c>
      <c r="AW13" s="17">
        <v>0.19408790540746099</v>
      </c>
    </row>
    <row r="14" spans="2:49" x14ac:dyDescent="0.3">
      <c r="B14" s="18" t="s">
        <v>443</v>
      </c>
      <c r="C14" s="21">
        <v>0.44628757259952401</v>
      </c>
      <c r="D14" s="21">
        <v>0.29261856633647199</v>
      </c>
      <c r="E14" s="21">
        <v>0.53963217967495902</v>
      </c>
      <c r="F14" s="21"/>
      <c r="G14" s="21">
        <v>1</v>
      </c>
      <c r="H14" s="21">
        <v>0.47258155742955499</v>
      </c>
      <c r="I14" s="21">
        <v>0.49181557834133999</v>
      </c>
      <c r="J14" s="21">
        <v>0.39839993668523499</v>
      </c>
      <c r="K14" s="21">
        <v>0.28908762589284598</v>
      </c>
      <c r="L14" s="21">
        <v>0.48759459693269902</v>
      </c>
      <c r="M14" s="21"/>
      <c r="N14" s="21">
        <v>0.45616319968803298</v>
      </c>
      <c r="O14" s="21">
        <v>0.39261117469422302</v>
      </c>
      <c r="P14" s="21">
        <v>0.51823888190609901</v>
      </c>
      <c r="Q14" s="21">
        <v>0.41793319426110898</v>
      </c>
      <c r="R14" s="21"/>
      <c r="S14" s="21">
        <v>0.71409552424145895</v>
      </c>
      <c r="T14" s="21">
        <v>0.37856543462585401</v>
      </c>
      <c r="U14" s="21">
        <v>0.50151414999927901</v>
      </c>
      <c r="V14" s="21">
        <v>0.454993957438872</v>
      </c>
      <c r="W14" s="21" t="s">
        <v>280</v>
      </c>
      <c r="X14" s="21">
        <v>0.225419080275614</v>
      </c>
      <c r="Y14" s="21">
        <v>0.50413417401039495</v>
      </c>
      <c r="Z14" s="21">
        <v>0.248910399767346</v>
      </c>
      <c r="AA14" s="21">
        <v>0.13270997559881301</v>
      </c>
      <c r="AB14" s="21">
        <v>0.19969687160715399</v>
      </c>
      <c r="AC14" s="21">
        <v>0.49973899923787302</v>
      </c>
      <c r="AD14" s="21">
        <v>1</v>
      </c>
      <c r="AE14" s="21"/>
      <c r="AF14" s="21">
        <v>0.30470403397449702</v>
      </c>
      <c r="AG14" s="21">
        <v>0.49966033797321202</v>
      </c>
      <c r="AH14" s="21">
        <v>0.54633304919183501</v>
      </c>
      <c r="AI14" s="21">
        <v>0.41792617671242399</v>
      </c>
      <c r="AJ14" s="21" t="s">
        <v>280</v>
      </c>
      <c r="AK14" s="21"/>
      <c r="AL14" s="21">
        <v>0.47551960055939102</v>
      </c>
      <c r="AM14" s="21">
        <v>0.191314975694647</v>
      </c>
      <c r="AN14" s="21">
        <v>0.49447715452507401</v>
      </c>
      <c r="AO14" s="21">
        <v>0.45621225535698401</v>
      </c>
      <c r="AP14" s="21">
        <v>0.86696102212798198</v>
      </c>
      <c r="AQ14" s="21">
        <v>0.66186658631747097</v>
      </c>
      <c r="AR14" s="21"/>
      <c r="AS14" s="21">
        <v>0.402623696151168</v>
      </c>
      <c r="AT14" s="21">
        <v>0.49770303833646401</v>
      </c>
      <c r="AU14" s="21"/>
      <c r="AV14" s="21">
        <v>0.44584562379574999</v>
      </c>
      <c r="AW14" s="21">
        <v>0.28415492028936901</v>
      </c>
    </row>
    <row r="15" spans="2:49" x14ac:dyDescent="0.3">
      <c r="B15" s="18" t="s">
        <v>532</v>
      </c>
      <c r="C15" s="21">
        <v>0.40396332815503799</v>
      </c>
      <c r="D15" s="21">
        <v>0.58673503323187104</v>
      </c>
      <c r="E15" s="21">
        <v>0.29294059553126001</v>
      </c>
      <c r="F15" s="21"/>
      <c r="G15" s="21">
        <v>0</v>
      </c>
      <c r="H15" s="21">
        <v>0.34186627099386102</v>
      </c>
      <c r="I15" s="21">
        <v>0.50818442165865996</v>
      </c>
      <c r="J15" s="21">
        <v>0.40077835072886397</v>
      </c>
      <c r="K15" s="21">
        <v>0.63573100409190497</v>
      </c>
      <c r="L15" s="21">
        <v>0.20612365211123701</v>
      </c>
      <c r="M15" s="21"/>
      <c r="N15" s="21">
        <v>0.44490795058080401</v>
      </c>
      <c r="O15" s="21">
        <v>0.40273806016435298</v>
      </c>
      <c r="P15" s="21">
        <v>0.41694978133559601</v>
      </c>
      <c r="Q15" s="21">
        <v>0.32022516278565299</v>
      </c>
      <c r="R15" s="21"/>
      <c r="S15" s="21">
        <v>0.285904475758541</v>
      </c>
      <c r="T15" s="21">
        <v>0.52553174222947396</v>
      </c>
      <c r="U15" s="21">
        <v>0.167357374225963</v>
      </c>
      <c r="V15" s="21">
        <v>0.38520017248911098</v>
      </c>
      <c r="W15" s="21" t="s">
        <v>280</v>
      </c>
      <c r="X15" s="21">
        <v>0.77458091972438603</v>
      </c>
      <c r="Y15" s="21">
        <v>0.49586582598960499</v>
      </c>
      <c r="Z15" s="21">
        <v>0.75108960023265403</v>
      </c>
      <c r="AA15" s="21">
        <v>0.25712851718072699</v>
      </c>
      <c r="AB15" s="21">
        <v>0.59668234804119502</v>
      </c>
      <c r="AC15" s="21">
        <v>0.50026100076212698</v>
      </c>
      <c r="AD15" s="21">
        <v>0</v>
      </c>
      <c r="AE15" s="21"/>
      <c r="AF15" s="21">
        <v>0.46728861170960001</v>
      </c>
      <c r="AG15" s="21">
        <v>0.45144616665387599</v>
      </c>
      <c r="AH15" s="21">
        <v>0.31937814600621001</v>
      </c>
      <c r="AI15" s="21">
        <v>0.36680555647440199</v>
      </c>
      <c r="AJ15" s="21" t="s">
        <v>280</v>
      </c>
      <c r="AK15" s="21"/>
      <c r="AL15" s="21">
        <v>0.47336327647818799</v>
      </c>
      <c r="AM15" s="21">
        <v>0.54048043791342504</v>
      </c>
      <c r="AN15" s="21">
        <v>0</v>
      </c>
      <c r="AO15" s="21">
        <v>0.47070272117171003</v>
      </c>
      <c r="AP15" s="21">
        <v>0</v>
      </c>
      <c r="AQ15" s="21">
        <v>0.33813341368252903</v>
      </c>
      <c r="AR15" s="21"/>
      <c r="AS15" s="21">
        <v>0.37452570485304798</v>
      </c>
      <c r="AT15" s="21">
        <v>0.438626973148871</v>
      </c>
      <c r="AU15" s="21"/>
      <c r="AV15" s="21">
        <v>0.3645085072907</v>
      </c>
      <c r="AW15" s="21">
        <v>0.40198225752084399</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W20"/>
  <sheetViews>
    <sheetView showGridLines="0" workbookViewId="0">
      <pane xSplit="2" topLeftCell="C1" activePane="topRight" state="frozen"/>
      <selection pane="topRight" activeCell="B6" sqref="B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0.135299200816414</v>
      </c>
      <c r="D9" s="17">
        <v>3.8467405721222703E-2</v>
      </c>
      <c r="E9" s="17">
        <v>0.19411864714053001</v>
      </c>
      <c r="F9" s="17"/>
      <c r="G9" s="17">
        <v>0</v>
      </c>
      <c r="H9" s="17">
        <v>0.18311910371094001</v>
      </c>
      <c r="I9" s="17">
        <v>0.22805928534836001</v>
      </c>
      <c r="J9" s="17">
        <v>5.7227287472608003E-2</v>
      </c>
      <c r="K9" s="17">
        <v>0.22464621129433501</v>
      </c>
      <c r="L9" s="17">
        <v>0</v>
      </c>
      <c r="M9" s="17"/>
      <c r="N9" s="17">
        <v>0.15556464161834699</v>
      </c>
      <c r="O9" s="17">
        <v>0.154303633236621</v>
      </c>
      <c r="P9" s="17">
        <v>0.12143987676854</v>
      </c>
      <c r="Q9" s="17">
        <v>8.9784831505041393E-2</v>
      </c>
      <c r="R9" s="17"/>
      <c r="S9" s="17">
        <v>0.31166445094426898</v>
      </c>
      <c r="T9" s="17">
        <v>0</v>
      </c>
      <c r="U9" s="17">
        <v>0</v>
      </c>
      <c r="V9" s="17">
        <v>0</v>
      </c>
      <c r="W9" s="17" t="s">
        <v>280</v>
      </c>
      <c r="X9" s="17">
        <v>0.225419080275614</v>
      </c>
      <c r="Y9" s="17">
        <v>0.26446862071233601</v>
      </c>
      <c r="Z9" s="17">
        <v>0.25725831758046003</v>
      </c>
      <c r="AA9" s="17">
        <v>0.246474611957266</v>
      </c>
      <c r="AB9" s="17">
        <v>0</v>
      </c>
      <c r="AC9" s="17">
        <v>0</v>
      </c>
      <c r="AD9" s="17">
        <v>0.23483540548964199</v>
      </c>
      <c r="AE9" s="17"/>
      <c r="AF9" s="17">
        <v>7.8013976599174195E-2</v>
      </c>
      <c r="AG9" s="17">
        <v>0.104159022979778</v>
      </c>
      <c r="AH9" s="17">
        <v>0.17491889991530399</v>
      </c>
      <c r="AI9" s="17">
        <v>0.220058817548203</v>
      </c>
      <c r="AJ9" s="17" t="s">
        <v>280</v>
      </c>
      <c r="AK9" s="17"/>
      <c r="AL9" s="17">
        <v>9.5569539196559999E-2</v>
      </c>
      <c r="AM9" s="17">
        <v>5.4042260576374901E-2</v>
      </c>
      <c r="AN9" s="17">
        <v>0.51695172805154499</v>
      </c>
      <c r="AO9" s="17">
        <v>6.94286168740883E-2</v>
      </c>
      <c r="AP9" s="17">
        <v>0.27733558890899002</v>
      </c>
      <c r="AQ9" s="17">
        <v>0.33813341368252903</v>
      </c>
      <c r="AR9" s="17"/>
      <c r="AS9" s="17">
        <v>0.136775329863697</v>
      </c>
      <c r="AT9" s="17">
        <v>0.13356101656372599</v>
      </c>
      <c r="AU9" s="17"/>
      <c r="AV9" s="17">
        <v>0.111114670190169</v>
      </c>
      <c r="AW9" s="17">
        <v>0.207109697278477</v>
      </c>
    </row>
    <row r="10" spans="2:49" x14ac:dyDescent="0.3">
      <c r="B10" s="18" t="s">
        <v>440</v>
      </c>
      <c r="C10" s="17">
        <v>0.25655676147952</v>
      </c>
      <c r="D10" s="17">
        <v>0.216999495003384</v>
      </c>
      <c r="E10" s="17">
        <v>0.28058540320752301</v>
      </c>
      <c r="F10" s="17"/>
      <c r="G10" s="17">
        <v>0</v>
      </c>
      <c r="H10" s="17">
        <v>0.36289671825066799</v>
      </c>
      <c r="I10" s="17">
        <v>0.26375629299297898</v>
      </c>
      <c r="J10" s="17">
        <v>0.206947562074138</v>
      </c>
      <c r="K10" s="17">
        <v>0.14589115912699599</v>
      </c>
      <c r="L10" s="17">
        <v>0.383639293269322</v>
      </c>
      <c r="M10" s="17"/>
      <c r="N10" s="17">
        <v>0.300167850196496</v>
      </c>
      <c r="O10" s="17">
        <v>0.10048194122021201</v>
      </c>
      <c r="P10" s="17">
        <v>0.33444217238695201</v>
      </c>
      <c r="Q10" s="17">
        <v>0.33531745486203302</v>
      </c>
      <c r="R10" s="17"/>
      <c r="S10" s="17">
        <v>0</v>
      </c>
      <c r="T10" s="17">
        <v>0.47446825777052598</v>
      </c>
      <c r="U10" s="17">
        <v>0.49763866073149898</v>
      </c>
      <c r="V10" s="17">
        <v>0.454993957438872</v>
      </c>
      <c r="W10" s="17" t="s">
        <v>280</v>
      </c>
      <c r="X10" s="17">
        <v>0</v>
      </c>
      <c r="Y10" s="17">
        <v>0</v>
      </c>
      <c r="Z10" s="17">
        <v>0.248910399767346</v>
      </c>
      <c r="AA10" s="17">
        <v>0.240137057956755</v>
      </c>
      <c r="AB10" s="17">
        <v>0</v>
      </c>
      <c r="AC10" s="17">
        <v>0</v>
      </c>
      <c r="AD10" s="17">
        <v>0.76516459451035801</v>
      </c>
      <c r="AE10" s="17"/>
      <c r="AF10" s="17">
        <v>0.30088932800824197</v>
      </c>
      <c r="AG10" s="17">
        <v>0.19257933566391</v>
      </c>
      <c r="AH10" s="17">
        <v>0.33317679295095598</v>
      </c>
      <c r="AI10" s="17">
        <v>0.21526826681317299</v>
      </c>
      <c r="AJ10" s="17" t="s">
        <v>280</v>
      </c>
      <c r="AK10" s="17"/>
      <c r="AL10" s="17">
        <v>0.10176427519903999</v>
      </c>
      <c r="AM10" s="17">
        <v>0.188253260215868</v>
      </c>
      <c r="AN10" s="17">
        <v>0.48304827194845501</v>
      </c>
      <c r="AO10" s="17">
        <v>0.38892580227332502</v>
      </c>
      <c r="AP10" s="17">
        <v>0.35137580605007501</v>
      </c>
      <c r="AQ10" s="17">
        <v>0.66186658631747097</v>
      </c>
      <c r="AR10" s="17"/>
      <c r="AS10" s="17">
        <v>0.328176648442777</v>
      </c>
      <c r="AT10" s="17">
        <v>0.17222229226219701</v>
      </c>
      <c r="AU10" s="17"/>
      <c r="AV10" s="17">
        <v>0.38292210766541102</v>
      </c>
      <c r="AW10" s="17">
        <v>0.178122546473302</v>
      </c>
    </row>
    <row r="11" spans="2:49" x14ac:dyDescent="0.3">
      <c r="B11" s="18" t="s">
        <v>441</v>
      </c>
      <c r="C11" s="17">
        <v>0.176189177320422</v>
      </c>
      <c r="D11" s="17">
        <v>0.233187942035537</v>
      </c>
      <c r="E11" s="17">
        <v>0.14156588258127401</v>
      </c>
      <c r="F11" s="17"/>
      <c r="G11" s="17">
        <v>1</v>
      </c>
      <c r="H11" s="17">
        <v>0.11099874127090099</v>
      </c>
      <c r="I11" s="17">
        <v>0</v>
      </c>
      <c r="J11" s="17">
        <v>0.33554637473180399</v>
      </c>
      <c r="K11" s="17">
        <v>7.0072115252164294E-2</v>
      </c>
      <c r="L11" s="17">
        <v>9.7624234745857102E-2</v>
      </c>
      <c r="M11" s="17"/>
      <c r="N11" s="17">
        <v>0.15109651705421201</v>
      </c>
      <c r="O11" s="17">
        <v>0.19719465059267499</v>
      </c>
      <c r="P11" s="17">
        <v>0.12882090833133</v>
      </c>
      <c r="Q11" s="17">
        <v>0.24940873868629401</v>
      </c>
      <c r="R11" s="17"/>
      <c r="S11" s="17">
        <v>0.40051861257369697</v>
      </c>
      <c r="T11" s="17">
        <v>0</v>
      </c>
      <c r="U11" s="17">
        <v>0.17582373718685401</v>
      </c>
      <c r="V11" s="17">
        <v>0.15980587007201699</v>
      </c>
      <c r="W11" s="17" t="s">
        <v>280</v>
      </c>
      <c r="X11" s="17">
        <v>0</v>
      </c>
      <c r="Y11" s="17">
        <v>0.50048434163774702</v>
      </c>
      <c r="Z11" s="17">
        <v>0</v>
      </c>
      <c r="AA11" s="17">
        <v>0.25625981290525102</v>
      </c>
      <c r="AB11" s="17">
        <v>0.19653078384477199</v>
      </c>
      <c r="AC11" s="17">
        <v>0.160637402718974</v>
      </c>
      <c r="AD11" s="17">
        <v>0</v>
      </c>
      <c r="AE11" s="17"/>
      <c r="AF11" s="17">
        <v>8.2987842776873294E-2</v>
      </c>
      <c r="AG11" s="17">
        <v>0.20461537722770301</v>
      </c>
      <c r="AH11" s="17">
        <v>0.13007256521556401</v>
      </c>
      <c r="AI11" s="17">
        <v>0.38127013740142202</v>
      </c>
      <c r="AJ11" s="17" t="s">
        <v>280</v>
      </c>
      <c r="AK11" s="17"/>
      <c r="AL11" s="17">
        <v>0.236329302443197</v>
      </c>
      <c r="AM11" s="17">
        <v>0.26949406980670498</v>
      </c>
      <c r="AN11" s="17">
        <v>0</v>
      </c>
      <c r="AO11" s="17">
        <v>7.0942859680876894E-2</v>
      </c>
      <c r="AP11" s="17">
        <v>0.118894336535163</v>
      </c>
      <c r="AQ11" s="17">
        <v>0</v>
      </c>
      <c r="AR11" s="17"/>
      <c r="AS11" s="17">
        <v>0.13466006075061501</v>
      </c>
      <c r="AT11" s="17">
        <v>0.22509090212732899</v>
      </c>
      <c r="AU11" s="17"/>
      <c r="AV11" s="17">
        <v>0.14324333142018</v>
      </c>
      <c r="AW11" s="17">
        <v>0.111133817833467</v>
      </c>
    </row>
    <row r="12" spans="2:49" x14ac:dyDescent="0.3">
      <c r="B12" s="18" t="s">
        <v>442</v>
      </c>
      <c r="C12" s="17">
        <v>0.189006813680724</v>
      </c>
      <c r="D12" s="17">
        <v>0.18108059213488101</v>
      </c>
      <c r="E12" s="17">
        <v>0.19382151284343699</v>
      </c>
      <c r="F12" s="17"/>
      <c r="G12" s="17">
        <v>0</v>
      </c>
      <c r="H12" s="17">
        <v>0.17053158547064101</v>
      </c>
      <c r="I12" s="17">
        <v>0.113095285276463</v>
      </c>
      <c r="J12" s="17">
        <v>0.267327337290442</v>
      </c>
      <c r="K12" s="17">
        <v>0.200285610982611</v>
      </c>
      <c r="L12" s="17">
        <v>0.210304429356269</v>
      </c>
      <c r="M12" s="17"/>
      <c r="N12" s="17">
        <v>0.19752263025309499</v>
      </c>
      <c r="O12" s="17">
        <v>0.196957054939013</v>
      </c>
      <c r="P12" s="17">
        <v>0.12841636334423601</v>
      </c>
      <c r="Q12" s="17">
        <v>0.24739593478670199</v>
      </c>
      <c r="R12" s="17"/>
      <c r="S12" s="17">
        <v>0.18857488722292201</v>
      </c>
      <c r="T12" s="17">
        <v>0.101755733228324</v>
      </c>
      <c r="U12" s="17">
        <v>0.326537602081647</v>
      </c>
      <c r="V12" s="17">
        <v>0.16699471503202601</v>
      </c>
      <c r="W12" s="17" t="s">
        <v>280</v>
      </c>
      <c r="X12" s="17">
        <v>0</v>
      </c>
      <c r="Y12" s="17">
        <v>0</v>
      </c>
      <c r="Z12" s="17">
        <v>0.236572965071733</v>
      </c>
      <c r="AA12" s="17">
        <v>0.13626531715479601</v>
      </c>
      <c r="AB12" s="17">
        <v>0.19969687160715399</v>
      </c>
      <c r="AC12" s="17">
        <v>0.66877786519571003</v>
      </c>
      <c r="AD12" s="17">
        <v>0</v>
      </c>
      <c r="AE12" s="17"/>
      <c r="AF12" s="17">
        <v>0.30930095420700598</v>
      </c>
      <c r="AG12" s="17">
        <v>0.25139365271359299</v>
      </c>
      <c r="AH12" s="17">
        <v>0.12502960968499399</v>
      </c>
      <c r="AI12" s="17">
        <v>0</v>
      </c>
      <c r="AJ12" s="17" t="s">
        <v>280</v>
      </c>
      <c r="AK12" s="17"/>
      <c r="AL12" s="17">
        <v>0.315273113302041</v>
      </c>
      <c r="AM12" s="17">
        <v>0.10886773044713199</v>
      </c>
      <c r="AN12" s="17">
        <v>0</v>
      </c>
      <c r="AO12" s="17">
        <v>0.164334396432681</v>
      </c>
      <c r="AP12" s="17">
        <v>0.25239426850577201</v>
      </c>
      <c r="AQ12" s="17">
        <v>0</v>
      </c>
      <c r="AR12" s="17"/>
      <c r="AS12" s="17">
        <v>0.163755996099648</v>
      </c>
      <c r="AT12" s="17">
        <v>0.21874037496232701</v>
      </c>
      <c r="AU12" s="17"/>
      <c r="AV12" s="17">
        <v>7.6705013047456805E-2</v>
      </c>
      <c r="AW12" s="17">
        <v>0.40235764951414599</v>
      </c>
    </row>
    <row r="13" spans="2:49" x14ac:dyDescent="0.3">
      <c r="B13" s="18" t="s">
        <v>531</v>
      </c>
      <c r="C13" s="17">
        <v>0.24294804670292</v>
      </c>
      <c r="D13" s="17">
        <v>0.33026456510497498</v>
      </c>
      <c r="E13" s="17">
        <v>0.18990855422723599</v>
      </c>
      <c r="F13" s="17"/>
      <c r="G13" s="17">
        <v>0</v>
      </c>
      <c r="H13" s="17">
        <v>0.17245385129685001</v>
      </c>
      <c r="I13" s="17">
        <v>0.395089136382197</v>
      </c>
      <c r="J13" s="17">
        <v>0.13295143843100801</v>
      </c>
      <c r="K13" s="17">
        <v>0.359104903343893</v>
      </c>
      <c r="L13" s="17">
        <v>0.308432042628553</v>
      </c>
      <c r="M13" s="17"/>
      <c r="N13" s="17">
        <v>0.19564836087784901</v>
      </c>
      <c r="O13" s="17">
        <v>0.35106272001147798</v>
      </c>
      <c r="P13" s="17">
        <v>0.286880679168942</v>
      </c>
      <c r="Q13" s="17">
        <v>7.8093040159929294E-2</v>
      </c>
      <c r="R13" s="17"/>
      <c r="S13" s="17">
        <v>9.9242049259112494E-2</v>
      </c>
      <c r="T13" s="17">
        <v>0.42377600900114998</v>
      </c>
      <c r="U13" s="17">
        <v>0</v>
      </c>
      <c r="V13" s="17">
        <v>0.218205457457085</v>
      </c>
      <c r="W13" s="17" t="s">
        <v>280</v>
      </c>
      <c r="X13" s="17">
        <v>0.77458091972438603</v>
      </c>
      <c r="Y13" s="17">
        <v>0.235047037649917</v>
      </c>
      <c r="Z13" s="17">
        <v>0.25725831758046003</v>
      </c>
      <c r="AA13" s="17">
        <v>0.120863200025931</v>
      </c>
      <c r="AB13" s="17">
        <v>0.60377234454807405</v>
      </c>
      <c r="AC13" s="17">
        <v>0.17058473208531599</v>
      </c>
      <c r="AD13" s="17">
        <v>0</v>
      </c>
      <c r="AE13" s="17"/>
      <c r="AF13" s="17">
        <v>0.228807898408704</v>
      </c>
      <c r="AG13" s="17">
        <v>0.247252611415016</v>
      </c>
      <c r="AH13" s="17">
        <v>0.236802132233182</v>
      </c>
      <c r="AI13" s="17">
        <v>0.183402778237201</v>
      </c>
      <c r="AJ13" s="17" t="s">
        <v>280</v>
      </c>
      <c r="AK13" s="17"/>
      <c r="AL13" s="17">
        <v>0.25106376985916301</v>
      </c>
      <c r="AM13" s="17">
        <v>0.37934267895391999</v>
      </c>
      <c r="AN13" s="17">
        <v>0</v>
      </c>
      <c r="AO13" s="17">
        <v>0.30636832473902897</v>
      </c>
      <c r="AP13" s="17">
        <v>0</v>
      </c>
      <c r="AQ13" s="17">
        <v>0</v>
      </c>
      <c r="AR13" s="17"/>
      <c r="AS13" s="17">
        <v>0.23663196484326399</v>
      </c>
      <c r="AT13" s="17">
        <v>0.25038541408442</v>
      </c>
      <c r="AU13" s="17"/>
      <c r="AV13" s="17">
        <v>0.28601487767678402</v>
      </c>
      <c r="AW13" s="17">
        <v>0.101276288900609</v>
      </c>
    </row>
    <row r="14" spans="2:49" x14ac:dyDescent="0.3">
      <c r="B14" s="18" t="s">
        <v>443</v>
      </c>
      <c r="C14" s="21">
        <v>0.391855962295934</v>
      </c>
      <c r="D14" s="21">
        <v>0.25546690072460698</v>
      </c>
      <c r="E14" s="21">
        <v>0.47470405034805302</v>
      </c>
      <c r="F14" s="21"/>
      <c r="G14" s="21">
        <v>0</v>
      </c>
      <c r="H14" s="21">
        <v>0.54601582196160703</v>
      </c>
      <c r="I14" s="21">
        <v>0.49181557834133999</v>
      </c>
      <c r="J14" s="21">
        <v>0.26417484954674603</v>
      </c>
      <c r="K14" s="21">
        <v>0.370537370421331</v>
      </c>
      <c r="L14" s="21">
        <v>0.383639293269322</v>
      </c>
      <c r="M14" s="21"/>
      <c r="N14" s="21">
        <v>0.45573249181484399</v>
      </c>
      <c r="O14" s="21">
        <v>0.25478557445683397</v>
      </c>
      <c r="P14" s="21">
        <v>0.45588204915549202</v>
      </c>
      <c r="Q14" s="21">
        <v>0.42510228636707498</v>
      </c>
      <c r="R14" s="21"/>
      <c r="S14" s="21">
        <v>0.31166445094426898</v>
      </c>
      <c r="T14" s="21">
        <v>0.47446825777052598</v>
      </c>
      <c r="U14" s="21">
        <v>0.49763866073149898</v>
      </c>
      <c r="V14" s="21">
        <v>0.454993957438872</v>
      </c>
      <c r="W14" s="21" t="s">
        <v>280</v>
      </c>
      <c r="X14" s="21">
        <v>0.225419080275614</v>
      </c>
      <c r="Y14" s="21">
        <v>0.26446862071233601</v>
      </c>
      <c r="Z14" s="21">
        <v>0.506168717347806</v>
      </c>
      <c r="AA14" s="21">
        <v>0.48661166991402099</v>
      </c>
      <c r="AB14" s="21">
        <v>0</v>
      </c>
      <c r="AC14" s="21">
        <v>0</v>
      </c>
      <c r="AD14" s="21">
        <v>1</v>
      </c>
      <c r="AE14" s="21"/>
      <c r="AF14" s="21">
        <v>0.378903304607416</v>
      </c>
      <c r="AG14" s="21">
        <v>0.29673835864368803</v>
      </c>
      <c r="AH14" s="21">
        <v>0.50809569286626</v>
      </c>
      <c r="AI14" s="21">
        <v>0.43532708436137701</v>
      </c>
      <c r="AJ14" s="21" t="s">
        <v>280</v>
      </c>
      <c r="AK14" s="21"/>
      <c r="AL14" s="21">
        <v>0.19733381439559999</v>
      </c>
      <c r="AM14" s="21">
        <v>0.24229552079224301</v>
      </c>
      <c r="AN14" s="21">
        <v>1</v>
      </c>
      <c r="AO14" s="21">
        <v>0.45835441914741298</v>
      </c>
      <c r="AP14" s="21">
        <v>0.62871139495906403</v>
      </c>
      <c r="AQ14" s="21">
        <v>1</v>
      </c>
      <c r="AR14" s="21"/>
      <c r="AS14" s="21">
        <v>0.464951978306474</v>
      </c>
      <c r="AT14" s="21">
        <v>0.30578330882592297</v>
      </c>
      <c r="AU14" s="21"/>
      <c r="AV14" s="21">
        <v>0.49403677785557998</v>
      </c>
      <c r="AW14" s="21">
        <v>0.385232243751778</v>
      </c>
    </row>
    <row r="15" spans="2:49" x14ac:dyDescent="0.3">
      <c r="B15" s="18" t="s">
        <v>532</v>
      </c>
      <c r="C15" s="21">
        <v>0.431954860383644</v>
      </c>
      <c r="D15" s="21">
        <v>0.51134515723985596</v>
      </c>
      <c r="E15" s="21">
        <v>0.38373006707067298</v>
      </c>
      <c r="F15" s="21"/>
      <c r="G15" s="21">
        <v>0</v>
      </c>
      <c r="H15" s="21">
        <v>0.34298543676749099</v>
      </c>
      <c r="I15" s="21">
        <v>0.50818442165865996</v>
      </c>
      <c r="J15" s="21">
        <v>0.40027877572144999</v>
      </c>
      <c r="K15" s="21">
        <v>0.559390514326505</v>
      </c>
      <c r="L15" s="21">
        <v>0.51873647198482098</v>
      </c>
      <c r="M15" s="21"/>
      <c r="N15" s="21">
        <v>0.393170991130944</v>
      </c>
      <c r="O15" s="21">
        <v>0.54801977495049103</v>
      </c>
      <c r="P15" s="21">
        <v>0.41529704251317801</v>
      </c>
      <c r="Q15" s="21">
        <v>0.32548897494663098</v>
      </c>
      <c r="R15" s="21"/>
      <c r="S15" s="21">
        <v>0.28781693648203399</v>
      </c>
      <c r="T15" s="21">
        <v>0.52553174222947396</v>
      </c>
      <c r="U15" s="21">
        <v>0.326537602081647</v>
      </c>
      <c r="V15" s="21">
        <v>0.38520017248911098</v>
      </c>
      <c r="W15" s="21" t="s">
        <v>280</v>
      </c>
      <c r="X15" s="21">
        <v>0.77458091972438603</v>
      </c>
      <c r="Y15" s="21">
        <v>0.235047037649917</v>
      </c>
      <c r="Z15" s="21">
        <v>0.493831282652194</v>
      </c>
      <c r="AA15" s="21">
        <v>0.25712851718072699</v>
      </c>
      <c r="AB15" s="21">
        <v>0.80346921615522804</v>
      </c>
      <c r="AC15" s="21">
        <v>0.83936259728102602</v>
      </c>
      <c r="AD15" s="21">
        <v>0</v>
      </c>
      <c r="AE15" s="21"/>
      <c r="AF15" s="21">
        <v>0.53810885261571095</v>
      </c>
      <c r="AG15" s="21">
        <v>0.49864626412860902</v>
      </c>
      <c r="AH15" s="21">
        <v>0.36183174191817602</v>
      </c>
      <c r="AI15" s="21">
        <v>0.183402778237201</v>
      </c>
      <c r="AJ15" s="21" t="s">
        <v>280</v>
      </c>
      <c r="AK15" s="21"/>
      <c r="AL15" s="21">
        <v>0.56633688316120301</v>
      </c>
      <c r="AM15" s="21">
        <v>0.48821040940105198</v>
      </c>
      <c r="AN15" s="21">
        <v>0</v>
      </c>
      <c r="AO15" s="21">
        <v>0.47070272117171003</v>
      </c>
      <c r="AP15" s="21">
        <v>0.25239426850577201</v>
      </c>
      <c r="AQ15" s="21">
        <v>0</v>
      </c>
      <c r="AR15" s="21"/>
      <c r="AS15" s="21">
        <v>0.40038796094291101</v>
      </c>
      <c r="AT15" s="21">
        <v>0.46912578904674801</v>
      </c>
      <c r="AU15" s="21"/>
      <c r="AV15" s="21">
        <v>0.36271989072423999</v>
      </c>
      <c r="AW15" s="21">
        <v>0.50363393841475401</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W20"/>
  <sheetViews>
    <sheetView showGridLines="0"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4.5840429385990797E-2</v>
      </c>
      <c r="D9" s="17">
        <v>4.2321526182419099E-2</v>
      </c>
      <c r="E9" s="17">
        <v>4.79779497934021E-2</v>
      </c>
      <c r="F9" s="17"/>
      <c r="G9" s="17">
        <v>0</v>
      </c>
      <c r="H9" s="17">
        <v>0.18535085544580801</v>
      </c>
      <c r="I9" s="17">
        <v>0</v>
      </c>
      <c r="J9" s="17">
        <v>0</v>
      </c>
      <c r="K9" s="17">
        <v>0</v>
      </c>
      <c r="L9" s="17">
        <v>0</v>
      </c>
      <c r="M9" s="17"/>
      <c r="N9" s="17">
        <v>0</v>
      </c>
      <c r="O9" s="17">
        <v>0</v>
      </c>
      <c r="P9" s="17">
        <v>0.12655341918110399</v>
      </c>
      <c r="Q9" s="17">
        <v>8.3745455472878205E-2</v>
      </c>
      <c r="R9" s="17"/>
      <c r="S9" s="17">
        <v>0</v>
      </c>
      <c r="T9" s="17">
        <v>0</v>
      </c>
      <c r="U9" s="17">
        <v>0</v>
      </c>
      <c r="V9" s="17">
        <v>0.16178066763899199</v>
      </c>
      <c r="W9" s="17" t="s">
        <v>280</v>
      </c>
      <c r="X9" s="17">
        <v>0</v>
      </c>
      <c r="Y9" s="17">
        <v>0</v>
      </c>
      <c r="Z9" s="17">
        <v>0.248910399767346</v>
      </c>
      <c r="AA9" s="17">
        <v>0.128236766754389</v>
      </c>
      <c r="AB9" s="17">
        <v>0</v>
      </c>
      <c r="AC9" s="17">
        <v>0</v>
      </c>
      <c r="AD9" s="17">
        <v>0</v>
      </c>
      <c r="AE9" s="17"/>
      <c r="AF9" s="17">
        <v>7.5482457808842093E-2</v>
      </c>
      <c r="AG9" s="17">
        <v>0</v>
      </c>
      <c r="AH9" s="17">
        <v>4.5519799965511101E-2</v>
      </c>
      <c r="AI9" s="17">
        <v>0.21526826681317299</v>
      </c>
      <c r="AJ9" s="17" t="s">
        <v>280</v>
      </c>
      <c r="AK9" s="17"/>
      <c r="AL9" s="17">
        <v>5.1117122962421199E-2</v>
      </c>
      <c r="AM9" s="17">
        <v>0</v>
      </c>
      <c r="AN9" s="17">
        <v>0</v>
      </c>
      <c r="AO9" s="17">
        <v>7.9788449888575697E-2</v>
      </c>
      <c r="AP9" s="17">
        <v>0</v>
      </c>
      <c r="AQ9" s="17">
        <v>0.32716113502566202</v>
      </c>
      <c r="AR9" s="17"/>
      <c r="AS9" s="17">
        <v>8.4769782963963897E-2</v>
      </c>
      <c r="AT9" s="17">
        <v>0</v>
      </c>
      <c r="AU9" s="17"/>
      <c r="AV9" s="17">
        <v>0.115697032773564</v>
      </c>
      <c r="AW9" s="17">
        <v>0</v>
      </c>
    </row>
    <row r="10" spans="2:49" x14ac:dyDescent="0.3">
      <c r="B10" s="18" t="s">
        <v>440</v>
      </c>
      <c r="C10" s="17">
        <v>0.174441850521837</v>
      </c>
      <c r="D10" s="17">
        <v>0.222166357913609</v>
      </c>
      <c r="E10" s="17">
        <v>0.145452104972707</v>
      </c>
      <c r="F10" s="17"/>
      <c r="G10" s="17">
        <v>0.350410667241767</v>
      </c>
      <c r="H10" s="17">
        <v>0.17880507004695401</v>
      </c>
      <c r="I10" s="17">
        <v>0.40683872050221398</v>
      </c>
      <c r="J10" s="17">
        <v>0.13212654509058</v>
      </c>
      <c r="K10" s="17">
        <v>6.9055023524717096E-2</v>
      </c>
      <c r="L10" s="17">
        <v>0.10113756713811201</v>
      </c>
      <c r="M10" s="17"/>
      <c r="N10" s="17">
        <v>0.10047148634865501</v>
      </c>
      <c r="O10" s="17">
        <v>0</v>
      </c>
      <c r="P10" s="17">
        <v>0.28983728627831601</v>
      </c>
      <c r="Q10" s="17">
        <v>0.42444174552834102</v>
      </c>
      <c r="R10" s="17"/>
      <c r="S10" s="17">
        <v>0.201348058183034</v>
      </c>
      <c r="T10" s="17">
        <v>0.33454872380469602</v>
      </c>
      <c r="U10" s="17">
        <v>0.33500396504253799</v>
      </c>
      <c r="V10" s="17">
        <v>0</v>
      </c>
      <c r="W10" s="17" t="s">
        <v>280</v>
      </c>
      <c r="X10" s="17">
        <v>0</v>
      </c>
      <c r="Y10" s="17">
        <v>0</v>
      </c>
      <c r="Z10" s="17">
        <v>0</v>
      </c>
      <c r="AA10" s="17">
        <v>0.23751170313370101</v>
      </c>
      <c r="AB10" s="17">
        <v>0.19969687160715399</v>
      </c>
      <c r="AC10" s="17">
        <v>0</v>
      </c>
      <c r="AD10" s="17">
        <v>0.31108644271139502</v>
      </c>
      <c r="AE10" s="17"/>
      <c r="AF10" s="17">
        <v>0.23117163419112999</v>
      </c>
      <c r="AG10" s="17">
        <v>0.10020763934985701</v>
      </c>
      <c r="AH10" s="17">
        <v>0.24114790018806401</v>
      </c>
      <c r="AI10" s="17">
        <v>0</v>
      </c>
      <c r="AJ10" s="17" t="s">
        <v>280</v>
      </c>
      <c r="AK10" s="17"/>
      <c r="AL10" s="17">
        <v>0.18363144367359699</v>
      </c>
      <c r="AM10" s="17">
        <v>0.206401102420184</v>
      </c>
      <c r="AN10" s="17">
        <v>0.26525446453024598</v>
      </c>
      <c r="AO10" s="17">
        <v>0.15022396406337901</v>
      </c>
      <c r="AP10" s="17">
        <v>0.13256475019420499</v>
      </c>
      <c r="AQ10" s="17">
        <v>0</v>
      </c>
      <c r="AR10" s="17"/>
      <c r="AS10" s="17">
        <v>0.17408414717881099</v>
      </c>
      <c r="AT10" s="17">
        <v>0.17486305645849201</v>
      </c>
      <c r="AU10" s="17"/>
      <c r="AV10" s="17">
        <v>0.19705082814917099</v>
      </c>
      <c r="AW10" s="17">
        <v>0.111133817833467</v>
      </c>
    </row>
    <row r="11" spans="2:49" x14ac:dyDescent="0.3">
      <c r="B11" s="18" t="s">
        <v>441</v>
      </c>
      <c r="C11" s="17">
        <v>0.30642376429031798</v>
      </c>
      <c r="D11" s="17">
        <v>0.30732298664056601</v>
      </c>
      <c r="E11" s="17">
        <v>0.30587754121646299</v>
      </c>
      <c r="F11" s="17"/>
      <c r="G11" s="17">
        <v>0.33806012841088801</v>
      </c>
      <c r="H11" s="17">
        <v>0.228175226093255</v>
      </c>
      <c r="I11" s="17">
        <v>0.104229526491726</v>
      </c>
      <c r="J11" s="17">
        <v>0.39516504374821998</v>
      </c>
      <c r="K11" s="17">
        <v>0.50671172850340596</v>
      </c>
      <c r="L11" s="17">
        <v>0.20046002804649299</v>
      </c>
      <c r="M11" s="17"/>
      <c r="N11" s="17">
        <v>0.40014795721628599</v>
      </c>
      <c r="O11" s="17">
        <v>0.35264244602867501</v>
      </c>
      <c r="P11" s="17">
        <v>0.248942719208782</v>
      </c>
      <c r="Q11" s="17">
        <v>0.15618608031985901</v>
      </c>
      <c r="R11" s="17"/>
      <c r="S11" s="17">
        <v>0.199170554390663</v>
      </c>
      <c r="T11" s="17">
        <v>0.38336828613566798</v>
      </c>
      <c r="U11" s="17">
        <v>0.49763866073149898</v>
      </c>
      <c r="V11" s="17">
        <v>0.31205782465618997</v>
      </c>
      <c r="W11" s="17" t="s">
        <v>280</v>
      </c>
      <c r="X11" s="17">
        <v>0.225419080275614</v>
      </c>
      <c r="Y11" s="17">
        <v>0.50413417401039495</v>
      </c>
      <c r="Z11" s="17">
        <v>0.25725831758046003</v>
      </c>
      <c r="AA11" s="17">
        <v>0.377123012931182</v>
      </c>
      <c r="AB11" s="17">
        <v>0.39306156768954398</v>
      </c>
      <c r="AC11" s="17">
        <v>0</v>
      </c>
      <c r="AD11" s="17">
        <v>0.21472405904335501</v>
      </c>
      <c r="AE11" s="17"/>
      <c r="AF11" s="17">
        <v>0.15523705538431701</v>
      </c>
      <c r="AG11" s="17">
        <v>0.40515936178539502</v>
      </c>
      <c r="AH11" s="17">
        <v>0.17320193380739601</v>
      </c>
      <c r="AI11" s="17">
        <v>0.56467291563862299</v>
      </c>
      <c r="AJ11" s="17" t="s">
        <v>280</v>
      </c>
      <c r="AK11" s="17"/>
      <c r="AL11" s="17">
        <v>0.28395872439619002</v>
      </c>
      <c r="AM11" s="17">
        <v>0.25788877596291099</v>
      </c>
      <c r="AN11" s="17">
        <v>0.73474553546975396</v>
      </c>
      <c r="AO11" s="17">
        <v>0.228342005195459</v>
      </c>
      <c r="AP11" s="17">
        <v>0.25193331440718097</v>
      </c>
      <c r="AQ11" s="17">
        <v>0.67283886497433798</v>
      </c>
      <c r="AR11" s="17"/>
      <c r="AS11" s="17">
        <v>0.32544016145114701</v>
      </c>
      <c r="AT11" s="17">
        <v>0.28403141170524498</v>
      </c>
      <c r="AU11" s="17"/>
      <c r="AV11" s="17">
        <v>0.33269222937126502</v>
      </c>
      <c r="AW11" s="17">
        <v>0.30556266741553201</v>
      </c>
    </row>
    <row r="12" spans="2:49" x14ac:dyDescent="0.3">
      <c r="B12" s="18" t="s">
        <v>442</v>
      </c>
      <c r="C12" s="17">
        <v>0.20044062813667701</v>
      </c>
      <c r="D12" s="17">
        <v>0.18620112861798299</v>
      </c>
      <c r="E12" s="17">
        <v>0.20909026100570199</v>
      </c>
      <c r="F12" s="17"/>
      <c r="G12" s="17">
        <v>0.31152920434734499</v>
      </c>
      <c r="H12" s="17">
        <v>0.29030863849481298</v>
      </c>
      <c r="I12" s="17">
        <v>0.110489191899279</v>
      </c>
      <c r="J12" s="17">
        <v>0.26782691229785599</v>
      </c>
      <c r="K12" s="17">
        <v>6.4314881135165994E-2</v>
      </c>
      <c r="L12" s="17">
        <v>0.179665932830573</v>
      </c>
      <c r="M12" s="17"/>
      <c r="N12" s="17">
        <v>0.246257841230831</v>
      </c>
      <c r="O12" s="17">
        <v>0.29687371269354401</v>
      </c>
      <c r="P12" s="17">
        <v>6.8868995859133697E-2</v>
      </c>
      <c r="Q12" s="17">
        <v>0.149987648084009</v>
      </c>
      <c r="R12" s="17"/>
      <c r="S12" s="17">
        <v>0.40099728890807801</v>
      </c>
      <c r="T12" s="17">
        <v>0.179361693503059</v>
      </c>
      <c r="U12" s="17">
        <v>0.167357374225963</v>
      </c>
      <c r="V12" s="17">
        <v>0.140961335215708</v>
      </c>
      <c r="W12" s="17" t="s">
        <v>280</v>
      </c>
      <c r="X12" s="17">
        <v>0</v>
      </c>
      <c r="Y12" s="17">
        <v>0.26081878833968802</v>
      </c>
      <c r="Z12" s="17">
        <v>0.236572965071733</v>
      </c>
      <c r="AA12" s="17">
        <v>0.13626531715479601</v>
      </c>
      <c r="AB12" s="17">
        <v>0</v>
      </c>
      <c r="AC12" s="17">
        <v>0.496079140837831</v>
      </c>
      <c r="AD12" s="17">
        <v>0</v>
      </c>
      <c r="AE12" s="17"/>
      <c r="AF12" s="17">
        <v>0.23339378322625401</v>
      </c>
      <c r="AG12" s="17">
        <v>0.288797936332368</v>
      </c>
      <c r="AH12" s="17">
        <v>0.21345851612142999</v>
      </c>
      <c r="AI12" s="17">
        <v>0</v>
      </c>
      <c r="AJ12" s="17" t="s">
        <v>280</v>
      </c>
      <c r="AK12" s="17"/>
      <c r="AL12" s="17">
        <v>0.18117172279013199</v>
      </c>
      <c r="AM12" s="17">
        <v>0.21542406132115399</v>
      </c>
      <c r="AN12" s="17">
        <v>0</v>
      </c>
      <c r="AO12" s="17">
        <v>0.23527725611355799</v>
      </c>
      <c r="AP12" s="17">
        <v>0.34151458740225799</v>
      </c>
      <c r="AQ12" s="17">
        <v>0</v>
      </c>
      <c r="AR12" s="17"/>
      <c r="AS12" s="17">
        <v>7.7497477531729406E-2</v>
      </c>
      <c r="AT12" s="17">
        <v>0.34520971099620201</v>
      </c>
      <c r="AU12" s="17"/>
      <c r="AV12" s="17">
        <v>7.6705013047456805E-2</v>
      </c>
      <c r="AW12" s="17">
        <v>7.9669576336246398E-2</v>
      </c>
    </row>
    <row r="13" spans="2:49" x14ac:dyDescent="0.3">
      <c r="B13" s="18" t="s">
        <v>531</v>
      </c>
      <c r="C13" s="17">
        <v>0.272853327665177</v>
      </c>
      <c r="D13" s="17">
        <v>0.241988000645423</v>
      </c>
      <c r="E13" s="17">
        <v>0.29160214301172699</v>
      </c>
      <c r="F13" s="17"/>
      <c r="G13" s="17">
        <v>0</v>
      </c>
      <c r="H13" s="17">
        <v>0.117360209919171</v>
      </c>
      <c r="I13" s="17">
        <v>0.37844256110677998</v>
      </c>
      <c r="J13" s="17">
        <v>0.204881498863344</v>
      </c>
      <c r="K13" s="17">
        <v>0.35991836683671102</v>
      </c>
      <c r="L13" s="17">
        <v>0.51873647198482098</v>
      </c>
      <c r="M13" s="17"/>
      <c r="N13" s="17">
        <v>0.25312271520422802</v>
      </c>
      <c r="O13" s="17">
        <v>0.35048384127778098</v>
      </c>
      <c r="P13" s="17">
        <v>0.26579757947266303</v>
      </c>
      <c r="Q13" s="17">
        <v>0.185639070594913</v>
      </c>
      <c r="R13" s="17"/>
      <c r="S13" s="17">
        <v>0.19848409851822499</v>
      </c>
      <c r="T13" s="17">
        <v>0.102721296556577</v>
      </c>
      <c r="U13" s="17">
        <v>0</v>
      </c>
      <c r="V13" s="17">
        <v>0.38520017248911098</v>
      </c>
      <c r="W13" s="17" t="s">
        <v>280</v>
      </c>
      <c r="X13" s="17">
        <v>0.77458091972438603</v>
      </c>
      <c r="Y13" s="17">
        <v>0.235047037649917</v>
      </c>
      <c r="Z13" s="17">
        <v>0.25725831758046003</v>
      </c>
      <c r="AA13" s="17">
        <v>0.120863200025931</v>
      </c>
      <c r="AB13" s="17">
        <v>0.40724156070330098</v>
      </c>
      <c r="AC13" s="17">
        <v>0.503920859162169</v>
      </c>
      <c r="AD13" s="17">
        <v>0.47418949824524997</v>
      </c>
      <c r="AE13" s="17"/>
      <c r="AF13" s="17">
        <v>0.30471506938945703</v>
      </c>
      <c r="AG13" s="17">
        <v>0.20583506253237999</v>
      </c>
      <c r="AH13" s="17">
        <v>0.32667184991760001</v>
      </c>
      <c r="AI13" s="17">
        <v>0.220058817548203</v>
      </c>
      <c r="AJ13" s="17" t="s">
        <v>280</v>
      </c>
      <c r="AK13" s="17"/>
      <c r="AL13" s="17">
        <v>0.30012098617765998</v>
      </c>
      <c r="AM13" s="17">
        <v>0.32028606029575102</v>
      </c>
      <c r="AN13" s="17">
        <v>0</v>
      </c>
      <c r="AO13" s="17">
        <v>0.30636832473902897</v>
      </c>
      <c r="AP13" s="17">
        <v>0.27398734799635599</v>
      </c>
      <c r="AQ13" s="17">
        <v>0</v>
      </c>
      <c r="AR13" s="17"/>
      <c r="AS13" s="17">
        <v>0.33820843087434799</v>
      </c>
      <c r="AT13" s="17">
        <v>0.19589582084006199</v>
      </c>
      <c r="AU13" s="17"/>
      <c r="AV13" s="17">
        <v>0.27785489665854202</v>
      </c>
      <c r="AW13" s="17">
        <v>0.50363393841475401</v>
      </c>
    </row>
    <row r="14" spans="2:49" x14ac:dyDescent="0.3">
      <c r="B14" s="18" t="s">
        <v>443</v>
      </c>
      <c r="C14" s="21">
        <v>0.220282279907828</v>
      </c>
      <c r="D14" s="21">
        <v>0.26448788409602803</v>
      </c>
      <c r="E14" s="21">
        <v>0.193430054766109</v>
      </c>
      <c r="F14" s="21"/>
      <c r="G14" s="21">
        <v>0.350410667241767</v>
      </c>
      <c r="H14" s="21">
        <v>0.36415592549276199</v>
      </c>
      <c r="I14" s="21">
        <v>0.40683872050221398</v>
      </c>
      <c r="J14" s="21">
        <v>0.13212654509058</v>
      </c>
      <c r="K14" s="21">
        <v>6.9055023524717096E-2</v>
      </c>
      <c r="L14" s="21">
        <v>0.10113756713811201</v>
      </c>
      <c r="M14" s="21"/>
      <c r="N14" s="21">
        <v>0.10047148634865501</v>
      </c>
      <c r="O14" s="21">
        <v>0</v>
      </c>
      <c r="P14" s="21">
        <v>0.41639070545942097</v>
      </c>
      <c r="Q14" s="21">
        <v>0.50818720100121895</v>
      </c>
      <c r="R14" s="21"/>
      <c r="S14" s="21">
        <v>0.201348058183034</v>
      </c>
      <c r="T14" s="21">
        <v>0.33454872380469602</v>
      </c>
      <c r="U14" s="21">
        <v>0.33500396504253799</v>
      </c>
      <c r="V14" s="21">
        <v>0.16178066763899199</v>
      </c>
      <c r="W14" s="21" t="s">
        <v>280</v>
      </c>
      <c r="X14" s="21">
        <v>0</v>
      </c>
      <c r="Y14" s="21">
        <v>0</v>
      </c>
      <c r="Z14" s="21">
        <v>0.248910399767346</v>
      </c>
      <c r="AA14" s="21">
        <v>0.36574846988809001</v>
      </c>
      <c r="AB14" s="21">
        <v>0.19969687160715399</v>
      </c>
      <c r="AC14" s="21">
        <v>0</v>
      </c>
      <c r="AD14" s="21">
        <v>0.31108644271139502</v>
      </c>
      <c r="AE14" s="21"/>
      <c r="AF14" s="21">
        <v>0.30665409199997201</v>
      </c>
      <c r="AG14" s="21">
        <v>0.10020763934985701</v>
      </c>
      <c r="AH14" s="21">
        <v>0.28666770015357501</v>
      </c>
      <c r="AI14" s="21">
        <v>0.21526826681317299</v>
      </c>
      <c r="AJ14" s="21" t="s">
        <v>280</v>
      </c>
      <c r="AK14" s="21"/>
      <c r="AL14" s="21">
        <v>0.23474856663601801</v>
      </c>
      <c r="AM14" s="21">
        <v>0.206401102420184</v>
      </c>
      <c r="AN14" s="21">
        <v>0.26525446453024598</v>
      </c>
      <c r="AO14" s="21">
        <v>0.23001241395195399</v>
      </c>
      <c r="AP14" s="21">
        <v>0.13256475019420499</v>
      </c>
      <c r="AQ14" s="21">
        <v>0.32716113502566202</v>
      </c>
      <c r="AR14" s="21"/>
      <c r="AS14" s="21">
        <v>0.25885393014277502</v>
      </c>
      <c r="AT14" s="21">
        <v>0.17486305645849201</v>
      </c>
      <c r="AU14" s="21"/>
      <c r="AV14" s="21">
        <v>0.31274786092273599</v>
      </c>
      <c r="AW14" s="21">
        <v>0.111133817833467</v>
      </c>
    </row>
    <row r="15" spans="2:49" x14ac:dyDescent="0.3">
      <c r="B15" s="18" t="s">
        <v>532</v>
      </c>
      <c r="C15" s="21">
        <v>0.47329395580185402</v>
      </c>
      <c r="D15" s="21">
        <v>0.42818912926340602</v>
      </c>
      <c r="E15" s="21">
        <v>0.50069240401742898</v>
      </c>
      <c r="F15" s="21"/>
      <c r="G15" s="21">
        <v>0.31152920434734499</v>
      </c>
      <c r="H15" s="21">
        <v>0.40766884841398299</v>
      </c>
      <c r="I15" s="21">
        <v>0.48893175300605901</v>
      </c>
      <c r="J15" s="21">
        <v>0.47270841116119999</v>
      </c>
      <c r="K15" s="21">
        <v>0.424233247971877</v>
      </c>
      <c r="L15" s="21">
        <v>0.69840240481539495</v>
      </c>
      <c r="M15" s="21"/>
      <c r="N15" s="21">
        <v>0.49938055643505902</v>
      </c>
      <c r="O15" s="21">
        <v>0.64735755397132499</v>
      </c>
      <c r="P15" s="21">
        <v>0.334666575331797</v>
      </c>
      <c r="Q15" s="21">
        <v>0.33562671867892202</v>
      </c>
      <c r="R15" s="21"/>
      <c r="S15" s="21">
        <v>0.59948138742630297</v>
      </c>
      <c r="T15" s="21">
        <v>0.282082990059636</v>
      </c>
      <c r="U15" s="21">
        <v>0.167357374225963</v>
      </c>
      <c r="V15" s="21">
        <v>0.52616150770481795</v>
      </c>
      <c r="W15" s="21" t="s">
        <v>280</v>
      </c>
      <c r="X15" s="21">
        <v>0.77458091972438603</v>
      </c>
      <c r="Y15" s="21">
        <v>0.49586582598960499</v>
      </c>
      <c r="Z15" s="21">
        <v>0.493831282652194</v>
      </c>
      <c r="AA15" s="21">
        <v>0.25712851718072699</v>
      </c>
      <c r="AB15" s="21">
        <v>0.40724156070330098</v>
      </c>
      <c r="AC15" s="21">
        <v>1</v>
      </c>
      <c r="AD15" s="21">
        <v>0.47418949824524997</v>
      </c>
      <c r="AE15" s="21"/>
      <c r="AF15" s="21">
        <v>0.53810885261571095</v>
      </c>
      <c r="AG15" s="21">
        <v>0.49463299886474799</v>
      </c>
      <c r="AH15" s="21">
        <v>0.54013036603902997</v>
      </c>
      <c r="AI15" s="21">
        <v>0.220058817548203</v>
      </c>
      <c r="AJ15" s="21" t="s">
        <v>280</v>
      </c>
      <c r="AK15" s="21"/>
      <c r="AL15" s="21">
        <v>0.48129270896779203</v>
      </c>
      <c r="AM15" s="21">
        <v>0.53571012161690501</v>
      </c>
      <c r="AN15" s="21">
        <v>0</v>
      </c>
      <c r="AO15" s="21">
        <v>0.54164558085258696</v>
      </c>
      <c r="AP15" s="21">
        <v>0.61550193539861398</v>
      </c>
      <c r="AQ15" s="21">
        <v>0</v>
      </c>
      <c r="AR15" s="21"/>
      <c r="AS15" s="21">
        <v>0.41570590840607802</v>
      </c>
      <c r="AT15" s="21">
        <v>0.54110553183626398</v>
      </c>
      <c r="AU15" s="21"/>
      <c r="AV15" s="21">
        <v>0.35455990970599899</v>
      </c>
      <c r="AW15" s="21">
        <v>0.58330351475100095</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W20"/>
  <sheetViews>
    <sheetView showGridLines="0"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3.1549323178862103E-2</v>
      </c>
      <c r="D9" s="17">
        <v>4.2321526182419099E-2</v>
      </c>
      <c r="E9" s="17">
        <v>2.50058627820232E-2</v>
      </c>
      <c r="F9" s="17"/>
      <c r="G9" s="17">
        <v>0</v>
      </c>
      <c r="H9" s="17">
        <v>6.4665938028815803E-2</v>
      </c>
      <c r="I9" s="17">
        <v>0</v>
      </c>
      <c r="J9" s="17">
        <v>6.7150918163222301E-2</v>
      </c>
      <c r="K9" s="17">
        <v>0</v>
      </c>
      <c r="L9" s="17">
        <v>0</v>
      </c>
      <c r="M9" s="17"/>
      <c r="N9" s="17">
        <v>0</v>
      </c>
      <c r="O9" s="17">
        <v>5.3372800334004697E-2</v>
      </c>
      <c r="P9" s="17">
        <v>6.4811336758304694E-2</v>
      </c>
      <c r="Q9" s="17">
        <v>0</v>
      </c>
      <c r="R9" s="17"/>
      <c r="S9" s="17">
        <v>0</v>
      </c>
      <c r="T9" s="17">
        <v>0</v>
      </c>
      <c r="U9" s="17">
        <v>0</v>
      </c>
      <c r="V9" s="17">
        <v>0</v>
      </c>
      <c r="W9" s="17" t="s">
        <v>280</v>
      </c>
      <c r="X9" s="17">
        <v>0.26450839941106802</v>
      </c>
      <c r="Y9" s="17">
        <v>0</v>
      </c>
      <c r="Z9" s="17">
        <v>0</v>
      </c>
      <c r="AA9" s="17">
        <v>0.128236766754389</v>
      </c>
      <c r="AB9" s="17">
        <v>0</v>
      </c>
      <c r="AC9" s="17">
        <v>0</v>
      </c>
      <c r="AD9" s="17">
        <v>0</v>
      </c>
      <c r="AE9" s="17"/>
      <c r="AF9" s="17">
        <v>0</v>
      </c>
      <c r="AG9" s="17">
        <v>5.3601655410405798E-2</v>
      </c>
      <c r="AH9" s="17">
        <v>0</v>
      </c>
      <c r="AI9" s="17">
        <v>0.21526826681317299</v>
      </c>
      <c r="AJ9" s="17" t="s">
        <v>280</v>
      </c>
      <c r="AK9" s="17"/>
      <c r="AL9" s="17">
        <v>0.100838594828495</v>
      </c>
      <c r="AM9" s="17">
        <v>0</v>
      </c>
      <c r="AN9" s="17">
        <v>0</v>
      </c>
      <c r="AO9" s="17">
        <v>0</v>
      </c>
      <c r="AP9" s="17">
        <v>0</v>
      </c>
      <c r="AQ9" s="17">
        <v>0</v>
      </c>
      <c r="AR9" s="17"/>
      <c r="AS9" s="17">
        <v>2.9574816467284101E-2</v>
      </c>
      <c r="AT9" s="17">
        <v>3.3874361412619701E-2</v>
      </c>
      <c r="AU9" s="17"/>
      <c r="AV9" s="17">
        <v>4.0364837450888702E-2</v>
      </c>
      <c r="AW9" s="17">
        <v>0</v>
      </c>
    </row>
    <row r="10" spans="2:49" x14ac:dyDescent="0.3">
      <c r="B10" s="18" t="s">
        <v>440</v>
      </c>
      <c r="C10" s="17">
        <v>0.184913647413951</v>
      </c>
      <c r="D10" s="17">
        <v>0.13287733329616</v>
      </c>
      <c r="E10" s="17">
        <v>0.216522554200687</v>
      </c>
      <c r="F10" s="17"/>
      <c r="G10" s="17">
        <v>0.33806012841088801</v>
      </c>
      <c r="H10" s="17">
        <v>0.29888650591573301</v>
      </c>
      <c r="I10" s="17">
        <v>0.26623428520861903</v>
      </c>
      <c r="J10" s="17">
        <v>0.13212654509058</v>
      </c>
      <c r="K10" s="17">
        <v>7.15146889446477E-2</v>
      </c>
      <c r="L10" s="17">
        <v>0.10381526159392</v>
      </c>
      <c r="M10" s="17"/>
      <c r="N10" s="17">
        <v>0.103680085491344</v>
      </c>
      <c r="O10" s="17">
        <v>0.151055858570702</v>
      </c>
      <c r="P10" s="17">
        <v>0.147458023837473</v>
      </c>
      <c r="Q10" s="17">
        <v>0.42820283782519197</v>
      </c>
      <c r="R10" s="17"/>
      <c r="S10" s="17">
        <v>0.50782687965863105</v>
      </c>
      <c r="T10" s="17">
        <v>9.9258905653449497E-2</v>
      </c>
      <c r="U10" s="17">
        <v>0.33500396504253799</v>
      </c>
      <c r="V10" s="17">
        <v>0.15225195458417301</v>
      </c>
      <c r="W10" s="17" t="s">
        <v>280</v>
      </c>
      <c r="X10" s="17">
        <v>0</v>
      </c>
      <c r="Y10" s="17">
        <v>0</v>
      </c>
      <c r="Z10" s="17">
        <v>0.248910399767346</v>
      </c>
      <c r="AA10" s="17">
        <v>0.12561141193133499</v>
      </c>
      <c r="AB10" s="17">
        <v>0</v>
      </c>
      <c r="AC10" s="17">
        <v>0</v>
      </c>
      <c r="AD10" s="17">
        <v>0.31108644271139502</v>
      </c>
      <c r="AE10" s="17"/>
      <c r="AF10" s="17">
        <v>0.234561626985475</v>
      </c>
      <c r="AG10" s="17">
        <v>0.102344379245926</v>
      </c>
      <c r="AH10" s="17">
        <v>0.28414653647703603</v>
      </c>
      <c r="AI10" s="17">
        <v>0.19786735916422099</v>
      </c>
      <c r="AJ10" s="17" t="s">
        <v>280</v>
      </c>
      <c r="AK10" s="17"/>
      <c r="AL10" s="17">
        <v>0.232556544234572</v>
      </c>
      <c r="AM10" s="17">
        <v>0.189170069750206</v>
      </c>
      <c r="AN10" s="17">
        <v>0.50803435553401999</v>
      </c>
      <c r="AO10" s="17">
        <v>7.7138940592072006E-2</v>
      </c>
      <c r="AP10" s="17">
        <v>0</v>
      </c>
      <c r="AQ10" s="17">
        <v>0.32716113502566202</v>
      </c>
      <c r="AR10" s="17"/>
      <c r="AS10" s="17">
        <v>0.191509516543209</v>
      </c>
      <c r="AT10" s="17">
        <v>0.177146822504995</v>
      </c>
      <c r="AU10" s="17"/>
      <c r="AV10" s="17">
        <v>0.22083363683350299</v>
      </c>
      <c r="AW10" s="17">
        <v>0.111133817833467</v>
      </c>
    </row>
    <row r="11" spans="2:49" x14ac:dyDescent="0.3">
      <c r="B11" s="18" t="s">
        <v>441</v>
      </c>
      <c r="C11" s="17">
        <v>0.233723654574197</v>
      </c>
      <c r="D11" s="17">
        <v>0.193943804022111</v>
      </c>
      <c r="E11" s="17">
        <v>0.25788750263701099</v>
      </c>
      <c r="F11" s="17"/>
      <c r="G11" s="17">
        <v>0.350410667241767</v>
      </c>
      <c r="H11" s="17">
        <v>5.6152935821145999E-2</v>
      </c>
      <c r="I11" s="17">
        <v>0.10801119968363899</v>
      </c>
      <c r="J11" s="17">
        <v>0.33207760253875401</v>
      </c>
      <c r="K11" s="17">
        <v>0.29074845412424499</v>
      </c>
      <c r="L11" s="17">
        <v>0.39392348827002099</v>
      </c>
      <c r="M11" s="17"/>
      <c r="N11" s="17">
        <v>0.234034624871305</v>
      </c>
      <c r="O11" s="17">
        <v>0.203863117586978</v>
      </c>
      <c r="P11" s="17">
        <v>0.30980815258497202</v>
      </c>
      <c r="Q11" s="17">
        <v>0.175488564732283</v>
      </c>
      <c r="R11" s="17"/>
      <c r="S11" s="17">
        <v>0.105561578543915</v>
      </c>
      <c r="T11" s="17">
        <v>0.26812749464514801</v>
      </c>
      <c r="U11" s="17">
        <v>0.155304738587904</v>
      </c>
      <c r="V11" s="17">
        <v>0.15980587007201699</v>
      </c>
      <c r="W11" s="17" t="s">
        <v>280</v>
      </c>
      <c r="X11" s="17">
        <v>0.225419080275614</v>
      </c>
      <c r="Y11" s="17">
        <v>0.26446862071233601</v>
      </c>
      <c r="Z11" s="17">
        <v>0.493831282652194</v>
      </c>
      <c r="AA11" s="17">
        <v>0.489023304133548</v>
      </c>
      <c r="AB11" s="17">
        <v>0</v>
      </c>
      <c r="AC11" s="17">
        <v>0.17424459048535801</v>
      </c>
      <c r="AD11" s="17">
        <v>0.23935409275560801</v>
      </c>
      <c r="AE11" s="17"/>
      <c r="AF11" s="17">
        <v>0.30388048787942101</v>
      </c>
      <c r="AG11" s="17">
        <v>0.29499063067914899</v>
      </c>
      <c r="AH11" s="17">
        <v>0.220726337880259</v>
      </c>
      <c r="AI11" s="17">
        <v>0</v>
      </c>
      <c r="AJ11" s="17" t="s">
        <v>280</v>
      </c>
      <c r="AK11" s="17"/>
      <c r="AL11" s="17">
        <v>0.14598965450194901</v>
      </c>
      <c r="AM11" s="17">
        <v>0.27026953553794297</v>
      </c>
      <c r="AN11" s="17">
        <v>0.49196564446597901</v>
      </c>
      <c r="AO11" s="17">
        <v>0.14251364034539499</v>
      </c>
      <c r="AP11" s="17">
        <v>0.36390069338557601</v>
      </c>
      <c r="AQ11" s="17">
        <v>0.33813341368252903</v>
      </c>
      <c r="AR11" s="17"/>
      <c r="AS11" s="17">
        <v>0.24139119457899</v>
      </c>
      <c r="AT11" s="17">
        <v>0.22469490649981599</v>
      </c>
      <c r="AU11" s="17"/>
      <c r="AV11" s="17">
        <v>0.22578935649953699</v>
      </c>
      <c r="AW11" s="17">
        <v>0.28415492028936901</v>
      </c>
    </row>
    <row r="12" spans="2:49" x14ac:dyDescent="0.3">
      <c r="B12" s="18" t="s">
        <v>442</v>
      </c>
      <c r="C12" s="17">
        <v>0.281855281776485</v>
      </c>
      <c r="D12" s="17">
        <v>0.31324855425374099</v>
      </c>
      <c r="E12" s="17">
        <v>0.26278577156448202</v>
      </c>
      <c r="F12" s="17"/>
      <c r="G12" s="17">
        <v>0.31152920434734499</v>
      </c>
      <c r="H12" s="17">
        <v>0.17192283251049501</v>
      </c>
      <c r="I12" s="17">
        <v>0.36040723927742502</v>
      </c>
      <c r="J12" s="17">
        <v>0.40284441393965698</v>
      </c>
      <c r="K12" s="17">
        <v>0.34451675207354798</v>
      </c>
      <c r="L12" s="17">
        <v>9.6204972761648799E-2</v>
      </c>
      <c r="M12" s="17"/>
      <c r="N12" s="17">
        <v>0.45514769243456099</v>
      </c>
      <c r="O12" s="17">
        <v>0.248081758031646</v>
      </c>
      <c r="P12" s="17">
        <v>0.14949946304051501</v>
      </c>
      <c r="Q12" s="17">
        <v>0.240122517122666</v>
      </c>
      <c r="R12" s="17"/>
      <c r="S12" s="17">
        <v>0.18666242649942899</v>
      </c>
      <c r="T12" s="17">
        <v>0.42940471948377001</v>
      </c>
      <c r="U12" s="17">
        <v>0.50969129636955801</v>
      </c>
      <c r="V12" s="17">
        <v>0.30795605024773298</v>
      </c>
      <c r="W12" s="17" t="s">
        <v>280</v>
      </c>
      <c r="X12" s="17">
        <v>0</v>
      </c>
      <c r="Y12" s="17">
        <v>0.49586582598960499</v>
      </c>
      <c r="Z12" s="17">
        <v>0</v>
      </c>
      <c r="AA12" s="17">
        <v>0.25712851718072699</v>
      </c>
      <c r="AB12" s="17">
        <v>0.19969687160715399</v>
      </c>
      <c r="AC12" s="17">
        <v>0.496079140837831</v>
      </c>
      <c r="AD12" s="17">
        <v>0</v>
      </c>
      <c r="AE12" s="17"/>
      <c r="AF12" s="17">
        <v>0.23339378322625401</v>
      </c>
      <c r="AG12" s="17">
        <v>0.49653960290189098</v>
      </c>
      <c r="AH12" s="17">
        <v>0.17208953827547799</v>
      </c>
      <c r="AI12" s="17">
        <v>0</v>
      </c>
      <c r="AJ12" s="17" t="s">
        <v>280</v>
      </c>
      <c r="AK12" s="17"/>
      <c r="AL12" s="17">
        <v>0.23270478813565301</v>
      </c>
      <c r="AM12" s="17">
        <v>0.38128706169384102</v>
      </c>
      <c r="AN12" s="17">
        <v>0</v>
      </c>
      <c r="AO12" s="17">
        <v>0.31609683818912399</v>
      </c>
      <c r="AP12" s="17">
        <v>0.37290835904228897</v>
      </c>
      <c r="AQ12" s="17">
        <v>0</v>
      </c>
      <c r="AR12" s="17"/>
      <c r="AS12" s="17">
        <v>0.26008972132455699</v>
      </c>
      <c r="AT12" s="17">
        <v>0.30748485291602801</v>
      </c>
      <c r="AU12" s="17"/>
      <c r="AV12" s="17">
        <v>0.24132449320624699</v>
      </c>
      <c r="AW12" s="17">
        <v>0.31152411412221698</v>
      </c>
    </row>
    <row r="13" spans="2:49" x14ac:dyDescent="0.3">
      <c r="B13" s="18" t="s">
        <v>531</v>
      </c>
      <c r="C13" s="17">
        <v>0.26795809305650498</v>
      </c>
      <c r="D13" s="17">
        <v>0.31760878224556999</v>
      </c>
      <c r="E13" s="17">
        <v>0.237798308815797</v>
      </c>
      <c r="F13" s="17"/>
      <c r="G13" s="17">
        <v>0</v>
      </c>
      <c r="H13" s="17">
        <v>0.40837178772381</v>
      </c>
      <c r="I13" s="17">
        <v>0.26534727583031698</v>
      </c>
      <c r="J13" s="17">
        <v>6.5800520267785906E-2</v>
      </c>
      <c r="K13" s="17">
        <v>0.29322010485755801</v>
      </c>
      <c r="L13" s="17">
        <v>0.40605627737441002</v>
      </c>
      <c r="M13" s="17"/>
      <c r="N13" s="17">
        <v>0.20713759720279001</v>
      </c>
      <c r="O13" s="17">
        <v>0.34362646547666897</v>
      </c>
      <c r="P13" s="17">
        <v>0.328423023778735</v>
      </c>
      <c r="Q13" s="17">
        <v>0.15618608031985901</v>
      </c>
      <c r="R13" s="17"/>
      <c r="S13" s="17">
        <v>0.199949115298025</v>
      </c>
      <c r="T13" s="17">
        <v>0.203208880217633</v>
      </c>
      <c r="U13" s="17">
        <v>0</v>
      </c>
      <c r="V13" s="17">
        <v>0.37998612509607699</v>
      </c>
      <c r="W13" s="17" t="s">
        <v>280</v>
      </c>
      <c r="X13" s="17">
        <v>0.51007252031331796</v>
      </c>
      <c r="Y13" s="17">
        <v>0.239665553298058</v>
      </c>
      <c r="Z13" s="17">
        <v>0.25725831758046003</v>
      </c>
      <c r="AA13" s="17">
        <v>0</v>
      </c>
      <c r="AB13" s="17">
        <v>0.80030312839284601</v>
      </c>
      <c r="AC13" s="17">
        <v>0.32967626867681099</v>
      </c>
      <c r="AD13" s="17">
        <v>0.449559464532997</v>
      </c>
      <c r="AE13" s="17"/>
      <c r="AF13" s="17">
        <v>0.22816410190885</v>
      </c>
      <c r="AG13" s="17">
        <v>5.2523731762628097E-2</v>
      </c>
      <c r="AH13" s="17">
        <v>0.32303758736722699</v>
      </c>
      <c r="AI13" s="17">
        <v>0.58686437402260505</v>
      </c>
      <c r="AJ13" s="17" t="s">
        <v>280</v>
      </c>
      <c r="AK13" s="17"/>
      <c r="AL13" s="17">
        <v>0.28791041829933101</v>
      </c>
      <c r="AM13" s="17">
        <v>0.15927333301801</v>
      </c>
      <c r="AN13" s="17">
        <v>0</v>
      </c>
      <c r="AO13" s="17">
        <v>0.46425058087340898</v>
      </c>
      <c r="AP13" s="17">
        <v>0.26319094757213501</v>
      </c>
      <c r="AQ13" s="17">
        <v>0.33470545129181001</v>
      </c>
      <c r="AR13" s="17"/>
      <c r="AS13" s="17">
        <v>0.27743475108596</v>
      </c>
      <c r="AT13" s="17">
        <v>0.25679905666654101</v>
      </c>
      <c r="AU13" s="17"/>
      <c r="AV13" s="17">
        <v>0.27168767600982302</v>
      </c>
      <c r="AW13" s="17">
        <v>0.29318714775494698</v>
      </c>
    </row>
    <row r="14" spans="2:49" x14ac:dyDescent="0.3">
      <c r="B14" s="18" t="s">
        <v>443</v>
      </c>
      <c r="C14" s="21">
        <v>0.216462970592813</v>
      </c>
      <c r="D14" s="21">
        <v>0.17519885947857899</v>
      </c>
      <c r="E14" s="21">
        <v>0.24152841698270999</v>
      </c>
      <c r="F14" s="21"/>
      <c r="G14" s="21">
        <v>0.33806012841088801</v>
      </c>
      <c r="H14" s="21">
        <v>0.363552443944549</v>
      </c>
      <c r="I14" s="21">
        <v>0.26623428520861903</v>
      </c>
      <c r="J14" s="21">
        <v>0.199277463253802</v>
      </c>
      <c r="K14" s="21">
        <v>7.15146889446477E-2</v>
      </c>
      <c r="L14" s="21">
        <v>0.10381526159392</v>
      </c>
      <c r="M14" s="21"/>
      <c r="N14" s="21">
        <v>0.103680085491344</v>
      </c>
      <c r="O14" s="21">
        <v>0.20442865890470699</v>
      </c>
      <c r="P14" s="21">
        <v>0.212269360595778</v>
      </c>
      <c r="Q14" s="21">
        <v>0.42820283782519197</v>
      </c>
      <c r="R14" s="21"/>
      <c r="S14" s="21">
        <v>0.50782687965863105</v>
      </c>
      <c r="T14" s="21">
        <v>9.9258905653449497E-2</v>
      </c>
      <c r="U14" s="21">
        <v>0.33500396504253799</v>
      </c>
      <c r="V14" s="21">
        <v>0.15225195458417301</v>
      </c>
      <c r="W14" s="21" t="s">
        <v>280</v>
      </c>
      <c r="X14" s="21">
        <v>0.26450839941106802</v>
      </c>
      <c r="Y14" s="21">
        <v>0</v>
      </c>
      <c r="Z14" s="21">
        <v>0.248910399767346</v>
      </c>
      <c r="AA14" s="21">
        <v>0.25384817868572401</v>
      </c>
      <c r="AB14" s="21">
        <v>0</v>
      </c>
      <c r="AC14" s="21">
        <v>0</v>
      </c>
      <c r="AD14" s="21">
        <v>0.31108644271139502</v>
      </c>
      <c r="AE14" s="21"/>
      <c r="AF14" s="21">
        <v>0.234561626985475</v>
      </c>
      <c r="AG14" s="21">
        <v>0.155946034656331</v>
      </c>
      <c r="AH14" s="21">
        <v>0.28414653647703603</v>
      </c>
      <c r="AI14" s="21">
        <v>0.413135625977395</v>
      </c>
      <c r="AJ14" s="21" t="s">
        <v>280</v>
      </c>
      <c r="AK14" s="21"/>
      <c r="AL14" s="21">
        <v>0.333395139063067</v>
      </c>
      <c r="AM14" s="21">
        <v>0.189170069750206</v>
      </c>
      <c r="AN14" s="21">
        <v>0.50803435553401999</v>
      </c>
      <c r="AO14" s="21">
        <v>7.7138940592072006E-2</v>
      </c>
      <c r="AP14" s="21">
        <v>0</v>
      </c>
      <c r="AQ14" s="21">
        <v>0.32716113502566202</v>
      </c>
      <c r="AR14" s="21"/>
      <c r="AS14" s="21">
        <v>0.22108433301049299</v>
      </c>
      <c r="AT14" s="21">
        <v>0.21102118391761401</v>
      </c>
      <c r="AU14" s="21"/>
      <c r="AV14" s="21">
        <v>0.26119847428439202</v>
      </c>
      <c r="AW14" s="21">
        <v>0.111133817833467</v>
      </c>
    </row>
    <row r="15" spans="2:49" x14ac:dyDescent="0.3">
      <c r="B15" s="18" t="s">
        <v>532</v>
      </c>
      <c r="C15" s="21">
        <v>0.54981337483298998</v>
      </c>
      <c r="D15" s="21">
        <v>0.63085733649930997</v>
      </c>
      <c r="E15" s="21">
        <v>0.50058408038027902</v>
      </c>
      <c r="F15" s="21"/>
      <c r="G15" s="21">
        <v>0.31152920434734499</v>
      </c>
      <c r="H15" s="21">
        <v>0.580294620234305</v>
      </c>
      <c r="I15" s="21">
        <v>0.62575451510774105</v>
      </c>
      <c r="J15" s="21">
        <v>0.46864493420744302</v>
      </c>
      <c r="K15" s="21">
        <v>0.63773685693110704</v>
      </c>
      <c r="L15" s="21">
        <v>0.50226125013605905</v>
      </c>
      <c r="M15" s="21"/>
      <c r="N15" s="21">
        <v>0.662285289637352</v>
      </c>
      <c r="O15" s="21">
        <v>0.59170822350831498</v>
      </c>
      <c r="P15" s="21">
        <v>0.47792248681924998</v>
      </c>
      <c r="Q15" s="21">
        <v>0.396308597442525</v>
      </c>
      <c r="R15" s="21"/>
      <c r="S15" s="21">
        <v>0.38661154179745399</v>
      </c>
      <c r="T15" s="21">
        <v>0.63261359970140296</v>
      </c>
      <c r="U15" s="21">
        <v>0.50969129636955801</v>
      </c>
      <c r="V15" s="21">
        <v>0.68794217534380997</v>
      </c>
      <c r="W15" s="21" t="s">
        <v>280</v>
      </c>
      <c r="X15" s="21">
        <v>0.51007252031331796</v>
      </c>
      <c r="Y15" s="21">
        <v>0.73553137928766399</v>
      </c>
      <c r="Z15" s="21">
        <v>0.25725831758046003</v>
      </c>
      <c r="AA15" s="21">
        <v>0.25712851718072699</v>
      </c>
      <c r="AB15" s="21">
        <v>1</v>
      </c>
      <c r="AC15" s="21">
        <v>0.82575540951464199</v>
      </c>
      <c r="AD15" s="21">
        <v>0.449559464532997</v>
      </c>
      <c r="AE15" s="21"/>
      <c r="AF15" s="21">
        <v>0.46155788513510398</v>
      </c>
      <c r="AG15" s="21">
        <v>0.54906333466451895</v>
      </c>
      <c r="AH15" s="21">
        <v>0.495127125642705</v>
      </c>
      <c r="AI15" s="21">
        <v>0.58686437402260505</v>
      </c>
      <c r="AJ15" s="21" t="s">
        <v>280</v>
      </c>
      <c r="AK15" s="21"/>
      <c r="AL15" s="21">
        <v>0.52061520643498405</v>
      </c>
      <c r="AM15" s="21">
        <v>0.54056039471185102</v>
      </c>
      <c r="AN15" s="21">
        <v>0</v>
      </c>
      <c r="AO15" s="21">
        <v>0.78034741906253302</v>
      </c>
      <c r="AP15" s="21">
        <v>0.63609930661442404</v>
      </c>
      <c r="AQ15" s="21">
        <v>0.33470545129181001</v>
      </c>
      <c r="AR15" s="21"/>
      <c r="AS15" s="21">
        <v>0.53752447241051704</v>
      </c>
      <c r="AT15" s="21">
        <v>0.56428390958256902</v>
      </c>
      <c r="AU15" s="21"/>
      <c r="AV15" s="21">
        <v>0.51301216921607096</v>
      </c>
      <c r="AW15" s="21">
        <v>0.60471126187716395</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W20"/>
  <sheetViews>
    <sheetView showGridLines="0" workbookViewId="0">
      <pane xSplit="2" topLeftCell="C1" activePane="topRight" state="frozen"/>
      <selection pane="topRight" activeCell="B11" sqref="B1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0.115765716066261</v>
      </c>
      <c r="D9" s="17">
        <v>9.9632474053600803E-2</v>
      </c>
      <c r="E9" s="17">
        <v>0.12556568271631399</v>
      </c>
      <c r="F9" s="17"/>
      <c r="G9" s="17">
        <v>0</v>
      </c>
      <c r="H9" s="17">
        <v>0.12626950733355199</v>
      </c>
      <c r="I9" s="17">
        <v>0.38380437865770001</v>
      </c>
      <c r="J9" s="17">
        <v>6.9345396961087796E-2</v>
      </c>
      <c r="K9" s="17">
        <v>7.5323398037952793E-2</v>
      </c>
      <c r="L9" s="17">
        <v>0</v>
      </c>
      <c r="M9" s="17"/>
      <c r="N9" s="17">
        <v>5.6906661109814002E-2</v>
      </c>
      <c r="O9" s="17">
        <v>5.27137740207664E-2</v>
      </c>
      <c r="P9" s="17">
        <v>0.27551971630146499</v>
      </c>
      <c r="Q9" s="17">
        <v>9.2072448272169899E-2</v>
      </c>
      <c r="R9" s="17"/>
      <c r="S9" s="17">
        <v>0.106441273226195</v>
      </c>
      <c r="T9" s="17">
        <v>0</v>
      </c>
      <c r="U9" s="17">
        <v>0.17582373718685401</v>
      </c>
      <c r="V9" s="17">
        <v>0.16178066763899199</v>
      </c>
      <c r="W9" s="17" t="s">
        <v>280</v>
      </c>
      <c r="X9" s="17">
        <v>0</v>
      </c>
      <c r="Y9" s="17">
        <v>0</v>
      </c>
      <c r="Z9" s="17">
        <v>0.25725831758046003</v>
      </c>
      <c r="AA9" s="17">
        <v>0.128236766754389</v>
      </c>
      <c r="AB9" s="17">
        <v>0</v>
      </c>
      <c r="AC9" s="17">
        <v>0</v>
      </c>
      <c r="AD9" s="17">
        <v>0.54592184820103695</v>
      </c>
      <c r="AE9" s="17"/>
      <c r="AF9" s="17">
        <v>0.16100181937604699</v>
      </c>
      <c r="AG9" s="17">
        <v>5.2939803284837501E-2</v>
      </c>
      <c r="AH9" s="17">
        <v>0.110226063388529</v>
      </c>
      <c r="AI9" s="17">
        <v>0.43532708436137701</v>
      </c>
      <c r="AJ9" s="17" t="s">
        <v>280</v>
      </c>
      <c r="AK9" s="17"/>
      <c r="AL9" s="17">
        <v>0.100224653680801</v>
      </c>
      <c r="AM9" s="17">
        <v>0.13512780917383099</v>
      </c>
      <c r="AN9" s="17">
        <v>0</v>
      </c>
      <c r="AO9" s="17">
        <v>7.9788449888575697E-2</v>
      </c>
      <c r="AP9" s="17">
        <v>0.144296611036972</v>
      </c>
      <c r="AQ9" s="17">
        <v>0.33813341368252903</v>
      </c>
      <c r="AR9" s="17"/>
      <c r="AS9" s="17">
        <v>0.115383445465487</v>
      </c>
      <c r="AT9" s="17">
        <v>0.116215850652905</v>
      </c>
      <c r="AU9" s="17"/>
      <c r="AV9" s="17">
        <v>0.116933871699669</v>
      </c>
      <c r="AW9" s="17">
        <v>0.111133817833467</v>
      </c>
    </row>
    <row r="10" spans="2:49" x14ac:dyDescent="0.3">
      <c r="B10" s="18" t="s">
        <v>440</v>
      </c>
      <c r="C10" s="17">
        <v>0.13368300481725001</v>
      </c>
      <c r="D10" s="17">
        <v>7.5566385424978399E-2</v>
      </c>
      <c r="E10" s="17">
        <v>0.16898532851704601</v>
      </c>
      <c r="F10" s="17"/>
      <c r="G10" s="17">
        <v>0.33806012841088801</v>
      </c>
      <c r="H10" s="17">
        <v>0.17454436747244101</v>
      </c>
      <c r="I10" s="17">
        <v>0</v>
      </c>
      <c r="J10" s="17">
        <v>0.2080691529358</v>
      </c>
      <c r="K10" s="17">
        <v>7.15146889446477E-2</v>
      </c>
      <c r="L10" s="17">
        <v>9.6204972761648799E-2</v>
      </c>
      <c r="M10" s="17"/>
      <c r="N10" s="17">
        <v>5.1168005345596901E-2</v>
      </c>
      <c r="O10" s="17">
        <v>4.9193640535314997E-2</v>
      </c>
      <c r="P10" s="17">
        <v>0.12856082888376699</v>
      </c>
      <c r="Q10" s="17">
        <v>0.41793319426110898</v>
      </c>
      <c r="R10" s="17"/>
      <c r="S10" s="17">
        <v>0.197627445494163</v>
      </c>
      <c r="T10" s="17">
        <v>9.9258905653449497E-2</v>
      </c>
      <c r="U10" s="17">
        <v>0.159180227855684</v>
      </c>
      <c r="V10" s="17">
        <v>0.29321328979988098</v>
      </c>
      <c r="W10" s="17" t="s">
        <v>280</v>
      </c>
      <c r="X10" s="17">
        <v>0</v>
      </c>
      <c r="Y10" s="17">
        <v>0</v>
      </c>
      <c r="Z10" s="17">
        <v>0.248910399767346</v>
      </c>
      <c r="AA10" s="17">
        <v>0.13626531715479601</v>
      </c>
      <c r="AB10" s="17">
        <v>0</v>
      </c>
      <c r="AC10" s="17">
        <v>0</v>
      </c>
      <c r="AD10" s="17">
        <v>0.23935409275560801</v>
      </c>
      <c r="AE10" s="17"/>
      <c r="AF10" s="17">
        <v>0.23936357013423301</v>
      </c>
      <c r="AG10" s="17">
        <v>4.9404575961088E-2</v>
      </c>
      <c r="AH10" s="17">
        <v>0.174210420203535</v>
      </c>
      <c r="AI10" s="17">
        <v>0.19786735916422099</v>
      </c>
      <c r="AJ10" s="17" t="s">
        <v>280</v>
      </c>
      <c r="AK10" s="17"/>
      <c r="AL10" s="17">
        <v>0.137662902219025</v>
      </c>
      <c r="AM10" s="17">
        <v>5.9691799695233097E-2</v>
      </c>
      <c r="AN10" s="17">
        <v>0.24277989100377501</v>
      </c>
      <c r="AO10" s="17">
        <v>0.16613740338045799</v>
      </c>
      <c r="AP10" s="17">
        <v>0.117165849623882</v>
      </c>
      <c r="AQ10" s="17">
        <v>0.32716113502566202</v>
      </c>
      <c r="AR10" s="17"/>
      <c r="AS10" s="17">
        <v>0.13715698729525899</v>
      </c>
      <c r="AT10" s="17">
        <v>0.12959229089999</v>
      </c>
      <c r="AU10" s="17"/>
      <c r="AV10" s="17">
        <v>0.18719708720935199</v>
      </c>
      <c r="AW10" s="17">
        <v>0</v>
      </c>
    </row>
    <row r="11" spans="2:49" x14ac:dyDescent="0.3">
      <c r="B11" s="18" t="s">
        <v>441</v>
      </c>
      <c r="C11" s="17">
        <v>0.27437769286463898</v>
      </c>
      <c r="D11" s="17">
        <v>0.30476238171531</v>
      </c>
      <c r="E11" s="17">
        <v>0.25592083607322902</v>
      </c>
      <c r="F11" s="17"/>
      <c r="G11" s="17">
        <v>0.350410667241767</v>
      </c>
      <c r="H11" s="17">
        <v>0.24233008178118901</v>
      </c>
      <c r="I11" s="17">
        <v>0.22110648496010199</v>
      </c>
      <c r="J11" s="17">
        <v>0.32342826524332402</v>
      </c>
      <c r="K11" s="17">
        <v>0.27112274375304402</v>
      </c>
      <c r="L11" s="17">
        <v>0.28392098811541799</v>
      </c>
      <c r="M11" s="17"/>
      <c r="N11" s="17">
        <v>0.53018894264354</v>
      </c>
      <c r="O11" s="17">
        <v>0.20200559967177201</v>
      </c>
      <c r="P11" s="17">
        <v>0.12882090833133</v>
      </c>
      <c r="Q11" s="17">
        <v>0.17991970054369799</v>
      </c>
      <c r="R11" s="17"/>
      <c r="S11" s="17">
        <v>0.307407278758695</v>
      </c>
      <c r="T11" s="17">
        <v>0.36403031778981898</v>
      </c>
      <c r="U11" s="17">
        <v>0.155304738587904</v>
      </c>
      <c r="V11" s="17">
        <v>0.32680058510404197</v>
      </c>
      <c r="W11" s="17" t="s">
        <v>280</v>
      </c>
      <c r="X11" s="17">
        <v>0.225419080275614</v>
      </c>
      <c r="Y11" s="17">
        <v>0.73553137928766399</v>
      </c>
      <c r="Z11" s="17">
        <v>0</v>
      </c>
      <c r="AA11" s="17">
        <v>0.38187122483658698</v>
      </c>
      <c r="AB11" s="17">
        <v>0.19969687160715399</v>
      </c>
      <c r="AC11" s="17">
        <v>0</v>
      </c>
      <c r="AD11" s="17">
        <v>0.21472405904335501</v>
      </c>
      <c r="AE11" s="17"/>
      <c r="AF11" s="17">
        <v>7.7223078785143007E-2</v>
      </c>
      <c r="AG11" s="17">
        <v>0.43959444986907298</v>
      </c>
      <c r="AH11" s="17">
        <v>0.30764604342385798</v>
      </c>
      <c r="AI11" s="17">
        <v>0</v>
      </c>
      <c r="AJ11" s="17" t="s">
        <v>280</v>
      </c>
      <c r="AK11" s="17"/>
      <c r="AL11" s="17">
        <v>0.196119718903221</v>
      </c>
      <c r="AM11" s="17">
        <v>0.411770212274988</v>
      </c>
      <c r="AN11" s="17">
        <v>0.50552284547492599</v>
      </c>
      <c r="AO11" s="17">
        <v>6.94286168740883E-2</v>
      </c>
      <c r="AP11" s="17">
        <v>0.35310429296135498</v>
      </c>
      <c r="AQ11" s="17">
        <v>0.33470545129181001</v>
      </c>
      <c r="AR11" s="17"/>
      <c r="AS11" s="17">
        <v>0.20956659923802701</v>
      </c>
      <c r="AT11" s="17">
        <v>0.35069461281731301</v>
      </c>
      <c r="AU11" s="17"/>
      <c r="AV11" s="17">
        <v>0.181345983598032</v>
      </c>
      <c r="AW11" s="17">
        <v>0.28691765623919802</v>
      </c>
    </row>
    <row r="12" spans="2:49" x14ac:dyDescent="0.3">
      <c r="B12" s="18" t="s">
        <v>442</v>
      </c>
      <c r="C12" s="17">
        <v>0.19269757918104299</v>
      </c>
      <c r="D12" s="17">
        <v>0.23964995189191801</v>
      </c>
      <c r="E12" s="17">
        <v>0.16417685864971099</v>
      </c>
      <c r="F12" s="17"/>
      <c r="G12" s="17">
        <v>0.31152920434734499</v>
      </c>
      <c r="H12" s="17">
        <v>0.17315561491714301</v>
      </c>
      <c r="I12" s="17">
        <v>0.24731195400096201</v>
      </c>
      <c r="J12" s="17">
        <v>0.26620574642877998</v>
      </c>
      <c r="K12" s="17">
        <v>0.13123058745789401</v>
      </c>
      <c r="L12" s="17">
        <v>0.10113756713811201</v>
      </c>
      <c r="M12" s="17"/>
      <c r="N12" s="17">
        <v>0.25820403796080998</v>
      </c>
      <c r="O12" s="17">
        <v>0.246239851100961</v>
      </c>
      <c r="P12" s="17">
        <v>8.0630467181381102E-2</v>
      </c>
      <c r="Q12" s="17">
        <v>0.15388857660316399</v>
      </c>
      <c r="R12" s="17"/>
      <c r="S12" s="17">
        <v>0.190039904002722</v>
      </c>
      <c r="T12" s="17">
        <v>0.33350189633909799</v>
      </c>
      <c r="U12" s="17">
        <v>0.50969129636955801</v>
      </c>
      <c r="V12" s="17">
        <v>0</v>
      </c>
      <c r="W12" s="17" t="s">
        <v>280</v>
      </c>
      <c r="X12" s="17">
        <v>0</v>
      </c>
      <c r="Y12" s="17">
        <v>0</v>
      </c>
      <c r="Z12" s="17">
        <v>0</v>
      </c>
      <c r="AA12" s="17">
        <v>0.111900291202366</v>
      </c>
      <c r="AB12" s="17">
        <v>0</v>
      </c>
      <c r="AC12" s="17">
        <v>0.655170677429326</v>
      </c>
      <c r="AD12" s="17">
        <v>0</v>
      </c>
      <c r="AE12" s="17"/>
      <c r="AF12" s="17">
        <v>0.21769646231511999</v>
      </c>
      <c r="AG12" s="17">
        <v>0.30071656401702801</v>
      </c>
      <c r="AH12" s="17">
        <v>0.129623095497857</v>
      </c>
      <c r="AI12" s="17">
        <v>0</v>
      </c>
      <c r="AJ12" s="17" t="s">
        <v>280</v>
      </c>
      <c r="AK12" s="17"/>
      <c r="AL12" s="17">
        <v>0.22753005089984299</v>
      </c>
      <c r="AM12" s="17">
        <v>0.180141023693485</v>
      </c>
      <c r="AN12" s="17">
        <v>0</v>
      </c>
      <c r="AO12" s="17">
        <v>0.30018339887204498</v>
      </c>
      <c r="AP12" s="17">
        <v>0.12270353154638799</v>
      </c>
      <c r="AQ12" s="17">
        <v>0</v>
      </c>
      <c r="AR12" s="17"/>
      <c r="AS12" s="17">
        <v>0.20145238558706699</v>
      </c>
      <c r="AT12" s="17">
        <v>0.182388543762834</v>
      </c>
      <c r="AU12" s="17"/>
      <c r="AV12" s="17">
        <v>0.24108868153322099</v>
      </c>
      <c r="AW12" s="17">
        <v>9.2811616506852504E-2</v>
      </c>
    </row>
    <row r="13" spans="2:49" x14ac:dyDescent="0.3">
      <c r="B13" s="18" t="s">
        <v>531</v>
      </c>
      <c r="C13" s="17">
        <v>0.283476007070807</v>
      </c>
      <c r="D13" s="17">
        <v>0.28038880691419199</v>
      </c>
      <c r="E13" s="17">
        <v>0.28535129404369902</v>
      </c>
      <c r="F13" s="17"/>
      <c r="G13" s="17">
        <v>0</v>
      </c>
      <c r="H13" s="17">
        <v>0.28370042849567501</v>
      </c>
      <c r="I13" s="17">
        <v>0.14777718238123599</v>
      </c>
      <c r="J13" s="17">
        <v>0.13295143843100801</v>
      </c>
      <c r="K13" s="17">
        <v>0.450808581806461</v>
      </c>
      <c r="L13" s="17">
        <v>0.51873647198482098</v>
      </c>
      <c r="M13" s="17"/>
      <c r="N13" s="17">
        <v>0.10353235294023901</v>
      </c>
      <c r="O13" s="17">
        <v>0.44984713467118598</v>
      </c>
      <c r="P13" s="17">
        <v>0.38646807930205701</v>
      </c>
      <c r="Q13" s="17">
        <v>0.15618608031985901</v>
      </c>
      <c r="R13" s="17"/>
      <c r="S13" s="17">
        <v>0.19848409851822499</v>
      </c>
      <c r="T13" s="17">
        <v>0.203208880217633</v>
      </c>
      <c r="U13" s="17">
        <v>0</v>
      </c>
      <c r="V13" s="17">
        <v>0.218205457457085</v>
      </c>
      <c r="W13" s="17" t="s">
        <v>280</v>
      </c>
      <c r="X13" s="17">
        <v>0.77458091972438603</v>
      </c>
      <c r="Y13" s="17">
        <v>0.26446862071233601</v>
      </c>
      <c r="Z13" s="17">
        <v>0.493831282652194</v>
      </c>
      <c r="AA13" s="17">
        <v>0.24172640005186199</v>
      </c>
      <c r="AB13" s="17">
        <v>0.80030312839284601</v>
      </c>
      <c r="AC13" s="17">
        <v>0.344829322570674</v>
      </c>
      <c r="AD13" s="17">
        <v>0</v>
      </c>
      <c r="AE13" s="17"/>
      <c r="AF13" s="17">
        <v>0.30471506938945703</v>
      </c>
      <c r="AG13" s="17">
        <v>0.157344606867974</v>
      </c>
      <c r="AH13" s="17">
        <v>0.27829437748622199</v>
      </c>
      <c r="AI13" s="17">
        <v>0.36680555647440199</v>
      </c>
      <c r="AJ13" s="17" t="s">
        <v>280</v>
      </c>
      <c r="AK13" s="17"/>
      <c r="AL13" s="17">
        <v>0.33846267429711002</v>
      </c>
      <c r="AM13" s="17">
        <v>0.213269155162463</v>
      </c>
      <c r="AN13" s="17">
        <v>0.25169726352129901</v>
      </c>
      <c r="AO13" s="17">
        <v>0.38446213098483301</v>
      </c>
      <c r="AP13" s="17">
        <v>0.26272971483140201</v>
      </c>
      <c r="AQ13" s="17">
        <v>0</v>
      </c>
      <c r="AR13" s="17"/>
      <c r="AS13" s="17">
        <v>0.33644058241416003</v>
      </c>
      <c r="AT13" s="17">
        <v>0.221108701866959</v>
      </c>
      <c r="AU13" s="17"/>
      <c r="AV13" s="17">
        <v>0.27343437595972703</v>
      </c>
      <c r="AW13" s="17">
        <v>0.50913690942048195</v>
      </c>
    </row>
    <row r="14" spans="2:49" x14ac:dyDescent="0.3">
      <c r="B14" s="18" t="s">
        <v>443</v>
      </c>
      <c r="C14" s="21">
        <v>0.249448720883511</v>
      </c>
      <c r="D14" s="21">
        <v>0.17519885947857899</v>
      </c>
      <c r="E14" s="21">
        <v>0.29455101123336003</v>
      </c>
      <c r="F14" s="21"/>
      <c r="G14" s="21">
        <v>0.33806012841088801</v>
      </c>
      <c r="H14" s="21">
        <v>0.30081387480599298</v>
      </c>
      <c r="I14" s="21">
        <v>0.38380437865770001</v>
      </c>
      <c r="J14" s="21">
        <v>0.27741454989688802</v>
      </c>
      <c r="K14" s="21">
        <v>0.14683808698260101</v>
      </c>
      <c r="L14" s="21">
        <v>9.6204972761648799E-2</v>
      </c>
      <c r="M14" s="21"/>
      <c r="N14" s="21">
        <v>0.108074666455411</v>
      </c>
      <c r="O14" s="21">
        <v>0.101907414556081</v>
      </c>
      <c r="P14" s="21">
        <v>0.40408054518523201</v>
      </c>
      <c r="Q14" s="21">
        <v>0.51000564253327896</v>
      </c>
      <c r="R14" s="21"/>
      <c r="S14" s="21">
        <v>0.30406871872035801</v>
      </c>
      <c r="T14" s="21">
        <v>9.9258905653449497E-2</v>
      </c>
      <c r="U14" s="21">
        <v>0.33500396504253799</v>
      </c>
      <c r="V14" s="21">
        <v>0.454993957438872</v>
      </c>
      <c r="W14" s="21" t="s">
        <v>280</v>
      </c>
      <c r="X14" s="21">
        <v>0</v>
      </c>
      <c r="Y14" s="21">
        <v>0</v>
      </c>
      <c r="Z14" s="21">
        <v>0.506168717347806</v>
      </c>
      <c r="AA14" s="21">
        <v>0.264502083909185</v>
      </c>
      <c r="AB14" s="21">
        <v>0</v>
      </c>
      <c r="AC14" s="21">
        <v>0</v>
      </c>
      <c r="AD14" s="21">
        <v>0.78527594095664499</v>
      </c>
      <c r="AE14" s="21"/>
      <c r="AF14" s="21">
        <v>0.40036538951028</v>
      </c>
      <c r="AG14" s="21">
        <v>0.102344379245925</v>
      </c>
      <c r="AH14" s="21">
        <v>0.28443648359206303</v>
      </c>
      <c r="AI14" s="21">
        <v>0.63319444352559795</v>
      </c>
      <c r="AJ14" s="21" t="s">
        <v>280</v>
      </c>
      <c r="AK14" s="21"/>
      <c r="AL14" s="21">
        <v>0.23788755589982599</v>
      </c>
      <c r="AM14" s="21">
        <v>0.19481960886906399</v>
      </c>
      <c r="AN14" s="21">
        <v>0.24277989100377501</v>
      </c>
      <c r="AO14" s="21">
        <v>0.24592585326903399</v>
      </c>
      <c r="AP14" s="21">
        <v>0.26146246066085399</v>
      </c>
      <c r="AQ14" s="21">
        <v>0.66529454870819005</v>
      </c>
      <c r="AR14" s="21"/>
      <c r="AS14" s="21">
        <v>0.252540432760746</v>
      </c>
      <c r="AT14" s="21">
        <v>0.24580814155289499</v>
      </c>
      <c r="AU14" s="21"/>
      <c r="AV14" s="21">
        <v>0.30413095890902098</v>
      </c>
      <c r="AW14" s="21">
        <v>0.111133817833467</v>
      </c>
    </row>
    <row r="15" spans="2:49" x14ac:dyDescent="0.3">
      <c r="B15" s="18" t="s">
        <v>532</v>
      </c>
      <c r="C15" s="21">
        <v>0.47617358625185002</v>
      </c>
      <c r="D15" s="21">
        <v>0.52003875880611095</v>
      </c>
      <c r="E15" s="21">
        <v>0.44952815269341101</v>
      </c>
      <c r="F15" s="21"/>
      <c r="G15" s="21">
        <v>0.31152920434734499</v>
      </c>
      <c r="H15" s="21">
        <v>0.45685604341281799</v>
      </c>
      <c r="I15" s="21">
        <v>0.395089136382197</v>
      </c>
      <c r="J15" s="21">
        <v>0.39915718485978802</v>
      </c>
      <c r="K15" s="21">
        <v>0.58203916926435595</v>
      </c>
      <c r="L15" s="21">
        <v>0.61987403912293304</v>
      </c>
      <c r="M15" s="21"/>
      <c r="N15" s="21">
        <v>0.36173639090104898</v>
      </c>
      <c r="O15" s="21">
        <v>0.696086985772147</v>
      </c>
      <c r="P15" s="21">
        <v>0.46709854648343802</v>
      </c>
      <c r="Q15" s="21">
        <v>0.310074656923023</v>
      </c>
      <c r="R15" s="21"/>
      <c r="S15" s="21">
        <v>0.38852400252094699</v>
      </c>
      <c r="T15" s="21">
        <v>0.53671077655673105</v>
      </c>
      <c r="U15" s="21">
        <v>0.50969129636955801</v>
      </c>
      <c r="V15" s="21">
        <v>0.218205457457085</v>
      </c>
      <c r="W15" s="21" t="s">
        <v>280</v>
      </c>
      <c r="X15" s="21">
        <v>0.77458091972438603</v>
      </c>
      <c r="Y15" s="21">
        <v>0.26446862071233601</v>
      </c>
      <c r="Z15" s="21">
        <v>0.493831282652194</v>
      </c>
      <c r="AA15" s="21">
        <v>0.35362669125422802</v>
      </c>
      <c r="AB15" s="21">
        <v>0.80030312839284601</v>
      </c>
      <c r="AC15" s="21">
        <v>1</v>
      </c>
      <c r="AD15" s="21">
        <v>0</v>
      </c>
      <c r="AE15" s="21"/>
      <c r="AF15" s="21">
        <v>0.52241153170457699</v>
      </c>
      <c r="AG15" s="21">
        <v>0.45806117088500198</v>
      </c>
      <c r="AH15" s="21">
        <v>0.40791747298407899</v>
      </c>
      <c r="AI15" s="21">
        <v>0.36680555647440199</v>
      </c>
      <c r="AJ15" s="21" t="s">
        <v>280</v>
      </c>
      <c r="AK15" s="21"/>
      <c r="AL15" s="21">
        <v>0.56599272519695298</v>
      </c>
      <c r="AM15" s="21">
        <v>0.39341017885594798</v>
      </c>
      <c r="AN15" s="21">
        <v>0.25169726352129901</v>
      </c>
      <c r="AO15" s="21">
        <v>0.68464552985687799</v>
      </c>
      <c r="AP15" s="21">
        <v>0.38543324637778997</v>
      </c>
      <c r="AQ15" s="21">
        <v>0</v>
      </c>
      <c r="AR15" s="21"/>
      <c r="AS15" s="21">
        <v>0.53789296800122699</v>
      </c>
      <c r="AT15" s="21">
        <v>0.403497245629793</v>
      </c>
      <c r="AU15" s="21"/>
      <c r="AV15" s="21">
        <v>0.51452305749294802</v>
      </c>
      <c r="AW15" s="21">
        <v>0.60194852592733505</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W20"/>
  <sheetViews>
    <sheetView showGridLines="0"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2.8526504253997002E-2</v>
      </c>
      <c r="D9" s="17">
        <v>3.6587873322234302E-2</v>
      </c>
      <c r="E9" s="17">
        <v>2.362971116303E-2</v>
      </c>
      <c r="F9" s="17"/>
      <c r="G9" s="17">
        <v>0.33806012841088801</v>
      </c>
      <c r="H9" s="17">
        <v>5.5905099893222399E-2</v>
      </c>
      <c r="I9" s="17">
        <v>0</v>
      </c>
      <c r="J9" s="17">
        <v>0</v>
      </c>
      <c r="K9" s="17">
        <v>0</v>
      </c>
      <c r="L9" s="17">
        <v>0</v>
      </c>
      <c r="M9" s="17"/>
      <c r="N9" s="17">
        <v>5.1168005345596901E-2</v>
      </c>
      <c r="O9" s="17">
        <v>0</v>
      </c>
      <c r="P9" s="17">
        <v>0</v>
      </c>
      <c r="Q9" s="17">
        <v>7.9243250254194805E-2</v>
      </c>
      <c r="R9" s="17"/>
      <c r="S9" s="17">
        <v>0.197627445494163</v>
      </c>
      <c r="T9" s="17">
        <v>0</v>
      </c>
      <c r="U9" s="17">
        <v>0</v>
      </c>
      <c r="V9" s="17">
        <v>0</v>
      </c>
      <c r="W9" s="17" t="s">
        <v>280</v>
      </c>
      <c r="X9" s="17">
        <v>0</v>
      </c>
      <c r="Y9" s="17">
        <v>0</v>
      </c>
      <c r="Z9" s="17">
        <v>0</v>
      </c>
      <c r="AA9" s="17">
        <v>0</v>
      </c>
      <c r="AB9" s="17">
        <v>0</v>
      </c>
      <c r="AC9" s="17">
        <v>0</v>
      </c>
      <c r="AD9" s="17">
        <v>0</v>
      </c>
      <c r="AE9" s="17"/>
      <c r="AF9" s="17">
        <v>0</v>
      </c>
      <c r="AG9" s="17">
        <v>0</v>
      </c>
      <c r="AH9" s="17">
        <v>4.1309115574180703E-2</v>
      </c>
      <c r="AI9" s="17">
        <v>0.19786735916422099</v>
      </c>
      <c r="AJ9" s="17" t="s">
        <v>280</v>
      </c>
      <c r="AK9" s="17"/>
      <c r="AL9" s="17">
        <v>9.1176998886284305E-2</v>
      </c>
      <c r="AM9" s="17">
        <v>0</v>
      </c>
      <c r="AN9" s="17">
        <v>0</v>
      </c>
      <c r="AO9" s="17">
        <v>0</v>
      </c>
      <c r="AP9" s="17">
        <v>0</v>
      </c>
      <c r="AQ9" s="17">
        <v>0</v>
      </c>
      <c r="AR9" s="17"/>
      <c r="AS9" s="17">
        <v>2.5568067507046301E-2</v>
      </c>
      <c r="AT9" s="17">
        <v>3.2010148299611199E-2</v>
      </c>
      <c r="AU9" s="17"/>
      <c r="AV9" s="17">
        <v>3.4896273658940102E-2</v>
      </c>
      <c r="AW9" s="17">
        <v>0</v>
      </c>
    </row>
    <row r="10" spans="2:49" x14ac:dyDescent="0.3">
      <c r="B10" s="18" t="s">
        <v>440</v>
      </c>
      <c r="C10" s="17">
        <v>0.138392091151983</v>
      </c>
      <c r="D10" s="17">
        <v>9.9632474053600803E-2</v>
      </c>
      <c r="E10" s="17">
        <v>0.16193620923035101</v>
      </c>
      <c r="F10" s="17"/>
      <c r="G10" s="17">
        <v>0.350410667241767</v>
      </c>
      <c r="H10" s="17">
        <v>6.4665938028815803E-2</v>
      </c>
      <c r="I10" s="17">
        <v>0.15574509330934</v>
      </c>
      <c r="J10" s="17">
        <v>0.134711208561828</v>
      </c>
      <c r="K10" s="17">
        <v>7.15146889446477E-2</v>
      </c>
      <c r="L10" s="17">
        <v>0.28958461218016102</v>
      </c>
      <c r="M10" s="17"/>
      <c r="N10" s="17">
        <v>4.0086106408963297E-2</v>
      </c>
      <c r="O10" s="17">
        <v>0.146777142424517</v>
      </c>
      <c r="P10" s="17">
        <v>0.21432632283060701</v>
      </c>
      <c r="Q10" s="17">
        <v>0.178861053877164</v>
      </c>
      <c r="R10" s="17"/>
      <c r="S10" s="17">
        <v>0.20480362780302699</v>
      </c>
      <c r="T10" s="17">
        <v>7.7605960274734903E-2</v>
      </c>
      <c r="U10" s="17">
        <v>0.159180227855684</v>
      </c>
      <c r="V10" s="17">
        <v>0.15225195458417301</v>
      </c>
      <c r="W10" s="17" t="s">
        <v>280</v>
      </c>
      <c r="X10" s="17">
        <v>0</v>
      </c>
      <c r="Y10" s="17">
        <v>0</v>
      </c>
      <c r="Z10" s="17">
        <v>0</v>
      </c>
      <c r="AA10" s="17">
        <v>0.128236766754389</v>
      </c>
      <c r="AB10" s="17">
        <v>0.20362078035165099</v>
      </c>
      <c r="AC10" s="17">
        <v>0</v>
      </c>
      <c r="AD10" s="17">
        <v>0.550440535467003</v>
      </c>
      <c r="AE10" s="17"/>
      <c r="AF10" s="17">
        <v>7.2927046524532302E-2</v>
      </c>
      <c r="AG10" s="17">
        <v>0.14158854282473099</v>
      </c>
      <c r="AH10" s="17">
        <v>0.20074502189433199</v>
      </c>
      <c r="AI10" s="17">
        <v>0.21526826681317299</v>
      </c>
      <c r="AJ10" s="17" t="s">
        <v>280</v>
      </c>
      <c r="AK10" s="17"/>
      <c r="AL10" s="17">
        <v>0.19209081414978599</v>
      </c>
      <c r="AM10" s="17">
        <v>0.18784307407060599</v>
      </c>
      <c r="AN10" s="17">
        <v>0.24277989100377501</v>
      </c>
      <c r="AO10" s="17">
        <v>0</v>
      </c>
      <c r="AP10" s="17">
        <v>0.101645206231987</v>
      </c>
      <c r="AQ10" s="17">
        <v>0</v>
      </c>
      <c r="AR10" s="17"/>
      <c r="AS10" s="17">
        <v>0.16079741011458201</v>
      </c>
      <c r="AT10" s="17">
        <v>0.11200918603339501</v>
      </c>
      <c r="AU10" s="17"/>
      <c r="AV10" s="17">
        <v>0.19039593796313101</v>
      </c>
      <c r="AW10" s="17">
        <v>7.9669576336246398E-2</v>
      </c>
    </row>
    <row r="11" spans="2:49" x14ac:dyDescent="0.3">
      <c r="B11" s="18" t="s">
        <v>441</v>
      </c>
      <c r="C11" s="17">
        <v>0.210487052119809</v>
      </c>
      <c r="D11" s="17">
        <v>0.15609683354090501</v>
      </c>
      <c r="E11" s="17">
        <v>0.243525813191146</v>
      </c>
      <c r="F11" s="17"/>
      <c r="G11" s="17">
        <v>0</v>
      </c>
      <c r="H11" s="17">
        <v>0.30402864804762098</v>
      </c>
      <c r="I11" s="17">
        <v>0.10801119968363899</v>
      </c>
      <c r="J11" s="17">
        <v>0.33250352377189302</v>
      </c>
      <c r="K11" s="17">
        <v>7.5323398037952793E-2</v>
      </c>
      <c r="L11" s="17">
        <v>0.203973360438748</v>
      </c>
      <c r="M11" s="17"/>
      <c r="N11" s="17">
        <v>0.207854914663155</v>
      </c>
      <c r="O11" s="17">
        <v>0.15578812487847099</v>
      </c>
      <c r="P11" s="17">
        <v>0.182634021754953</v>
      </c>
      <c r="Q11" s="17">
        <v>0.34558709842611701</v>
      </c>
      <c r="R11" s="17"/>
      <c r="S11" s="17">
        <v>0</v>
      </c>
      <c r="T11" s="17">
        <v>0.20047189069006299</v>
      </c>
      <c r="U11" s="17">
        <v>0.50455793837032004</v>
      </c>
      <c r="V11" s="17">
        <v>0.32158653771100898</v>
      </c>
      <c r="W11" s="17" t="s">
        <v>280</v>
      </c>
      <c r="X11" s="17">
        <v>0</v>
      </c>
      <c r="Y11" s="17">
        <v>0.26081878833968802</v>
      </c>
      <c r="Z11" s="17">
        <v>0.506168717347806</v>
      </c>
      <c r="AA11" s="17">
        <v>0.36106154044013899</v>
      </c>
      <c r="AB11" s="17">
        <v>0</v>
      </c>
      <c r="AC11" s="17">
        <v>0</v>
      </c>
      <c r="AD11" s="17">
        <v>0.21472405904335501</v>
      </c>
      <c r="AE11" s="17"/>
      <c r="AF11" s="17">
        <v>0.46189114738428899</v>
      </c>
      <c r="AG11" s="17">
        <v>0.10349306975835899</v>
      </c>
      <c r="AH11" s="17">
        <v>0.22596225475218301</v>
      </c>
      <c r="AI11" s="17">
        <v>0</v>
      </c>
      <c r="AJ11" s="17" t="s">
        <v>280</v>
      </c>
      <c r="AK11" s="17"/>
      <c r="AL11" s="17">
        <v>5.0647152236618601E-2</v>
      </c>
      <c r="AM11" s="17">
        <v>0.219167752639645</v>
      </c>
      <c r="AN11" s="17">
        <v>0.50552284547492599</v>
      </c>
      <c r="AO11" s="17">
        <v>0.23001241395195399</v>
      </c>
      <c r="AP11" s="17">
        <v>0.13256475019420499</v>
      </c>
      <c r="AQ11" s="17">
        <v>1</v>
      </c>
      <c r="AR11" s="17"/>
      <c r="AS11" s="17">
        <v>0.252641343006898</v>
      </c>
      <c r="AT11" s="17">
        <v>0.160849166639494</v>
      </c>
      <c r="AU11" s="17"/>
      <c r="AV11" s="17">
        <v>0.30426868506152399</v>
      </c>
      <c r="AW11" s="17">
        <v>0.111133817833467</v>
      </c>
    </row>
    <row r="12" spans="2:49" x14ac:dyDescent="0.3">
      <c r="B12" s="18" t="s">
        <v>442</v>
      </c>
      <c r="C12" s="17">
        <v>0.33968947369583202</v>
      </c>
      <c r="D12" s="17">
        <v>0.39401280182008502</v>
      </c>
      <c r="E12" s="17">
        <v>0.30669134452131103</v>
      </c>
      <c r="F12" s="17"/>
      <c r="G12" s="17">
        <v>0.31152920434734499</v>
      </c>
      <c r="H12" s="17">
        <v>0.34785282135581203</v>
      </c>
      <c r="I12" s="17">
        <v>0.36666690468497698</v>
      </c>
      <c r="J12" s="17">
        <v>0.39983382923527</v>
      </c>
      <c r="K12" s="17">
        <v>0.270357726234775</v>
      </c>
      <c r="L12" s="17">
        <v>0.306509402117917</v>
      </c>
      <c r="M12" s="17"/>
      <c r="N12" s="17">
        <v>0.44833595159462197</v>
      </c>
      <c r="O12" s="17">
        <v>0.346022156708165</v>
      </c>
      <c r="P12" s="17">
        <v>0.27611894359748401</v>
      </c>
      <c r="Q12" s="17">
        <v>0.240122517122666</v>
      </c>
      <c r="R12" s="17"/>
      <c r="S12" s="17">
        <v>0.59756892670281003</v>
      </c>
      <c r="T12" s="17">
        <v>0.33173538948762898</v>
      </c>
      <c r="U12" s="17">
        <v>0.33626183377399599</v>
      </c>
      <c r="V12" s="17">
        <v>0.30795605024773298</v>
      </c>
      <c r="W12" s="17" t="s">
        <v>280</v>
      </c>
      <c r="X12" s="17">
        <v>0.225419080275614</v>
      </c>
      <c r="Y12" s="17">
        <v>0</v>
      </c>
      <c r="Z12" s="17">
        <v>0.236572965071733</v>
      </c>
      <c r="AA12" s="17">
        <v>0.26897529275360998</v>
      </c>
      <c r="AB12" s="17">
        <v>0.19969687160715399</v>
      </c>
      <c r="AC12" s="17">
        <v>0.82941526791468401</v>
      </c>
      <c r="AD12" s="17">
        <v>0</v>
      </c>
      <c r="AE12" s="17"/>
      <c r="AF12" s="17">
        <v>0.30930095420700598</v>
      </c>
      <c r="AG12" s="17">
        <v>0.45644655630695402</v>
      </c>
      <c r="AH12" s="17">
        <v>0.33798084867382</v>
      </c>
      <c r="AI12" s="17">
        <v>0</v>
      </c>
      <c r="AJ12" s="17" t="s">
        <v>280</v>
      </c>
      <c r="AK12" s="17"/>
      <c r="AL12" s="17">
        <v>0.41725696111534999</v>
      </c>
      <c r="AM12" s="17">
        <v>0.33549014653451498</v>
      </c>
      <c r="AN12" s="17">
        <v>0</v>
      </c>
      <c r="AO12" s="17">
        <v>0.38552545506321301</v>
      </c>
      <c r="AP12" s="17">
        <v>0.369560118129655</v>
      </c>
      <c r="AQ12" s="17">
        <v>0</v>
      </c>
      <c r="AR12" s="17"/>
      <c r="AS12" s="17">
        <v>0.30590151214407602</v>
      </c>
      <c r="AT12" s="17">
        <v>0.37947576664075799</v>
      </c>
      <c r="AU12" s="17"/>
      <c r="AV12" s="17">
        <v>0.234791236202923</v>
      </c>
      <c r="AW12" s="17">
        <v>0.50081061965120099</v>
      </c>
    </row>
    <row r="13" spans="2:49" x14ac:dyDescent="0.3">
      <c r="B13" s="18" t="s">
        <v>531</v>
      </c>
      <c r="C13" s="17">
        <v>0.28290487877838</v>
      </c>
      <c r="D13" s="17">
        <v>0.313670017263175</v>
      </c>
      <c r="E13" s="17">
        <v>0.26421692189416102</v>
      </c>
      <c r="F13" s="17"/>
      <c r="G13" s="17">
        <v>0</v>
      </c>
      <c r="H13" s="17">
        <v>0.22754749267452901</v>
      </c>
      <c r="I13" s="17">
        <v>0.36957680232204299</v>
      </c>
      <c r="J13" s="17">
        <v>0.13295143843100801</v>
      </c>
      <c r="K13" s="17">
        <v>0.58280418678262402</v>
      </c>
      <c r="L13" s="17">
        <v>0.19993262526317301</v>
      </c>
      <c r="M13" s="17"/>
      <c r="N13" s="17">
        <v>0.252555021987663</v>
      </c>
      <c r="O13" s="17">
        <v>0.35141257598884801</v>
      </c>
      <c r="P13" s="17">
        <v>0.32692071181695498</v>
      </c>
      <c r="Q13" s="17">
        <v>0.15618608031985901</v>
      </c>
      <c r="R13" s="17"/>
      <c r="S13" s="17">
        <v>0</v>
      </c>
      <c r="T13" s="17">
        <v>0.39018675954757298</v>
      </c>
      <c r="U13" s="17">
        <v>0</v>
      </c>
      <c r="V13" s="17">
        <v>0.218205457457085</v>
      </c>
      <c r="W13" s="17" t="s">
        <v>280</v>
      </c>
      <c r="X13" s="17">
        <v>0.77458091972438603</v>
      </c>
      <c r="Y13" s="17">
        <v>0.73918121166031203</v>
      </c>
      <c r="Z13" s="17">
        <v>0.25725831758046003</v>
      </c>
      <c r="AA13" s="17">
        <v>0.24172640005186199</v>
      </c>
      <c r="AB13" s="17">
        <v>0.59668234804119502</v>
      </c>
      <c r="AC13" s="17">
        <v>0.17058473208531599</v>
      </c>
      <c r="AD13" s="17">
        <v>0.23483540548964199</v>
      </c>
      <c r="AE13" s="17"/>
      <c r="AF13" s="17">
        <v>0.155880851884172</v>
      </c>
      <c r="AG13" s="17">
        <v>0.29847183110995601</v>
      </c>
      <c r="AH13" s="17">
        <v>0.19400275910548501</v>
      </c>
      <c r="AI13" s="17">
        <v>0.58686437402260505</v>
      </c>
      <c r="AJ13" s="17" t="s">
        <v>280</v>
      </c>
      <c r="AK13" s="17"/>
      <c r="AL13" s="17">
        <v>0.24882807361196199</v>
      </c>
      <c r="AM13" s="17">
        <v>0.25749902675523401</v>
      </c>
      <c r="AN13" s="17">
        <v>0.25169726352129901</v>
      </c>
      <c r="AO13" s="17">
        <v>0.38446213098483301</v>
      </c>
      <c r="AP13" s="17">
        <v>0.39622992544415298</v>
      </c>
      <c r="AQ13" s="17">
        <v>0</v>
      </c>
      <c r="AR13" s="17"/>
      <c r="AS13" s="17">
        <v>0.25509166722739801</v>
      </c>
      <c r="AT13" s="17">
        <v>0.31565573238674199</v>
      </c>
      <c r="AU13" s="17"/>
      <c r="AV13" s="17">
        <v>0.23564786711348201</v>
      </c>
      <c r="AW13" s="17">
        <v>0.30838598617908503</v>
      </c>
    </row>
    <row r="14" spans="2:49" x14ac:dyDescent="0.3">
      <c r="B14" s="18" t="s">
        <v>443</v>
      </c>
      <c r="C14" s="21">
        <v>0.16691859540598</v>
      </c>
      <c r="D14" s="21">
        <v>0.13622034737583499</v>
      </c>
      <c r="E14" s="21">
        <v>0.18556592039338099</v>
      </c>
      <c r="F14" s="21"/>
      <c r="G14" s="21">
        <v>0.68847079565265501</v>
      </c>
      <c r="H14" s="21">
        <v>0.12057103792203799</v>
      </c>
      <c r="I14" s="21">
        <v>0.15574509330934</v>
      </c>
      <c r="J14" s="21">
        <v>0.134711208561828</v>
      </c>
      <c r="K14" s="21">
        <v>7.15146889446477E-2</v>
      </c>
      <c r="L14" s="21">
        <v>0.28958461218016102</v>
      </c>
      <c r="M14" s="21"/>
      <c r="N14" s="21">
        <v>9.1254111754560205E-2</v>
      </c>
      <c r="O14" s="21">
        <v>0.146777142424517</v>
      </c>
      <c r="P14" s="21">
        <v>0.21432632283060701</v>
      </c>
      <c r="Q14" s="21">
        <v>0.25810430413135899</v>
      </c>
      <c r="R14" s="21"/>
      <c r="S14" s="21">
        <v>0.40243107329719002</v>
      </c>
      <c r="T14" s="21">
        <v>7.7605960274734903E-2</v>
      </c>
      <c r="U14" s="21">
        <v>0.159180227855684</v>
      </c>
      <c r="V14" s="21">
        <v>0.15225195458417301</v>
      </c>
      <c r="W14" s="21" t="s">
        <v>280</v>
      </c>
      <c r="X14" s="21">
        <v>0</v>
      </c>
      <c r="Y14" s="21">
        <v>0</v>
      </c>
      <c r="Z14" s="21">
        <v>0</v>
      </c>
      <c r="AA14" s="21">
        <v>0.128236766754389</v>
      </c>
      <c r="AB14" s="21">
        <v>0.20362078035165099</v>
      </c>
      <c r="AC14" s="21">
        <v>0</v>
      </c>
      <c r="AD14" s="21">
        <v>0.550440535467003</v>
      </c>
      <c r="AE14" s="21"/>
      <c r="AF14" s="21">
        <v>7.2927046524532302E-2</v>
      </c>
      <c r="AG14" s="21">
        <v>0.14158854282473099</v>
      </c>
      <c r="AH14" s="21">
        <v>0.24205413746851201</v>
      </c>
      <c r="AI14" s="21">
        <v>0.413135625977395</v>
      </c>
      <c r="AJ14" s="21" t="s">
        <v>280</v>
      </c>
      <c r="AK14" s="21"/>
      <c r="AL14" s="21">
        <v>0.28326781303607002</v>
      </c>
      <c r="AM14" s="21">
        <v>0.18784307407060599</v>
      </c>
      <c r="AN14" s="21">
        <v>0.24277989100377501</v>
      </c>
      <c r="AO14" s="21">
        <v>0</v>
      </c>
      <c r="AP14" s="21">
        <v>0.101645206231987</v>
      </c>
      <c r="AQ14" s="21">
        <v>0</v>
      </c>
      <c r="AR14" s="21"/>
      <c r="AS14" s="21">
        <v>0.186365477621628</v>
      </c>
      <c r="AT14" s="21">
        <v>0.14401933433300601</v>
      </c>
      <c r="AU14" s="21"/>
      <c r="AV14" s="21">
        <v>0.225292211622071</v>
      </c>
      <c r="AW14" s="21">
        <v>7.9669576336246398E-2</v>
      </c>
    </row>
    <row r="15" spans="2:49" x14ac:dyDescent="0.3">
      <c r="B15" s="18" t="s">
        <v>532</v>
      </c>
      <c r="C15" s="21">
        <v>0.62259435247421102</v>
      </c>
      <c r="D15" s="21">
        <v>0.70768281908326003</v>
      </c>
      <c r="E15" s="21">
        <v>0.57090826641547199</v>
      </c>
      <c r="F15" s="21"/>
      <c r="G15" s="21">
        <v>0.31152920434734499</v>
      </c>
      <c r="H15" s="21">
        <v>0.57540031403034098</v>
      </c>
      <c r="I15" s="21">
        <v>0.73624370700702102</v>
      </c>
      <c r="J15" s="21">
        <v>0.53278526766627898</v>
      </c>
      <c r="K15" s="21">
        <v>0.85316191301739996</v>
      </c>
      <c r="L15" s="21">
        <v>0.50644202738109101</v>
      </c>
      <c r="M15" s="21"/>
      <c r="N15" s="21">
        <v>0.70089097358228503</v>
      </c>
      <c r="O15" s="21">
        <v>0.69743473269701295</v>
      </c>
      <c r="P15" s="21">
        <v>0.60303965541444005</v>
      </c>
      <c r="Q15" s="21">
        <v>0.396308597442525</v>
      </c>
      <c r="R15" s="21"/>
      <c r="S15" s="21">
        <v>0.59756892670281003</v>
      </c>
      <c r="T15" s="21">
        <v>0.72192214903520202</v>
      </c>
      <c r="U15" s="21">
        <v>0.33626183377399599</v>
      </c>
      <c r="V15" s="21">
        <v>0.52616150770481795</v>
      </c>
      <c r="W15" s="21" t="s">
        <v>280</v>
      </c>
      <c r="X15" s="21">
        <v>1</v>
      </c>
      <c r="Y15" s="21">
        <v>0.73918121166031203</v>
      </c>
      <c r="Z15" s="21">
        <v>0.493831282652194</v>
      </c>
      <c r="AA15" s="21">
        <v>0.51070169280547195</v>
      </c>
      <c r="AB15" s="21">
        <v>0.79637921964834901</v>
      </c>
      <c r="AC15" s="21">
        <v>1</v>
      </c>
      <c r="AD15" s="21">
        <v>0.23483540548964199</v>
      </c>
      <c r="AE15" s="21"/>
      <c r="AF15" s="21">
        <v>0.46518180609117799</v>
      </c>
      <c r="AG15" s="21">
        <v>0.75491838741690998</v>
      </c>
      <c r="AH15" s="21">
        <v>0.53198360777930498</v>
      </c>
      <c r="AI15" s="21">
        <v>0.58686437402260505</v>
      </c>
      <c r="AJ15" s="21" t="s">
        <v>280</v>
      </c>
      <c r="AK15" s="21"/>
      <c r="AL15" s="21">
        <v>0.66608503472731195</v>
      </c>
      <c r="AM15" s="21">
        <v>0.59298917328974798</v>
      </c>
      <c r="AN15" s="21">
        <v>0.25169726352129901</v>
      </c>
      <c r="AO15" s="21">
        <v>0.76998758604804596</v>
      </c>
      <c r="AP15" s="21">
        <v>0.76579004357380798</v>
      </c>
      <c r="AQ15" s="21">
        <v>0</v>
      </c>
      <c r="AR15" s="21"/>
      <c r="AS15" s="21">
        <v>0.56099317937147397</v>
      </c>
      <c r="AT15" s="21">
        <v>0.69513149902750004</v>
      </c>
      <c r="AU15" s="21"/>
      <c r="AV15" s="21">
        <v>0.47043910331640498</v>
      </c>
      <c r="AW15" s="21">
        <v>0.80919660583028596</v>
      </c>
    </row>
    <row r="16" spans="2:49" x14ac:dyDescent="0.3">
      <c r="B16" s="16" t="s">
        <v>534</v>
      </c>
    </row>
    <row r="17" spans="2:2" x14ac:dyDescent="0.3">
      <c r="B17" t="s">
        <v>81</v>
      </c>
    </row>
    <row r="18" spans="2:2" x14ac:dyDescent="0.3">
      <c r="B18" t="s">
        <v>82</v>
      </c>
    </row>
    <row r="20" spans="2:2" x14ac:dyDescent="0.3">
      <c r="B20"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L19"/>
  <sheetViews>
    <sheetView showGridLines="0" workbookViewId="0">
      <pane xSplit="2" topLeftCell="C1" activePane="topRight" state="frozen"/>
      <selection pane="topRight" activeCell="C9" sqref="C9"/>
    </sheetView>
  </sheetViews>
  <sheetFormatPr defaultColWidth="11.5546875" defaultRowHeight="14.4" x14ac:dyDescent="0.3"/>
  <cols>
    <col min="2" max="2" width="25.6640625" customWidth="1"/>
    <col min="3" max="12" width="20.6640625" customWidth="1"/>
  </cols>
  <sheetData>
    <row r="2" spans="2:12" ht="40.049999999999997" customHeight="1" x14ac:dyDescent="0.3">
      <c r="D2" s="32" t="s">
        <v>533</v>
      </c>
      <c r="E2" s="28"/>
      <c r="F2" s="28"/>
      <c r="G2" s="28"/>
      <c r="H2" s="28"/>
      <c r="I2" s="28"/>
      <c r="J2" s="28"/>
      <c r="K2" s="28"/>
      <c r="L2" s="28"/>
    </row>
    <row r="6" spans="2:12" ht="49.95" customHeight="1" x14ac:dyDescent="0.3">
      <c r="B6" s="20" t="s">
        <v>15</v>
      </c>
      <c r="C6" s="20" t="s">
        <v>544</v>
      </c>
      <c r="D6" s="20" t="s">
        <v>545</v>
      </c>
      <c r="E6" s="20" t="s">
        <v>546</v>
      </c>
      <c r="F6" s="20" t="s">
        <v>547</v>
      </c>
      <c r="G6" s="20" t="s">
        <v>548</v>
      </c>
      <c r="H6" s="20" t="s">
        <v>549</v>
      </c>
      <c r="I6" s="20" t="s">
        <v>550</v>
      </c>
      <c r="J6" s="20" t="s">
        <v>551</v>
      </c>
      <c r="K6" s="20" t="s">
        <v>552</v>
      </c>
    </row>
    <row r="7" spans="2:12" x14ac:dyDescent="0.3">
      <c r="B7" s="18" t="s">
        <v>439</v>
      </c>
      <c r="C7" s="17">
        <v>0.180113133625046</v>
      </c>
      <c r="D7" s="17">
        <v>0.126353882073132</v>
      </c>
      <c r="E7" s="17">
        <v>0.104179334585786</v>
      </c>
      <c r="F7" s="17">
        <v>6.4855465888981598E-2</v>
      </c>
      <c r="G7" s="17">
        <v>9.6978930385245493E-2</v>
      </c>
      <c r="H7" s="17">
        <v>1.5845950419279199E-2</v>
      </c>
      <c r="I7" s="17">
        <v>3.3012375885232301E-2</v>
      </c>
      <c r="J7" s="17">
        <v>2.97616297889047E-2</v>
      </c>
      <c r="K7" s="17">
        <v>6.6188277458478301E-2</v>
      </c>
    </row>
    <row r="8" spans="2:12" x14ac:dyDescent="0.3">
      <c r="B8" s="18" t="s">
        <v>440</v>
      </c>
      <c r="C8" s="17">
        <v>0.28459731495590701</v>
      </c>
      <c r="D8" s="17">
        <v>0.28592692180808799</v>
      </c>
      <c r="E8" s="17">
        <v>0.30456280484942899</v>
      </c>
      <c r="F8" s="17">
        <v>0.346749270163074</v>
      </c>
      <c r="G8" s="17">
        <v>0.232569254933889</v>
      </c>
      <c r="H8" s="17">
        <v>0.24040362703090201</v>
      </c>
      <c r="I8" s="17">
        <v>0.23990513460091301</v>
      </c>
      <c r="J8" s="17">
        <v>0.169883096607851</v>
      </c>
      <c r="K8" s="17">
        <v>0.19885498150398301</v>
      </c>
    </row>
    <row r="9" spans="2:12" x14ac:dyDescent="0.3">
      <c r="B9" s="18" t="s">
        <v>441</v>
      </c>
      <c r="C9" s="17">
        <v>0.221128331540447</v>
      </c>
      <c r="D9" s="17">
        <v>0.26116479527143199</v>
      </c>
      <c r="E9" s="17">
        <v>0.224391249788195</v>
      </c>
      <c r="F9" s="17">
        <v>0.19084166201551001</v>
      </c>
      <c r="G9" s="17">
        <v>0.256619713827759</v>
      </c>
      <c r="H9" s="17">
        <v>0.32950257992176801</v>
      </c>
      <c r="I9" s="17">
        <v>0.28710057087631802</v>
      </c>
      <c r="J9" s="17">
        <v>0.294762120181563</v>
      </c>
      <c r="K9" s="17">
        <v>0.22554685218157999</v>
      </c>
    </row>
    <row r="10" spans="2:12" x14ac:dyDescent="0.3">
      <c r="B10" s="18" t="s">
        <v>442</v>
      </c>
      <c r="C10" s="17">
        <v>0.12978828326434599</v>
      </c>
      <c r="D10" s="17">
        <v>0.18933570080620499</v>
      </c>
      <c r="E10" s="17">
        <v>0.25784580587738098</v>
      </c>
      <c r="F10" s="17">
        <v>0.25054091784579902</v>
      </c>
      <c r="G10" s="17">
        <v>0.205420658335326</v>
      </c>
      <c r="H10" s="17">
        <v>0.217571113969104</v>
      </c>
      <c r="I10" s="17">
        <v>0.214366563609768</v>
      </c>
      <c r="J10" s="17">
        <v>0.26125698873959302</v>
      </c>
      <c r="K10" s="17">
        <v>0.24201788543425601</v>
      </c>
    </row>
    <row r="11" spans="2:12" x14ac:dyDescent="0.3">
      <c r="B11" s="18" t="s">
        <v>531</v>
      </c>
      <c r="C11" s="17">
        <v>0.184372936614255</v>
      </c>
      <c r="D11" s="17">
        <v>0.137218700041143</v>
      </c>
      <c r="E11" s="17">
        <v>0.109020804899208</v>
      </c>
      <c r="F11" s="17">
        <v>0.14701268408663601</v>
      </c>
      <c r="G11" s="17">
        <v>0.20841144251778099</v>
      </c>
      <c r="H11" s="17">
        <v>0.196676728658947</v>
      </c>
      <c r="I11" s="17">
        <v>0.225615355027769</v>
      </c>
      <c r="J11" s="17">
        <v>0.24433616468208699</v>
      </c>
      <c r="K11" s="17">
        <v>0.267392003421702</v>
      </c>
    </row>
    <row r="12" spans="2:12" x14ac:dyDescent="0.3">
      <c r="B12" s="22" t="s">
        <v>443</v>
      </c>
      <c r="C12" s="21">
        <v>0.46471044858095201</v>
      </c>
      <c r="D12" s="21">
        <v>0.41228080388122001</v>
      </c>
      <c r="E12" s="21">
        <v>0.40874213943521498</v>
      </c>
      <c r="F12" s="21">
        <v>0.411604736052055</v>
      </c>
      <c r="G12" s="21">
        <v>0.32954818531913499</v>
      </c>
      <c r="H12" s="21">
        <v>0.25624957745018101</v>
      </c>
      <c r="I12" s="21">
        <v>0.27291751048614499</v>
      </c>
      <c r="J12" s="21">
        <v>0.19964472639675601</v>
      </c>
      <c r="K12" s="21">
        <v>0.265043258962461</v>
      </c>
    </row>
    <row r="13" spans="2:12" x14ac:dyDescent="0.3">
      <c r="B13" s="16" t="s">
        <v>534</v>
      </c>
      <c r="C13" s="16"/>
      <c r="D13" s="16"/>
      <c r="E13" s="16"/>
      <c r="F13" s="16"/>
      <c r="G13" s="16"/>
      <c r="H13" s="16"/>
      <c r="I13" s="16"/>
      <c r="J13" s="16"/>
      <c r="K13" s="16"/>
    </row>
    <row r="14" spans="2:12" x14ac:dyDescent="0.3">
      <c r="B14" t="s">
        <v>81</v>
      </c>
    </row>
    <row r="15" spans="2:12" x14ac:dyDescent="0.3">
      <c r="B15" t="s">
        <v>82</v>
      </c>
    </row>
    <row r="19" spans="2:2" x14ac:dyDescent="0.3">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W19"/>
  <sheetViews>
    <sheetView showGridLines="0" workbookViewId="0">
      <pane xSplit="2" topLeftCell="C1" activePane="topRight" state="frozen"/>
      <selection pane="topRight" activeCell="A16" sqref="A15:XFD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0.180113133625046</v>
      </c>
      <c r="D9" s="17">
        <v>0.15854119673950601</v>
      </c>
      <c r="E9" s="17">
        <v>0.193216777758658</v>
      </c>
      <c r="F9" s="17"/>
      <c r="G9" s="17">
        <v>0</v>
      </c>
      <c r="H9" s="17">
        <v>0.18157112567856201</v>
      </c>
      <c r="I9" s="17">
        <v>0.110489191899279</v>
      </c>
      <c r="J9" s="17">
        <v>0.39023672081314398</v>
      </c>
      <c r="K9" s="17">
        <v>0.14683808698260101</v>
      </c>
      <c r="L9" s="17">
        <v>0</v>
      </c>
      <c r="M9" s="17"/>
      <c r="N9" s="17">
        <v>0.25855810030952298</v>
      </c>
      <c r="O9" s="17">
        <v>0.101907414556081</v>
      </c>
      <c r="P9" s="17">
        <v>0.12601144306582501</v>
      </c>
      <c r="Q9" s="17">
        <v>0.25810430413135899</v>
      </c>
      <c r="R9" s="17"/>
      <c r="S9" s="17">
        <v>0.306743864544475</v>
      </c>
      <c r="T9" s="17">
        <v>0</v>
      </c>
      <c r="U9" s="17">
        <v>0.50151414999927901</v>
      </c>
      <c r="V9" s="17">
        <v>0.15225195458417301</v>
      </c>
      <c r="W9" s="17" t="s">
        <v>280</v>
      </c>
      <c r="X9" s="17">
        <v>0.225419080275614</v>
      </c>
      <c r="Y9" s="17">
        <v>0.26081878833968802</v>
      </c>
      <c r="Z9" s="17">
        <v>0.25725831758046003</v>
      </c>
      <c r="AA9" s="17">
        <v>0.128236766754389</v>
      </c>
      <c r="AB9" s="17">
        <v>0</v>
      </c>
      <c r="AC9" s="17">
        <v>0</v>
      </c>
      <c r="AD9" s="17">
        <v>0.23935409275560801</v>
      </c>
      <c r="AE9" s="17"/>
      <c r="AF9" s="17">
        <v>7.8013976599174195E-2</v>
      </c>
      <c r="AG9" s="17">
        <v>0.15694395363137301</v>
      </c>
      <c r="AH9" s="17">
        <v>0.30913919149110902</v>
      </c>
      <c r="AI9" s="17">
        <v>0.21526826681317299</v>
      </c>
      <c r="AJ9" s="17" t="s">
        <v>280</v>
      </c>
      <c r="AK9" s="17"/>
      <c r="AL9" s="17">
        <v>0.24154956593048699</v>
      </c>
      <c r="AM9" s="17">
        <v>0.166248130569255</v>
      </c>
      <c r="AN9" s="17">
        <v>0.24277989100377501</v>
      </c>
      <c r="AO9" s="17">
        <v>0.15024819894965399</v>
      </c>
      <c r="AP9" s="17">
        <v>0</v>
      </c>
      <c r="AQ9" s="17">
        <v>0.33813341368252903</v>
      </c>
      <c r="AR9" s="17"/>
      <c r="AS9" s="17">
        <v>0.222756673383909</v>
      </c>
      <c r="AT9" s="17">
        <v>0.12989914357844701</v>
      </c>
      <c r="AU9" s="17"/>
      <c r="AV9" s="17">
        <v>0.30402680341867</v>
      </c>
      <c r="AW9" s="17">
        <v>0</v>
      </c>
    </row>
    <row r="10" spans="2:49" x14ac:dyDescent="0.3">
      <c r="B10" s="18" t="s">
        <v>440</v>
      </c>
      <c r="C10" s="17">
        <v>0.28459731495590701</v>
      </c>
      <c r="D10" s="17">
        <v>0.129563663493766</v>
      </c>
      <c r="E10" s="17">
        <v>0.378770861275528</v>
      </c>
      <c r="F10" s="17"/>
      <c r="G10" s="17">
        <v>0.31152920434734499</v>
      </c>
      <c r="H10" s="17">
        <v>0.41438065441411198</v>
      </c>
      <c r="I10" s="17">
        <v>0.38132638644206002</v>
      </c>
      <c r="J10" s="17">
        <v>0.140508862537194</v>
      </c>
      <c r="K10" s="17">
        <v>0.21647354652032599</v>
      </c>
      <c r="L10" s="17">
        <v>0.28690691772435301</v>
      </c>
      <c r="M10" s="17"/>
      <c r="N10" s="17">
        <v>0.245508340419095</v>
      </c>
      <c r="O10" s="17">
        <v>0.34663501678962499</v>
      </c>
      <c r="P10" s="17">
        <v>0.27880799846314802</v>
      </c>
      <c r="Q10" s="17">
        <v>0.25351465015394697</v>
      </c>
      <c r="R10" s="17"/>
      <c r="S10" s="17">
        <v>0</v>
      </c>
      <c r="T10" s="17">
        <v>0.37520935211707701</v>
      </c>
      <c r="U10" s="17">
        <v>0</v>
      </c>
      <c r="V10" s="17">
        <v>0.16178066763899199</v>
      </c>
      <c r="W10" s="17" t="s">
        <v>280</v>
      </c>
      <c r="X10" s="17">
        <v>0.26450839941106802</v>
      </c>
      <c r="Y10" s="17">
        <v>0</v>
      </c>
      <c r="Z10" s="17">
        <v>0.485483364839079</v>
      </c>
      <c r="AA10" s="17">
        <v>0.494640220314429</v>
      </c>
      <c r="AB10" s="17">
        <v>0.20362078035165099</v>
      </c>
      <c r="AC10" s="17">
        <v>0.48458594534401001</v>
      </c>
      <c r="AD10" s="17">
        <v>0.76064590724439196</v>
      </c>
      <c r="AE10" s="17"/>
      <c r="AF10" s="17">
        <v>0.31258778753411298</v>
      </c>
      <c r="AG10" s="17">
        <v>0.18786272145966801</v>
      </c>
      <c r="AH10" s="17">
        <v>0.32600142070004201</v>
      </c>
      <c r="AI10" s="17">
        <v>0.220058817548203</v>
      </c>
      <c r="AJ10" s="17" t="s">
        <v>280</v>
      </c>
      <c r="AK10" s="17"/>
      <c r="AL10" s="17">
        <v>0.13699032254336099</v>
      </c>
      <c r="AM10" s="17">
        <v>0.128561460520635</v>
      </c>
      <c r="AN10" s="17">
        <v>0.26525446453024598</v>
      </c>
      <c r="AO10" s="17">
        <v>0.46483969745179299</v>
      </c>
      <c r="AP10" s="17">
        <v>0.63424907688156995</v>
      </c>
      <c r="AQ10" s="17">
        <v>0.66186658631747097</v>
      </c>
      <c r="AR10" s="17"/>
      <c r="AS10" s="17">
        <v>0.26395162701664199</v>
      </c>
      <c r="AT10" s="17">
        <v>0.30890820412105702</v>
      </c>
      <c r="AU10" s="17"/>
      <c r="AV10" s="17">
        <v>0.22336025738951401</v>
      </c>
      <c r="AW10" s="17">
        <v>0.375210197199419</v>
      </c>
    </row>
    <row r="11" spans="2:49" x14ac:dyDescent="0.3">
      <c r="B11" s="18" t="s">
        <v>441</v>
      </c>
      <c r="C11" s="17">
        <v>0.221128331540447</v>
      </c>
      <c r="D11" s="17">
        <v>0.27181694848865501</v>
      </c>
      <c r="E11" s="17">
        <v>0.19033806909723</v>
      </c>
      <c r="F11" s="17"/>
      <c r="G11" s="17">
        <v>0.68847079565265501</v>
      </c>
      <c r="H11" s="17">
        <v>0.118334884734611</v>
      </c>
      <c r="I11" s="17">
        <v>0</v>
      </c>
      <c r="J11" s="17">
        <v>0.27226565159489802</v>
      </c>
      <c r="K11" s="17">
        <v>0.28563919936116</v>
      </c>
      <c r="L11" s="17">
        <v>0.30134915657960099</v>
      </c>
      <c r="M11" s="17"/>
      <c r="N11" s="17">
        <v>0.19559204122934801</v>
      </c>
      <c r="O11" s="17">
        <v>0.20280885821073899</v>
      </c>
      <c r="P11" s="17">
        <v>0.30995261812450298</v>
      </c>
      <c r="Q11" s="17">
        <v>0.16815588292904199</v>
      </c>
      <c r="R11" s="17"/>
      <c r="S11" s="17">
        <v>0.40543919897349101</v>
      </c>
      <c r="T11" s="17">
        <v>0.188567454987248</v>
      </c>
      <c r="U11" s="17">
        <v>0.33112847577475801</v>
      </c>
      <c r="V11" s="17">
        <v>0.30076720528772399</v>
      </c>
      <c r="W11" s="17" t="s">
        <v>280</v>
      </c>
      <c r="X11" s="17">
        <v>0</v>
      </c>
      <c r="Y11" s="17">
        <v>0.26446862071233601</v>
      </c>
      <c r="Z11" s="17">
        <v>0.25725831758046003</v>
      </c>
      <c r="AA11" s="17">
        <v>0.25625981290525102</v>
      </c>
      <c r="AB11" s="17">
        <v>0.20362078035165099</v>
      </c>
      <c r="AC11" s="17">
        <v>0</v>
      </c>
      <c r="AD11" s="17">
        <v>0</v>
      </c>
      <c r="AE11" s="17"/>
      <c r="AF11" s="17">
        <v>0.31002019230034</v>
      </c>
      <c r="AG11" s="17">
        <v>0.30371694182952602</v>
      </c>
      <c r="AH11" s="17">
        <v>0.128057255575666</v>
      </c>
      <c r="AI11" s="17">
        <v>0.19786735916422099</v>
      </c>
      <c r="AJ11" s="17" t="s">
        <v>280</v>
      </c>
      <c r="AK11" s="17"/>
      <c r="AL11" s="17">
        <v>0.19504903919108399</v>
      </c>
      <c r="AM11" s="17">
        <v>0.369123311300873</v>
      </c>
      <c r="AN11" s="17">
        <v>0.49196564446597901</v>
      </c>
      <c r="AO11" s="17">
        <v>7.7138940592072006E-2</v>
      </c>
      <c r="AP11" s="17">
        <v>0.117165849623882</v>
      </c>
      <c r="AQ11" s="17">
        <v>0</v>
      </c>
      <c r="AR11" s="17"/>
      <c r="AS11" s="17">
        <v>0.16501463323371099</v>
      </c>
      <c r="AT11" s="17">
        <v>0.28720381927400601</v>
      </c>
      <c r="AU11" s="17"/>
      <c r="AV11" s="17">
        <v>0.147154767424171</v>
      </c>
      <c r="AW11" s="17">
        <v>0.213967480892679</v>
      </c>
    </row>
    <row r="12" spans="2:49" x14ac:dyDescent="0.3">
      <c r="B12" s="18" t="s">
        <v>442</v>
      </c>
      <c r="C12" s="17">
        <v>0.12978828326434599</v>
      </c>
      <c r="D12" s="17">
        <v>0.18252868695268501</v>
      </c>
      <c r="E12" s="17">
        <v>9.7751684739978195E-2</v>
      </c>
      <c r="F12" s="17"/>
      <c r="G12" s="17">
        <v>0</v>
      </c>
      <c r="H12" s="17">
        <v>0.117360209919171</v>
      </c>
      <c r="I12" s="17">
        <v>0.113095285276463</v>
      </c>
      <c r="J12" s="17">
        <v>0.13118824478697799</v>
      </c>
      <c r="K12" s="17">
        <v>0.19926326680613499</v>
      </c>
      <c r="L12" s="17">
        <v>0.106489167762348</v>
      </c>
      <c r="M12" s="17"/>
      <c r="N12" s="17">
        <v>0.196809165101795</v>
      </c>
      <c r="O12" s="17">
        <v>0.102691141799423</v>
      </c>
      <c r="P12" s="17">
        <v>5.9547367485101997E-2</v>
      </c>
      <c r="Q12" s="17">
        <v>0.16403908246579399</v>
      </c>
      <c r="R12" s="17"/>
      <c r="S12" s="17">
        <v>8.9332837963809295E-2</v>
      </c>
      <c r="T12" s="17">
        <v>0.101755733228324</v>
      </c>
      <c r="U12" s="17">
        <v>0.167357374225963</v>
      </c>
      <c r="V12" s="17">
        <v>0.16699471503202601</v>
      </c>
      <c r="W12" s="17" t="s">
        <v>280</v>
      </c>
      <c r="X12" s="17">
        <v>0.248923956793212</v>
      </c>
      <c r="Y12" s="17">
        <v>0.235047037649917</v>
      </c>
      <c r="Z12" s="17">
        <v>0</v>
      </c>
      <c r="AA12" s="17">
        <v>0</v>
      </c>
      <c r="AB12" s="17">
        <v>0.19969687160715399</v>
      </c>
      <c r="AC12" s="17">
        <v>0.344829322570674</v>
      </c>
      <c r="AD12" s="17">
        <v>0</v>
      </c>
      <c r="AE12" s="17"/>
      <c r="AF12" s="17">
        <v>0.22151116828137599</v>
      </c>
      <c r="AG12" s="17">
        <v>0.249012104788292</v>
      </c>
      <c r="AH12" s="17">
        <v>4.3739604612179697E-2</v>
      </c>
      <c r="AI12" s="17">
        <v>0</v>
      </c>
      <c r="AJ12" s="17" t="s">
        <v>280</v>
      </c>
      <c r="AK12" s="17"/>
      <c r="AL12" s="17">
        <v>0.13573224799484401</v>
      </c>
      <c r="AM12" s="17">
        <v>0.15619283588518701</v>
      </c>
      <c r="AN12" s="17">
        <v>0</v>
      </c>
      <c r="AO12" s="17">
        <v>0.15200400453628499</v>
      </c>
      <c r="AP12" s="17">
        <v>0.12969073695938399</v>
      </c>
      <c r="AQ12" s="17">
        <v>0</v>
      </c>
      <c r="AR12" s="17"/>
      <c r="AS12" s="17">
        <v>0.13952825300937499</v>
      </c>
      <c r="AT12" s="17">
        <v>0.118319189783909</v>
      </c>
      <c r="AU12" s="17"/>
      <c r="AV12" s="17">
        <v>7.6705013047456805E-2</v>
      </c>
      <c r="AW12" s="17">
        <v>0.31172307956041601</v>
      </c>
    </row>
    <row r="13" spans="2:49" x14ac:dyDescent="0.3">
      <c r="B13" s="18" t="s">
        <v>531</v>
      </c>
      <c r="C13" s="17">
        <v>0.184372936614255</v>
      </c>
      <c r="D13" s="17">
        <v>0.25754950432538898</v>
      </c>
      <c r="E13" s="17">
        <v>0.13992260712860599</v>
      </c>
      <c r="F13" s="17"/>
      <c r="G13" s="17">
        <v>0</v>
      </c>
      <c r="H13" s="17">
        <v>0.16835312525354501</v>
      </c>
      <c r="I13" s="17">
        <v>0.395089136382197</v>
      </c>
      <c r="J13" s="17">
        <v>6.5800520267785906E-2</v>
      </c>
      <c r="K13" s="17">
        <v>0.15178590032977801</v>
      </c>
      <c r="L13" s="17">
        <v>0.305254757933698</v>
      </c>
      <c r="M13" s="17"/>
      <c r="N13" s="17">
        <v>0.10353235294023901</v>
      </c>
      <c r="O13" s="17">
        <v>0.24595756864413101</v>
      </c>
      <c r="P13" s="17">
        <v>0.22568057286142201</v>
      </c>
      <c r="Q13" s="17">
        <v>0.15618608031985901</v>
      </c>
      <c r="R13" s="17"/>
      <c r="S13" s="17">
        <v>0.19848409851822499</v>
      </c>
      <c r="T13" s="17">
        <v>0.33446745966735097</v>
      </c>
      <c r="U13" s="17">
        <v>0</v>
      </c>
      <c r="V13" s="17">
        <v>0.218205457457085</v>
      </c>
      <c r="W13" s="17" t="s">
        <v>280</v>
      </c>
      <c r="X13" s="17">
        <v>0.26114856352010601</v>
      </c>
      <c r="Y13" s="17">
        <v>0.239665553298058</v>
      </c>
      <c r="Z13" s="17">
        <v>0</v>
      </c>
      <c r="AA13" s="17">
        <v>0.120863200025931</v>
      </c>
      <c r="AB13" s="17">
        <v>0.39306156768954398</v>
      </c>
      <c r="AC13" s="17">
        <v>0.17058473208531599</v>
      </c>
      <c r="AD13" s="17">
        <v>0</v>
      </c>
      <c r="AE13" s="17"/>
      <c r="AF13" s="17">
        <v>7.7866875284997694E-2</v>
      </c>
      <c r="AG13" s="17">
        <v>0.10246427829114101</v>
      </c>
      <c r="AH13" s="17">
        <v>0.19306252762100301</v>
      </c>
      <c r="AI13" s="17">
        <v>0.36680555647440199</v>
      </c>
      <c r="AJ13" s="17" t="s">
        <v>280</v>
      </c>
      <c r="AK13" s="17"/>
      <c r="AL13" s="17">
        <v>0.29067882434022402</v>
      </c>
      <c r="AM13" s="17">
        <v>0.17987426172404999</v>
      </c>
      <c r="AN13" s="17">
        <v>0</v>
      </c>
      <c r="AO13" s="17">
        <v>0.15576915847019501</v>
      </c>
      <c r="AP13" s="17">
        <v>0.118894336535163</v>
      </c>
      <c r="AQ13" s="17">
        <v>0</v>
      </c>
      <c r="AR13" s="17"/>
      <c r="AS13" s="17">
        <v>0.208748813356362</v>
      </c>
      <c r="AT13" s="17">
        <v>0.15566964324258101</v>
      </c>
      <c r="AU13" s="17"/>
      <c r="AV13" s="17">
        <v>0.24875315872018899</v>
      </c>
      <c r="AW13" s="17">
        <v>9.90992423474861E-2</v>
      </c>
    </row>
    <row r="14" spans="2:49" x14ac:dyDescent="0.3">
      <c r="B14" s="18" t="s">
        <v>443</v>
      </c>
      <c r="C14" s="21">
        <v>0.46471044858095201</v>
      </c>
      <c r="D14" s="21">
        <v>0.28810486023327198</v>
      </c>
      <c r="E14" s="21">
        <v>0.57198763903418504</v>
      </c>
      <c r="F14" s="21"/>
      <c r="G14" s="21">
        <v>0.31152920434734499</v>
      </c>
      <c r="H14" s="21">
        <v>0.59595178009267302</v>
      </c>
      <c r="I14" s="21">
        <v>0.49181557834133999</v>
      </c>
      <c r="J14" s="21">
        <v>0.53074558335033795</v>
      </c>
      <c r="K14" s="21">
        <v>0.363311633502927</v>
      </c>
      <c r="L14" s="21">
        <v>0.28690691772435301</v>
      </c>
      <c r="M14" s="21"/>
      <c r="N14" s="21">
        <v>0.50406644072861795</v>
      </c>
      <c r="O14" s="21">
        <v>0.44854243134570698</v>
      </c>
      <c r="P14" s="21">
        <v>0.40481944152897298</v>
      </c>
      <c r="Q14" s="21">
        <v>0.51161895428530502</v>
      </c>
      <c r="R14" s="21"/>
      <c r="S14" s="21">
        <v>0.306743864544475</v>
      </c>
      <c r="T14" s="21">
        <v>0.37520935211707701</v>
      </c>
      <c r="U14" s="21">
        <v>0.50151414999927901</v>
      </c>
      <c r="V14" s="21">
        <v>0.31403262222316503</v>
      </c>
      <c r="W14" s="21" t="s">
        <v>280</v>
      </c>
      <c r="X14" s="21">
        <v>0.48992747968668199</v>
      </c>
      <c r="Y14" s="21">
        <v>0.26081878833968802</v>
      </c>
      <c r="Z14" s="21">
        <v>0.74274168241953997</v>
      </c>
      <c r="AA14" s="21">
        <v>0.622876987068818</v>
      </c>
      <c r="AB14" s="21">
        <v>0.20362078035165099</v>
      </c>
      <c r="AC14" s="21">
        <v>0.48458594534401001</v>
      </c>
      <c r="AD14" s="21">
        <v>1</v>
      </c>
      <c r="AE14" s="21"/>
      <c r="AF14" s="21">
        <v>0.39060176413328701</v>
      </c>
      <c r="AG14" s="21">
        <v>0.34480667509104002</v>
      </c>
      <c r="AH14" s="21">
        <v>0.63514061219115103</v>
      </c>
      <c r="AI14" s="21">
        <v>0.43532708436137701</v>
      </c>
      <c r="AJ14" s="21" t="s">
        <v>280</v>
      </c>
      <c r="AK14" s="21"/>
      <c r="AL14" s="21">
        <v>0.37853988847384801</v>
      </c>
      <c r="AM14" s="21">
        <v>0.29480959108989002</v>
      </c>
      <c r="AN14" s="21">
        <v>0.50803435553402099</v>
      </c>
      <c r="AO14" s="21">
        <v>0.61508789640144801</v>
      </c>
      <c r="AP14" s="21">
        <v>0.63424907688156995</v>
      </c>
      <c r="AQ14" s="21">
        <v>1</v>
      </c>
      <c r="AR14" s="21"/>
      <c r="AS14" s="21">
        <v>0.48670830040055102</v>
      </c>
      <c r="AT14" s="21">
        <v>0.43880734769950402</v>
      </c>
      <c r="AU14" s="21"/>
      <c r="AV14" s="21">
        <v>0.52738706080818298</v>
      </c>
      <c r="AW14" s="21">
        <v>0.375210197199419</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W19"/>
  <sheetViews>
    <sheetView showGridLines="0" workbookViewId="0">
      <pane xSplit="2" topLeftCell="C1" activePane="topRight" state="frozen"/>
      <selection pane="topRight" activeCell="C11" sqref="C1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6.4855465888981598E-2</v>
      </c>
      <c r="D9" s="17">
        <v>0.131660678972149</v>
      </c>
      <c r="E9" s="17">
        <v>2.42753481574699E-2</v>
      </c>
      <c r="F9" s="17"/>
      <c r="G9" s="17">
        <v>0</v>
      </c>
      <c r="H9" s="17">
        <v>6.4665938028815803E-2</v>
      </c>
      <c r="I9" s="17">
        <v>0.14777718238123599</v>
      </c>
      <c r="J9" s="17">
        <v>0</v>
      </c>
      <c r="K9" s="17">
        <v>0.14121676018420501</v>
      </c>
      <c r="L9" s="17">
        <v>0</v>
      </c>
      <c r="M9" s="17"/>
      <c r="N9" s="17">
        <v>4.5985118001437501E-2</v>
      </c>
      <c r="O9" s="17">
        <v>0</v>
      </c>
      <c r="P9" s="17">
        <v>0.209287520090575</v>
      </c>
      <c r="Q9" s="17">
        <v>0</v>
      </c>
      <c r="R9" s="17"/>
      <c r="S9" s="17">
        <v>0</v>
      </c>
      <c r="T9" s="17">
        <v>0</v>
      </c>
      <c r="U9" s="17">
        <v>0</v>
      </c>
      <c r="V9" s="17">
        <v>0.218205457457085</v>
      </c>
      <c r="W9" s="17" t="s">
        <v>280</v>
      </c>
      <c r="X9" s="17">
        <v>0</v>
      </c>
      <c r="Y9" s="17">
        <v>0.235047037649917</v>
      </c>
      <c r="Z9" s="17">
        <v>0.25725831758046003</v>
      </c>
      <c r="AA9" s="17">
        <v>0.128236766754389</v>
      </c>
      <c r="AB9" s="17">
        <v>0</v>
      </c>
      <c r="AC9" s="17">
        <v>0</v>
      </c>
      <c r="AD9" s="17">
        <v>0</v>
      </c>
      <c r="AE9" s="17"/>
      <c r="AF9" s="17">
        <v>7.8013976599174195E-2</v>
      </c>
      <c r="AG9" s="17">
        <v>4.55211882135945E-2</v>
      </c>
      <c r="AH9" s="17">
        <v>6.1395894328942803E-2</v>
      </c>
      <c r="AI9" s="17">
        <v>0.21526826681317299</v>
      </c>
      <c r="AJ9" s="17" t="s">
        <v>280</v>
      </c>
      <c r="AK9" s="17"/>
      <c r="AL9" s="17">
        <v>0.116797506704186</v>
      </c>
      <c r="AM9" s="17">
        <v>4.7325105438054599E-2</v>
      </c>
      <c r="AN9" s="17">
        <v>0</v>
      </c>
      <c r="AO9" s="17">
        <v>0</v>
      </c>
      <c r="AP9" s="17">
        <v>0</v>
      </c>
      <c r="AQ9" s="17">
        <v>0.33813341368252903</v>
      </c>
      <c r="AR9" s="17"/>
      <c r="AS9" s="17">
        <v>9.5502427586924593E-2</v>
      </c>
      <c r="AT9" s="17">
        <v>2.8767790279474001E-2</v>
      </c>
      <c r="AU9" s="17"/>
      <c r="AV9" s="17">
        <v>0.13034535548093301</v>
      </c>
      <c r="AW9" s="17">
        <v>0</v>
      </c>
    </row>
    <row r="10" spans="2:49" x14ac:dyDescent="0.3">
      <c r="B10" s="18" t="s">
        <v>440</v>
      </c>
      <c r="C10" s="17">
        <v>0.346749270163074</v>
      </c>
      <c r="D10" s="17">
        <v>0.25105540688261002</v>
      </c>
      <c r="E10" s="17">
        <v>0.40487749188238797</v>
      </c>
      <c r="F10" s="17"/>
      <c r="G10" s="17">
        <v>0.66193987158911205</v>
      </c>
      <c r="H10" s="17">
        <v>0.40984199383043701</v>
      </c>
      <c r="I10" s="17">
        <v>0.26375629299297898</v>
      </c>
      <c r="J10" s="17">
        <v>0.410098841024088</v>
      </c>
      <c r="K10" s="17">
        <v>0.14589115912699599</v>
      </c>
      <c r="L10" s="17">
        <v>0.40346619201099698</v>
      </c>
      <c r="M10" s="17"/>
      <c r="N10" s="17">
        <v>0.26171710954857003</v>
      </c>
      <c r="O10" s="17">
        <v>0.34146557950960299</v>
      </c>
      <c r="P10" s="17">
        <v>0.34055679372261</v>
      </c>
      <c r="Q10" s="17">
        <v>0.50434553662126902</v>
      </c>
      <c r="R10" s="17"/>
      <c r="S10" s="17">
        <v>0.30059010744214598</v>
      </c>
      <c r="T10" s="17">
        <v>0.29760339184234202</v>
      </c>
      <c r="U10" s="17">
        <v>0.34233392214359498</v>
      </c>
      <c r="V10" s="17">
        <v>0.454993957438872</v>
      </c>
      <c r="W10" s="17" t="s">
        <v>280</v>
      </c>
      <c r="X10" s="17">
        <v>0</v>
      </c>
      <c r="Y10" s="17">
        <v>0.26081878833968802</v>
      </c>
      <c r="Z10" s="17">
        <v>0.485483364839079</v>
      </c>
      <c r="AA10" s="17">
        <v>0.497326857594936</v>
      </c>
      <c r="AB10" s="17">
        <v>0.20362078035165099</v>
      </c>
      <c r="AC10" s="17">
        <v>0.32549440875251501</v>
      </c>
      <c r="AD10" s="17">
        <v>0.550440535467003</v>
      </c>
      <c r="AE10" s="17"/>
      <c r="AF10" s="17">
        <v>0.308291755273502</v>
      </c>
      <c r="AG10" s="17">
        <v>0.251085803370514</v>
      </c>
      <c r="AH10" s="17">
        <v>0.54938121006225304</v>
      </c>
      <c r="AI10" s="17">
        <v>0</v>
      </c>
      <c r="AJ10" s="17" t="s">
        <v>280</v>
      </c>
      <c r="AK10" s="17"/>
      <c r="AL10" s="17">
        <v>0.23371456276657199</v>
      </c>
      <c r="AM10" s="17">
        <v>0.34653377098398902</v>
      </c>
      <c r="AN10" s="17">
        <v>0.50803435553401999</v>
      </c>
      <c r="AO10" s="17">
        <v>0.47172818415051598</v>
      </c>
      <c r="AP10" s="17">
        <v>0.37243413136447601</v>
      </c>
      <c r="AQ10" s="17">
        <v>0.32716113502566202</v>
      </c>
      <c r="AR10" s="17"/>
      <c r="AS10" s="17">
        <v>0.385694186886123</v>
      </c>
      <c r="AT10" s="17">
        <v>0.300890514727782</v>
      </c>
      <c r="AU10" s="17"/>
      <c r="AV10" s="17">
        <v>0.49049073767814899</v>
      </c>
      <c r="AW10" s="17">
        <v>9.8452970137055298E-2</v>
      </c>
    </row>
    <row r="11" spans="2:49" x14ac:dyDescent="0.3">
      <c r="B11" s="18" t="s">
        <v>441</v>
      </c>
      <c r="C11" s="17">
        <v>0.19084166201551001</v>
      </c>
      <c r="D11" s="17">
        <v>0.22992173635671001</v>
      </c>
      <c r="E11" s="17">
        <v>0.16710288558577399</v>
      </c>
      <c r="F11" s="17"/>
      <c r="G11" s="17">
        <v>0</v>
      </c>
      <c r="H11" s="17">
        <v>0.17342852611229001</v>
      </c>
      <c r="I11" s="17">
        <v>0</v>
      </c>
      <c r="J11" s="17">
        <v>0.32576147575792602</v>
      </c>
      <c r="K11" s="17">
        <v>0.29074845412424499</v>
      </c>
      <c r="L11" s="17">
        <v>0.102835793300636</v>
      </c>
      <c r="M11" s="17"/>
      <c r="N11" s="17">
        <v>0.14166858437244201</v>
      </c>
      <c r="O11" s="17">
        <v>0.15322422114721401</v>
      </c>
      <c r="P11" s="17">
        <v>0.248203822865041</v>
      </c>
      <c r="Q11" s="17">
        <v>0.253522340753007</v>
      </c>
      <c r="R11" s="17"/>
      <c r="S11" s="17">
        <v>0.100707066038913</v>
      </c>
      <c r="T11" s="17">
        <v>0.188567454987248</v>
      </c>
      <c r="U11" s="17">
        <v>0.49030870363044199</v>
      </c>
      <c r="V11" s="17">
        <v>0.15980587007201699</v>
      </c>
      <c r="W11" s="17" t="s">
        <v>280</v>
      </c>
      <c r="X11" s="17">
        <v>0.225419080275614</v>
      </c>
      <c r="Y11" s="17">
        <v>0.26446862071233601</v>
      </c>
      <c r="Z11" s="17">
        <v>0.25725831758046003</v>
      </c>
      <c r="AA11" s="17">
        <v>0.25357317562474402</v>
      </c>
      <c r="AB11" s="17">
        <v>0.19653078384477199</v>
      </c>
      <c r="AC11" s="17">
        <v>0</v>
      </c>
      <c r="AD11" s="17">
        <v>0</v>
      </c>
      <c r="AE11" s="17"/>
      <c r="AF11" s="17">
        <v>0.23709314577580701</v>
      </c>
      <c r="AG11" s="17">
        <v>0.20280666381550599</v>
      </c>
      <c r="AH11" s="17">
        <v>0.17145830403439299</v>
      </c>
      <c r="AI11" s="17">
        <v>0.183402778237201</v>
      </c>
      <c r="AJ11" s="17" t="s">
        <v>280</v>
      </c>
      <c r="AK11" s="17"/>
      <c r="AL11" s="17">
        <v>0.18939853881037799</v>
      </c>
      <c r="AM11" s="17">
        <v>0.21303055366333901</v>
      </c>
      <c r="AN11" s="17">
        <v>0.49196564446597901</v>
      </c>
      <c r="AO11" s="17">
        <v>0.14656755746615999</v>
      </c>
      <c r="AP11" s="17">
        <v>0.13303897787201799</v>
      </c>
      <c r="AQ11" s="17">
        <v>0</v>
      </c>
      <c r="AR11" s="17"/>
      <c r="AS11" s="17">
        <v>0.13682517837352201</v>
      </c>
      <c r="AT11" s="17">
        <v>0.25444761938416999</v>
      </c>
      <c r="AU11" s="17"/>
      <c r="AV11" s="17">
        <v>7.0636850125276096E-2</v>
      </c>
      <c r="AW11" s="17">
        <v>0.31824351511194399</v>
      </c>
    </row>
    <row r="12" spans="2:49" x14ac:dyDescent="0.3">
      <c r="B12" s="18" t="s">
        <v>442</v>
      </c>
      <c r="C12" s="17">
        <v>0.25054091784579902</v>
      </c>
      <c r="D12" s="17">
        <v>0.22024839916682101</v>
      </c>
      <c r="E12" s="17">
        <v>0.268941786844549</v>
      </c>
      <c r="F12" s="17"/>
      <c r="G12" s="17">
        <v>0.33806012841088801</v>
      </c>
      <c r="H12" s="17">
        <v>0.23880405815259201</v>
      </c>
      <c r="I12" s="17">
        <v>0.44538409711655003</v>
      </c>
      <c r="J12" s="17">
        <v>0.19833916295019999</v>
      </c>
      <c r="K12" s="17">
        <v>0.270357726234775</v>
      </c>
      <c r="L12" s="17">
        <v>0.106489167762348</v>
      </c>
      <c r="M12" s="17"/>
      <c r="N12" s="17">
        <v>0.40701072872834898</v>
      </c>
      <c r="O12" s="17">
        <v>0.30979333958741001</v>
      </c>
      <c r="P12" s="17">
        <v>5.9547367485101997E-2</v>
      </c>
      <c r="Q12" s="17">
        <v>0.16403908246579399</v>
      </c>
      <c r="R12" s="17"/>
      <c r="S12" s="17">
        <v>0.49946077725982901</v>
      </c>
      <c r="T12" s="17">
        <v>0.19942506322446499</v>
      </c>
      <c r="U12" s="17">
        <v>0.167357374225963</v>
      </c>
      <c r="V12" s="17">
        <v>0.16699471503202601</v>
      </c>
      <c r="W12" s="17" t="s">
        <v>280</v>
      </c>
      <c r="X12" s="17">
        <v>0.51343235620427996</v>
      </c>
      <c r="Y12" s="17">
        <v>0</v>
      </c>
      <c r="Z12" s="17">
        <v>0</v>
      </c>
      <c r="AA12" s="17">
        <v>0</v>
      </c>
      <c r="AB12" s="17">
        <v>0.19969687160715399</v>
      </c>
      <c r="AC12" s="17">
        <v>0.503920859162169</v>
      </c>
      <c r="AD12" s="17">
        <v>0.449559464532997</v>
      </c>
      <c r="AE12" s="17"/>
      <c r="AF12" s="17">
        <v>0.29873424706651902</v>
      </c>
      <c r="AG12" s="17">
        <v>0.40838092289329397</v>
      </c>
      <c r="AH12" s="17">
        <v>0.128897331410049</v>
      </c>
      <c r="AI12" s="17">
        <v>0.41792617671242399</v>
      </c>
      <c r="AJ12" s="17" t="s">
        <v>280</v>
      </c>
      <c r="AK12" s="17"/>
      <c r="AL12" s="17">
        <v>0.37075286537173002</v>
      </c>
      <c r="AM12" s="17">
        <v>0.21323630819056699</v>
      </c>
      <c r="AN12" s="17">
        <v>0</v>
      </c>
      <c r="AO12" s="17">
        <v>0.15200400453628499</v>
      </c>
      <c r="AP12" s="17">
        <v>0.27398734799635599</v>
      </c>
      <c r="AQ12" s="17">
        <v>0.33470545129181001</v>
      </c>
      <c r="AR12" s="17"/>
      <c r="AS12" s="17">
        <v>0.19031791366764</v>
      </c>
      <c r="AT12" s="17">
        <v>0.321455230997999</v>
      </c>
      <c r="AU12" s="17"/>
      <c r="AV12" s="17">
        <v>0.11216346156177</v>
      </c>
      <c r="AW12" s="17">
        <v>0.404534696067268</v>
      </c>
    </row>
    <row r="13" spans="2:49" x14ac:dyDescent="0.3">
      <c r="B13" s="18" t="s">
        <v>531</v>
      </c>
      <c r="C13" s="17">
        <v>0.14701268408663601</v>
      </c>
      <c r="D13" s="17">
        <v>0.16711377862170901</v>
      </c>
      <c r="E13" s="17">
        <v>0.13480248752981899</v>
      </c>
      <c r="F13" s="17"/>
      <c r="G13" s="17">
        <v>0</v>
      </c>
      <c r="H13" s="17">
        <v>0.113259483875866</v>
      </c>
      <c r="I13" s="17">
        <v>0.143082427509235</v>
      </c>
      <c r="J13" s="17">
        <v>6.5800520267785906E-2</v>
      </c>
      <c r="K13" s="17">
        <v>0.15178590032977801</v>
      </c>
      <c r="L13" s="17">
        <v>0.38720884692601798</v>
      </c>
      <c r="M13" s="17"/>
      <c r="N13" s="17">
        <v>0.143618459349202</v>
      </c>
      <c r="O13" s="17">
        <v>0.19551685975577299</v>
      </c>
      <c r="P13" s="17">
        <v>0.142404495836672</v>
      </c>
      <c r="Q13" s="17">
        <v>7.8093040159929294E-2</v>
      </c>
      <c r="R13" s="17"/>
      <c r="S13" s="17">
        <v>9.9242049259112494E-2</v>
      </c>
      <c r="T13" s="17">
        <v>0.31440408994594499</v>
      </c>
      <c r="U13" s="17">
        <v>0</v>
      </c>
      <c r="V13" s="17">
        <v>0</v>
      </c>
      <c r="W13" s="17" t="s">
        <v>280</v>
      </c>
      <c r="X13" s="17">
        <v>0.26114856352010601</v>
      </c>
      <c r="Y13" s="17">
        <v>0.239665553298058</v>
      </c>
      <c r="Z13" s="17">
        <v>0</v>
      </c>
      <c r="AA13" s="17">
        <v>0.120863200025931</v>
      </c>
      <c r="AB13" s="17">
        <v>0.400151564196423</v>
      </c>
      <c r="AC13" s="17">
        <v>0.17058473208531599</v>
      </c>
      <c r="AD13" s="17">
        <v>0</v>
      </c>
      <c r="AE13" s="17"/>
      <c r="AF13" s="17">
        <v>7.7866875284997694E-2</v>
      </c>
      <c r="AG13" s="17">
        <v>9.2205421707091298E-2</v>
      </c>
      <c r="AH13" s="17">
        <v>8.8867260164362596E-2</v>
      </c>
      <c r="AI13" s="17">
        <v>0.183402778237201</v>
      </c>
      <c r="AJ13" s="17" t="s">
        <v>280</v>
      </c>
      <c r="AK13" s="17"/>
      <c r="AL13" s="17">
        <v>8.9336526347134404E-2</v>
      </c>
      <c r="AM13" s="17">
        <v>0.17987426172404999</v>
      </c>
      <c r="AN13" s="17">
        <v>0</v>
      </c>
      <c r="AO13" s="17">
        <v>0.22970025384703799</v>
      </c>
      <c r="AP13" s="17">
        <v>0.22053954276714999</v>
      </c>
      <c r="AQ13" s="17">
        <v>0</v>
      </c>
      <c r="AR13" s="17"/>
      <c r="AS13" s="17">
        <v>0.19166029348579</v>
      </c>
      <c r="AT13" s="17">
        <v>9.4438844610574599E-2</v>
      </c>
      <c r="AU13" s="17"/>
      <c r="AV13" s="17">
        <v>0.196363595153872</v>
      </c>
      <c r="AW13" s="17">
        <v>0.17876881868373201</v>
      </c>
    </row>
    <row r="14" spans="2:49" x14ac:dyDescent="0.3">
      <c r="B14" s="18" t="s">
        <v>443</v>
      </c>
      <c r="C14" s="21">
        <v>0.411604736052055</v>
      </c>
      <c r="D14" s="21">
        <v>0.38271608585476002</v>
      </c>
      <c r="E14" s="21">
        <v>0.42915284003985699</v>
      </c>
      <c r="F14" s="21"/>
      <c r="G14" s="21">
        <v>0.66193987158911205</v>
      </c>
      <c r="H14" s="21">
        <v>0.474507931859253</v>
      </c>
      <c r="I14" s="21">
        <v>0.41153347537421497</v>
      </c>
      <c r="J14" s="21">
        <v>0.410098841024088</v>
      </c>
      <c r="K14" s="21">
        <v>0.287107919311201</v>
      </c>
      <c r="L14" s="21">
        <v>0.40346619201099698</v>
      </c>
      <c r="M14" s="21"/>
      <c r="N14" s="21">
        <v>0.30770222755000698</v>
      </c>
      <c r="O14" s="21">
        <v>0.34146557950960299</v>
      </c>
      <c r="P14" s="21">
        <v>0.54984431381318499</v>
      </c>
      <c r="Q14" s="21">
        <v>0.50434553662126902</v>
      </c>
      <c r="R14" s="21"/>
      <c r="S14" s="21">
        <v>0.30059010744214598</v>
      </c>
      <c r="T14" s="21">
        <v>0.29760339184234202</v>
      </c>
      <c r="U14" s="21">
        <v>0.34233392214359498</v>
      </c>
      <c r="V14" s="21">
        <v>0.67319941489595803</v>
      </c>
      <c r="W14" s="21" t="s">
        <v>280</v>
      </c>
      <c r="X14" s="21">
        <v>0</v>
      </c>
      <c r="Y14" s="21">
        <v>0.49586582598960499</v>
      </c>
      <c r="Z14" s="21">
        <v>0.74274168241953997</v>
      </c>
      <c r="AA14" s="21">
        <v>0.625563624349325</v>
      </c>
      <c r="AB14" s="21">
        <v>0.20362078035165099</v>
      </c>
      <c r="AC14" s="21">
        <v>0.32549440875251501</v>
      </c>
      <c r="AD14" s="21">
        <v>0.550440535467003</v>
      </c>
      <c r="AE14" s="21"/>
      <c r="AF14" s="21">
        <v>0.38630573187267597</v>
      </c>
      <c r="AG14" s="21">
        <v>0.29660699158410803</v>
      </c>
      <c r="AH14" s="21">
        <v>0.61077710439119604</v>
      </c>
      <c r="AI14" s="21">
        <v>0.21526826681317299</v>
      </c>
      <c r="AJ14" s="21" t="s">
        <v>280</v>
      </c>
      <c r="AK14" s="21"/>
      <c r="AL14" s="21">
        <v>0.35051206947075803</v>
      </c>
      <c r="AM14" s="21">
        <v>0.39385887642204298</v>
      </c>
      <c r="AN14" s="21">
        <v>0.50803435553401999</v>
      </c>
      <c r="AO14" s="21">
        <v>0.47172818415051598</v>
      </c>
      <c r="AP14" s="21">
        <v>0.37243413136447601</v>
      </c>
      <c r="AQ14" s="21">
        <v>0.66529454870819005</v>
      </c>
      <c r="AR14" s="21"/>
      <c r="AS14" s="21">
        <v>0.48119661447304801</v>
      </c>
      <c r="AT14" s="21">
        <v>0.32965830500725601</v>
      </c>
      <c r="AU14" s="21"/>
      <c r="AV14" s="21">
        <v>0.62083609315908195</v>
      </c>
      <c r="AW14" s="21">
        <v>9.8452970137055298E-2</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AW19"/>
  <sheetViews>
    <sheetView showGridLines="0"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6.6188277458478301E-2</v>
      </c>
      <c r="D9" s="17">
        <v>9.6700448921124907E-2</v>
      </c>
      <c r="E9" s="17">
        <v>4.7653982707306503E-2</v>
      </c>
      <c r="F9" s="17"/>
      <c r="G9" s="17">
        <v>0</v>
      </c>
      <c r="H9" s="17">
        <v>6.4665938028815803E-2</v>
      </c>
      <c r="I9" s="17">
        <v>0.14777718238123599</v>
      </c>
      <c r="J9" s="17">
        <v>6.2781148129492301E-2</v>
      </c>
      <c r="K9" s="17">
        <v>7.5323398037952793E-2</v>
      </c>
      <c r="L9" s="17">
        <v>0</v>
      </c>
      <c r="M9" s="17"/>
      <c r="N9" s="17">
        <v>0</v>
      </c>
      <c r="O9" s="17">
        <v>0</v>
      </c>
      <c r="P9" s="17">
        <v>0.209287520090575</v>
      </c>
      <c r="Q9" s="17">
        <v>8.3356852320907796E-2</v>
      </c>
      <c r="R9" s="17"/>
      <c r="S9" s="17">
        <v>0</v>
      </c>
      <c r="T9" s="17">
        <v>0</v>
      </c>
      <c r="U9" s="17">
        <v>0.159180227855684</v>
      </c>
      <c r="V9" s="17">
        <v>0.218205457457085</v>
      </c>
      <c r="W9" s="17" t="s">
        <v>280</v>
      </c>
      <c r="X9" s="17">
        <v>0</v>
      </c>
      <c r="Y9" s="17">
        <v>0</v>
      </c>
      <c r="Z9" s="17">
        <v>0.25725831758046003</v>
      </c>
      <c r="AA9" s="17">
        <v>0.128236766754389</v>
      </c>
      <c r="AB9" s="17">
        <v>0</v>
      </c>
      <c r="AC9" s="17">
        <v>0</v>
      </c>
      <c r="AD9" s="17">
        <v>0</v>
      </c>
      <c r="AE9" s="17"/>
      <c r="AF9" s="17">
        <v>7.8013976599174195E-2</v>
      </c>
      <c r="AG9" s="17">
        <v>0</v>
      </c>
      <c r="AH9" s="17">
        <v>0.104849410374519</v>
      </c>
      <c r="AI9" s="17">
        <v>0.21526826681317299</v>
      </c>
      <c r="AJ9" s="17" t="s">
        <v>280</v>
      </c>
      <c r="AK9" s="17"/>
      <c r="AL9" s="17">
        <v>0.16328341003692701</v>
      </c>
      <c r="AM9" s="17">
        <v>0</v>
      </c>
      <c r="AN9" s="17">
        <v>0</v>
      </c>
      <c r="AO9" s="17">
        <v>0</v>
      </c>
      <c r="AP9" s="17">
        <v>0</v>
      </c>
      <c r="AQ9" s="17">
        <v>0.33813341368252903</v>
      </c>
      <c r="AR9" s="17"/>
      <c r="AS9" s="17">
        <v>9.5502427586924593E-2</v>
      </c>
      <c r="AT9" s="17">
        <v>3.16700256647032E-2</v>
      </c>
      <c r="AU9" s="17"/>
      <c r="AV9" s="17">
        <v>0.13034535548093301</v>
      </c>
      <c r="AW9" s="17">
        <v>0</v>
      </c>
    </row>
    <row r="10" spans="2:49" x14ac:dyDescent="0.3">
      <c r="B10" s="18" t="s">
        <v>440</v>
      </c>
      <c r="C10" s="17">
        <v>0.19885498150398301</v>
      </c>
      <c r="D10" s="17">
        <v>9.3898821193415999E-2</v>
      </c>
      <c r="E10" s="17">
        <v>0.26260948726011202</v>
      </c>
      <c r="F10" s="17"/>
      <c r="G10" s="17">
        <v>0.350410667241767</v>
      </c>
      <c r="H10" s="17">
        <v>0.237590105066737</v>
      </c>
      <c r="I10" s="17">
        <v>0.26623428520861903</v>
      </c>
      <c r="J10" s="17">
        <v>0.13555200621230801</v>
      </c>
      <c r="K10" s="17">
        <v>0.14565613218578</v>
      </c>
      <c r="L10" s="17">
        <v>0.197342539899761</v>
      </c>
      <c r="M10" s="17"/>
      <c r="N10" s="17">
        <v>0.107668106811</v>
      </c>
      <c r="O10" s="17">
        <v>0.155280214890086</v>
      </c>
      <c r="P10" s="17">
        <v>0.27149683895612198</v>
      </c>
      <c r="Q10" s="17">
        <v>0.319056503559972</v>
      </c>
      <c r="R10" s="17"/>
      <c r="S10" s="17">
        <v>0.41230544308839001</v>
      </c>
      <c r="T10" s="17">
        <v>0</v>
      </c>
      <c r="U10" s="17">
        <v>0.173429462595562</v>
      </c>
      <c r="V10" s="17">
        <v>0.454993957438872</v>
      </c>
      <c r="W10" s="17" t="s">
        <v>280</v>
      </c>
      <c r="X10" s="17">
        <v>0.26450839941106802</v>
      </c>
      <c r="Y10" s="17">
        <v>0.26446862071233601</v>
      </c>
      <c r="Z10" s="17">
        <v>0.248910399767346</v>
      </c>
      <c r="AA10" s="17">
        <v>0.111900291202366</v>
      </c>
      <c r="AB10" s="17">
        <v>0</v>
      </c>
      <c r="AC10" s="17">
        <v>0</v>
      </c>
      <c r="AD10" s="17">
        <v>0.31108644271139502</v>
      </c>
      <c r="AE10" s="17"/>
      <c r="AF10" s="17">
        <v>0.14757492282333901</v>
      </c>
      <c r="AG10" s="17">
        <v>0.31426710565589799</v>
      </c>
      <c r="AH10" s="17">
        <v>0.23627097665993799</v>
      </c>
      <c r="AI10" s="17">
        <v>0</v>
      </c>
      <c r="AJ10" s="17" t="s">
        <v>280</v>
      </c>
      <c r="AK10" s="17"/>
      <c r="AL10" s="17">
        <v>0.242369688058854</v>
      </c>
      <c r="AM10" s="17">
        <v>0.131623175999414</v>
      </c>
      <c r="AN10" s="17">
        <v>0.49447715452507401</v>
      </c>
      <c r="AO10" s="17">
        <v>0.152873473359882</v>
      </c>
      <c r="AP10" s="17">
        <v>0.117165849623882</v>
      </c>
      <c r="AQ10" s="17">
        <v>0.32716113502566202</v>
      </c>
      <c r="AR10" s="17"/>
      <c r="AS10" s="17">
        <v>0.189876656476031</v>
      </c>
      <c r="AT10" s="17">
        <v>0.209427216504597</v>
      </c>
      <c r="AU10" s="17"/>
      <c r="AV10" s="17">
        <v>0.22163326015545501</v>
      </c>
      <c r="AW10" s="17">
        <v>0.102833663059211</v>
      </c>
    </row>
    <row r="11" spans="2:49" x14ac:dyDescent="0.3">
      <c r="B11" s="18" t="s">
        <v>441</v>
      </c>
      <c r="C11" s="17">
        <v>0.22554685218157999</v>
      </c>
      <c r="D11" s="17">
        <v>0.31454796050878597</v>
      </c>
      <c r="E11" s="17">
        <v>0.17148407343320901</v>
      </c>
      <c r="F11" s="17"/>
      <c r="G11" s="17">
        <v>0.33806012841088801</v>
      </c>
      <c r="H11" s="17">
        <v>0.122899970153732</v>
      </c>
      <c r="I11" s="17">
        <v>0.23066537872554399</v>
      </c>
      <c r="J11" s="17">
        <v>0.33281739136343202</v>
      </c>
      <c r="K11" s="17">
        <v>0.21430850879213101</v>
      </c>
      <c r="L11" s="17">
        <v>0.20514418381795199</v>
      </c>
      <c r="M11" s="17"/>
      <c r="N11" s="17">
        <v>0.35930345779748002</v>
      </c>
      <c r="O11" s="17">
        <v>0.204650765141424</v>
      </c>
      <c r="P11" s="17">
        <v>0.12676394609650099</v>
      </c>
      <c r="Q11" s="17">
        <v>0.17991970054369799</v>
      </c>
      <c r="R11" s="17"/>
      <c r="S11" s="17">
        <v>0.199170554390663</v>
      </c>
      <c r="T11" s="17">
        <v>9.9258905653449497E-2</v>
      </c>
      <c r="U11" s="17">
        <v>0.32420919813593801</v>
      </c>
      <c r="V11" s="17">
        <v>0.32680058510404197</v>
      </c>
      <c r="W11" s="17" t="s">
        <v>280</v>
      </c>
      <c r="X11" s="17">
        <v>0</v>
      </c>
      <c r="Y11" s="17">
        <v>0.26081878833968802</v>
      </c>
      <c r="Z11" s="17">
        <v>0</v>
      </c>
      <c r="AA11" s="17">
        <v>0.50273442486251796</v>
      </c>
      <c r="AB11" s="17">
        <v>0.40331765195880498</v>
      </c>
      <c r="AC11" s="17">
        <v>0</v>
      </c>
      <c r="AD11" s="17">
        <v>0.23483540548964199</v>
      </c>
      <c r="AE11" s="17"/>
      <c r="AF11" s="17">
        <v>0.14901837292429199</v>
      </c>
      <c r="AG11" s="17">
        <v>0.25622380529196098</v>
      </c>
      <c r="AH11" s="17">
        <v>0.18167590673808101</v>
      </c>
      <c r="AI11" s="17">
        <v>0.41792617671242399</v>
      </c>
      <c r="AJ11" s="17" t="s">
        <v>280</v>
      </c>
      <c r="AK11" s="17"/>
      <c r="AL11" s="17">
        <v>0.19440318455172301</v>
      </c>
      <c r="AM11" s="17">
        <v>0.26251753500824698</v>
      </c>
      <c r="AN11" s="17">
        <v>0.50552284547492599</v>
      </c>
      <c r="AO11" s="17">
        <v>0.15795852266763799</v>
      </c>
      <c r="AP11" s="17">
        <v>0.27733558890899002</v>
      </c>
      <c r="AQ11" s="17">
        <v>0</v>
      </c>
      <c r="AR11" s="17"/>
      <c r="AS11" s="17">
        <v>0.22228272521498599</v>
      </c>
      <c r="AT11" s="17">
        <v>0.22939045522059201</v>
      </c>
      <c r="AU11" s="17"/>
      <c r="AV11" s="17">
        <v>0.22564346136264499</v>
      </c>
      <c r="AW11" s="17">
        <v>0.213071143985161</v>
      </c>
    </row>
    <row r="12" spans="2:49" x14ac:dyDescent="0.3">
      <c r="B12" s="18" t="s">
        <v>442</v>
      </c>
      <c r="C12" s="17">
        <v>0.24201788543425601</v>
      </c>
      <c r="D12" s="17">
        <v>0.25093096247498903</v>
      </c>
      <c r="E12" s="17">
        <v>0.23660373137396301</v>
      </c>
      <c r="F12" s="17"/>
      <c r="G12" s="17">
        <v>0.31152920434734499</v>
      </c>
      <c r="H12" s="17">
        <v>0.28378053247878099</v>
      </c>
      <c r="I12" s="17">
        <v>0</v>
      </c>
      <c r="J12" s="17">
        <v>0.26177347663355799</v>
      </c>
      <c r="K12" s="17">
        <v>0.41373096048725899</v>
      </c>
      <c r="L12" s="17">
        <v>0.106489167762348</v>
      </c>
      <c r="M12" s="17"/>
      <c r="N12" s="17">
        <v>0.28705782902051102</v>
      </c>
      <c r="O12" s="17">
        <v>0.29587582174604798</v>
      </c>
      <c r="P12" s="17">
        <v>0.18961646965175599</v>
      </c>
      <c r="Q12" s="17">
        <v>0.151997253587067</v>
      </c>
      <c r="R12" s="17"/>
      <c r="S12" s="17">
        <v>0.190039904002722</v>
      </c>
      <c r="T12" s="17">
        <v>0.28696710570679501</v>
      </c>
      <c r="U12" s="17">
        <v>0.167357374225963</v>
      </c>
      <c r="V12" s="17">
        <v>0</v>
      </c>
      <c r="W12" s="17" t="s">
        <v>280</v>
      </c>
      <c r="X12" s="17">
        <v>0.225419080275614</v>
      </c>
      <c r="Y12" s="17">
        <v>0.235047037649917</v>
      </c>
      <c r="Z12" s="17">
        <v>0.493831282652194</v>
      </c>
      <c r="AA12" s="17">
        <v>0.25712851718072699</v>
      </c>
      <c r="AB12" s="17">
        <v>0.19653078384477199</v>
      </c>
      <c r="AC12" s="17">
        <v>0.65883053582936801</v>
      </c>
      <c r="AD12" s="17">
        <v>0</v>
      </c>
      <c r="AE12" s="17"/>
      <c r="AF12" s="17">
        <v>0.46518180609117799</v>
      </c>
      <c r="AG12" s="17">
        <v>0.23779607112291001</v>
      </c>
      <c r="AH12" s="17">
        <v>0.207136983774966</v>
      </c>
      <c r="AI12" s="17">
        <v>0.183402778237201</v>
      </c>
      <c r="AJ12" s="17" t="s">
        <v>280</v>
      </c>
      <c r="AK12" s="17"/>
      <c r="AL12" s="17">
        <v>0.21849569180400399</v>
      </c>
      <c r="AM12" s="17">
        <v>0.36274215596671699</v>
      </c>
      <c r="AN12" s="17">
        <v>0</v>
      </c>
      <c r="AO12" s="17">
        <v>0.22936993934335101</v>
      </c>
      <c r="AP12" s="17">
        <v>0.25239426850577201</v>
      </c>
      <c r="AQ12" s="17">
        <v>0</v>
      </c>
      <c r="AR12" s="17"/>
      <c r="AS12" s="17">
        <v>0.18689130384400601</v>
      </c>
      <c r="AT12" s="17">
        <v>0.30693101494762998</v>
      </c>
      <c r="AU12" s="17"/>
      <c r="AV12" s="17">
        <v>0.14820935346545799</v>
      </c>
      <c r="AW12" s="17">
        <v>0.29291626753781902</v>
      </c>
    </row>
    <row r="13" spans="2:49" x14ac:dyDescent="0.3">
      <c r="B13" s="18" t="s">
        <v>531</v>
      </c>
      <c r="C13" s="17">
        <v>0.267392003421702</v>
      </c>
      <c r="D13" s="17">
        <v>0.243921806901684</v>
      </c>
      <c r="E13" s="17">
        <v>0.28164872522540901</v>
      </c>
      <c r="F13" s="17"/>
      <c r="G13" s="17">
        <v>0</v>
      </c>
      <c r="H13" s="17">
        <v>0.29106345427193397</v>
      </c>
      <c r="I13" s="17">
        <v>0.35532315368460099</v>
      </c>
      <c r="J13" s="17">
        <v>0.20707597766121</v>
      </c>
      <c r="K13" s="17">
        <v>0.15098100049687799</v>
      </c>
      <c r="L13" s="17">
        <v>0.491024108519939</v>
      </c>
      <c r="M13" s="17"/>
      <c r="N13" s="17">
        <v>0.24597060637100901</v>
      </c>
      <c r="O13" s="17">
        <v>0.34419319822244199</v>
      </c>
      <c r="P13" s="17">
        <v>0.20283522520504699</v>
      </c>
      <c r="Q13" s="17">
        <v>0.265669689988355</v>
      </c>
      <c r="R13" s="17"/>
      <c r="S13" s="17">
        <v>0.19848409851822499</v>
      </c>
      <c r="T13" s="17">
        <v>0.61377398863975596</v>
      </c>
      <c r="U13" s="17">
        <v>0.17582373718685401</v>
      </c>
      <c r="V13" s="17">
        <v>0</v>
      </c>
      <c r="W13" s="17" t="s">
        <v>280</v>
      </c>
      <c r="X13" s="17">
        <v>0.51007252031331796</v>
      </c>
      <c r="Y13" s="17">
        <v>0.239665553298058</v>
      </c>
      <c r="Z13" s="17">
        <v>0</v>
      </c>
      <c r="AA13" s="17">
        <v>0</v>
      </c>
      <c r="AB13" s="17">
        <v>0.400151564196423</v>
      </c>
      <c r="AC13" s="17">
        <v>0.34116946417063199</v>
      </c>
      <c r="AD13" s="17">
        <v>0.45407815179896299</v>
      </c>
      <c r="AE13" s="17"/>
      <c r="AF13" s="17">
        <v>0.160210921562016</v>
      </c>
      <c r="AG13" s="17">
        <v>0.19171301792923001</v>
      </c>
      <c r="AH13" s="17">
        <v>0.27006672245249602</v>
      </c>
      <c r="AI13" s="17">
        <v>0.183402778237201</v>
      </c>
      <c r="AJ13" s="17" t="s">
        <v>280</v>
      </c>
      <c r="AK13" s="17"/>
      <c r="AL13" s="17">
        <v>0.18144802554849199</v>
      </c>
      <c r="AM13" s="17">
        <v>0.24311713302562199</v>
      </c>
      <c r="AN13" s="17">
        <v>0</v>
      </c>
      <c r="AO13" s="17">
        <v>0.45979806462912798</v>
      </c>
      <c r="AP13" s="17">
        <v>0.35310429296135498</v>
      </c>
      <c r="AQ13" s="17">
        <v>0.33470545129181001</v>
      </c>
      <c r="AR13" s="17"/>
      <c r="AS13" s="17">
        <v>0.30544688687805199</v>
      </c>
      <c r="AT13" s="17">
        <v>0.22258128766247701</v>
      </c>
      <c r="AU13" s="17"/>
      <c r="AV13" s="17">
        <v>0.27416856953551</v>
      </c>
      <c r="AW13" s="17">
        <v>0.39117892541780802</v>
      </c>
    </row>
    <row r="14" spans="2:49" x14ac:dyDescent="0.3">
      <c r="B14" s="18" t="s">
        <v>443</v>
      </c>
      <c r="C14" s="21">
        <v>0.265043258962461</v>
      </c>
      <c r="D14" s="21">
        <v>0.190599270114541</v>
      </c>
      <c r="E14" s="21">
        <v>0.31026346996741799</v>
      </c>
      <c r="F14" s="21"/>
      <c r="G14" s="21">
        <v>0.350410667241767</v>
      </c>
      <c r="H14" s="21">
        <v>0.30225604309555298</v>
      </c>
      <c r="I14" s="21">
        <v>0.41401146758985502</v>
      </c>
      <c r="J14" s="21">
        <v>0.19833315434180099</v>
      </c>
      <c r="K14" s="21">
        <v>0.22097953022373301</v>
      </c>
      <c r="L14" s="21">
        <v>0.197342539899761</v>
      </c>
      <c r="M14" s="21"/>
      <c r="N14" s="21">
        <v>0.107668106811</v>
      </c>
      <c r="O14" s="21">
        <v>0.155280214890086</v>
      </c>
      <c r="P14" s="21">
        <v>0.48078435904669697</v>
      </c>
      <c r="Q14" s="21">
        <v>0.40241335588088001</v>
      </c>
      <c r="R14" s="21"/>
      <c r="S14" s="21">
        <v>0.41230544308839001</v>
      </c>
      <c r="T14" s="21">
        <v>0</v>
      </c>
      <c r="U14" s="21">
        <v>0.332609690451246</v>
      </c>
      <c r="V14" s="21">
        <v>0.67319941489595803</v>
      </c>
      <c r="W14" s="21" t="s">
        <v>280</v>
      </c>
      <c r="X14" s="21">
        <v>0.26450839941106802</v>
      </c>
      <c r="Y14" s="21">
        <v>0.26446862071233601</v>
      </c>
      <c r="Z14" s="21">
        <v>0.506168717347806</v>
      </c>
      <c r="AA14" s="21">
        <v>0.240137057956755</v>
      </c>
      <c r="AB14" s="21">
        <v>0</v>
      </c>
      <c r="AC14" s="21">
        <v>0</v>
      </c>
      <c r="AD14" s="21">
        <v>0.31108644271139502</v>
      </c>
      <c r="AE14" s="21"/>
      <c r="AF14" s="21">
        <v>0.22558889942251301</v>
      </c>
      <c r="AG14" s="21">
        <v>0.31426710565589799</v>
      </c>
      <c r="AH14" s="21">
        <v>0.34112038703445702</v>
      </c>
      <c r="AI14" s="21">
        <v>0.21526826681317299</v>
      </c>
      <c r="AJ14" s="21" t="s">
        <v>280</v>
      </c>
      <c r="AK14" s="21"/>
      <c r="AL14" s="21">
        <v>0.40565309809577998</v>
      </c>
      <c r="AM14" s="21">
        <v>0.131623175999414</v>
      </c>
      <c r="AN14" s="21">
        <v>0.49447715452507401</v>
      </c>
      <c r="AO14" s="21">
        <v>0.152873473359882</v>
      </c>
      <c r="AP14" s="21">
        <v>0.117165849623882</v>
      </c>
      <c r="AQ14" s="21">
        <v>0.66529454870819005</v>
      </c>
      <c r="AR14" s="21"/>
      <c r="AS14" s="21">
        <v>0.28537908406295598</v>
      </c>
      <c r="AT14" s="21">
        <v>0.24109724216930001</v>
      </c>
      <c r="AU14" s="21"/>
      <c r="AV14" s="21">
        <v>0.35197861563638799</v>
      </c>
      <c r="AW14" s="21">
        <v>0.102833663059211</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AW19"/>
  <sheetViews>
    <sheetView showGridLines="0" workbookViewId="0">
      <pane xSplit="2" topLeftCell="C1" activePane="topRight" state="frozen"/>
      <selection pane="topRight" activeCell="B9" sqref="B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0.104179334585786</v>
      </c>
      <c r="D9" s="17">
        <v>0.154452919699791</v>
      </c>
      <c r="E9" s="17">
        <v>7.36411788258199E-2</v>
      </c>
      <c r="F9" s="17"/>
      <c r="G9" s="17">
        <v>0</v>
      </c>
      <c r="H9" s="17">
        <v>0.17672397374318399</v>
      </c>
      <c r="I9" s="17">
        <v>0</v>
      </c>
      <c r="J9" s="17">
        <v>0.13168181118599201</v>
      </c>
      <c r="K9" s="17">
        <v>0.14946484127908499</v>
      </c>
      <c r="L9" s="17">
        <v>0</v>
      </c>
      <c r="M9" s="17"/>
      <c r="N9" s="17">
        <v>0.106183186499773</v>
      </c>
      <c r="O9" s="17">
        <v>4.7647410320134899E-2</v>
      </c>
      <c r="P9" s="17">
        <v>0.18625121352684501</v>
      </c>
      <c r="Q9" s="17">
        <v>7.9243250254194805E-2</v>
      </c>
      <c r="R9" s="17"/>
      <c r="S9" s="17">
        <v>9.5786479639118793E-2</v>
      </c>
      <c r="T9" s="17">
        <v>0</v>
      </c>
      <c r="U9" s="17">
        <v>0.173429462595562</v>
      </c>
      <c r="V9" s="17">
        <v>0</v>
      </c>
      <c r="W9" s="17" t="s">
        <v>280</v>
      </c>
      <c r="X9" s="17">
        <v>0</v>
      </c>
      <c r="Y9" s="17">
        <v>0.52528740905202498</v>
      </c>
      <c r="Z9" s="17">
        <v>0.493831282652194</v>
      </c>
      <c r="AA9" s="17">
        <v>0.128236766754389</v>
      </c>
      <c r="AB9" s="17">
        <v>0</v>
      </c>
      <c r="AC9" s="17">
        <v>0</v>
      </c>
      <c r="AD9" s="17">
        <v>0</v>
      </c>
      <c r="AE9" s="17"/>
      <c r="AF9" s="17">
        <v>7.8013976599174195E-2</v>
      </c>
      <c r="AG9" s="17">
        <v>0.105818794080388</v>
      </c>
      <c r="AH9" s="17">
        <v>0.126600654088528</v>
      </c>
      <c r="AI9" s="17">
        <v>0.21526826681317299</v>
      </c>
      <c r="AJ9" s="17" t="s">
        <v>280</v>
      </c>
      <c r="AK9" s="17"/>
      <c r="AL9" s="17">
        <v>0.19034389787437</v>
      </c>
      <c r="AM9" s="17">
        <v>5.2514070297647E-2</v>
      </c>
      <c r="AN9" s="17">
        <v>0.25169726352129901</v>
      </c>
      <c r="AO9" s="17">
        <v>0</v>
      </c>
      <c r="AP9" s="17">
        <v>0</v>
      </c>
      <c r="AQ9" s="17">
        <v>0.33813341368252903</v>
      </c>
      <c r="AR9" s="17"/>
      <c r="AS9" s="17">
        <v>0.13986143521651201</v>
      </c>
      <c r="AT9" s="17">
        <v>6.2162638597490001E-2</v>
      </c>
      <c r="AU9" s="17"/>
      <c r="AV9" s="17">
        <v>0.15337057867967999</v>
      </c>
      <c r="AW9" s="17">
        <v>0.102833663059211</v>
      </c>
    </row>
    <row r="10" spans="2:49" x14ac:dyDescent="0.3">
      <c r="B10" s="18" t="s">
        <v>440</v>
      </c>
      <c r="C10" s="17">
        <v>0.30456280484942899</v>
      </c>
      <c r="D10" s="17">
        <v>0.26261943547616101</v>
      </c>
      <c r="E10" s="17">
        <v>0.33004085946029499</v>
      </c>
      <c r="F10" s="17"/>
      <c r="G10" s="17">
        <v>0.33806012841088801</v>
      </c>
      <c r="H10" s="17">
        <v>0.23639494277617801</v>
      </c>
      <c r="I10" s="17">
        <v>0.62155743889322002</v>
      </c>
      <c r="J10" s="17">
        <v>0.31885397138133198</v>
      </c>
      <c r="K10" s="17">
        <v>0.285018297903878</v>
      </c>
      <c r="L10" s="17">
        <v>0.10113756713811201</v>
      </c>
      <c r="M10" s="17"/>
      <c r="N10" s="17">
        <v>0.39885629443041698</v>
      </c>
      <c r="O10" s="17">
        <v>0.25787299990061902</v>
      </c>
      <c r="P10" s="17">
        <v>0.290569469785395</v>
      </c>
      <c r="Q10" s="17">
        <v>0.24708667096981299</v>
      </c>
      <c r="R10" s="17"/>
      <c r="S10" s="17">
        <v>0.30561182761685801</v>
      </c>
      <c r="T10" s="17">
        <v>0.63110528818143996</v>
      </c>
      <c r="U10" s="17">
        <v>0.159180227855684</v>
      </c>
      <c r="V10" s="17">
        <v>0.31403262222316503</v>
      </c>
      <c r="W10" s="17" t="s">
        <v>280</v>
      </c>
      <c r="X10" s="17">
        <v>0.48992747968668199</v>
      </c>
      <c r="Y10" s="17">
        <v>0</v>
      </c>
      <c r="Z10" s="17">
        <v>0.248910399767346</v>
      </c>
      <c r="AA10" s="17">
        <v>0.23545012850880401</v>
      </c>
      <c r="AB10" s="17">
        <v>0.19969687160715399</v>
      </c>
      <c r="AC10" s="17">
        <v>0.17058473208531599</v>
      </c>
      <c r="AD10" s="17">
        <v>0.31108644271139502</v>
      </c>
      <c r="AE10" s="17"/>
      <c r="AF10" s="17">
        <v>0.14757492282333901</v>
      </c>
      <c r="AG10" s="17">
        <v>0.35402996201500497</v>
      </c>
      <c r="AH10" s="17">
        <v>0.32366351705303098</v>
      </c>
      <c r="AI10" s="17">
        <v>0.19786735916422099</v>
      </c>
      <c r="AJ10" s="17" t="s">
        <v>280</v>
      </c>
      <c r="AK10" s="17"/>
      <c r="AL10" s="17">
        <v>0.28287744313041602</v>
      </c>
      <c r="AM10" s="17">
        <v>0.359449019372099</v>
      </c>
      <c r="AN10" s="17">
        <v>0.24277989100377501</v>
      </c>
      <c r="AO10" s="17">
        <v>0.37573183012407002</v>
      </c>
      <c r="AP10" s="17">
        <v>0.13256475019420499</v>
      </c>
      <c r="AQ10" s="17">
        <v>0.32716113502566202</v>
      </c>
      <c r="AR10" s="17"/>
      <c r="AS10" s="17">
        <v>0.30511772603313497</v>
      </c>
      <c r="AT10" s="17">
        <v>0.30390936925396</v>
      </c>
      <c r="AU10" s="17"/>
      <c r="AV10" s="17">
        <v>0.380516910848263</v>
      </c>
      <c r="AW10" s="17">
        <v>9.8452970137055298E-2</v>
      </c>
    </row>
    <row r="11" spans="2:49" x14ac:dyDescent="0.3">
      <c r="B11" s="18" t="s">
        <v>441</v>
      </c>
      <c r="C11" s="17">
        <v>0.224391249788195</v>
      </c>
      <c r="D11" s="17">
        <v>0.234703283437665</v>
      </c>
      <c r="E11" s="17">
        <v>0.21812731438204899</v>
      </c>
      <c r="F11" s="17"/>
      <c r="G11" s="17">
        <v>0.350410667241767</v>
      </c>
      <c r="H11" s="17">
        <v>0.17877864521150899</v>
      </c>
      <c r="I11" s="17">
        <v>0</v>
      </c>
      <c r="J11" s="17">
        <v>0.34429951418087701</v>
      </c>
      <c r="K11" s="17">
        <v>0.21646498286040899</v>
      </c>
      <c r="L11" s="17">
        <v>0.30276841856380998</v>
      </c>
      <c r="M11" s="17"/>
      <c r="N11" s="17">
        <v>0.14923961731087201</v>
      </c>
      <c r="O11" s="17">
        <v>0.350880937573264</v>
      </c>
      <c r="P11" s="17">
        <v>0.18851274135596299</v>
      </c>
      <c r="Q11" s="17">
        <v>0.18757664982842601</v>
      </c>
      <c r="R11" s="17"/>
      <c r="S11" s="17">
        <v>0.20626864458282801</v>
      </c>
      <c r="T11" s="17">
        <v>0.188567454987248</v>
      </c>
      <c r="U11" s="17">
        <v>0.50003293532279203</v>
      </c>
      <c r="V11" s="17">
        <v>0.15980587007201699</v>
      </c>
      <c r="W11" s="17" t="s">
        <v>280</v>
      </c>
      <c r="X11" s="17">
        <v>0</v>
      </c>
      <c r="Y11" s="17">
        <v>0.239665553298058</v>
      </c>
      <c r="Z11" s="17">
        <v>0</v>
      </c>
      <c r="AA11" s="17">
        <v>0.374436375650675</v>
      </c>
      <c r="AB11" s="17">
        <v>0.20362078035165099</v>
      </c>
      <c r="AC11" s="17">
        <v>0</v>
      </c>
      <c r="AD11" s="17">
        <v>0.45407815179896299</v>
      </c>
      <c r="AE11" s="17"/>
      <c r="AF11" s="17">
        <v>0.38709616977130601</v>
      </c>
      <c r="AG11" s="17">
        <v>0.20408972103974601</v>
      </c>
      <c r="AH11" s="17">
        <v>0.184289272789595</v>
      </c>
      <c r="AI11" s="17">
        <v>0</v>
      </c>
      <c r="AJ11" s="17" t="s">
        <v>280</v>
      </c>
      <c r="AK11" s="17"/>
      <c r="AL11" s="17">
        <v>0.14806389698512601</v>
      </c>
      <c r="AM11" s="17">
        <v>0.32319070672292799</v>
      </c>
      <c r="AN11" s="17">
        <v>0.240268380944681</v>
      </c>
      <c r="AO11" s="17">
        <v>0.15795852266763799</v>
      </c>
      <c r="AP11" s="17">
        <v>0.25193331440718097</v>
      </c>
      <c r="AQ11" s="17">
        <v>0.33470545129181001</v>
      </c>
      <c r="AR11" s="17"/>
      <c r="AS11" s="17">
        <v>0.223064381803045</v>
      </c>
      <c r="AT11" s="17">
        <v>0.22595367486304199</v>
      </c>
      <c r="AU11" s="17"/>
      <c r="AV11" s="17">
        <v>0.22585704618751801</v>
      </c>
      <c r="AW11" s="17">
        <v>0.215409852052732</v>
      </c>
    </row>
    <row r="12" spans="2:49" x14ac:dyDescent="0.3">
      <c r="B12" s="18" t="s">
        <v>442</v>
      </c>
      <c r="C12" s="17">
        <v>0.25784580587738098</v>
      </c>
      <c r="D12" s="17">
        <v>0.25350726168832799</v>
      </c>
      <c r="E12" s="17">
        <v>0.26048120850315998</v>
      </c>
      <c r="F12" s="17"/>
      <c r="G12" s="17">
        <v>0.31152920434734499</v>
      </c>
      <c r="H12" s="17">
        <v>0.40810243826912901</v>
      </c>
      <c r="I12" s="17">
        <v>0.23066537872554399</v>
      </c>
      <c r="J12" s="17">
        <v>0.13936418298401301</v>
      </c>
      <c r="K12" s="17">
        <v>0.197123949604146</v>
      </c>
      <c r="L12" s="17">
        <v>0.28615510059292198</v>
      </c>
      <c r="M12" s="17"/>
      <c r="N12" s="17">
        <v>0.292260761750606</v>
      </c>
      <c r="O12" s="17">
        <v>0.19686670630215999</v>
      </c>
      <c r="P12" s="17">
        <v>0.12841636334423601</v>
      </c>
      <c r="Q12" s="17">
        <v>0.48609342894756602</v>
      </c>
      <c r="R12" s="17"/>
      <c r="S12" s="17">
        <v>0.19384894964297</v>
      </c>
      <c r="T12" s="17">
        <v>7.7605960274734903E-2</v>
      </c>
      <c r="U12" s="17">
        <v>0.167357374225963</v>
      </c>
      <c r="V12" s="17">
        <v>0.30795605024773298</v>
      </c>
      <c r="W12" s="17" t="s">
        <v>280</v>
      </c>
      <c r="X12" s="17">
        <v>0.248923956793212</v>
      </c>
      <c r="Y12" s="17">
        <v>0.235047037649917</v>
      </c>
      <c r="Z12" s="17">
        <v>0</v>
      </c>
      <c r="AA12" s="17">
        <v>0.26187672908613202</v>
      </c>
      <c r="AB12" s="17">
        <v>0.39306156768954398</v>
      </c>
      <c r="AC12" s="17">
        <v>0.82941526791468401</v>
      </c>
      <c r="AD12" s="17">
        <v>0.23483540548964199</v>
      </c>
      <c r="AE12" s="17"/>
      <c r="AF12" s="17">
        <v>0.30930095420700598</v>
      </c>
      <c r="AG12" s="17">
        <v>0.28353779110223398</v>
      </c>
      <c r="AH12" s="17">
        <v>0.215363640590858</v>
      </c>
      <c r="AI12" s="17">
        <v>0.58686437402260505</v>
      </c>
      <c r="AJ12" s="17" t="s">
        <v>280</v>
      </c>
      <c r="AK12" s="17"/>
      <c r="AL12" s="17">
        <v>0.221462155673989</v>
      </c>
      <c r="AM12" s="17">
        <v>0.15614322954165</v>
      </c>
      <c r="AN12" s="17">
        <v>0.26525446453024598</v>
      </c>
      <c r="AO12" s="17">
        <v>0.311945327005549</v>
      </c>
      <c r="AP12" s="17">
        <v>0.61550193539861298</v>
      </c>
      <c r="AQ12" s="17">
        <v>0</v>
      </c>
      <c r="AR12" s="17"/>
      <c r="AS12" s="17">
        <v>0.186680095107018</v>
      </c>
      <c r="AT12" s="17">
        <v>0.34164546961283199</v>
      </c>
      <c r="AU12" s="17"/>
      <c r="AV12" s="17">
        <v>7.8131928131572798E-2</v>
      </c>
      <c r="AW12" s="17">
        <v>0.48420427240351499</v>
      </c>
    </row>
    <row r="13" spans="2:49" x14ac:dyDescent="0.3">
      <c r="B13" s="18" t="s">
        <v>531</v>
      </c>
      <c r="C13" s="17">
        <v>0.109020804899208</v>
      </c>
      <c r="D13" s="17">
        <v>9.47170996980541E-2</v>
      </c>
      <c r="E13" s="17">
        <v>0.117709438828675</v>
      </c>
      <c r="F13" s="17"/>
      <c r="G13" s="17">
        <v>0</v>
      </c>
      <c r="H13" s="17">
        <v>0</v>
      </c>
      <c r="I13" s="17">
        <v>0.14777718238123599</v>
      </c>
      <c r="J13" s="17">
        <v>6.5800520267785906E-2</v>
      </c>
      <c r="K13" s="17">
        <v>0.15192792835248201</v>
      </c>
      <c r="L13" s="17">
        <v>0.30993891370515703</v>
      </c>
      <c r="M13" s="17"/>
      <c r="N13" s="17">
        <v>5.3460140008331498E-2</v>
      </c>
      <c r="O13" s="17">
        <v>0.14673194590382299</v>
      </c>
      <c r="P13" s="17">
        <v>0.20625021198756099</v>
      </c>
      <c r="Q13" s="17">
        <v>0</v>
      </c>
      <c r="R13" s="17"/>
      <c r="S13" s="17">
        <v>0.19848409851822499</v>
      </c>
      <c r="T13" s="17">
        <v>0.102721296556577</v>
      </c>
      <c r="U13" s="17">
        <v>0</v>
      </c>
      <c r="V13" s="17">
        <v>0.218205457457085</v>
      </c>
      <c r="W13" s="17" t="s">
        <v>280</v>
      </c>
      <c r="X13" s="17">
        <v>0.26114856352010601</v>
      </c>
      <c r="Y13" s="17">
        <v>0</v>
      </c>
      <c r="Z13" s="17">
        <v>0.25725831758046003</v>
      </c>
      <c r="AA13" s="17">
        <v>0</v>
      </c>
      <c r="AB13" s="17">
        <v>0.20362078035165099</v>
      </c>
      <c r="AC13" s="17">
        <v>0</v>
      </c>
      <c r="AD13" s="17">
        <v>0</v>
      </c>
      <c r="AE13" s="17"/>
      <c r="AF13" s="17">
        <v>7.8013976599174195E-2</v>
      </c>
      <c r="AG13" s="17">
        <v>5.2523731762628097E-2</v>
      </c>
      <c r="AH13" s="17">
        <v>0.15008291547798799</v>
      </c>
      <c r="AI13" s="17">
        <v>0</v>
      </c>
      <c r="AJ13" s="17" t="s">
        <v>280</v>
      </c>
      <c r="AK13" s="17"/>
      <c r="AL13" s="17">
        <v>0.1572526063361</v>
      </c>
      <c r="AM13" s="17">
        <v>0.108702974065676</v>
      </c>
      <c r="AN13" s="17">
        <v>0</v>
      </c>
      <c r="AO13" s="17">
        <v>0.15436432020274299</v>
      </c>
      <c r="AP13" s="17">
        <v>0</v>
      </c>
      <c r="AQ13" s="17">
        <v>0</v>
      </c>
      <c r="AR13" s="17"/>
      <c r="AS13" s="17">
        <v>0.14527636184029</v>
      </c>
      <c r="AT13" s="17">
        <v>6.6328847672675106E-2</v>
      </c>
      <c r="AU13" s="17"/>
      <c r="AV13" s="17">
        <v>0.16212353615296701</v>
      </c>
      <c r="AW13" s="17">
        <v>9.90992423474861E-2</v>
      </c>
    </row>
    <row r="14" spans="2:49" x14ac:dyDescent="0.3">
      <c r="B14" s="18" t="s">
        <v>443</v>
      </c>
      <c r="C14" s="21">
        <v>0.40874213943521498</v>
      </c>
      <c r="D14" s="21">
        <v>0.41707235517595298</v>
      </c>
      <c r="E14" s="21">
        <v>0.40368203828611499</v>
      </c>
      <c r="F14" s="21"/>
      <c r="G14" s="21">
        <v>0.33806012841088801</v>
      </c>
      <c r="H14" s="21">
        <v>0.413118916519362</v>
      </c>
      <c r="I14" s="21">
        <v>0.62155743889322002</v>
      </c>
      <c r="J14" s="21">
        <v>0.45053578256732402</v>
      </c>
      <c r="K14" s="21">
        <v>0.434483139182963</v>
      </c>
      <c r="L14" s="21">
        <v>0.10113756713811201</v>
      </c>
      <c r="M14" s="21"/>
      <c r="N14" s="21">
        <v>0.50503948093019002</v>
      </c>
      <c r="O14" s="21">
        <v>0.30552041022075399</v>
      </c>
      <c r="P14" s="21">
        <v>0.47682068331223998</v>
      </c>
      <c r="Q14" s="21">
        <v>0.326329921224008</v>
      </c>
      <c r="R14" s="21"/>
      <c r="S14" s="21">
        <v>0.40139830725597703</v>
      </c>
      <c r="T14" s="21">
        <v>0.63110528818143996</v>
      </c>
      <c r="U14" s="21">
        <v>0.332609690451246</v>
      </c>
      <c r="V14" s="21">
        <v>0.31403262222316503</v>
      </c>
      <c r="W14" s="21" t="s">
        <v>280</v>
      </c>
      <c r="X14" s="21">
        <v>0.48992747968668199</v>
      </c>
      <c r="Y14" s="21">
        <v>0.52528740905202498</v>
      </c>
      <c r="Z14" s="21">
        <v>0.74274168241953997</v>
      </c>
      <c r="AA14" s="21">
        <v>0.36368689526319298</v>
      </c>
      <c r="AB14" s="21">
        <v>0.19969687160715399</v>
      </c>
      <c r="AC14" s="21">
        <v>0.17058473208531599</v>
      </c>
      <c r="AD14" s="21">
        <v>0.31108644271139502</v>
      </c>
      <c r="AE14" s="21"/>
      <c r="AF14" s="21">
        <v>0.22558889942251301</v>
      </c>
      <c r="AG14" s="21">
        <v>0.459848756095392</v>
      </c>
      <c r="AH14" s="21">
        <v>0.45026417114155898</v>
      </c>
      <c r="AI14" s="21">
        <v>0.413135625977395</v>
      </c>
      <c r="AJ14" s="21" t="s">
        <v>280</v>
      </c>
      <c r="AK14" s="21"/>
      <c r="AL14" s="21">
        <v>0.47322134100478502</v>
      </c>
      <c r="AM14" s="21">
        <v>0.41196308966974599</v>
      </c>
      <c r="AN14" s="21">
        <v>0.49447715452507401</v>
      </c>
      <c r="AO14" s="21">
        <v>0.37573183012407002</v>
      </c>
      <c r="AP14" s="21">
        <v>0.13256475019420499</v>
      </c>
      <c r="AQ14" s="21">
        <v>0.66529454870819005</v>
      </c>
      <c r="AR14" s="21"/>
      <c r="AS14" s="21">
        <v>0.44497916124964698</v>
      </c>
      <c r="AT14" s="21">
        <v>0.36607200785145</v>
      </c>
      <c r="AU14" s="21"/>
      <c r="AV14" s="21">
        <v>0.53388748952794196</v>
      </c>
      <c r="AW14" s="21">
        <v>0.201286633196267</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AW19"/>
  <sheetViews>
    <sheetView showGridLines="0"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1.5845950419279199E-2</v>
      </c>
      <c r="D9" s="17">
        <v>0</v>
      </c>
      <c r="E9" s="17">
        <v>2.54714048397526E-2</v>
      </c>
      <c r="F9" s="17"/>
      <c r="G9" s="17">
        <v>0</v>
      </c>
      <c r="H9" s="17">
        <v>0</v>
      </c>
      <c r="I9" s="17">
        <v>0</v>
      </c>
      <c r="J9" s="17">
        <v>6.8401088049085998E-2</v>
      </c>
      <c r="K9" s="17">
        <v>0</v>
      </c>
      <c r="L9" s="17">
        <v>0</v>
      </c>
      <c r="M9" s="17"/>
      <c r="N9" s="17">
        <v>5.51560266652538E-2</v>
      </c>
      <c r="O9" s="17">
        <v>0</v>
      </c>
      <c r="P9" s="17">
        <v>0</v>
      </c>
      <c r="Q9" s="17">
        <v>0</v>
      </c>
      <c r="R9" s="17"/>
      <c r="S9" s="17">
        <v>0</v>
      </c>
      <c r="T9" s="17">
        <v>0</v>
      </c>
      <c r="U9" s="17">
        <v>0.173429462595562</v>
      </c>
      <c r="V9" s="17">
        <v>0</v>
      </c>
      <c r="W9" s="17" t="s">
        <v>280</v>
      </c>
      <c r="X9" s="17">
        <v>0</v>
      </c>
      <c r="Y9" s="17">
        <v>0</v>
      </c>
      <c r="Z9" s="17">
        <v>0</v>
      </c>
      <c r="AA9" s="17">
        <v>0</v>
      </c>
      <c r="AB9" s="17">
        <v>0</v>
      </c>
      <c r="AC9" s="17">
        <v>0</v>
      </c>
      <c r="AD9" s="17">
        <v>0</v>
      </c>
      <c r="AE9" s="17"/>
      <c r="AF9" s="17">
        <v>0</v>
      </c>
      <c r="AG9" s="17">
        <v>5.45995743854472E-2</v>
      </c>
      <c r="AH9" s="17">
        <v>0</v>
      </c>
      <c r="AI9" s="17">
        <v>0</v>
      </c>
      <c r="AJ9" s="17" t="s">
        <v>280</v>
      </c>
      <c r="AK9" s="17"/>
      <c r="AL9" s="17">
        <v>5.0647152236618601E-2</v>
      </c>
      <c r="AM9" s="17">
        <v>0</v>
      </c>
      <c r="AN9" s="17">
        <v>0</v>
      </c>
      <c r="AO9" s="17">
        <v>0</v>
      </c>
      <c r="AP9" s="17">
        <v>0</v>
      </c>
      <c r="AQ9" s="17">
        <v>0</v>
      </c>
      <c r="AR9" s="17"/>
      <c r="AS9" s="17">
        <v>2.9302905664110999E-2</v>
      </c>
      <c r="AT9" s="17">
        <v>0</v>
      </c>
      <c r="AU9" s="17"/>
      <c r="AV9" s="17">
        <v>3.9993723216473598E-2</v>
      </c>
      <c r="AW9" s="17">
        <v>0</v>
      </c>
    </row>
    <row r="10" spans="2:49" x14ac:dyDescent="0.3">
      <c r="B10" s="18" t="s">
        <v>440</v>
      </c>
      <c r="C10" s="17">
        <v>0.24040362703090201</v>
      </c>
      <c r="D10" s="17">
        <v>0.17280461912995701</v>
      </c>
      <c r="E10" s="17">
        <v>0.281465927000496</v>
      </c>
      <c r="F10" s="17"/>
      <c r="G10" s="17">
        <v>0.350410667241767</v>
      </c>
      <c r="H10" s="17">
        <v>0.23901656238291299</v>
      </c>
      <c r="I10" s="17">
        <v>0.26375629299297898</v>
      </c>
      <c r="J10" s="17">
        <v>0.31895777353497501</v>
      </c>
      <c r="K10" s="17">
        <v>0.14969986822030101</v>
      </c>
      <c r="L10" s="17">
        <v>0.18459852720703701</v>
      </c>
      <c r="M10" s="17"/>
      <c r="N10" s="17">
        <v>0.29486136900446802</v>
      </c>
      <c r="O10" s="17">
        <v>5.3372800334004697E-2</v>
      </c>
      <c r="P10" s="17">
        <v>0.33288790417099701</v>
      </c>
      <c r="Q10" s="17">
        <v>0.33236929725617098</v>
      </c>
      <c r="R10" s="17"/>
      <c r="S10" s="17">
        <v>0.201348058183034</v>
      </c>
      <c r="T10" s="17">
        <v>0.38106226220072897</v>
      </c>
      <c r="U10" s="17">
        <v>0.32808468740371799</v>
      </c>
      <c r="V10" s="17">
        <v>0.16178066763899199</v>
      </c>
      <c r="W10" s="17" t="s">
        <v>280</v>
      </c>
      <c r="X10" s="17">
        <v>0.48992747968668199</v>
      </c>
      <c r="Y10" s="17">
        <v>0</v>
      </c>
      <c r="Z10" s="17">
        <v>0.25725831758046003</v>
      </c>
      <c r="AA10" s="17">
        <v>0.23751170313370101</v>
      </c>
      <c r="AB10" s="17">
        <v>0</v>
      </c>
      <c r="AC10" s="17">
        <v>0.17058473208531599</v>
      </c>
      <c r="AD10" s="17">
        <v>0.31108644271139502</v>
      </c>
      <c r="AE10" s="17"/>
      <c r="AF10" s="17">
        <v>0.15010644161367101</v>
      </c>
      <c r="AG10" s="17">
        <v>0.197815639578691</v>
      </c>
      <c r="AH10" s="17">
        <v>0.41536483119710199</v>
      </c>
      <c r="AI10" s="17">
        <v>0</v>
      </c>
      <c r="AJ10" s="17" t="s">
        <v>280</v>
      </c>
      <c r="AK10" s="17"/>
      <c r="AL10" s="17">
        <v>0.18910090843659599</v>
      </c>
      <c r="AM10" s="17">
        <v>0.18577061007538301</v>
      </c>
      <c r="AN10" s="17">
        <v>0.26525446453024598</v>
      </c>
      <c r="AO10" s="17">
        <v>0.45655141219963602</v>
      </c>
      <c r="AP10" s="17">
        <v>0.234209956426192</v>
      </c>
      <c r="AQ10" s="17">
        <v>0</v>
      </c>
      <c r="AR10" s="17"/>
      <c r="AS10" s="17">
        <v>0.238369641238973</v>
      </c>
      <c r="AT10" s="17">
        <v>0.24279870358618699</v>
      </c>
      <c r="AU10" s="17"/>
      <c r="AV10" s="17">
        <v>0.296269477482896</v>
      </c>
      <c r="AW10" s="17">
        <v>7.9669576336246398E-2</v>
      </c>
    </row>
    <row r="11" spans="2:49" x14ac:dyDescent="0.3">
      <c r="B11" s="18" t="s">
        <v>441</v>
      </c>
      <c r="C11" s="17">
        <v>0.32950257992176801</v>
      </c>
      <c r="D11" s="17">
        <v>0.40375354075622399</v>
      </c>
      <c r="E11" s="17">
        <v>0.28439962173512201</v>
      </c>
      <c r="F11" s="17"/>
      <c r="G11" s="17">
        <v>0</v>
      </c>
      <c r="H11" s="17">
        <v>0.24374896608493199</v>
      </c>
      <c r="I11" s="17">
        <v>0.37374780623477899</v>
      </c>
      <c r="J11" s="17">
        <v>0.266200977770716</v>
      </c>
      <c r="K11" s="17">
        <v>0.50139028184577406</v>
      </c>
      <c r="L11" s="17">
        <v>0.398973391325458</v>
      </c>
      <c r="M11" s="17"/>
      <c r="N11" s="17">
        <v>0.30054940908684002</v>
      </c>
      <c r="O11" s="17">
        <v>0.35135018115493799</v>
      </c>
      <c r="P11" s="17">
        <v>0.39364562680472698</v>
      </c>
      <c r="Q11" s="17">
        <v>0.24996375916840699</v>
      </c>
      <c r="R11" s="17"/>
      <c r="S11" s="17">
        <v>9.7329588535619196E-2</v>
      </c>
      <c r="T11" s="17">
        <v>0.322644288101881</v>
      </c>
      <c r="U11" s="17">
        <v>0.155304738587904</v>
      </c>
      <c r="V11" s="17">
        <v>0.62001387490392301</v>
      </c>
      <c r="W11" s="17" t="s">
        <v>280</v>
      </c>
      <c r="X11" s="17">
        <v>0</v>
      </c>
      <c r="Y11" s="17">
        <v>0.76495296235008303</v>
      </c>
      <c r="Z11" s="17">
        <v>0.506168717347806</v>
      </c>
      <c r="AA11" s="17">
        <v>0.505359779685571</v>
      </c>
      <c r="AB11" s="17">
        <v>0.40331765195880498</v>
      </c>
      <c r="AC11" s="17">
        <v>0</v>
      </c>
      <c r="AD11" s="17">
        <v>0.449559464532997</v>
      </c>
      <c r="AE11" s="17"/>
      <c r="AF11" s="17">
        <v>0.37973788611745102</v>
      </c>
      <c r="AG11" s="17">
        <v>0.40251309044786399</v>
      </c>
      <c r="AH11" s="17">
        <v>0.12842536892712</v>
      </c>
      <c r="AI11" s="17">
        <v>0.43532708436137701</v>
      </c>
      <c r="AJ11" s="17" t="s">
        <v>280</v>
      </c>
      <c r="AK11" s="17"/>
      <c r="AL11" s="17">
        <v>0.19853516530818599</v>
      </c>
      <c r="AM11" s="17">
        <v>0.38126595336164898</v>
      </c>
      <c r="AN11" s="17">
        <v>0.73474553546975396</v>
      </c>
      <c r="AO11" s="17">
        <v>7.7138940592072006E-2</v>
      </c>
      <c r="AP11" s="17">
        <v>0.51339577506803602</v>
      </c>
      <c r="AQ11" s="17">
        <v>1</v>
      </c>
      <c r="AR11" s="17"/>
      <c r="AS11" s="17">
        <v>0.36500514972227699</v>
      </c>
      <c r="AT11" s="17">
        <v>0.28769728663063399</v>
      </c>
      <c r="AU11" s="17"/>
      <c r="AV11" s="17">
        <v>0.38291882733994898</v>
      </c>
      <c r="AW11" s="17">
        <v>0.31590480704437301</v>
      </c>
    </row>
    <row r="12" spans="2:49" x14ac:dyDescent="0.3">
      <c r="B12" s="18" t="s">
        <v>442</v>
      </c>
      <c r="C12" s="17">
        <v>0.217571113969104</v>
      </c>
      <c r="D12" s="17">
        <v>0.22165090443479199</v>
      </c>
      <c r="E12" s="17">
        <v>0.21509288854661501</v>
      </c>
      <c r="F12" s="17"/>
      <c r="G12" s="17">
        <v>0.64958933275823305</v>
      </c>
      <c r="H12" s="17">
        <v>0.40704718877679602</v>
      </c>
      <c r="I12" s="17">
        <v>0.110489191899279</v>
      </c>
      <c r="J12" s="17">
        <v>0.13936418298401301</v>
      </c>
      <c r="K12" s="17">
        <v>0.13123058745789401</v>
      </c>
      <c r="L12" s="17">
        <v>0.106489167762348</v>
      </c>
      <c r="M12" s="17"/>
      <c r="N12" s="17">
        <v>0.24998793723366899</v>
      </c>
      <c r="O12" s="17">
        <v>0.34710186678564597</v>
      </c>
      <c r="P12" s="17">
        <v>0.12841636334423601</v>
      </c>
      <c r="Q12" s="17">
        <v>7.3904213427137197E-2</v>
      </c>
      <c r="R12" s="17"/>
      <c r="S12" s="17">
        <v>0.50283825476312205</v>
      </c>
      <c r="T12" s="17">
        <v>9.59028231446718E-2</v>
      </c>
      <c r="U12" s="17">
        <v>0.167357374225963</v>
      </c>
      <c r="V12" s="17">
        <v>0</v>
      </c>
      <c r="W12" s="17" t="s">
        <v>280</v>
      </c>
      <c r="X12" s="17">
        <v>0.248923956793212</v>
      </c>
      <c r="Y12" s="17">
        <v>0</v>
      </c>
      <c r="Z12" s="17">
        <v>0.236572965071733</v>
      </c>
      <c r="AA12" s="17">
        <v>0.13626531715479601</v>
      </c>
      <c r="AB12" s="17">
        <v>0</v>
      </c>
      <c r="AC12" s="17">
        <v>0.82941526791468401</v>
      </c>
      <c r="AD12" s="17">
        <v>0</v>
      </c>
      <c r="AE12" s="17"/>
      <c r="AF12" s="17">
        <v>0.30930095420700598</v>
      </c>
      <c r="AG12" s="17">
        <v>0.19708622908326201</v>
      </c>
      <c r="AH12" s="17">
        <v>0.25634101509974999</v>
      </c>
      <c r="AI12" s="17">
        <v>0.19786735916422099</v>
      </c>
      <c r="AJ12" s="17" t="s">
        <v>280</v>
      </c>
      <c r="AK12" s="17"/>
      <c r="AL12" s="17">
        <v>0.27103794967837502</v>
      </c>
      <c r="AM12" s="17">
        <v>0.15979866920119001</v>
      </c>
      <c r="AN12" s="17">
        <v>0</v>
      </c>
      <c r="AO12" s="17">
        <v>0.311945327005549</v>
      </c>
      <c r="AP12" s="17">
        <v>0.25239426850577201</v>
      </c>
      <c r="AQ12" s="17">
        <v>0</v>
      </c>
      <c r="AR12" s="17"/>
      <c r="AS12" s="17">
        <v>0.13364950893393299</v>
      </c>
      <c r="AT12" s="17">
        <v>0.316391208730464</v>
      </c>
      <c r="AU12" s="17"/>
      <c r="AV12" s="17">
        <v>3.8593468507929399E-2</v>
      </c>
      <c r="AW12" s="17">
        <v>0.39419255643842699</v>
      </c>
    </row>
    <row r="13" spans="2:49" x14ac:dyDescent="0.3">
      <c r="B13" s="18" t="s">
        <v>531</v>
      </c>
      <c r="C13" s="17">
        <v>0.196676728658947</v>
      </c>
      <c r="D13" s="17">
        <v>0.20179093567902701</v>
      </c>
      <c r="E13" s="17">
        <v>0.19357015787801299</v>
      </c>
      <c r="F13" s="17"/>
      <c r="G13" s="17">
        <v>0</v>
      </c>
      <c r="H13" s="17">
        <v>0.110187282755358</v>
      </c>
      <c r="I13" s="17">
        <v>0.252006708872962</v>
      </c>
      <c r="J13" s="17">
        <v>0.20707597766121</v>
      </c>
      <c r="K13" s="17">
        <v>0.21767926247603001</v>
      </c>
      <c r="L13" s="17">
        <v>0.30993891370515703</v>
      </c>
      <c r="M13" s="17"/>
      <c r="N13" s="17">
        <v>9.9445258009769097E-2</v>
      </c>
      <c r="O13" s="17">
        <v>0.24817515172541099</v>
      </c>
      <c r="P13" s="17">
        <v>0.14505010568004101</v>
      </c>
      <c r="Q13" s="17">
        <v>0.34376273014828501</v>
      </c>
      <c r="R13" s="17"/>
      <c r="S13" s="17">
        <v>0.19848409851822499</v>
      </c>
      <c r="T13" s="17">
        <v>0.200390626552718</v>
      </c>
      <c r="U13" s="17">
        <v>0.17582373718685401</v>
      </c>
      <c r="V13" s="17">
        <v>0.218205457457085</v>
      </c>
      <c r="W13" s="17" t="s">
        <v>280</v>
      </c>
      <c r="X13" s="17">
        <v>0.26114856352010601</v>
      </c>
      <c r="Y13" s="17">
        <v>0.235047037649917</v>
      </c>
      <c r="Z13" s="17">
        <v>0</v>
      </c>
      <c r="AA13" s="17">
        <v>0.120863200025931</v>
      </c>
      <c r="AB13" s="17">
        <v>0.59668234804119502</v>
      </c>
      <c r="AC13" s="17">
        <v>0</v>
      </c>
      <c r="AD13" s="17">
        <v>0.23935409275560801</v>
      </c>
      <c r="AE13" s="17"/>
      <c r="AF13" s="17">
        <v>0.16085471806187099</v>
      </c>
      <c r="AG13" s="17">
        <v>0.14798546650473601</v>
      </c>
      <c r="AH13" s="17">
        <v>0.19986878477602801</v>
      </c>
      <c r="AI13" s="17">
        <v>0.36680555647440199</v>
      </c>
      <c r="AJ13" s="17" t="s">
        <v>280</v>
      </c>
      <c r="AK13" s="17"/>
      <c r="AL13" s="17">
        <v>0.29067882434022402</v>
      </c>
      <c r="AM13" s="17">
        <v>0.27316476736177697</v>
      </c>
      <c r="AN13" s="17">
        <v>0</v>
      </c>
      <c r="AO13" s="17">
        <v>0.15436432020274299</v>
      </c>
      <c r="AP13" s="17">
        <v>0</v>
      </c>
      <c r="AQ13" s="17">
        <v>0</v>
      </c>
      <c r="AR13" s="17"/>
      <c r="AS13" s="17">
        <v>0.23367279444070599</v>
      </c>
      <c r="AT13" s="17">
        <v>0.15311280105271499</v>
      </c>
      <c r="AU13" s="17"/>
      <c r="AV13" s="17">
        <v>0.24222450345275101</v>
      </c>
      <c r="AW13" s="17">
        <v>0.210233060180953</v>
      </c>
    </row>
    <row r="14" spans="2:49" x14ac:dyDescent="0.3">
      <c r="B14" s="18" t="s">
        <v>443</v>
      </c>
      <c r="C14" s="21">
        <v>0.25624957745018101</v>
      </c>
      <c r="D14" s="21">
        <v>0.17280461912995701</v>
      </c>
      <c r="E14" s="21">
        <v>0.30693733184024902</v>
      </c>
      <c r="F14" s="21"/>
      <c r="G14" s="21">
        <v>0.350410667241767</v>
      </c>
      <c r="H14" s="21">
        <v>0.23901656238291299</v>
      </c>
      <c r="I14" s="21">
        <v>0.26375629299297898</v>
      </c>
      <c r="J14" s="21">
        <v>0.38735886158406102</v>
      </c>
      <c r="K14" s="21">
        <v>0.14969986822030101</v>
      </c>
      <c r="L14" s="21">
        <v>0.18459852720703701</v>
      </c>
      <c r="M14" s="21"/>
      <c r="N14" s="21">
        <v>0.35001739566972201</v>
      </c>
      <c r="O14" s="21">
        <v>5.3372800334004697E-2</v>
      </c>
      <c r="P14" s="21">
        <v>0.33288790417099701</v>
      </c>
      <c r="Q14" s="21">
        <v>0.33236929725617098</v>
      </c>
      <c r="R14" s="21"/>
      <c r="S14" s="21">
        <v>0.201348058183034</v>
      </c>
      <c r="T14" s="21">
        <v>0.38106226220072897</v>
      </c>
      <c r="U14" s="21">
        <v>0.50151414999927901</v>
      </c>
      <c r="V14" s="21">
        <v>0.16178066763899199</v>
      </c>
      <c r="W14" s="21" t="s">
        <v>280</v>
      </c>
      <c r="X14" s="21">
        <v>0.48992747968668199</v>
      </c>
      <c r="Y14" s="21">
        <v>0</v>
      </c>
      <c r="Z14" s="21">
        <v>0.25725831758046003</v>
      </c>
      <c r="AA14" s="21">
        <v>0.23751170313370101</v>
      </c>
      <c r="AB14" s="21">
        <v>0</v>
      </c>
      <c r="AC14" s="21">
        <v>0.17058473208531599</v>
      </c>
      <c r="AD14" s="21">
        <v>0.31108644271139502</v>
      </c>
      <c r="AE14" s="21"/>
      <c r="AF14" s="21">
        <v>0.15010644161367101</v>
      </c>
      <c r="AG14" s="21">
        <v>0.25241521396413802</v>
      </c>
      <c r="AH14" s="21">
        <v>0.41536483119710199</v>
      </c>
      <c r="AI14" s="21">
        <v>0</v>
      </c>
      <c r="AJ14" s="21" t="s">
        <v>280</v>
      </c>
      <c r="AK14" s="21"/>
      <c r="AL14" s="21">
        <v>0.239748060673215</v>
      </c>
      <c r="AM14" s="21">
        <v>0.18577061007538301</v>
      </c>
      <c r="AN14" s="21">
        <v>0.26525446453024598</v>
      </c>
      <c r="AO14" s="21">
        <v>0.45655141219963602</v>
      </c>
      <c r="AP14" s="21">
        <v>0.234209956426192</v>
      </c>
      <c r="AQ14" s="21">
        <v>0</v>
      </c>
      <c r="AR14" s="21"/>
      <c r="AS14" s="21">
        <v>0.26767254690308401</v>
      </c>
      <c r="AT14" s="21">
        <v>0.24279870358618699</v>
      </c>
      <c r="AU14" s="21"/>
      <c r="AV14" s="21">
        <v>0.33626320069936999</v>
      </c>
      <c r="AW14" s="21">
        <v>7.9669576336246398E-2</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AW19"/>
  <sheetViews>
    <sheetView showGridLines="0" workbookViewId="0">
      <pane xSplit="2" topLeftCell="C1" activePane="topRight" state="frozen"/>
      <selection pane="topRight" activeCell="A8" sqref="A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3.3012375885232301E-2</v>
      </c>
      <c r="D9" s="17">
        <v>0</v>
      </c>
      <c r="E9" s="17">
        <v>5.3065393280025699E-2</v>
      </c>
      <c r="F9" s="17"/>
      <c r="G9" s="17">
        <v>0</v>
      </c>
      <c r="H9" s="17">
        <v>0</v>
      </c>
      <c r="I9" s="17">
        <v>0.117570093449081</v>
      </c>
      <c r="J9" s="17">
        <v>7.1930060432336101E-2</v>
      </c>
      <c r="K9" s="17">
        <v>0</v>
      </c>
      <c r="L9" s="17">
        <v>0</v>
      </c>
      <c r="M9" s="17"/>
      <c r="N9" s="17">
        <v>5.6906661109814002E-2</v>
      </c>
      <c r="O9" s="17">
        <v>0</v>
      </c>
      <c r="P9" s="17">
        <v>0</v>
      </c>
      <c r="Q9" s="17">
        <v>9.5504201556256094E-2</v>
      </c>
      <c r="R9" s="17"/>
      <c r="S9" s="17">
        <v>0</v>
      </c>
      <c r="T9" s="17">
        <v>0</v>
      </c>
      <c r="U9" s="17">
        <v>0</v>
      </c>
      <c r="V9" s="17">
        <v>0</v>
      </c>
      <c r="W9" s="17" t="s">
        <v>280</v>
      </c>
      <c r="X9" s="17">
        <v>0</v>
      </c>
      <c r="Y9" s="17">
        <v>0</v>
      </c>
      <c r="Z9" s="17">
        <v>0</v>
      </c>
      <c r="AA9" s="17">
        <v>0</v>
      </c>
      <c r="AB9" s="17">
        <v>0</v>
      </c>
      <c r="AC9" s="17">
        <v>0</v>
      </c>
      <c r="AD9" s="17">
        <v>0.47418949824524997</v>
      </c>
      <c r="AE9" s="17"/>
      <c r="AF9" s="17">
        <v>0</v>
      </c>
      <c r="AG9" s="17">
        <v>0</v>
      </c>
      <c r="AH9" s="17">
        <v>4.9785869298040297E-2</v>
      </c>
      <c r="AI9" s="17">
        <v>0.220058817548203</v>
      </c>
      <c r="AJ9" s="17" t="s">
        <v>280</v>
      </c>
      <c r="AK9" s="17"/>
      <c r="AL9" s="17">
        <v>0</v>
      </c>
      <c r="AM9" s="17">
        <v>5.9691799695233097E-2</v>
      </c>
      <c r="AN9" s="17">
        <v>0</v>
      </c>
      <c r="AO9" s="17">
        <v>0</v>
      </c>
      <c r="AP9" s="17">
        <v>0.144296611036972</v>
      </c>
      <c r="AQ9" s="17">
        <v>0</v>
      </c>
      <c r="AR9" s="17"/>
      <c r="AS9" s="17">
        <v>3.0814711218482001E-2</v>
      </c>
      <c r="AT9" s="17">
        <v>3.5600189005952999E-2</v>
      </c>
      <c r="AU9" s="17"/>
      <c r="AV9" s="17">
        <v>4.2057093094932302E-2</v>
      </c>
      <c r="AW9" s="17">
        <v>0</v>
      </c>
    </row>
    <row r="10" spans="2:49" x14ac:dyDescent="0.3">
      <c r="B10" s="18" t="s">
        <v>440</v>
      </c>
      <c r="C10" s="17">
        <v>0.23990513460091301</v>
      </c>
      <c r="D10" s="17">
        <v>0.156582202312299</v>
      </c>
      <c r="E10" s="17">
        <v>0.29051876557305401</v>
      </c>
      <c r="F10" s="17"/>
      <c r="G10" s="17">
        <v>0.31152920434734499</v>
      </c>
      <c r="H10" s="17">
        <v>0.246350943202331</v>
      </c>
      <c r="I10" s="17">
        <v>0.21850039158291901</v>
      </c>
      <c r="J10" s="17">
        <v>0.273589270122503</v>
      </c>
      <c r="K10" s="17">
        <v>0.35745527976331398</v>
      </c>
      <c r="L10" s="17">
        <v>0</v>
      </c>
      <c r="M10" s="17"/>
      <c r="N10" s="17">
        <v>0.197475715389822</v>
      </c>
      <c r="O10" s="17">
        <v>0.203369996407158</v>
      </c>
      <c r="P10" s="17">
        <v>0.38393440488064601</v>
      </c>
      <c r="Q10" s="17">
        <v>0.16710230779378599</v>
      </c>
      <c r="R10" s="17"/>
      <c r="S10" s="17">
        <v>0.21095738490535601</v>
      </c>
      <c r="T10" s="17">
        <v>0.10121298503661399</v>
      </c>
      <c r="U10" s="17">
        <v>0.326537602081647</v>
      </c>
      <c r="V10" s="17">
        <v>0.16178066763899199</v>
      </c>
      <c r="W10" s="17" t="s">
        <v>280</v>
      </c>
      <c r="X10" s="17">
        <v>0</v>
      </c>
      <c r="Y10" s="17">
        <v>0.49951565836225298</v>
      </c>
      <c r="Z10" s="17">
        <v>0.506168717347806</v>
      </c>
      <c r="AA10" s="17">
        <v>0.51807525953392997</v>
      </c>
      <c r="AB10" s="17">
        <v>0</v>
      </c>
      <c r="AC10" s="17">
        <v>0.31972893931046897</v>
      </c>
      <c r="AD10" s="17">
        <v>0</v>
      </c>
      <c r="AE10" s="17"/>
      <c r="AF10" s="17">
        <v>0.32027798607603197</v>
      </c>
      <c r="AG10" s="17">
        <v>0.25338531040705597</v>
      </c>
      <c r="AH10" s="17">
        <v>0.21900565805917299</v>
      </c>
      <c r="AI10" s="17">
        <v>0.21526826681317299</v>
      </c>
      <c r="AJ10" s="17" t="s">
        <v>280</v>
      </c>
      <c r="AK10" s="17"/>
      <c r="AL10" s="17">
        <v>0.242491853645316</v>
      </c>
      <c r="AM10" s="17">
        <v>0.15614322954165</v>
      </c>
      <c r="AN10" s="17">
        <v>0.25169726352129901</v>
      </c>
      <c r="AO10" s="17">
        <v>0.23972977235783899</v>
      </c>
      <c r="AP10" s="17">
        <v>0.26560372806622301</v>
      </c>
      <c r="AQ10" s="17">
        <v>0.66529454870819005</v>
      </c>
      <c r="AR10" s="17"/>
      <c r="AS10" s="17">
        <v>0.22114635496415</v>
      </c>
      <c r="AT10" s="17">
        <v>0.26199413516918602</v>
      </c>
      <c r="AU10" s="17"/>
      <c r="AV10" s="17">
        <v>0.19240624563487099</v>
      </c>
      <c r="AW10" s="17">
        <v>0.29992131378532899</v>
      </c>
    </row>
    <row r="11" spans="2:49" x14ac:dyDescent="0.3">
      <c r="B11" s="18" t="s">
        <v>441</v>
      </c>
      <c r="C11" s="17">
        <v>0.28710057087631802</v>
      </c>
      <c r="D11" s="17">
        <v>0.28630728707729403</v>
      </c>
      <c r="E11" s="17">
        <v>0.28758244270148198</v>
      </c>
      <c r="F11" s="17"/>
      <c r="G11" s="17">
        <v>0.68847079565265501</v>
      </c>
      <c r="H11" s="17">
        <v>0.29802579579150001</v>
      </c>
      <c r="I11" s="17">
        <v>0.26884037858580301</v>
      </c>
      <c r="J11" s="17">
        <v>0.32645008810759502</v>
      </c>
      <c r="K11" s="17">
        <v>0.140569712469365</v>
      </c>
      <c r="L11" s="17">
        <v>0.30628175095606403</v>
      </c>
      <c r="M11" s="17"/>
      <c r="N11" s="17">
        <v>0.25005327870587502</v>
      </c>
      <c r="O11" s="17">
        <v>0.303290799430952</v>
      </c>
      <c r="P11" s="17">
        <v>0.209206819096935</v>
      </c>
      <c r="Q11" s="17">
        <v>0.43121976224608999</v>
      </c>
      <c r="R11" s="17"/>
      <c r="S11" s="17">
        <v>0.40389609007699001</v>
      </c>
      <c r="T11" s="17">
        <v>9.9258905653449497E-2</v>
      </c>
      <c r="U11" s="17">
        <v>0.50455793837032004</v>
      </c>
      <c r="V11" s="17">
        <v>0.47905253968821498</v>
      </c>
      <c r="W11" s="17" t="s">
        <v>280</v>
      </c>
      <c r="X11" s="17">
        <v>0.225419080275614</v>
      </c>
      <c r="Y11" s="17">
        <v>0</v>
      </c>
      <c r="Z11" s="17">
        <v>0</v>
      </c>
      <c r="AA11" s="17">
        <v>0.36106154044013899</v>
      </c>
      <c r="AB11" s="17">
        <v>0.40331765195880498</v>
      </c>
      <c r="AC11" s="17">
        <v>0</v>
      </c>
      <c r="AD11" s="17">
        <v>0.52581050175474997</v>
      </c>
      <c r="AE11" s="17"/>
      <c r="AF11" s="17">
        <v>0.38132175950080499</v>
      </c>
      <c r="AG11" s="17">
        <v>0.30729377221505599</v>
      </c>
      <c r="AH11" s="17">
        <v>0.28082455688108698</v>
      </c>
      <c r="AI11" s="17">
        <v>0.19786735916422099</v>
      </c>
      <c r="AJ11" s="17" t="s">
        <v>280</v>
      </c>
      <c r="AK11" s="17"/>
      <c r="AL11" s="17">
        <v>0.331505666554814</v>
      </c>
      <c r="AM11" s="17">
        <v>0.294804956717372</v>
      </c>
      <c r="AN11" s="17">
        <v>0.74830273647870105</v>
      </c>
      <c r="AO11" s="17">
        <v>0.21965258093746701</v>
      </c>
      <c r="AP11" s="17">
        <v>0</v>
      </c>
      <c r="AQ11" s="17">
        <v>0.33470545129181001</v>
      </c>
      <c r="AR11" s="17"/>
      <c r="AS11" s="17">
        <v>0.30130662276681602</v>
      </c>
      <c r="AT11" s="17">
        <v>0.27037253769087699</v>
      </c>
      <c r="AU11" s="17"/>
      <c r="AV11" s="17">
        <v>0.33099630957942999</v>
      </c>
      <c r="AW11" s="17">
        <v>0.219928927599363</v>
      </c>
    </row>
    <row r="12" spans="2:49" x14ac:dyDescent="0.3">
      <c r="B12" s="18" t="s">
        <v>442</v>
      </c>
      <c r="C12" s="17">
        <v>0.214366563609768</v>
      </c>
      <c r="D12" s="17">
        <v>0.18899929958526701</v>
      </c>
      <c r="E12" s="17">
        <v>0.22977563893685399</v>
      </c>
      <c r="F12" s="17"/>
      <c r="G12" s="17">
        <v>0</v>
      </c>
      <c r="H12" s="17">
        <v>0.17192283251049501</v>
      </c>
      <c r="I12" s="17">
        <v>0.104229526491726</v>
      </c>
      <c r="J12" s="17">
        <v>0.26223006106977997</v>
      </c>
      <c r="K12" s="17">
        <v>0.28489176444053199</v>
      </c>
      <c r="L12" s="17">
        <v>0.28615510059292198</v>
      </c>
      <c r="M12" s="17"/>
      <c r="N12" s="17">
        <v>0.34590110191807799</v>
      </c>
      <c r="O12" s="17">
        <v>0.20251421905253</v>
      </c>
      <c r="P12" s="17">
        <v>0.120747473792622</v>
      </c>
      <c r="Q12" s="17">
        <v>0.149987648084009</v>
      </c>
      <c r="R12" s="17"/>
      <c r="S12" s="17">
        <v>0.18666242649942899</v>
      </c>
      <c r="T12" s="17">
        <v>0.37293384664387202</v>
      </c>
      <c r="U12" s="17">
        <v>0.16890445954803401</v>
      </c>
      <c r="V12" s="17">
        <v>0.140961335215708</v>
      </c>
      <c r="W12" s="17" t="s">
        <v>280</v>
      </c>
      <c r="X12" s="17">
        <v>0.26450839941106802</v>
      </c>
      <c r="Y12" s="17">
        <v>0.26081878833968802</v>
      </c>
      <c r="Z12" s="17">
        <v>0.25725831758046003</v>
      </c>
      <c r="AA12" s="17">
        <v>0.120863200025931</v>
      </c>
      <c r="AB12" s="17">
        <v>0</v>
      </c>
      <c r="AC12" s="17">
        <v>0.50968632860421503</v>
      </c>
      <c r="AD12" s="17">
        <v>0</v>
      </c>
      <c r="AE12" s="17"/>
      <c r="AF12" s="17">
        <v>0.29840025442316298</v>
      </c>
      <c r="AG12" s="17">
        <v>0.34113169611538602</v>
      </c>
      <c r="AH12" s="17">
        <v>0.17208953827547799</v>
      </c>
      <c r="AI12" s="17">
        <v>0</v>
      </c>
      <c r="AJ12" s="17" t="s">
        <v>280</v>
      </c>
      <c r="AK12" s="17"/>
      <c r="AL12" s="17">
        <v>0.13726127736883301</v>
      </c>
      <c r="AM12" s="17">
        <v>0.316006449359099</v>
      </c>
      <c r="AN12" s="17">
        <v>0</v>
      </c>
      <c r="AO12" s="17">
        <v>0.156155515719861</v>
      </c>
      <c r="AP12" s="17">
        <v>0.47120532436164198</v>
      </c>
      <c r="AQ12" s="17">
        <v>0</v>
      </c>
      <c r="AR12" s="17"/>
      <c r="AS12" s="17">
        <v>0.18510356851190399</v>
      </c>
      <c r="AT12" s="17">
        <v>0.248824578889149</v>
      </c>
      <c r="AU12" s="17"/>
      <c r="AV12" s="17">
        <v>0.15056410157352301</v>
      </c>
      <c r="AW12" s="17">
        <v>0.27977422736721302</v>
      </c>
    </row>
    <row r="13" spans="2:49" x14ac:dyDescent="0.3">
      <c r="B13" s="18" t="s">
        <v>531</v>
      </c>
      <c r="C13" s="17">
        <v>0.225615355027769</v>
      </c>
      <c r="D13" s="17">
        <v>0.36811121102513999</v>
      </c>
      <c r="E13" s="17">
        <v>0.13905775950858401</v>
      </c>
      <c r="F13" s="17"/>
      <c r="G13" s="17">
        <v>0</v>
      </c>
      <c r="H13" s="17">
        <v>0.28370042849567501</v>
      </c>
      <c r="I13" s="17">
        <v>0.29085960989047099</v>
      </c>
      <c r="J13" s="17">
        <v>6.5800520267785906E-2</v>
      </c>
      <c r="K13" s="17">
        <v>0.21708324332678799</v>
      </c>
      <c r="L13" s="17">
        <v>0.40756314845101399</v>
      </c>
      <c r="M13" s="17"/>
      <c r="N13" s="17">
        <v>0.149663242876412</v>
      </c>
      <c r="O13" s="17">
        <v>0.290824985109361</v>
      </c>
      <c r="P13" s="17">
        <v>0.28611130222979603</v>
      </c>
      <c r="Q13" s="17">
        <v>0.15618608031985901</v>
      </c>
      <c r="R13" s="17"/>
      <c r="S13" s="17">
        <v>0.19848409851822499</v>
      </c>
      <c r="T13" s="17">
        <v>0.42659426266606498</v>
      </c>
      <c r="U13" s="17">
        <v>0</v>
      </c>
      <c r="V13" s="17">
        <v>0.218205457457085</v>
      </c>
      <c r="W13" s="17" t="s">
        <v>280</v>
      </c>
      <c r="X13" s="17">
        <v>0.51007252031331796</v>
      </c>
      <c r="Y13" s="17">
        <v>0.239665553298058</v>
      </c>
      <c r="Z13" s="17">
        <v>0.236572965071733</v>
      </c>
      <c r="AA13" s="17">
        <v>0</v>
      </c>
      <c r="AB13" s="17">
        <v>0.59668234804119502</v>
      </c>
      <c r="AC13" s="17">
        <v>0.17058473208531599</v>
      </c>
      <c r="AD13" s="17">
        <v>0</v>
      </c>
      <c r="AE13" s="17"/>
      <c r="AF13" s="17">
        <v>0</v>
      </c>
      <c r="AG13" s="17">
        <v>9.8189221262502804E-2</v>
      </c>
      <c r="AH13" s="17">
        <v>0.27829437748622199</v>
      </c>
      <c r="AI13" s="17">
        <v>0.36680555647440199</v>
      </c>
      <c r="AJ13" s="17" t="s">
        <v>280</v>
      </c>
      <c r="AK13" s="17"/>
      <c r="AL13" s="17">
        <v>0.28874120243103701</v>
      </c>
      <c r="AM13" s="17">
        <v>0.17335356468664601</v>
      </c>
      <c r="AN13" s="17">
        <v>0</v>
      </c>
      <c r="AO13" s="17">
        <v>0.38446213098483301</v>
      </c>
      <c r="AP13" s="17">
        <v>0.118894336535163</v>
      </c>
      <c r="AQ13" s="17">
        <v>0</v>
      </c>
      <c r="AR13" s="17"/>
      <c r="AS13" s="17">
        <v>0.26162874253864798</v>
      </c>
      <c r="AT13" s="17">
        <v>0.18320855924483501</v>
      </c>
      <c r="AU13" s="17"/>
      <c r="AV13" s="17">
        <v>0.28397625011724398</v>
      </c>
      <c r="AW13" s="17">
        <v>0.20037553124809501</v>
      </c>
    </row>
    <row r="14" spans="2:49" x14ac:dyDescent="0.3">
      <c r="B14" s="18" t="s">
        <v>443</v>
      </c>
      <c r="C14" s="21">
        <v>0.27291751048614499</v>
      </c>
      <c r="D14" s="21">
        <v>0.156582202312299</v>
      </c>
      <c r="E14" s="21">
        <v>0.34358415885308002</v>
      </c>
      <c r="F14" s="21"/>
      <c r="G14" s="21">
        <v>0.31152920434734499</v>
      </c>
      <c r="H14" s="21">
        <v>0.246350943202331</v>
      </c>
      <c r="I14" s="21">
        <v>0.33607048503199999</v>
      </c>
      <c r="J14" s="21">
        <v>0.34551933055483902</v>
      </c>
      <c r="K14" s="21">
        <v>0.35745527976331398</v>
      </c>
      <c r="L14" s="21">
        <v>0</v>
      </c>
      <c r="M14" s="21"/>
      <c r="N14" s="21">
        <v>0.25438237649963602</v>
      </c>
      <c r="O14" s="21">
        <v>0.203369996407158</v>
      </c>
      <c r="P14" s="21">
        <v>0.38393440488064601</v>
      </c>
      <c r="Q14" s="21">
        <v>0.26260650935004198</v>
      </c>
      <c r="R14" s="21"/>
      <c r="S14" s="21">
        <v>0.21095738490535601</v>
      </c>
      <c r="T14" s="21">
        <v>0.10121298503661399</v>
      </c>
      <c r="U14" s="21">
        <v>0.326537602081647</v>
      </c>
      <c r="V14" s="21">
        <v>0.16178066763899199</v>
      </c>
      <c r="W14" s="21" t="s">
        <v>280</v>
      </c>
      <c r="X14" s="21">
        <v>0</v>
      </c>
      <c r="Y14" s="21">
        <v>0.49951565836225298</v>
      </c>
      <c r="Z14" s="21">
        <v>0.506168717347806</v>
      </c>
      <c r="AA14" s="21">
        <v>0.51807525953392997</v>
      </c>
      <c r="AB14" s="21">
        <v>0</v>
      </c>
      <c r="AC14" s="21">
        <v>0.31972893931046897</v>
      </c>
      <c r="AD14" s="21">
        <v>0.47418949824524997</v>
      </c>
      <c r="AE14" s="21"/>
      <c r="AF14" s="21">
        <v>0.32027798607603197</v>
      </c>
      <c r="AG14" s="21">
        <v>0.25338531040705597</v>
      </c>
      <c r="AH14" s="21">
        <v>0.26879152735721401</v>
      </c>
      <c r="AI14" s="21">
        <v>0.43532708436137701</v>
      </c>
      <c r="AJ14" s="21" t="s">
        <v>280</v>
      </c>
      <c r="AK14" s="21"/>
      <c r="AL14" s="21">
        <v>0.242491853645316</v>
      </c>
      <c r="AM14" s="21">
        <v>0.215835029236883</v>
      </c>
      <c r="AN14" s="21">
        <v>0.25169726352129901</v>
      </c>
      <c r="AO14" s="21">
        <v>0.23972977235783899</v>
      </c>
      <c r="AP14" s="21">
        <v>0.40990033910319501</v>
      </c>
      <c r="AQ14" s="21">
        <v>0.66529454870819005</v>
      </c>
      <c r="AR14" s="21"/>
      <c r="AS14" s="21">
        <v>0.25196106618263198</v>
      </c>
      <c r="AT14" s="21">
        <v>0.29759432417513898</v>
      </c>
      <c r="AU14" s="21"/>
      <c r="AV14" s="21">
        <v>0.23446333872980299</v>
      </c>
      <c r="AW14" s="21">
        <v>0.29992131378532899</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AW19"/>
  <sheetViews>
    <sheetView showGridLines="0" workbookViewId="0">
      <pane xSplit="2" topLeftCell="C1" activePane="topRight" state="frozen"/>
      <selection pane="topRight" activeCell="A7" sqref="A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9.6978930385245493E-2</v>
      </c>
      <c r="D9" s="17">
        <v>5.4378922738705801E-2</v>
      </c>
      <c r="E9" s="17">
        <v>0.122855852946779</v>
      </c>
      <c r="F9" s="17"/>
      <c r="G9" s="17">
        <v>0</v>
      </c>
      <c r="H9" s="17">
        <v>6.1000087756523297E-2</v>
      </c>
      <c r="I9" s="17">
        <v>0.26534727583031698</v>
      </c>
      <c r="J9" s="17">
        <v>0.12915734790494399</v>
      </c>
      <c r="K9" s="17">
        <v>7.5181370015249299E-2</v>
      </c>
      <c r="L9" s="17">
        <v>0</v>
      </c>
      <c r="M9" s="17"/>
      <c r="N9" s="17">
        <v>0.15556464161834699</v>
      </c>
      <c r="O9" s="17">
        <v>5.1715883073270102E-2</v>
      </c>
      <c r="P9" s="17">
        <v>8.3276077024749595E-2</v>
      </c>
      <c r="Q9" s="17">
        <v>9.5504201556256094E-2</v>
      </c>
      <c r="R9" s="17"/>
      <c r="S9" s="17">
        <v>0.104516111679161</v>
      </c>
      <c r="T9" s="17">
        <v>0</v>
      </c>
      <c r="U9" s="17">
        <v>0</v>
      </c>
      <c r="V9" s="17">
        <v>0.218205457457085</v>
      </c>
      <c r="W9" s="17" t="s">
        <v>280</v>
      </c>
      <c r="X9" s="17">
        <v>0.225419080275614</v>
      </c>
      <c r="Y9" s="17">
        <v>0</v>
      </c>
      <c r="Z9" s="17">
        <v>0</v>
      </c>
      <c r="AA9" s="17">
        <v>0.120863200025931</v>
      </c>
      <c r="AB9" s="17">
        <v>0</v>
      </c>
      <c r="AC9" s="17">
        <v>0</v>
      </c>
      <c r="AD9" s="17">
        <v>0.47418949824524997</v>
      </c>
      <c r="AE9" s="17"/>
      <c r="AF9" s="17">
        <v>0</v>
      </c>
      <c r="AG9" s="17">
        <v>0</v>
      </c>
      <c r="AH9" s="17">
        <v>0.195865093737361</v>
      </c>
      <c r="AI9" s="17">
        <v>0.220058817548203</v>
      </c>
      <c r="AJ9" s="17" t="s">
        <v>280</v>
      </c>
      <c r="AK9" s="17"/>
      <c r="AL9" s="17">
        <v>6.56803837417647E-2</v>
      </c>
      <c r="AM9" s="17">
        <v>0.113734060271608</v>
      </c>
      <c r="AN9" s="17">
        <v>0</v>
      </c>
      <c r="AO9" s="17">
        <v>6.94286168740883E-2</v>
      </c>
      <c r="AP9" s="17">
        <v>0.27733558890899002</v>
      </c>
      <c r="AQ9" s="17">
        <v>0</v>
      </c>
      <c r="AR9" s="17"/>
      <c r="AS9" s="17">
        <v>0.121205733144941</v>
      </c>
      <c r="AT9" s="17">
        <v>6.8451175899681194E-2</v>
      </c>
      <c r="AU9" s="17"/>
      <c r="AV9" s="17">
        <v>0.12738233298474799</v>
      </c>
      <c r="AW9" s="17">
        <v>0.104276034219265</v>
      </c>
    </row>
    <row r="10" spans="2:49" x14ac:dyDescent="0.3">
      <c r="B10" s="18" t="s">
        <v>440</v>
      </c>
      <c r="C10" s="17">
        <v>0.232569254933889</v>
      </c>
      <c r="D10" s="17">
        <v>0.158477562141704</v>
      </c>
      <c r="E10" s="17">
        <v>0.27757546743845601</v>
      </c>
      <c r="F10" s="17"/>
      <c r="G10" s="17">
        <v>0.68847079565265501</v>
      </c>
      <c r="H10" s="17">
        <v>0.29746876249033899</v>
      </c>
      <c r="I10" s="17">
        <v>0</v>
      </c>
      <c r="J10" s="17">
        <v>0.19497534075291501</v>
      </c>
      <c r="K10" s="17">
        <v>0.22097953022373301</v>
      </c>
      <c r="L10" s="17">
        <v>0.28690691772435301</v>
      </c>
      <c r="M10" s="17"/>
      <c r="N10" s="17">
        <v>0.19484155349877499</v>
      </c>
      <c r="O10" s="17">
        <v>0.19819237356904601</v>
      </c>
      <c r="P10" s="17">
        <v>0.30974209120910701</v>
      </c>
      <c r="Q10" s="17">
        <v>0.2429730689031</v>
      </c>
      <c r="R10" s="17"/>
      <c r="S10" s="17">
        <v>0.30318902403807702</v>
      </c>
      <c r="T10" s="17">
        <v>0.179361693503059</v>
      </c>
      <c r="U10" s="17">
        <v>0</v>
      </c>
      <c r="V10" s="17">
        <v>0.31403262222316503</v>
      </c>
      <c r="W10" s="17" t="s">
        <v>280</v>
      </c>
      <c r="X10" s="17">
        <v>0</v>
      </c>
      <c r="Y10" s="17">
        <v>0.52528740905202498</v>
      </c>
      <c r="Z10" s="17">
        <v>0.506168717347806</v>
      </c>
      <c r="AA10" s="17">
        <v>0.36368689526319298</v>
      </c>
      <c r="AB10" s="17">
        <v>0.20362078035165099</v>
      </c>
      <c r="AC10" s="17">
        <v>0.164857006033541</v>
      </c>
      <c r="AD10" s="17">
        <v>0</v>
      </c>
      <c r="AE10" s="17"/>
      <c r="AF10" s="17">
        <v>0.298515945947045</v>
      </c>
      <c r="AG10" s="17">
        <v>0.29274051596320899</v>
      </c>
      <c r="AH10" s="17">
        <v>0.13062820880099901</v>
      </c>
      <c r="AI10" s="17">
        <v>0.413135625977395</v>
      </c>
      <c r="AJ10" s="17" t="s">
        <v>280</v>
      </c>
      <c r="AK10" s="17"/>
      <c r="AL10" s="17">
        <v>0.19099579840616099</v>
      </c>
      <c r="AM10" s="17">
        <v>0.26647020542046501</v>
      </c>
      <c r="AN10" s="17">
        <v>0.49447715452507401</v>
      </c>
      <c r="AO10" s="17">
        <v>0.152873473359882</v>
      </c>
      <c r="AP10" s="17">
        <v>0.224348737778375</v>
      </c>
      <c r="AQ10" s="17">
        <v>0.32716113502566202</v>
      </c>
      <c r="AR10" s="17"/>
      <c r="AS10" s="17">
        <v>0.293968921845844</v>
      </c>
      <c r="AT10" s="17">
        <v>0.16026938769454799</v>
      </c>
      <c r="AU10" s="17"/>
      <c r="AV10" s="17">
        <v>0.33463585392712902</v>
      </c>
      <c r="AW10" s="17">
        <v>0.18250323939545801</v>
      </c>
    </row>
    <row r="11" spans="2:49" x14ac:dyDescent="0.3">
      <c r="B11" s="18" t="s">
        <v>441</v>
      </c>
      <c r="C11" s="17">
        <v>0.256619713827759</v>
      </c>
      <c r="D11" s="17">
        <v>0.36470870808449501</v>
      </c>
      <c r="E11" s="17">
        <v>0.19096220133755101</v>
      </c>
      <c r="F11" s="17"/>
      <c r="G11" s="17">
        <v>0</v>
      </c>
      <c r="H11" s="17">
        <v>0.35475852013695602</v>
      </c>
      <c r="I11" s="17">
        <v>0.26375629299297898</v>
      </c>
      <c r="J11" s="17">
        <v>0.33515060187803303</v>
      </c>
      <c r="K11" s="17">
        <v>0.13515726635462799</v>
      </c>
      <c r="L11" s="17">
        <v>0.19904076606228499</v>
      </c>
      <c r="M11" s="17"/>
      <c r="N11" s="17">
        <v>0.299248159317207</v>
      </c>
      <c r="O11" s="17">
        <v>0.152796638758842</v>
      </c>
      <c r="P11" s="17">
        <v>0.214530136909341</v>
      </c>
      <c r="Q11" s="17">
        <v>0.41939060691492003</v>
      </c>
      <c r="R11" s="17"/>
      <c r="S11" s="17">
        <v>0.100707066038913</v>
      </c>
      <c r="T11" s="17">
        <v>0.38568326316853402</v>
      </c>
      <c r="U11" s="17">
        <v>0.659213163178476</v>
      </c>
      <c r="V11" s="17">
        <v>0.30076720528772399</v>
      </c>
      <c r="W11" s="17" t="s">
        <v>280</v>
      </c>
      <c r="X11" s="17">
        <v>0</v>
      </c>
      <c r="Y11" s="17">
        <v>0</v>
      </c>
      <c r="Z11" s="17">
        <v>0</v>
      </c>
      <c r="AA11" s="17">
        <v>0.25832138753014899</v>
      </c>
      <c r="AB11" s="17">
        <v>0.39622765545192601</v>
      </c>
      <c r="AC11" s="17">
        <v>0</v>
      </c>
      <c r="AD11" s="17">
        <v>0.52581050175474997</v>
      </c>
      <c r="AE11" s="17"/>
      <c r="AF11" s="17">
        <v>0.23630224796177601</v>
      </c>
      <c r="AG11" s="17">
        <v>0.19929280655124401</v>
      </c>
      <c r="AH11" s="17">
        <v>0.41652436591798198</v>
      </c>
      <c r="AI11" s="17">
        <v>0.183402778237201</v>
      </c>
      <c r="AJ11" s="17" t="s">
        <v>280</v>
      </c>
      <c r="AK11" s="17"/>
      <c r="AL11" s="17">
        <v>0.233650545913451</v>
      </c>
      <c r="AM11" s="17">
        <v>0.28749418645154201</v>
      </c>
      <c r="AN11" s="17">
        <v>0.50552284547492599</v>
      </c>
      <c r="AO11" s="17">
        <v>0.15795852266763799</v>
      </c>
      <c r="AP11" s="17">
        <v>0.24973059981808801</v>
      </c>
      <c r="AQ11" s="17">
        <v>0.33470545129181001</v>
      </c>
      <c r="AR11" s="17"/>
      <c r="AS11" s="17">
        <v>0.14077151421970499</v>
      </c>
      <c r="AT11" s="17">
        <v>0.393034288577645</v>
      </c>
      <c r="AU11" s="17"/>
      <c r="AV11" s="17">
        <v>0.1156650778506</v>
      </c>
      <c r="AW11" s="17">
        <v>0.20958678797052199</v>
      </c>
    </row>
    <row r="12" spans="2:49" x14ac:dyDescent="0.3">
      <c r="B12" s="18" t="s">
        <v>442</v>
      </c>
      <c r="C12" s="17">
        <v>0.205420658335326</v>
      </c>
      <c r="D12" s="17">
        <v>0.183610725356147</v>
      </c>
      <c r="E12" s="17">
        <v>0.218668870670336</v>
      </c>
      <c r="F12" s="17"/>
      <c r="G12" s="17">
        <v>0.31152920434734499</v>
      </c>
      <c r="H12" s="17">
        <v>0.117360209919171</v>
      </c>
      <c r="I12" s="17">
        <v>0.22358447717574201</v>
      </c>
      <c r="J12" s="17">
        <v>0.207765271033099</v>
      </c>
      <c r="K12" s="17">
        <v>0.27662610074801097</v>
      </c>
      <c r="L12" s="17">
        <v>0.20411340250820501</v>
      </c>
      <c r="M12" s="17"/>
      <c r="N12" s="17">
        <v>0.20082817462399499</v>
      </c>
      <c r="O12" s="17">
        <v>0.24809974221929099</v>
      </c>
      <c r="P12" s="17">
        <v>0.18961646965175599</v>
      </c>
      <c r="Q12" s="17">
        <v>0.16403908246579399</v>
      </c>
      <c r="R12" s="17"/>
      <c r="S12" s="17">
        <v>0.293103699725624</v>
      </c>
      <c r="T12" s="17">
        <v>0</v>
      </c>
      <c r="U12" s="17">
        <v>0.340786836821524</v>
      </c>
      <c r="V12" s="17">
        <v>0.16699471503202601</v>
      </c>
      <c r="W12" s="17" t="s">
        <v>280</v>
      </c>
      <c r="X12" s="17">
        <v>0.248923956793212</v>
      </c>
      <c r="Y12" s="17">
        <v>0.239665553298058</v>
      </c>
      <c r="Z12" s="17">
        <v>0.25725831758046003</v>
      </c>
      <c r="AA12" s="17">
        <v>0.13626531715479601</v>
      </c>
      <c r="AB12" s="17">
        <v>0</v>
      </c>
      <c r="AC12" s="17">
        <v>0.66455826188114298</v>
      </c>
      <c r="AD12" s="17">
        <v>0</v>
      </c>
      <c r="AE12" s="17"/>
      <c r="AF12" s="17">
        <v>0.38731493080618101</v>
      </c>
      <c r="AG12" s="17">
        <v>0.30637955557040603</v>
      </c>
      <c r="AH12" s="17">
        <v>8.3823452998557299E-2</v>
      </c>
      <c r="AI12" s="17">
        <v>0</v>
      </c>
      <c r="AJ12" s="17" t="s">
        <v>280</v>
      </c>
      <c r="AK12" s="17"/>
      <c r="AL12" s="17">
        <v>0.23411600852905401</v>
      </c>
      <c r="AM12" s="17">
        <v>0.10510218069428</v>
      </c>
      <c r="AN12" s="17">
        <v>0</v>
      </c>
      <c r="AO12" s="17">
        <v>0.311945327005549</v>
      </c>
      <c r="AP12" s="17">
        <v>0.248585073494547</v>
      </c>
      <c r="AQ12" s="17">
        <v>0.33813341368252903</v>
      </c>
      <c r="AR12" s="17"/>
      <c r="AS12" s="17">
        <v>0.24453459211697201</v>
      </c>
      <c r="AT12" s="17">
        <v>0.159362880470234</v>
      </c>
      <c r="AU12" s="17"/>
      <c r="AV12" s="17">
        <v>0.18616045204707901</v>
      </c>
      <c r="AW12" s="17">
        <v>0.404534696067268</v>
      </c>
    </row>
    <row r="13" spans="2:49" x14ac:dyDescent="0.3">
      <c r="B13" s="18" t="s">
        <v>531</v>
      </c>
      <c r="C13" s="17">
        <v>0.20841144251778099</v>
      </c>
      <c r="D13" s="17">
        <v>0.238824081678948</v>
      </c>
      <c r="E13" s="17">
        <v>0.189937607606877</v>
      </c>
      <c r="F13" s="17"/>
      <c r="G13" s="17">
        <v>0</v>
      </c>
      <c r="H13" s="17">
        <v>0.16941241969701201</v>
      </c>
      <c r="I13" s="17">
        <v>0.24731195400096201</v>
      </c>
      <c r="J13" s="17">
        <v>0.13295143843100801</v>
      </c>
      <c r="K13" s="17">
        <v>0.29205573265837897</v>
      </c>
      <c r="L13" s="17">
        <v>0.30993891370515703</v>
      </c>
      <c r="M13" s="17"/>
      <c r="N13" s="17">
        <v>0.149517470941676</v>
      </c>
      <c r="O13" s="17">
        <v>0.34919536237955101</v>
      </c>
      <c r="P13" s="17">
        <v>0.20283522520504699</v>
      </c>
      <c r="Q13" s="17">
        <v>7.8093040159929294E-2</v>
      </c>
      <c r="R13" s="17"/>
      <c r="S13" s="17">
        <v>0.19848409851822499</v>
      </c>
      <c r="T13" s="17">
        <v>0.43495504332840701</v>
      </c>
      <c r="U13" s="17">
        <v>0</v>
      </c>
      <c r="V13" s="17">
        <v>0</v>
      </c>
      <c r="W13" s="17" t="s">
        <v>280</v>
      </c>
      <c r="X13" s="17">
        <v>0.52565696293117403</v>
      </c>
      <c r="Y13" s="17">
        <v>0.235047037649917</v>
      </c>
      <c r="Z13" s="17">
        <v>0.236572965071733</v>
      </c>
      <c r="AA13" s="17">
        <v>0.120863200025931</v>
      </c>
      <c r="AB13" s="17">
        <v>0.400151564196423</v>
      </c>
      <c r="AC13" s="17">
        <v>0.17058473208531599</v>
      </c>
      <c r="AD13" s="17">
        <v>0</v>
      </c>
      <c r="AE13" s="17"/>
      <c r="AF13" s="17">
        <v>7.7866875284997694E-2</v>
      </c>
      <c r="AG13" s="17">
        <v>0.201587121915141</v>
      </c>
      <c r="AH13" s="17">
        <v>0.17315887854510001</v>
      </c>
      <c r="AI13" s="17">
        <v>0.183402778237201</v>
      </c>
      <c r="AJ13" s="17" t="s">
        <v>280</v>
      </c>
      <c r="AK13" s="17"/>
      <c r="AL13" s="17">
        <v>0.27555726340956899</v>
      </c>
      <c r="AM13" s="17">
        <v>0.22719936716210501</v>
      </c>
      <c r="AN13" s="17">
        <v>0</v>
      </c>
      <c r="AO13" s="17">
        <v>0.30779406009284299</v>
      </c>
      <c r="AP13" s="17">
        <v>0</v>
      </c>
      <c r="AQ13" s="17">
        <v>0</v>
      </c>
      <c r="AR13" s="17"/>
      <c r="AS13" s="17">
        <v>0.19951923867253701</v>
      </c>
      <c r="AT13" s="17">
        <v>0.21888226735789201</v>
      </c>
      <c r="AU13" s="17"/>
      <c r="AV13" s="17">
        <v>0.23615628319044399</v>
      </c>
      <c r="AW13" s="17">
        <v>9.90992423474861E-2</v>
      </c>
    </row>
    <row r="14" spans="2:49" x14ac:dyDescent="0.3">
      <c r="B14" s="18" t="s">
        <v>443</v>
      </c>
      <c r="C14" s="21">
        <v>0.32954818531913499</v>
      </c>
      <c r="D14" s="21">
        <v>0.21285648488041001</v>
      </c>
      <c r="E14" s="21">
        <v>0.40043132038523499</v>
      </c>
      <c r="F14" s="21"/>
      <c r="G14" s="21">
        <v>0.68847079565265501</v>
      </c>
      <c r="H14" s="21">
        <v>0.35846885024686198</v>
      </c>
      <c r="I14" s="21">
        <v>0.26534727583031698</v>
      </c>
      <c r="J14" s="21">
        <v>0.32413268865785899</v>
      </c>
      <c r="K14" s="21">
        <v>0.29616090023898201</v>
      </c>
      <c r="L14" s="21">
        <v>0.28690691772435301</v>
      </c>
      <c r="M14" s="21"/>
      <c r="N14" s="21">
        <v>0.35040619511712201</v>
      </c>
      <c r="O14" s="21">
        <v>0.249908256642316</v>
      </c>
      <c r="P14" s="21">
        <v>0.39301816823385599</v>
      </c>
      <c r="Q14" s="21">
        <v>0.33847727045935599</v>
      </c>
      <c r="R14" s="21"/>
      <c r="S14" s="21">
        <v>0.40770513571723799</v>
      </c>
      <c r="T14" s="21">
        <v>0.179361693503059</v>
      </c>
      <c r="U14" s="21">
        <v>0</v>
      </c>
      <c r="V14" s="21">
        <v>0.53223807968025005</v>
      </c>
      <c r="W14" s="21" t="s">
        <v>280</v>
      </c>
      <c r="X14" s="21">
        <v>0.225419080275614</v>
      </c>
      <c r="Y14" s="21">
        <v>0.52528740905202498</v>
      </c>
      <c r="Z14" s="21">
        <v>0.506168717347806</v>
      </c>
      <c r="AA14" s="21">
        <v>0.48455009528912402</v>
      </c>
      <c r="AB14" s="21">
        <v>0.20362078035165099</v>
      </c>
      <c r="AC14" s="21">
        <v>0.164857006033541</v>
      </c>
      <c r="AD14" s="21">
        <v>0.47418949824524997</v>
      </c>
      <c r="AE14" s="21"/>
      <c r="AF14" s="21">
        <v>0.298515945947045</v>
      </c>
      <c r="AG14" s="21">
        <v>0.29274051596320899</v>
      </c>
      <c r="AH14" s="21">
        <v>0.32649330253836101</v>
      </c>
      <c r="AI14" s="21">
        <v>0.63319444352559795</v>
      </c>
      <c r="AJ14" s="21" t="s">
        <v>280</v>
      </c>
      <c r="AK14" s="21"/>
      <c r="AL14" s="21">
        <v>0.25667618214792598</v>
      </c>
      <c r="AM14" s="21">
        <v>0.380204265692073</v>
      </c>
      <c r="AN14" s="21">
        <v>0.49447715452507401</v>
      </c>
      <c r="AO14" s="21">
        <v>0.22230209023397099</v>
      </c>
      <c r="AP14" s="21">
        <v>0.50168432668736496</v>
      </c>
      <c r="AQ14" s="21">
        <v>0.32716113502566202</v>
      </c>
      <c r="AR14" s="21"/>
      <c r="AS14" s="21">
        <v>0.41517465499078499</v>
      </c>
      <c r="AT14" s="21">
        <v>0.22872056359422899</v>
      </c>
      <c r="AU14" s="21"/>
      <c r="AV14" s="21">
        <v>0.46201818691187602</v>
      </c>
      <c r="AW14" s="21">
        <v>0.286779273614723</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AW19"/>
  <sheetViews>
    <sheetView showGridLines="0" workbookViewId="0">
      <pane xSplit="2" topLeftCell="C1" activePane="topRight" state="frozen"/>
      <selection pane="topRight" activeCell="A8" sqref="A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2.97616297889047E-2</v>
      </c>
      <c r="D9" s="17">
        <v>3.8793447188923497E-2</v>
      </c>
      <c r="E9" s="17">
        <v>2.42753481574699E-2</v>
      </c>
      <c r="F9" s="17"/>
      <c r="G9" s="17">
        <v>0</v>
      </c>
      <c r="H9" s="17">
        <v>0</v>
      </c>
      <c r="I9" s="17">
        <v>0</v>
      </c>
      <c r="J9" s="17">
        <v>6.32807231369059E-2</v>
      </c>
      <c r="K9" s="17">
        <v>7.5323398037952793E-2</v>
      </c>
      <c r="L9" s="17">
        <v>0</v>
      </c>
      <c r="M9" s="17"/>
      <c r="N9" s="17">
        <v>5.1027159834519102E-2</v>
      </c>
      <c r="O9" s="17">
        <v>0</v>
      </c>
      <c r="P9" s="17">
        <v>6.1200106307520499E-2</v>
      </c>
      <c r="Q9" s="17">
        <v>0</v>
      </c>
      <c r="R9" s="17"/>
      <c r="S9" s="17">
        <v>0</v>
      </c>
      <c r="T9" s="17">
        <v>0</v>
      </c>
      <c r="U9" s="17">
        <v>0</v>
      </c>
      <c r="V9" s="17">
        <v>0</v>
      </c>
      <c r="W9" s="17" t="s">
        <v>280</v>
      </c>
      <c r="X9" s="17">
        <v>0</v>
      </c>
      <c r="Y9" s="17">
        <v>0.26081878833968802</v>
      </c>
      <c r="Z9" s="17">
        <v>0.25725831758046003</v>
      </c>
      <c r="AA9" s="17">
        <v>0</v>
      </c>
      <c r="AB9" s="17">
        <v>0</v>
      </c>
      <c r="AC9" s="17">
        <v>0</v>
      </c>
      <c r="AD9" s="17">
        <v>0</v>
      </c>
      <c r="AE9" s="17"/>
      <c r="AF9" s="17">
        <v>7.8013976599174195E-2</v>
      </c>
      <c r="AG9" s="17">
        <v>0</v>
      </c>
      <c r="AH9" s="17">
        <v>4.3799293261307701E-2</v>
      </c>
      <c r="AI9" s="17">
        <v>0</v>
      </c>
      <c r="AJ9" s="17" t="s">
        <v>280</v>
      </c>
      <c r="AK9" s="17"/>
      <c r="AL9" s="17">
        <v>0</v>
      </c>
      <c r="AM9" s="17">
        <v>5.2514070297647E-2</v>
      </c>
      <c r="AN9" s="17">
        <v>0</v>
      </c>
      <c r="AO9" s="17">
        <v>0</v>
      </c>
      <c r="AP9" s="17">
        <v>0</v>
      </c>
      <c r="AQ9" s="17">
        <v>0.33813341368252903</v>
      </c>
      <c r="AR9" s="17"/>
      <c r="AS9" s="17">
        <v>2.7926933810561601E-2</v>
      </c>
      <c r="AT9" s="17">
        <v>3.1922036877903702E-2</v>
      </c>
      <c r="AU9" s="17"/>
      <c r="AV9" s="17">
        <v>3.8115744353377098E-2</v>
      </c>
      <c r="AW9" s="17">
        <v>0</v>
      </c>
    </row>
    <row r="10" spans="2:49" x14ac:dyDescent="0.3">
      <c r="B10" s="18" t="s">
        <v>440</v>
      </c>
      <c r="C10" s="17">
        <v>0.169883096607851</v>
      </c>
      <c r="D10" s="17">
        <v>0.216037209524508</v>
      </c>
      <c r="E10" s="17">
        <v>0.14184727051715701</v>
      </c>
      <c r="F10" s="17"/>
      <c r="G10" s="17">
        <v>0.350410667241767</v>
      </c>
      <c r="H10" s="17">
        <v>0.30081387480599298</v>
      </c>
      <c r="I10" s="17">
        <v>0.26375629299297898</v>
      </c>
      <c r="J10" s="17">
        <v>6.6616413592715598E-2</v>
      </c>
      <c r="K10" s="17">
        <v>7.4141443241132601E-2</v>
      </c>
      <c r="L10" s="17">
        <v>9.6204972761648799E-2</v>
      </c>
      <c r="M10" s="17"/>
      <c r="N10" s="17">
        <v>0.105996867391116</v>
      </c>
      <c r="O10" s="17">
        <v>0</v>
      </c>
      <c r="P10" s="17">
        <v>0.39600000873905999</v>
      </c>
      <c r="Q10" s="17">
        <v>0.239072140383945</v>
      </c>
      <c r="R10" s="17"/>
      <c r="S10" s="17">
        <v>0.201348058183034</v>
      </c>
      <c r="T10" s="17">
        <v>0.20047189069006299</v>
      </c>
      <c r="U10" s="17">
        <v>0.16890445954803401</v>
      </c>
      <c r="V10" s="17">
        <v>0.30274200285469899</v>
      </c>
      <c r="W10" s="17" t="s">
        <v>280</v>
      </c>
      <c r="X10" s="17">
        <v>0</v>
      </c>
      <c r="Y10" s="17">
        <v>0.26446862071233601</v>
      </c>
      <c r="Z10" s="17">
        <v>0.248910399767346</v>
      </c>
      <c r="AA10" s="17">
        <v>0.128236766754389</v>
      </c>
      <c r="AB10" s="17">
        <v>0</v>
      </c>
      <c r="AC10" s="17">
        <v>0</v>
      </c>
      <c r="AD10" s="17">
        <v>0.31108644271139502</v>
      </c>
      <c r="AE10" s="17"/>
      <c r="AF10" s="17">
        <v>0.15157378420860201</v>
      </c>
      <c r="AG10" s="17">
        <v>0.10372149661412</v>
      </c>
      <c r="AH10" s="17">
        <v>0.28217978070028898</v>
      </c>
      <c r="AI10" s="17">
        <v>0.21526826681317299</v>
      </c>
      <c r="AJ10" s="17" t="s">
        <v>280</v>
      </c>
      <c r="AK10" s="17"/>
      <c r="AL10" s="17">
        <v>0.14401065620020301</v>
      </c>
      <c r="AM10" s="17">
        <v>7.7580915423039395E-2</v>
      </c>
      <c r="AN10" s="17">
        <v>0.25169726352129901</v>
      </c>
      <c r="AO10" s="17">
        <v>0.23774697255621399</v>
      </c>
      <c r="AP10" s="17">
        <v>0.24973059981808801</v>
      </c>
      <c r="AQ10" s="17">
        <v>0.32716113502566202</v>
      </c>
      <c r="AR10" s="17"/>
      <c r="AS10" s="17">
        <v>0.19360359255795301</v>
      </c>
      <c r="AT10" s="17">
        <v>0.14195153289915999</v>
      </c>
      <c r="AU10" s="17"/>
      <c r="AV10" s="17">
        <v>0.226719924659462</v>
      </c>
      <c r="AW10" s="17">
        <v>0.102833663059211</v>
      </c>
    </row>
    <row r="11" spans="2:49" x14ac:dyDescent="0.3">
      <c r="B11" s="18" t="s">
        <v>441</v>
      </c>
      <c r="C11" s="17">
        <v>0.294762120181563</v>
      </c>
      <c r="D11" s="17">
        <v>0.15876035152239801</v>
      </c>
      <c r="E11" s="17">
        <v>0.37737495126425202</v>
      </c>
      <c r="F11" s="17"/>
      <c r="G11" s="17">
        <v>0.33806012841088801</v>
      </c>
      <c r="H11" s="17">
        <v>0.12378581116366601</v>
      </c>
      <c r="I11" s="17">
        <v>0</v>
      </c>
      <c r="J11" s="17">
        <v>0.59975615384164305</v>
      </c>
      <c r="K11" s="17">
        <v>0.215751082484614</v>
      </c>
      <c r="L11" s="17">
        <v>0.48736694577084599</v>
      </c>
      <c r="M11" s="17"/>
      <c r="N11" s="17">
        <v>0.290139385114838</v>
      </c>
      <c r="O11" s="17">
        <v>0.40472298148894198</v>
      </c>
      <c r="P11" s="17">
        <v>6.7072113071867598E-2</v>
      </c>
      <c r="Q11" s="17">
        <v>0.44070269683040197</v>
      </c>
      <c r="R11" s="17"/>
      <c r="S11" s="17">
        <v>0.101840965855044</v>
      </c>
      <c r="T11" s="17">
        <v>7.7605960274734903E-2</v>
      </c>
      <c r="U11" s="17">
        <v>0.66373816622600401</v>
      </c>
      <c r="V11" s="17">
        <v>0.31205782465618997</v>
      </c>
      <c r="W11" s="17" t="s">
        <v>280</v>
      </c>
      <c r="X11" s="17">
        <v>0.48992747968668199</v>
      </c>
      <c r="Y11" s="17">
        <v>0.239665553298058</v>
      </c>
      <c r="Z11" s="17">
        <v>0</v>
      </c>
      <c r="AA11" s="17">
        <v>0.61463471606488396</v>
      </c>
      <c r="AB11" s="17">
        <v>0.40331765195880498</v>
      </c>
      <c r="AC11" s="17">
        <v>0</v>
      </c>
      <c r="AD11" s="17">
        <v>0.45407815179896299</v>
      </c>
      <c r="AE11" s="17"/>
      <c r="AF11" s="17">
        <v>0.30523043310104497</v>
      </c>
      <c r="AG11" s="17">
        <v>0.35091481275277298</v>
      </c>
      <c r="AH11" s="17">
        <v>0.22461738331765099</v>
      </c>
      <c r="AI11" s="17">
        <v>0.19786735916422099</v>
      </c>
      <c r="AJ11" s="17" t="s">
        <v>280</v>
      </c>
      <c r="AK11" s="17"/>
      <c r="AL11" s="17">
        <v>0.29099188869395398</v>
      </c>
      <c r="AM11" s="17">
        <v>0.27691584098956501</v>
      </c>
      <c r="AN11" s="17">
        <v>0.74830273647870105</v>
      </c>
      <c r="AO11" s="17">
        <v>0.14251364034539499</v>
      </c>
      <c r="AP11" s="17">
        <v>0.353578520639168</v>
      </c>
      <c r="AQ11" s="17">
        <v>0.33470545129181001</v>
      </c>
      <c r="AR11" s="17"/>
      <c r="AS11" s="17">
        <v>0.32431394568926503</v>
      </c>
      <c r="AT11" s="17">
        <v>0.25996399881796101</v>
      </c>
      <c r="AU11" s="17"/>
      <c r="AV11" s="17">
        <v>0.33497981255828102</v>
      </c>
      <c r="AW11" s="17">
        <v>0.29507942838897899</v>
      </c>
    </row>
    <row r="12" spans="2:49" x14ac:dyDescent="0.3">
      <c r="B12" s="18" t="s">
        <v>442</v>
      </c>
      <c r="C12" s="17">
        <v>0.26125698873959302</v>
      </c>
      <c r="D12" s="17">
        <v>0.25461626443304902</v>
      </c>
      <c r="E12" s="17">
        <v>0.26529082624635503</v>
      </c>
      <c r="F12" s="17"/>
      <c r="G12" s="17">
        <v>0.31152920434734499</v>
      </c>
      <c r="H12" s="17">
        <v>0.34785282135581203</v>
      </c>
      <c r="I12" s="17">
        <v>0.22358447717574201</v>
      </c>
      <c r="J12" s="17">
        <v>0.20454618916094999</v>
      </c>
      <c r="K12" s="17">
        <v>0.34170599940144603</v>
      </c>
      <c r="L12" s="17">
        <v>0.106489167762348</v>
      </c>
      <c r="M12" s="17"/>
      <c r="N12" s="17">
        <v>0.34569899045673702</v>
      </c>
      <c r="O12" s="17">
        <v>0.29687371269354401</v>
      </c>
      <c r="P12" s="17">
        <v>0.18961646965175599</v>
      </c>
      <c r="Q12" s="17">
        <v>0.16403908246579399</v>
      </c>
      <c r="R12" s="17"/>
      <c r="S12" s="17">
        <v>0.49832687744369702</v>
      </c>
      <c r="T12" s="17">
        <v>0.28696710570679501</v>
      </c>
      <c r="U12" s="17">
        <v>0.167357374225963</v>
      </c>
      <c r="V12" s="17">
        <v>0.16699471503202601</v>
      </c>
      <c r="W12" s="17" t="s">
        <v>280</v>
      </c>
      <c r="X12" s="17">
        <v>0</v>
      </c>
      <c r="Y12" s="17">
        <v>0.235047037649917</v>
      </c>
      <c r="Z12" s="17">
        <v>0.493831282652194</v>
      </c>
      <c r="AA12" s="17">
        <v>0.13626531715479601</v>
      </c>
      <c r="AB12" s="17">
        <v>0</v>
      </c>
      <c r="AC12" s="17">
        <v>0.67032373132318901</v>
      </c>
      <c r="AD12" s="17">
        <v>0</v>
      </c>
      <c r="AE12" s="17"/>
      <c r="AF12" s="17">
        <v>0.38731493080618101</v>
      </c>
      <c r="AG12" s="17">
        <v>0.442899412341966</v>
      </c>
      <c r="AH12" s="17">
        <v>0.17251756210119201</v>
      </c>
      <c r="AI12" s="17">
        <v>0</v>
      </c>
      <c r="AJ12" s="17" t="s">
        <v>280</v>
      </c>
      <c r="AK12" s="17"/>
      <c r="AL12" s="17">
        <v>0.231437546083334</v>
      </c>
      <c r="AM12" s="17">
        <v>0.41311491156569802</v>
      </c>
      <c r="AN12" s="17">
        <v>0</v>
      </c>
      <c r="AO12" s="17">
        <v>0.23527725611355799</v>
      </c>
      <c r="AP12" s="17">
        <v>0.25239426850577201</v>
      </c>
      <c r="AQ12" s="17">
        <v>0</v>
      </c>
      <c r="AR12" s="17"/>
      <c r="AS12" s="17">
        <v>0.164753510996904</v>
      </c>
      <c r="AT12" s="17">
        <v>0.37489259915644202</v>
      </c>
      <c r="AU12" s="17"/>
      <c r="AV12" s="17">
        <v>0.11216346156177</v>
      </c>
      <c r="AW12" s="17">
        <v>0.30889976079686199</v>
      </c>
    </row>
    <row r="13" spans="2:49" x14ac:dyDescent="0.3">
      <c r="B13" s="18" t="s">
        <v>531</v>
      </c>
      <c r="C13" s="17">
        <v>0.24433616468208699</v>
      </c>
      <c r="D13" s="17">
        <v>0.33179272733112197</v>
      </c>
      <c r="E13" s="17">
        <v>0.19121160381476601</v>
      </c>
      <c r="F13" s="17"/>
      <c r="G13" s="17">
        <v>0</v>
      </c>
      <c r="H13" s="17">
        <v>0.22754749267452901</v>
      </c>
      <c r="I13" s="17">
        <v>0.51265922983127898</v>
      </c>
      <c r="J13" s="17">
        <v>6.5800520267785906E-2</v>
      </c>
      <c r="K13" s="17">
        <v>0.29307807683485498</v>
      </c>
      <c r="L13" s="17">
        <v>0.30993891370515703</v>
      </c>
      <c r="M13" s="17"/>
      <c r="N13" s="17">
        <v>0.20713759720279001</v>
      </c>
      <c r="O13" s="17">
        <v>0.29840330581751401</v>
      </c>
      <c r="P13" s="17">
        <v>0.28611130222979603</v>
      </c>
      <c r="Q13" s="17">
        <v>0.15618608031985901</v>
      </c>
      <c r="R13" s="17"/>
      <c r="S13" s="17">
        <v>0.19848409851822499</v>
      </c>
      <c r="T13" s="17">
        <v>0.43495504332840701</v>
      </c>
      <c r="U13" s="17">
        <v>0</v>
      </c>
      <c r="V13" s="17">
        <v>0.218205457457085</v>
      </c>
      <c r="W13" s="17" t="s">
        <v>280</v>
      </c>
      <c r="X13" s="17">
        <v>0.51007252031331796</v>
      </c>
      <c r="Y13" s="17">
        <v>0</v>
      </c>
      <c r="Z13" s="17">
        <v>0</v>
      </c>
      <c r="AA13" s="17">
        <v>0.120863200025931</v>
      </c>
      <c r="AB13" s="17">
        <v>0.59668234804119502</v>
      </c>
      <c r="AC13" s="17">
        <v>0.32967626867681099</v>
      </c>
      <c r="AD13" s="17">
        <v>0.23483540548964199</v>
      </c>
      <c r="AE13" s="17"/>
      <c r="AF13" s="17">
        <v>7.7866875284997694E-2</v>
      </c>
      <c r="AG13" s="17">
        <v>0.10246427829114101</v>
      </c>
      <c r="AH13" s="17">
        <v>0.27688598061955999</v>
      </c>
      <c r="AI13" s="17">
        <v>0.58686437402260505</v>
      </c>
      <c r="AJ13" s="17" t="s">
        <v>280</v>
      </c>
      <c r="AK13" s="17"/>
      <c r="AL13" s="17">
        <v>0.33355990902250798</v>
      </c>
      <c r="AM13" s="17">
        <v>0.17987426172404999</v>
      </c>
      <c r="AN13" s="17">
        <v>0</v>
      </c>
      <c r="AO13" s="17">
        <v>0.38446213098483301</v>
      </c>
      <c r="AP13" s="17">
        <v>0.144296611036972</v>
      </c>
      <c r="AQ13" s="17">
        <v>0</v>
      </c>
      <c r="AR13" s="17"/>
      <c r="AS13" s="17">
        <v>0.28940201694531698</v>
      </c>
      <c r="AT13" s="17">
        <v>0.191269832248534</v>
      </c>
      <c r="AU13" s="17"/>
      <c r="AV13" s="17">
        <v>0.28802105686710999</v>
      </c>
      <c r="AW13" s="17">
        <v>0.29318714775494698</v>
      </c>
    </row>
    <row r="14" spans="2:49" x14ac:dyDescent="0.3">
      <c r="B14" s="18" t="s">
        <v>443</v>
      </c>
      <c r="C14" s="21">
        <v>0.19964472639675601</v>
      </c>
      <c r="D14" s="21">
        <v>0.25483065671343202</v>
      </c>
      <c r="E14" s="21">
        <v>0.16612261867462699</v>
      </c>
      <c r="F14" s="21"/>
      <c r="G14" s="21">
        <v>0.350410667241767</v>
      </c>
      <c r="H14" s="21">
        <v>0.30081387480599298</v>
      </c>
      <c r="I14" s="21">
        <v>0.26375629299297898</v>
      </c>
      <c r="J14" s="21">
        <v>0.129897136729621</v>
      </c>
      <c r="K14" s="21">
        <v>0.14946484127908499</v>
      </c>
      <c r="L14" s="21">
        <v>9.6204972761648799E-2</v>
      </c>
      <c r="M14" s="21"/>
      <c r="N14" s="21">
        <v>0.15702402722563499</v>
      </c>
      <c r="O14" s="21">
        <v>0</v>
      </c>
      <c r="P14" s="21">
        <v>0.45720011504657998</v>
      </c>
      <c r="Q14" s="21">
        <v>0.239072140383945</v>
      </c>
      <c r="R14" s="21"/>
      <c r="S14" s="21">
        <v>0.201348058183034</v>
      </c>
      <c r="T14" s="21">
        <v>0.20047189069006299</v>
      </c>
      <c r="U14" s="21">
        <v>0.16890445954803401</v>
      </c>
      <c r="V14" s="21">
        <v>0.30274200285469899</v>
      </c>
      <c r="W14" s="21" t="s">
        <v>280</v>
      </c>
      <c r="X14" s="21">
        <v>0</v>
      </c>
      <c r="Y14" s="21">
        <v>0.52528740905202498</v>
      </c>
      <c r="Z14" s="21">
        <v>0.506168717347806</v>
      </c>
      <c r="AA14" s="21">
        <v>0.128236766754389</v>
      </c>
      <c r="AB14" s="21">
        <v>0</v>
      </c>
      <c r="AC14" s="21">
        <v>0</v>
      </c>
      <c r="AD14" s="21">
        <v>0.31108644271139502</v>
      </c>
      <c r="AE14" s="21"/>
      <c r="AF14" s="21">
        <v>0.22958776080777599</v>
      </c>
      <c r="AG14" s="21">
        <v>0.10372149661412</v>
      </c>
      <c r="AH14" s="21">
        <v>0.32597907396159598</v>
      </c>
      <c r="AI14" s="21">
        <v>0.21526826681317299</v>
      </c>
      <c r="AJ14" s="21" t="s">
        <v>280</v>
      </c>
      <c r="AK14" s="21"/>
      <c r="AL14" s="21">
        <v>0.14401065620020301</v>
      </c>
      <c r="AM14" s="21">
        <v>0.13009498572068601</v>
      </c>
      <c r="AN14" s="21">
        <v>0.25169726352129901</v>
      </c>
      <c r="AO14" s="21">
        <v>0.23774697255621399</v>
      </c>
      <c r="AP14" s="21">
        <v>0.24973059981808801</v>
      </c>
      <c r="AQ14" s="21">
        <v>0.66529454870819005</v>
      </c>
      <c r="AR14" s="21"/>
      <c r="AS14" s="21">
        <v>0.221530526368515</v>
      </c>
      <c r="AT14" s="21">
        <v>0.173873569777063</v>
      </c>
      <c r="AU14" s="21"/>
      <c r="AV14" s="21">
        <v>0.264835669012839</v>
      </c>
      <c r="AW14" s="21">
        <v>0.102833663059211</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AW19"/>
  <sheetViews>
    <sheetView showGridLines="0" workbookViewId="0">
      <pane xSplit="2" topLeftCell="C1" activePane="topRight" state="frozen"/>
      <selection pane="topRight" activeCell="A8" sqref="A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67</v>
      </c>
      <c r="D7" s="10">
        <v>25</v>
      </c>
      <c r="E7" s="10">
        <v>42</v>
      </c>
      <c r="F7" s="10"/>
      <c r="G7" s="10">
        <v>3</v>
      </c>
      <c r="H7" s="10">
        <v>17</v>
      </c>
      <c r="I7" s="10">
        <v>8</v>
      </c>
      <c r="J7" s="10">
        <v>15</v>
      </c>
      <c r="K7" s="10">
        <v>14</v>
      </c>
      <c r="L7" s="10">
        <v>10</v>
      </c>
      <c r="M7" s="10"/>
      <c r="N7" s="10">
        <v>20</v>
      </c>
      <c r="O7" s="10">
        <v>20</v>
      </c>
      <c r="P7" s="10">
        <v>15</v>
      </c>
      <c r="Q7" s="10">
        <v>12</v>
      </c>
      <c r="R7" s="10"/>
      <c r="S7" s="10">
        <v>10</v>
      </c>
      <c r="T7" s="10">
        <v>10</v>
      </c>
      <c r="U7" s="10">
        <v>6</v>
      </c>
      <c r="V7" s="10">
        <v>6</v>
      </c>
      <c r="W7" s="10" t="s">
        <v>279</v>
      </c>
      <c r="X7" s="10">
        <v>4</v>
      </c>
      <c r="Y7" s="10">
        <v>4</v>
      </c>
      <c r="Z7" s="10">
        <v>4</v>
      </c>
      <c r="AA7" s="10">
        <v>8</v>
      </c>
      <c r="AB7" s="10">
        <v>5</v>
      </c>
      <c r="AC7" s="10">
        <v>6</v>
      </c>
      <c r="AD7" s="10">
        <v>4</v>
      </c>
      <c r="AE7" s="10"/>
      <c r="AF7" s="10">
        <v>13</v>
      </c>
      <c r="AG7" s="10">
        <v>20</v>
      </c>
      <c r="AH7" s="10">
        <v>22</v>
      </c>
      <c r="AI7" s="10">
        <v>5</v>
      </c>
      <c r="AJ7" s="10" t="s">
        <v>279</v>
      </c>
      <c r="AK7" s="10"/>
      <c r="AL7" s="10">
        <v>21</v>
      </c>
      <c r="AM7" s="10">
        <v>18</v>
      </c>
      <c r="AN7" s="10">
        <v>4</v>
      </c>
      <c r="AO7" s="10">
        <v>13</v>
      </c>
      <c r="AP7" s="10">
        <v>8</v>
      </c>
      <c r="AQ7" s="10">
        <v>3</v>
      </c>
      <c r="AR7" s="10"/>
      <c r="AS7" s="10">
        <v>36</v>
      </c>
      <c r="AT7" s="10">
        <v>31</v>
      </c>
      <c r="AU7" s="10"/>
      <c r="AV7" s="10">
        <v>26</v>
      </c>
      <c r="AW7" s="10">
        <v>10</v>
      </c>
    </row>
    <row r="8" spans="2:49" ht="30" customHeight="1" x14ac:dyDescent="0.3">
      <c r="B8" s="11" t="s">
        <v>20</v>
      </c>
      <c r="C8" s="11">
        <v>67</v>
      </c>
      <c r="D8" s="11">
        <v>25</v>
      </c>
      <c r="E8" s="11">
        <v>42</v>
      </c>
      <c r="F8" s="11"/>
      <c r="G8" s="11">
        <v>3</v>
      </c>
      <c r="H8" s="11">
        <v>17</v>
      </c>
      <c r="I8" s="11">
        <v>9</v>
      </c>
      <c r="J8" s="11">
        <v>16</v>
      </c>
      <c r="K8" s="11">
        <v>13</v>
      </c>
      <c r="L8" s="11">
        <v>9</v>
      </c>
      <c r="M8" s="11"/>
      <c r="N8" s="11">
        <v>19</v>
      </c>
      <c r="O8" s="11">
        <v>20</v>
      </c>
      <c r="P8" s="11">
        <v>17</v>
      </c>
      <c r="Q8" s="11">
        <v>12</v>
      </c>
      <c r="R8" s="11"/>
      <c r="S8" s="11">
        <v>10</v>
      </c>
      <c r="T8" s="11">
        <v>10</v>
      </c>
      <c r="U8" s="11">
        <v>6</v>
      </c>
      <c r="V8" s="11">
        <v>6</v>
      </c>
      <c r="W8" s="11" t="s">
        <v>279</v>
      </c>
      <c r="X8" s="11">
        <v>4</v>
      </c>
      <c r="Y8" s="11">
        <v>4</v>
      </c>
      <c r="Z8" s="11">
        <v>4</v>
      </c>
      <c r="AA8" s="11">
        <v>8</v>
      </c>
      <c r="AB8" s="11">
        <v>5</v>
      </c>
      <c r="AC8" s="11">
        <v>6</v>
      </c>
      <c r="AD8" s="11">
        <v>5</v>
      </c>
      <c r="AE8" s="11"/>
      <c r="AF8" s="11">
        <v>13</v>
      </c>
      <c r="AG8" s="11">
        <v>20</v>
      </c>
      <c r="AH8" s="11">
        <v>23</v>
      </c>
      <c r="AI8" s="11">
        <v>5</v>
      </c>
      <c r="AJ8" s="11" t="s">
        <v>279</v>
      </c>
      <c r="AK8" s="11"/>
      <c r="AL8" s="11">
        <v>21</v>
      </c>
      <c r="AM8" s="11">
        <v>19</v>
      </c>
      <c r="AN8" s="11">
        <v>4</v>
      </c>
      <c r="AO8" s="11">
        <v>13</v>
      </c>
      <c r="AP8" s="11">
        <v>8</v>
      </c>
      <c r="AQ8" s="11">
        <v>3</v>
      </c>
      <c r="AR8" s="11"/>
      <c r="AS8" s="11">
        <v>36</v>
      </c>
      <c r="AT8" s="11">
        <v>31</v>
      </c>
      <c r="AU8" s="11"/>
      <c r="AV8" s="11">
        <v>27</v>
      </c>
      <c r="AW8" s="11">
        <v>10</v>
      </c>
    </row>
    <row r="9" spans="2:49" x14ac:dyDescent="0.3">
      <c r="B9" s="18" t="s">
        <v>439</v>
      </c>
      <c r="C9" s="17">
        <v>0.126353882073132</v>
      </c>
      <c r="D9" s="17">
        <v>0.20704199948330701</v>
      </c>
      <c r="E9" s="17">
        <v>7.73407414374956E-2</v>
      </c>
      <c r="F9" s="17"/>
      <c r="G9" s="17">
        <v>0</v>
      </c>
      <c r="H9" s="17">
        <v>0.12057103792203799</v>
      </c>
      <c r="I9" s="17">
        <v>0.26534727583031698</v>
      </c>
      <c r="J9" s="17">
        <v>0.13521078356924199</v>
      </c>
      <c r="K9" s="17">
        <v>0.14121676018420501</v>
      </c>
      <c r="L9" s="17">
        <v>0</v>
      </c>
      <c r="M9" s="17"/>
      <c r="N9" s="17">
        <v>0.15391893894577099</v>
      </c>
      <c r="O9" s="17">
        <v>0</v>
      </c>
      <c r="P9" s="17">
        <v>0.209287520090575</v>
      </c>
      <c r="Q9" s="17">
        <v>0.17474745181045101</v>
      </c>
      <c r="R9" s="17"/>
      <c r="S9" s="17">
        <v>9.5786479639118793E-2</v>
      </c>
      <c r="T9" s="17">
        <v>0</v>
      </c>
      <c r="U9" s="17">
        <v>0</v>
      </c>
      <c r="V9" s="17">
        <v>0.218205457457085</v>
      </c>
      <c r="W9" s="17" t="s">
        <v>280</v>
      </c>
      <c r="X9" s="17">
        <v>0</v>
      </c>
      <c r="Y9" s="17">
        <v>0.49586582598960499</v>
      </c>
      <c r="Z9" s="17">
        <v>0.25725831758046003</v>
      </c>
      <c r="AA9" s="17">
        <v>0.128236766754389</v>
      </c>
      <c r="AB9" s="17">
        <v>0</v>
      </c>
      <c r="AC9" s="17">
        <v>0</v>
      </c>
      <c r="AD9" s="17">
        <v>0.47418949824524997</v>
      </c>
      <c r="AE9" s="17"/>
      <c r="AF9" s="17">
        <v>7.8013976599174195E-2</v>
      </c>
      <c r="AG9" s="17">
        <v>4.55211882135945E-2</v>
      </c>
      <c r="AH9" s="17">
        <v>0.19629017246247099</v>
      </c>
      <c r="AI9" s="17">
        <v>0.43532708436137701</v>
      </c>
      <c r="AJ9" s="17" t="s">
        <v>280</v>
      </c>
      <c r="AK9" s="17"/>
      <c r="AL9" s="17">
        <v>0.160989363384512</v>
      </c>
      <c r="AM9" s="17">
        <v>0.159530975430935</v>
      </c>
      <c r="AN9" s="17">
        <v>0</v>
      </c>
      <c r="AO9" s="17">
        <v>0</v>
      </c>
      <c r="AP9" s="17">
        <v>0.144296611036972</v>
      </c>
      <c r="AQ9" s="17">
        <v>0.33813341368252903</v>
      </c>
      <c r="AR9" s="17"/>
      <c r="AS9" s="17">
        <v>0.151885206312453</v>
      </c>
      <c r="AT9" s="17">
        <v>9.6290016163330702E-2</v>
      </c>
      <c r="AU9" s="17"/>
      <c r="AV9" s="17">
        <v>0.207298722234805</v>
      </c>
      <c r="AW9" s="17">
        <v>0</v>
      </c>
    </row>
    <row r="10" spans="2:49" x14ac:dyDescent="0.3">
      <c r="B10" s="18" t="s">
        <v>440</v>
      </c>
      <c r="C10" s="17">
        <v>0.28592692180808799</v>
      </c>
      <c r="D10" s="17">
        <v>0.249912946707566</v>
      </c>
      <c r="E10" s="17">
        <v>0.30780322879238697</v>
      </c>
      <c r="F10" s="17"/>
      <c r="G10" s="17">
        <v>0</v>
      </c>
      <c r="H10" s="17">
        <v>0.11827571553324</v>
      </c>
      <c r="I10" s="17">
        <v>0.26375629299297898</v>
      </c>
      <c r="J10" s="17">
        <v>0.45689018425410399</v>
      </c>
      <c r="K10" s="17">
        <v>0.43257028526227398</v>
      </c>
      <c r="L10" s="17">
        <v>0.198761801883969</v>
      </c>
      <c r="M10" s="17"/>
      <c r="N10" s="17">
        <v>0.30233103622942598</v>
      </c>
      <c r="O10" s="17">
        <v>0.30268360246352299</v>
      </c>
      <c r="P10" s="17">
        <v>0.20939702648873501</v>
      </c>
      <c r="Q10" s="17">
        <v>0.339159119241983</v>
      </c>
      <c r="R10" s="17"/>
      <c r="S10" s="17">
        <v>9.7329588535619196E-2</v>
      </c>
      <c r="T10" s="17">
        <v>0.29100911803146901</v>
      </c>
      <c r="U10" s="17">
        <v>0.84469526141209605</v>
      </c>
      <c r="V10" s="17">
        <v>0.15225195458417301</v>
      </c>
      <c r="W10" s="17" t="s">
        <v>280</v>
      </c>
      <c r="X10" s="17">
        <v>0.47434303706882602</v>
      </c>
      <c r="Y10" s="17">
        <v>0.239665553298058</v>
      </c>
      <c r="Z10" s="17">
        <v>0.506168717347806</v>
      </c>
      <c r="AA10" s="17">
        <v>0.35631332853473502</v>
      </c>
      <c r="AB10" s="17">
        <v>0</v>
      </c>
      <c r="AC10" s="17">
        <v>0</v>
      </c>
      <c r="AD10" s="17">
        <v>0.31108644271139502</v>
      </c>
      <c r="AE10" s="17"/>
      <c r="AF10" s="17">
        <v>0.387568507941771</v>
      </c>
      <c r="AG10" s="17">
        <v>0.19807764094124999</v>
      </c>
      <c r="AH10" s="17">
        <v>0.28249151823150298</v>
      </c>
      <c r="AI10" s="17">
        <v>0</v>
      </c>
      <c r="AJ10" s="17" t="s">
        <v>280</v>
      </c>
      <c r="AK10" s="17"/>
      <c r="AL10" s="17">
        <v>9.7133055569359306E-2</v>
      </c>
      <c r="AM10" s="17">
        <v>0.39699902422573302</v>
      </c>
      <c r="AN10" s="17">
        <v>0.24277989100377501</v>
      </c>
      <c r="AO10" s="17">
        <v>0.37809509955875598</v>
      </c>
      <c r="AP10" s="17">
        <v>0.38449806460138702</v>
      </c>
      <c r="AQ10" s="17">
        <v>0.32716113502566202</v>
      </c>
      <c r="AR10" s="17"/>
      <c r="AS10" s="17">
        <v>0.38159153328399198</v>
      </c>
      <c r="AT10" s="17">
        <v>0.173279100458681</v>
      </c>
      <c r="AU10" s="17"/>
      <c r="AV10" s="17">
        <v>0.40527149579437699</v>
      </c>
      <c r="AW10" s="17">
        <v>0.31668614095334102</v>
      </c>
    </row>
    <row r="11" spans="2:49" x14ac:dyDescent="0.3">
      <c r="B11" s="18" t="s">
        <v>441</v>
      </c>
      <c r="C11" s="17">
        <v>0.26116479527143199</v>
      </c>
      <c r="D11" s="17">
        <v>0.188383823441966</v>
      </c>
      <c r="E11" s="17">
        <v>0.30537482423693701</v>
      </c>
      <c r="F11" s="17"/>
      <c r="G11" s="17">
        <v>0.68847079565265501</v>
      </c>
      <c r="H11" s="17">
        <v>0.41681790233694599</v>
      </c>
      <c r="I11" s="17">
        <v>0.113095285276463</v>
      </c>
      <c r="J11" s="17">
        <v>0.13211462234896301</v>
      </c>
      <c r="K11" s="17">
        <v>0.14319646676584999</v>
      </c>
      <c r="L11" s="17">
        <v>0.38481011664852599</v>
      </c>
      <c r="M11" s="17"/>
      <c r="N11" s="17">
        <v>0.29088659389022498</v>
      </c>
      <c r="O11" s="17">
        <v>0.30225190728756202</v>
      </c>
      <c r="P11" s="17">
        <v>0.18168039874511499</v>
      </c>
      <c r="Q11" s="17">
        <v>0.25600313520057</v>
      </c>
      <c r="R11" s="17"/>
      <c r="S11" s="17">
        <v>0.41262572211703202</v>
      </c>
      <c r="T11" s="17">
        <v>0.27276768907285598</v>
      </c>
      <c r="U11" s="17">
        <v>0.155304738587904</v>
      </c>
      <c r="V11" s="17">
        <v>0.46776192031975</v>
      </c>
      <c r="W11" s="17" t="s">
        <v>280</v>
      </c>
      <c r="X11" s="17">
        <v>0.26450839941106802</v>
      </c>
      <c r="Y11" s="17">
        <v>0.26446862071233601</v>
      </c>
      <c r="Z11" s="17">
        <v>0.236572965071733</v>
      </c>
      <c r="AA11" s="17">
        <v>0.12561141193133499</v>
      </c>
      <c r="AB11" s="17">
        <v>0.40331765195880498</v>
      </c>
      <c r="AC11" s="17">
        <v>0</v>
      </c>
      <c r="AD11" s="17">
        <v>0.21472405904335501</v>
      </c>
      <c r="AE11" s="17"/>
      <c r="AF11" s="17">
        <v>0.22624145170943499</v>
      </c>
      <c r="AG11" s="17">
        <v>0.34779218691833003</v>
      </c>
      <c r="AH11" s="17">
        <v>0.30394802766207701</v>
      </c>
      <c r="AI11" s="17">
        <v>0.19786735916422099</v>
      </c>
      <c r="AJ11" s="17" t="s">
        <v>280</v>
      </c>
      <c r="AK11" s="17"/>
      <c r="AL11" s="17">
        <v>0.33077589549894598</v>
      </c>
      <c r="AM11" s="17">
        <v>0.20950387169936999</v>
      </c>
      <c r="AN11" s="17">
        <v>0.75722010899622505</v>
      </c>
      <c r="AO11" s="17">
        <v>7.7138940592072006E-2</v>
      </c>
      <c r="AP11" s="17">
        <v>0.21881105585586899</v>
      </c>
      <c r="AQ11" s="17">
        <v>0.33470545129181001</v>
      </c>
      <c r="AR11" s="17"/>
      <c r="AS11" s="17">
        <v>0.18649931838278599</v>
      </c>
      <c r="AT11" s="17">
        <v>0.34908553389941599</v>
      </c>
      <c r="AU11" s="17"/>
      <c r="AV11" s="17">
        <v>0.11234523674156099</v>
      </c>
      <c r="AW11" s="17">
        <v>0.389751319298409</v>
      </c>
    </row>
    <row r="12" spans="2:49" x14ac:dyDescent="0.3">
      <c r="B12" s="18" t="s">
        <v>442</v>
      </c>
      <c r="C12" s="17">
        <v>0.18933570080620499</v>
      </c>
      <c r="D12" s="17">
        <v>0.223604254710426</v>
      </c>
      <c r="E12" s="17">
        <v>0.168519631404694</v>
      </c>
      <c r="F12" s="17"/>
      <c r="G12" s="17">
        <v>0.31152920434734499</v>
      </c>
      <c r="H12" s="17">
        <v>0.28616950170958899</v>
      </c>
      <c r="I12" s="17">
        <v>0.110489191899279</v>
      </c>
      <c r="J12" s="17">
        <v>0.20998388955990499</v>
      </c>
      <c r="K12" s="17">
        <v>0.13123058745789401</v>
      </c>
      <c r="L12" s="17">
        <v>0.106489167762348</v>
      </c>
      <c r="M12" s="17"/>
      <c r="N12" s="17">
        <v>0.14933107799434001</v>
      </c>
      <c r="O12" s="17">
        <v>0.146889338523503</v>
      </c>
      <c r="P12" s="17">
        <v>0.257230558838903</v>
      </c>
      <c r="Q12" s="17">
        <v>0.23009029374699599</v>
      </c>
      <c r="R12" s="17"/>
      <c r="S12" s="17">
        <v>0.19577411119000501</v>
      </c>
      <c r="T12" s="17">
        <v>0.101755733228324</v>
      </c>
      <c r="U12" s="17">
        <v>0</v>
      </c>
      <c r="V12" s="17">
        <v>0.16178066763899199</v>
      </c>
      <c r="W12" s="17" t="s">
        <v>280</v>
      </c>
      <c r="X12" s="17">
        <v>0</v>
      </c>
      <c r="Y12" s="17">
        <v>0</v>
      </c>
      <c r="Z12" s="17">
        <v>0</v>
      </c>
      <c r="AA12" s="17">
        <v>0.26897529275360998</v>
      </c>
      <c r="AB12" s="17">
        <v>0.39306156768954398</v>
      </c>
      <c r="AC12" s="17">
        <v>0.82941526791468401</v>
      </c>
      <c r="AD12" s="17">
        <v>0</v>
      </c>
      <c r="AE12" s="17"/>
      <c r="AF12" s="17">
        <v>0.23030918846462201</v>
      </c>
      <c r="AG12" s="17">
        <v>0.30614470563568502</v>
      </c>
      <c r="AH12" s="17">
        <v>8.5603648351888703E-2</v>
      </c>
      <c r="AI12" s="17">
        <v>0.36680555647440199</v>
      </c>
      <c r="AJ12" s="17" t="s">
        <v>280</v>
      </c>
      <c r="AK12" s="17"/>
      <c r="AL12" s="17">
        <v>0.27320407504865701</v>
      </c>
      <c r="AM12" s="17">
        <v>5.4091866919911899E-2</v>
      </c>
      <c r="AN12" s="17">
        <v>0</v>
      </c>
      <c r="AO12" s="17">
        <v>0.31506570600213402</v>
      </c>
      <c r="AP12" s="17">
        <v>0.25239426850577201</v>
      </c>
      <c r="AQ12" s="17">
        <v>0</v>
      </c>
      <c r="AR12" s="17"/>
      <c r="AS12" s="17">
        <v>0.108080553800427</v>
      </c>
      <c r="AT12" s="17">
        <v>0.28501596482872898</v>
      </c>
      <c r="AU12" s="17"/>
      <c r="AV12" s="17">
        <v>7.6564834434930604E-2</v>
      </c>
      <c r="AW12" s="17">
        <v>0.19446329740076301</v>
      </c>
    </row>
    <row r="13" spans="2:49" x14ac:dyDescent="0.3">
      <c r="B13" s="18" t="s">
        <v>531</v>
      </c>
      <c r="C13" s="17">
        <v>0.137218700041143</v>
      </c>
      <c r="D13" s="17">
        <v>0.13105697565673499</v>
      </c>
      <c r="E13" s="17">
        <v>0.14096157412848601</v>
      </c>
      <c r="F13" s="17"/>
      <c r="G13" s="17">
        <v>0</v>
      </c>
      <c r="H13" s="17">
        <v>5.8165842498186501E-2</v>
      </c>
      <c r="I13" s="17">
        <v>0.24731195400096201</v>
      </c>
      <c r="J13" s="17">
        <v>6.5800520267785906E-2</v>
      </c>
      <c r="K13" s="17">
        <v>0.15178590032977801</v>
      </c>
      <c r="L13" s="17">
        <v>0.30993891370515703</v>
      </c>
      <c r="M13" s="17"/>
      <c r="N13" s="17">
        <v>0.10353235294023901</v>
      </c>
      <c r="O13" s="17">
        <v>0.24817515172541099</v>
      </c>
      <c r="P13" s="17">
        <v>0.142404495836672</v>
      </c>
      <c r="Q13" s="17">
        <v>0</v>
      </c>
      <c r="R13" s="17"/>
      <c r="S13" s="17">
        <v>0.19848409851822499</v>
      </c>
      <c r="T13" s="17">
        <v>0.33446745966735097</v>
      </c>
      <c r="U13" s="17">
        <v>0</v>
      </c>
      <c r="V13" s="17">
        <v>0</v>
      </c>
      <c r="W13" s="17" t="s">
        <v>280</v>
      </c>
      <c r="X13" s="17">
        <v>0.26114856352010601</v>
      </c>
      <c r="Y13" s="17">
        <v>0</v>
      </c>
      <c r="Z13" s="17">
        <v>0</v>
      </c>
      <c r="AA13" s="17">
        <v>0.120863200025931</v>
      </c>
      <c r="AB13" s="17">
        <v>0.20362078035165099</v>
      </c>
      <c r="AC13" s="17">
        <v>0.17058473208531599</v>
      </c>
      <c r="AD13" s="17">
        <v>0</v>
      </c>
      <c r="AE13" s="17"/>
      <c r="AF13" s="17">
        <v>7.7866875284997694E-2</v>
      </c>
      <c r="AG13" s="17">
        <v>0.10246427829114101</v>
      </c>
      <c r="AH13" s="17">
        <v>0.13166663329205999</v>
      </c>
      <c r="AI13" s="17">
        <v>0</v>
      </c>
      <c r="AJ13" s="17" t="s">
        <v>280</v>
      </c>
      <c r="AK13" s="17"/>
      <c r="AL13" s="17">
        <v>0.137897610498526</v>
      </c>
      <c r="AM13" s="17">
        <v>0.17987426172404999</v>
      </c>
      <c r="AN13" s="17">
        <v>0</v>
      </c>
      <c r="AO13" s="17">
        <v>0.22970025384703799</v>
      </c>
      <c r="AP13" s="17">
        <v>0</v>
      </c>
      <c r="AQ13" s="17">
        <v>0</v>
      </c>
      <c r="AR13" s="17"/>
      <c r="AS13" s="17">
        <v>0.171943388220343</v>
      </c>
      <c r="AT13" s="17">
        <v>9.6329384649843197E-2</v>
      </c>
      <c r="AU13" s="17"/>
      <c r="AV13" s="17">
        <v>0.19851971079432601</v>
      </c>
      <c r="AW13" s="17">
        <v>9.90992423474861E-2</v>
      </c>
    </row>
    <row r="14" spans="2:49" x14ac:dyDescent="0.3">
      <c r="B14" s="18" t="s">
        <v>443</v>
      </c>
      <c r="C14" s="21">
        <v>0.41228080388122001</v>
      </c>
      <c r="D14" s="21">
        <v>0.45695494619087301</v>
      </c>
      <c r="E14" s="21">
        <v>0.385143970229883</v>
      </c>
      <c r="F14" s="21"/>
      <c r="G14" s="21">
        <v>0</v>
      </c>
      <c r="H14" s="21">
        <v>0.238846753455278</v>
      </c>
      <c r="I14" s="21">
        <v>0.52910356882329601</v>
      </c>
      <c r="J14" s="21">
        <v>0.59210096782334598</v>
      </c>
      <c r="K14" s="21">
        <v>0.57378704544647796</v>
      </c>
      <c r="L14" s="21">
        <v>0.198761801883969</v>
      </c>
      <c r="M14" s="21"/>
      <c r="N14" s="21">
        <v>0.456249975175196</v>
      </c>
      <c r="O14" s="21">
        <v>0.30268360246352299</v>
      </c>
      <c r="P14" s="21">
        <v>0.41868454657930998</v>
      </c>
      <c r="Q14" s="21">
        <v>0.51390657105243398</v>
      </c>
      <c r="R14" s="21"/>
      <c r="S14" s="21">
        <v>0.193116068174738</v>
      </c>
      <c r="T14" s="21">
        <v>0.29100911803146901</v>
      </c>
      <c r="U14" s="21">
        <v>0.84469526141209605</v>
      </c>
      <c r="V14" s="21">
        <v>0.37045741204125798</v>
      </c>
      <c r="W14" s="21" t="s">
        <v>280</v>
      </c>
      <c r="X14" s="21">
        <v>0.47434303706882602</v>
      </c>
      <c r="Y14" s="21">
        <v>0.73553137928766399</v>
      </c>
      <c r="Z14" s="21">
        <v>0.76342703492826702</v>
      </c>
      <c r="AA14" s="21">
        <v>0.48455009528912402</v>
      </c>
      <c r="AB14" s="21">
        <v>0</v>
      </c>
      <c r="AC14" s="21">
        <v>0</v>
      </c>
      <c r="AD14" s="21">
        <v>0.78527594095664499</v>
      </c>
      <c r="AE14" s="21"/>
      <c r="AF14" s="21">
        <v>0.46558248454094497</v>
      </c>
      <c r="AG14" s="21">
        <v>0.24359882915484499</v>
      </c>
      <c r="AH14" s="21">
        <v>0.47878169069397503</v>
      </c>
      <c r="AI14" s="21">
        <v>0.43532708436137701</v>
      </c>
      <c r="AJ14" s="21" t="s">
        <v>280</v>
      </c>
      <c r="AK14" s="21"/>
      <c r="AL14" s="21">
        <v>0.258122418953872</v>
      </c>
      <c r="AM14" s="21">
        <v>0.55652999965666805</v>
      </c>
      <c r="AN14" s="21">
        <v>0.24277989100377501</v>
      </c>
      <c r="AO14" s="21">
        <v>0.37809509955875598</v>
      </c>
      <c r="AP14" s="21">
        <v>0.52879467563835802</v>
      </c>
      <c r="AQ14" s="21">
        <v>0.66529454870819005</v>
      </c>
      <c r="AR14" s="21"/>
      <c r="AS14" s="21">
        <v>0.53347673959644404</v>
      </c>
      <c r="AT14" s="21">
        <v>0.269569116622011</v>
      </c>
      <c r="AU14" s="21"/>
      <c r="AV14" s="21">
        <v>0.61257021802918199</v>
      </c>
      <c r="AW14" s="21">
        <v>0.31668614095334102</v>
      </c>
    </row>
    <row r="15" spans="2:49" x14ac:dyDescent="0.3">
      <c r="B15" s="16" t="s">
        <v>534</v>
      </c>
    </row>
    <row r="16" spans="2:49" x14ac:dyDescent="0.3">
      <c r="B16" t="s">
        <v>81</v>
      </c>
    </row>
    <row r="17" spans="2:2" x14ac:dyDescent="0.3">
      <c r="B17" t="s">
        <v>82</v>
      </c>
    </row>
    <row r="19" spans="2:2" x14ac:dyDescent="0.3">
      <c r="B19"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G21"/>
  <sheetViews>
    <sheetView showGridLines="0" workbookViewId="0">
      <pane xSplit="2" topLeftCell="C1" activePane="topRight" state="frozen"/>
      <selection pane="topRight" activeCell="C10" sqref="C10"/>
    </sheetView>
  </sheetViews>
  <sheetFormatPr defaultColWidth="11.5546875" defaultRowHeight="14.4" x14ac:dyDescent="0.3"/>
  <cols>
    <col min="2" max="2" width="25.6640625" customWidth="1"/>
    <col min="3" max="7" width="20.6640625" customWidth="1"/>
  </cols>
  <sheetData>
    <row r="2" spans="2:7" ht="40.049999999999997" customHeight="1" x14ac:dyDescent="0.3">
      <c r="D2" s="32" t="s">
        <v>566</v>
      </c>
      <c r="E2" s="28"/>
      <c r="F2" s="28"/>
      <c r="G2" s="28"/>
    </row>
    <row r="6" spans="2:7" ht="49.95" customHeight="1" x14ac:dyDescent="0.3">
      <c r="B6" s="20" t="s">
        <v>15</v>
      </c>
      <c r="C6" s="20" t="s">
        <v>562</v>
      </c>
      <c r="D6" s="20" t="s">
        <v>563</v>
      </c>
      <c r="E6" s="20" t="s">
        <v>564</v>
      </c>
      <c r="F6" s="20" t="s">
        <v>565</v>
      </c>
    </row>
    <row r="7" spans="2:7" x14ac:dyDescent="0.3">
      <c r="B7" s="18" t="s">
        <v>171</v>
      </c>
      <c r="C7" s="17">
        <v>0.210666545293105</v>
      </c>
      <c r="D7" s="17">
        <v>0.19787164605461699</v>
      </c>
      <c r="E7" s="17">
        <v>0.17531714069592499</v>
      </c>
      <c r="F7" s="17">
        <v>0.151301644730302</v>
      </c>
    </row>
    <row r="8" spans="2:7" x14ac:dyDescent="0.3">
      <c r="B8" s="18" t="s">
        <v>172</v>
      </c>
      <c r="C8" s="17">
        <v>0.52698562161711704</v>
      </c>
      <c r="D8" s="17">
        <v>0.49541991943404201</v>
      </c>
      <c r="E8" s="17">
        <v>0.453290623686262</v>
      </c>
      <c r="F8" s="17">
        <v>0.44976989645207499</v>
      </c>
    </row>
    <row r="9" spans="2:7" x14ac:dyDescent="0.3">
      <c r="B9" s="18" t="s">
        <v>173</v>
      </c>
      <c r="C9" s="17">
        <v>0.14083145415384199</v>
      </c>
      <c r="D9" s="17">
        <v>0.14924178912625399</v>
      </c>
      <c r="E9" s="17">
        <v>0.17650087428515299</v>
      </c>
      <c r="F9" s="17">
        <v>0.18879760520460401</v>
      </c>
    </row>
    <row r="10" spans="2:7" x14ac:dyDescent="0.3">
      <c r="B10" s="18" t="s">
        <v>174</v>
      </c>
      <c r="C10" s="17">
        <v>7.4542831644073299E-2</v>
      </c>
      <c r="D10" s="17">
        <v>7.9686092829812205E-2</v>
      </c>
      <c r="E10" s="17">
        <v>9.5664951873703996E-2</v>
      </c>
      <c r="F10" s="17">
        <v>0.11419137819024899</v>
      </c>
    </row>
    <row r="11" spans="2:7" x14ac:dyDescent="0.3">
      <c r="B11" s="18" t="s">
        <v>175</v>
      </c>
      <c r="C11" s="17">
        <v>2.66751284124793E-2</v>
      </c>
      <c r="D11" s="17">
        <v>2.8971010794815798E-2</v>
      </c>
      <c r="E11" s="17">
        <v>3.0502073330864701E-2</v>
      </c>
      <c r="F11" s="17">
        <v>5.2086724805428197E-2</v>
      </c>
    </row>
    <row r="12" spans="2:7" x14ac:dyDescent="0.3">
      <c r="B12" s="18" t="s">
        <v>176</v>
      </c>
      <c r="C12" s="17">
        <v>2.02984188793837E-2</v>
      </c>
      <c r="D12" s="17">
        <v>4.8809541760459797E-2</v>
      </c>
      <c r="E12" s="17">
        <v>6.8724336128091201E-2</v>
      </c>
      <c r="F12" s="17">
        <v>4.3852750617340598E-2</v>
      </c>
    </row>
    <row r="13" spans="2:7" x14ac:dyDescent="0.3">
      <c r="B13" s="22" t="s">
        <v>177</v>
      </c>
      <c r="C13" s="21">
        <v>0.73765216691022195</v>
      </c>
      <c r="D13" s="21">
        <v>0.693291565488658</v>
      </c>
      <c r="E13" s="21">
        <v>0.62860776438218702</v>
      </c>
      <c r="F13" s="21">
        <v>0.60107154118237704</v>
      </c>
    </row>
    <row r="14" spans="2:7" x14ac:dyDescent="0.3">
      <c r="B14" s="22" t="s">
        <v>178</v>
      </c>
      <c r="C14" s="21">
        <v>0.10121796005655299</v>
      </c>
      <c r="D14" s="21">
        <v>0.10865710362462799</v>
      </c>
      <c r="E14" s="21">
        <v>0.12616702520456899</v>
      </c>
      <c r="F14" s="21">
        <v>0.166278102995678</v>
      </c>
    </row>
    <row r="15" spans="2:7" x14ac:dyDescent="0.3">
      <c r="B15" s="16"/>
      <c r="C15" s="16"/>
      <c r="D15" s="16"/>
      <c r="E15" s="16"/>
      <c r="F15" s="16"/>
    </row>
    <row r="16" spans="2:7" x14ac:dyDescent="0.3">
      <c r="B16" t="s">
        <v>81</v>
      </c>
    </row>
    <row r="17" spans="2:2" x14ac:dyDescent="0.3">
      <c r="B17" t="s">
        <v>82</v>
      </c>
    </row>
    <row r="21" spans="2:2" x14ac:dyDescent="0.3">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AW21"/>
  <sheetViews>
    <sheetView showGridLines="0" topLeftCell="A2"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0.151301644730302</v>
      </c>
      <c r="D9" s="17">
        <v>0.160440386775864</v>
      </c>
      <c r="E9" s="17">
        <v>0.14076142073651199</v>
      </c>
      <c r="F9" s="17"/>
      <c r="G9" s="17">
        <v>0.140792801703708</v>
      </c>
      <c r="H9" s="17">
        <v>0.18030177304112099</v>
      </c>
      <c r="I9" s="17">
        <v>0.14804399566793799</v>
      </c>
      <c r="J9" s="17">
        <v>0.13075167076340299</v>
      </c>
      <c r="K9" s="17">
        <v>0.116399981165159</v>
      </c>
      <c r="L9" s="17">
        <v>0.177582351711391</v>
      </c>
      <c r="M9" s="17"/>
      <c r="N9" s="17">
        <v>0.182688711830293</v>
      </c>
      <c r="O9" s="17">
        <v>0.13669236365524601</v>
      </c>
      <c r="P9" s="17">
        <v>0.144074679204897</v>
      </c>
      <c r="Q9" s="17">
        <v>0.13882481449821199</v>
      </c>
      <c r="R9" s="17"/>
      <c r="S9" s="17">
        <v>0.17404250330749199</v>
      </c>
      <c r="T9" s="17">
        <v>0.19673853940503599</v>
      </c>
      <c r="U9" s="17">
        <v>0.130482483660007</v>
      </c>
      <c r="V9" s="17">
        <v>0.11403471771469401</v>
      </c>
      <c r="W9" s="17">
        <v>9.2172641257022195E-2</v>
      </c>
      <c r="X9" s="17">
        <v>0.127247421583007</v>
      </c>
      <c r="Y9" s="17">
        <v>0.15868514005092799</v>
      </c>
      <c r="Z9" s="17">
        <v>0.22016561021028999</v>
      </c>
      <c r="AA9" s="17">
        <v>0.15369736511121701</v>
      </c>
      <c r="AB9" s="17">
        <v>0.12994856633108401</v>
      </c>
      <c r="AC9" s="17">
        <v>0.12860655830520801</v>
      </c>
      <c r="AD9" s="17">
        <v>0.206437508531955</v>
      </c>
      <c r="AE9" s="17"/>
      <c r="AF9" s="17">
        <v>0.137170200922932</v>
      </c>
      <c r="AG9" s="17">
        <v>0.13497123103749301</v>
      </c>
      <c r="AH9" s="17">
        <v>0.14867972274808899</v>
      </c>
      <c r="AI9" s="17">
        <v>0.21043277876010399</v>
      </c>
      <c r="AJ9" s="17">
        <v>0.24278634318543699</v>
      </c>
      <c r="AK9" s="17"/>
      <c r="AL9" s="17">
        <v>0.18859833750475199</v>
      </c>
      <c r="AM9" s="17">
        <v>0.124893491331561</v>
      </c>
      <c r="AN9" s="17">
        <v>0.12443262543444999</v>
      </c>
      <c r="AO9" s="17">
        <v>0.16491915296420001</v>
      </c>
      <c r="AP9" s="17">
        <v>0.13264638055611999</v>
      </c>
      <c r="AQ9" s="17">
        <v>0.144786110543418</v>
      </c>
      <c r="AR9" s="17"/>
      <c r="AS9" s="17">
        <v>0.17296625990367201</v>
      </c>
      <c r="AT9" s="17">
        <v>0.12550228718825601</v>
      </c>
      <c r="AU9" s="17"/>
      <c r="AV9" s="17">
        <v>0.189415212972078</v>
      </c>
      <c r="AW9" s="17">
        <v>0.13465936882281501</v>
      </c>
    </row>
    <row r="10" spans="2:49" x14ac:dyDescent="0.3">
      <c r="B10" s="18" t="s">
        <v>172</v>
      </c>
      <c r="C10" s="17">
        <v>0.44976989645207499</v>
      </c>
      <c r="D10" s="17">
        <v>0.45830438698223003</v>
      </c>
      <c r="E10" s="17">
        <v>0.44200689945452798</v>
      </c>
      <c r="F10" s="17"/>
      <c r="G10" s="17">
        <v>0.43920082330427102</v>
      </c>
      <c r="H10" s="17">
        <v>0.50759506216550798</v>
      </c>
      <c r="I10" s="17">
        <v>0.44155895641720799</v>
      </c>
      <c r="J10" s="17">
        <v>0.43332044536363501</v>
      </c>
      <c r="K10" s="17">
        <v>0.47509891666885101</v>
      </c>
      <c r="L10" s="17">
        <v>0.41295373069869101</v>
      </c>
      <c r="M10" s="17"/>
      <c r="N10" s="17">
        <v>0.507805401269949</v>
      </c>
      <c r="O10" s="17">
        <v>0.452181842956623</v>
      </c>
      <c r="P10" s="17">
        <v>0.43616418693520098</v>
      </c>
      <c r="Q10" s="17">
        <v>0.39956945350685402</v>
      </c>
      <c r="R10" s="17"/>
      <c r="S10" s="17">
        <v>0.41759040417246102</v>
      </c>
      <c r="T10" s="17">
        <v>0.44052533518771497</v>
      </c>
      <c r="U10" s="17">
        <v>0.442467263244957</v>
      </c>
      <c r="V10" s="17">
        <v>0.49534598972211802</v>
      </c>
      <c r="W10" s="17">
        <v>0.49030789111723799</v>
      </c>
      <c r="X10" s="17">
        <v>0.47482824995919998</v>
      </c>
      <c r="Y10" s="17">
        <v>0.42484233327862397</v>
      </c>
      <c r="Z10" s="17">
        <v>0.42459153499643199</v>
      </c>
      <c r="AA10" s="17">
        <v>0.42697311874647498</v>
      </c>
      <c r="AB10" s="17">
        <v>0.45915559708044201</v>
      </c>
      <c r="AC10" s="17">
        <v>0.46263125701695701</v>
      </c>
      <c r="AD10" s="17">
        <v>0.48755842678775901</v>
      </c>
      <c r="AE10" s="17"/>
      <c r="AF10" s="17">
        <v>0.42219487871725198</v>
      </c>
      <c r="AG10" s="17">
        <v>0.42636833618127001</v>
      </c>
      <c r="AH10" s="17">
        <v>0.49969307239949501</v>
      </c>
      <c r="AI10" s="17">
        <v>0.47048366021243898</v>
      </c>
      <c r="AJ10" s="17">
        <v>0.55620664641273498</v>
      </c>
      <c r="AK10" s="17"/>
      <c r="AL10" s="17">
        <v>0.44879547490320298</v>
      </c>
      <c r="AM10" s="17">
        <v>0.44964560962160699</v>
      </c>
      <c r="AN10" s="17">
        <v>0.50432255158157602</v>
      </c>
      <c r="AO10" s="17">
        <v>0.44546250961825901</v>
      </c>
      <c r="AP10" s="17">
        <v>0.42731081650296998</v>
      </c>
      <c r="AQ10" s="17">
        <v>0.39578531199505901</v>
      </c>
      <c r="AR10" s="17"/>
      <c r="AS10" s="17">
        <v>0.4571139536537</v>
      </c>
      <c r="AT10" s="17">
        <v>0.44102420879329401</v>
      </c>
      <c r="AU10" s="17"/>
      <c r="AV10" s="17">
        <v>0.441886298589175</v>
      </c>
      <c r="AW10" s="17">
        <v>0.49257664368313497</v>
      </c>
    </row>
    <row r="11" spans="2:49" x14ac:dyDescent="0.3">
      <c r="B11" s="18" t="s">
        <v>173</v>
      </c>
      <c r="C11" s="17">
        <v>0.18879760520460401</v>
      </c>
      <c r="D11" s="17">
        <v>0.19092627277649199</v>
      </c>
      <c r="E11" s="17">
        <v>0.18807939723504699</v>
      </c>
      <c r="F11" s="17"/>
      <c r="G11" s="17">
        <v>0.22151826294658999</v>
      </c>
      <c r="H11" s="17">
        <v>0.13300791435129899</v>
      </c>
      <c r="I11" s="17">
        <v>0.20894967799564601</v>
      </c>
      <c r="J11" s="17">
        <v>0.21845168267066301</v>
      </c>
      <c r="K11" s="17">
        <v>0.16864590781184099</v>
      </c>
      <c r="L11" s="17">
        <v>0.185159047816019</v>
      </c>
      <c r="M11" s="17"/>
      <c r="N11" s="17">
        <v>0.13002233442949501</v>
      </c>
      <c r="O11" s="17">
        <v>0.20416236446039801</v>
      </c>
      <c r="P11" s="17">
        <v>0.21910967509795801</v>
      </c>
      <c r="Q11" s="17">
        <v>0.211698359134147</v>
      </c>
      <c r="R11" s="17"/>
      <c r="S11" s="17">
        <v>0.20873007681578301</v>
      </c>
      <c r="T11" s="17">
        <v>0.154695531277876</v>
      </c>
      <c r="U11" s="17">
        <v>0.176382167902491</v>
      </c>
      <c r="V11" s="17">
        <v>0.218050005780102</v>
      </c>
      <c r="W11" s="17">
        <v>0.195910227177686</v>
      </c>
      <c r="X11" s="17">
        <v>0.194651147719659</v>
      </c>
      <c r="Y11" s="17">
        <v>0.20556263484988099</v>
      </c>
      <c r="Z11" s="17">
        <v>0.16194000140489201</v>
      </c>
      <c r="AA11" s="17">
        <v>0.21459456524359499</v>
      </c>
      <c r="AB11" s="17">
        <v>0.187928069717164</v>
      </c>
      <c r="AC11" s="17">
        <v>0.16624030867615</v>
      </c>
      <c r="AD11" s="17">
        <v>9.1737415888499693E-2</v>
      </c>
      <c r="AE11" s="17"/>
      <c r="AF11" s="17">
        <v>0.23113917040369</v>
      </c>
      <c r="AG11" s="17">
        <v>0.21250261364920101</v>
      </c>
      <c r="AH11" s="17">
        <v>0.158476348030478</v>
      </c>
      <c r="AI11" s="17">
        <v>0.162767940832452</v>
      </c>
      <c r="AJ11" s="17">
        <v>3.14677823623664E-2</v>
      </c>
      <c r="AK11" s="17"/>
      <c r="AL11" s="17">
        <v>0.17543074012501</v>
      </c>
      <c r="AM11" s="17">
        <v>0.19767121098743101</v>
      </c>
      <c r="AN11" s="17">
        <v>0.18857530550049001</v>
      </c>
      <c r="AO11" s="17">
        <v>0.18438081271703999</v>
      </c>
      <c r="AP11" s="17">
        <v>0.210122998703793</v>
      </c>
      <c r="AQ11" s="17">
        <v>0.183714931410391</v>
      </c>
      <c r="AR11" s="17"/>
      <c r="AS11" s="17">
        <v>0.17417073025041499</v>
      </c>
      <c r="AT11" s="17">
        <v>0.20621605338132601</v>
      </c>
      <c r="AU11" s="17"/>
      <c r="AV11" s="17">
        <v>0.172936035135591</v>
      </c>
      <c r="AW11" s="17">
        <v>0.17704613095737401</v>
      </c>
    </row>
    <row r="12" spans="2:49" x14ac:dyDescent="0.3">
      <c r="B12" s="18" t="s">
        <v>174</v>
      </c>
      <c r="C12" s="17">
        <v>0.11419137819024899</v>
      </c>
      <c r="D12" s="17">
        <v>0.11356620689022801</v>
      </c>
      <c r="E12" s="17">
        <v>0.113817136559922</v>
      </c>
      <c r="F12" s="17"/>
      <c r="G12" s="17">
        <v>0.12051355278752</v>
      </c>
      <c r="H12" s="17">
        <v>9.9724125037605693E-2</v>
      </c>
      <c r="I12" s="17">
        <v>0.117897398102516</v>
      </c>
      <c r="J12" s="17">
        <v>0.125565049688974</v>
      </c>
      <c r="K12" s="17">
        <v>0.125776472067232</v>
      </c>
      <c r="L12" s="17">
        <v>0.101656645407197</v>
      </c>
      <c r="M12" s="17"/>
      <c r="N12" s="17">
        <v>9.4831370285639704E-2</v>
      </c>
      <c r="O12" s="17">
        <v>0.118918621911836</v>
      </c>
      <c r="P12" s="17">
        <v>0.11054949297043599</v>
      </c>
      <c r="Q12" s="17">
        <v>0.13283281498541899</v>
      </c>
      <c r="R12" s="17"/>
      <c r="S12" s="17">
        <v>0.10159145600072</v>
      </c>
      <c r="T12" s="17">
        <v>0.12322560061603199</v>
      </c>
      <c r="U12" s="17">
        <v>0.121966191591397</v>
      </c>
      <c r="V12" s="17">
        <v>8.0993695816693106E-2</v>
      </c>
      <c r="W12" s="17">
        <v>0.118096138753716</v>
      </c>
      <c r="X12" s="17">
        <v>0.124365264428647</v>
      </c>
      <c r="Y12" s="17">
        <v>9.6461085557782503E-2</v>
      </c>
      <c r="Z12" s="17">
        <v>8.3289684326939603E-2</v>
      </c>
      <c r="AA12" s="17">
        <v>0.114889284239074</v>
      </c>
      <c r="AB12" s="17">
        <v>0.174069236716103</v>
      </c>
      <c r="AC12" s="17">
        <v>9.8392973277685397E-2</v>
      </c>
      <c r="AD12" s="17">
        <v>0.10569678891423701</v>
      </c>
      <c r="AE12" s="17"/>
      <c r="AF12" s="17">
        <v>0.10500581671581</v>
      </c>
      <c r="AG12" s="17">
        <v>0.12874691214454101</v>
      </c>
      <c r="AH12" s="17">
        <v>0.105912272250301</v>
      </c>
      <c r="AI12" s="17">
        <v>0.107056230896237</v>
      </c>
      <c r="AJ12" s="17">
        <v>0.113420395763801</v>
      </c>
      <c r="AK12" s="17"/>
      <c r="AL12" s="17">
        <v>0.106319448493506</v>
      </c>
      <c r="AM12" s="17">
        <v>0.11358299502357699</v>
      </c>
      <c r="AN12" s="17">
        <v>0.109784051906098</v>
      </c>
      <c r="AO12" s="17">
        <v>0.128967250104148</v>
      </c>
      <c r="AP12" s="17">
        <v>0.10677375326588499</v>
      </c>
      <c r="AQ12" s="17">
        <v>0.13370093183550399</v>
      </c>
      <c r="AR12" s="17"/>
      <c r="AS12" s="17">
        <v>0.11479675962471</v>
      </c>
      <c r="AT12" s="17">
        <v>0.11347045829612901</v>
      </c>
      <c r="AU12" s="17"/>
      <c r="AV12" s="17">
        <v>0.107186222510622</v>
      </c>
      <c r="AW12" s="17">
        <v>0.132520441799724</v>
      </c>
    </row>
    <row r="13" spans="2:49" x14ac:dyDescent="0.3">
      <c r="B13" s="18" t="s">
        <v>175</v>
      </c>
      <c r="C13" s="17">
        <v>5.2086724805428197E-2</v>
      </c>
      <c r="D13" s="17">
        <v>4.1294369189456802E-2</v>
      </c>
      <c r="E13" s="17">
        <v>6.2988582723833897E-2</v>
      </c>
      <c r="F13" s="17"/>
      <c r="G13" s="17">
        <v>4.2815218488654903E-2</v>
      </c>
      <c r="H13" s="17">
        <v>6.3545079859213593E-2</v>
      </c>
      <c r="I13" s="17">
        <v>5.4456317310296702E-2</v>
      </c>
      <c r="J13" s="17">
        <v>5.1033999190108599E-2</v>
      </c>
      <c r="K13" s="17">
        <v>6.2398143893712101E-2</v>
      </c>
      <c r="L13" s="17">
        <v>4.0981023014495799E-2</v>
      </c>
      <c r="M13" s="17"/>
      <c r="N13" s="17">
        <v>4.9987273917934602E-2</v>
      </c>
      <c r="O13" s="17">
        <v>3.5456589466494999E-2</v>
      </c>
      <c r="P13" s="17">
        <v>5.7794478042118499E-2</v>
      </c>
      <c r="Q13" s="17">
        <v>6.35424884582622E-2</v>
      </c>
      <c r="R13" s="17"/>
      <c r="S13" s="17">
        <v>5.2069099168442302E-2</v>
      </c>
      <c r="T13" s="17">
        <v>4.03121121900549E-2</v>
      </c>
      <c r="U13" s="17">
        <v>6.6037255383052801E-2</v>
      </c>
      <c r="V13" s="17">
        <v>3.8858602680536598E-2</v>
      </c>
      <c r="W13" s="17">
        <v>7.3413728553206895E-2</v>
      </c>
      <c r="X13" s="17">
        <v>6.8712665012939003E-2</v>
      </c>
      <c r="Y13" s="17">
        <v>5.4952953033025602E-2</v>
      </c>
      <c r="Z13" s="17">
        <v>5.7135528123967501E-2</v>
      </c>
      <c r="AA13" s="17">
        <v>4.6506845319484298E-2</v>
      </c>
      <c r="AB13" s="17">
        <v>3.4039006796363201E-2</v>
      </c>
      <c r="AC13" s="17">
        <v>5.3110692295812598E-2</v>
      </c>
      <c r="AD13" s="17">
        <v>6.4708839844784094E-2</v>
      </c>
      <c r="AE13" s="17"/>
      <c r="AF13" s="17">
        <v>5.9086080080246198E-2</v>
      </c>
      <c r="AG13" s="17">
        <v>5.5462133892952702E-2</v>
      </c>
      <c r="AH13" s="17">
        <v>4.3417850028177302E-2</v>
      </c>
      <c r="AI13" s="17">
        <v>3.4195868734849102E-2</v>
      </c>
      <c r="AJ13" s="17">
        <v>2.62045558809825E-2</v>
      </c>
      <c r="AK13" s="17"/>
      <c r="AL13" s="17">
        <v>5.59134744222399E-2</v>
      </c>
      <c r="AM13" s="17">
        <v>4.6863957556480103E-2</v>
      </c>
      <c r="AN13" s="17">
        <v>3.36743584665758E-2</v>
      </c>
      <c r="AO13" s="17">
        <v>4.27359255008605E-2</v>
      </c>
      <c r="AP13" s="17">
        <v>6.5345066938767904E-2</v>
      </c>
      <c r="AQ13" s="17">
        <v>0.113979834958971</v>
      </c>
      <c r="AR13" s="17"/>
      <c r="AS13" s="17">
        <v>4.1519958731556499E-2</v>
      </c>
      <c r="AT13" s="17">
        <v>6.4670182846173596E-2</v>
      </c>
      <c r="AU13" s="17"/>
      <c r="AV13" s="17">
        <v>4.8433210166689097E-2</v>
      </c>
      <c r="AW13" s="17">
        <v>2.54201395735302E-2</v>
      </c>
    </row>
    <row r="14" spans="2:49" x14ac:dyDescent="0.3">
      <c r="B14" s="18" t="s">
        <v>176</v>
      </c>
      <c r="C14" s="17">
        <v>4.3852750617340598E-2</v>
      </c>
      <c r="D14" s="17">
        <v>3.5468377385729499E-2</v>
      </c>
      <c r="E14" s="17">
        <v>5.2346563290156703E-2</v>
      </c>
      <c r="F14" s="17"/>
      <c r="G14" s="17">
        <v>3.5159340769256399E-2</v>
      </c>
      <c r="H14" s="17">
        <v>1.58260455452525E-2</v>
      </c>
      <c r="I14" s="17">
        <v>2.9093654506394898E-2</v>
      </c>
      <c r="J14" s="17">
        <v>4.0877152323216599E-2</v>
      </c>
      <c r="K14" s="17">
        <v>5.1680578393204002E-2</v>
      </c>
      <c r="L14" s="17">
        <v>8.1667201352205801E-2</v>
      </c>
      <c r="M14" s="17"/>
      <c r="N14" s="17">
        <v>3.46649082666892E-2</v>
      </c>
      <c r="O14" s="17">
        <v>5.2588217549402801E-2</v>
      </c>
      <c r="P14" s="17">
        <v>3.2307487749389401E-2</v>
      </c>
      <c r="Q14" s="17">
        <v>5.3532069417105498E-2</v>
      </c>
      <c r="R14" s="17"/>
      <c r="S14" s="17">
        <v>4.59764605351018E-2</v>
      </c>
      <c r="T14" s="17">
        <v>4.4502881323286198E-2</v>
      </c>
      <c r="U14" s="17">
        <v>6.26646382180958E-2</v>
      </c>
      <c r="V14" s="17">
        <v>5.2716988285856602E-2</v>
      </c>
      <c r="W14" s="17">
        <v>3.0099373141130498E-2</v>
      </c>
      <c r="X14" s="17">
        <v>1.0195251296548099E-2</v>
      </c>
      <c r="Y14" s="17">
        <v>5.9495853229758498E-2</v>
      </c>
      <c r="Z14" s="17">
        <v>5.2877640937479202E-2</v>
      </c>
      <c r="AA14" s="17">
        <v>4.3338821340155202E-2</v>
      </c>
      <c r="AB14" s="17">
        <v>1.4859523358842899E-2</v>
      </c>
      <c r="AC14" s="17">
        <v>9.1018210428187696E-2</v>
      </c>
      <c r="AD14" s="17">
        <v>4.3861020032764902E-2</v>
      </c>
      <c r="AE14" s="17"/>
      <c r="AF14" s="17">
        <v>4.5403853160070402E-2</v>
      </c>
      <c r="AG14" s="17">
        <v>4.1948773094543299E-2</v>
      </c>
      <c r="AH14" s="17">
        <v>4.3820734543459701E-2</v>
      </c>
      <c r="AI14" s="17">
        <v>1.5063520563919399E-2</v>
      </c>
      <c r="AJ14" s="17">
        <v>2.9914276394677801E-2</v>
      </c>
      <c r="AK14" s="17"/>
      <c r="AL14" s="17">
        <v>2.49425245512877E-2</v>
      </c>
      <c r="AM14" s="17">
        <v>6.7342735479344204E-2</v>
      </c>
      <c r="AN14" s="17">
        <v>3.92111071108103E-2</v>
      </c>
      <c r="AO14" s="17">
        <v>3.3534349095492001E-2</v>
      </c>
      <c r="AP14" s="17">
        <v>5.7800984032463899E-2</v>
      </c>
      <c r="AQ14" s="17">
        <v>2.8032879256657602E-2</v>
      </c>
      <c r="AR14" s="17"/>
      <c r="AS14" s="17">
        <v>3.9432337835947198E-2</v>
      </c>
      <c r="AT14" s="17">
        <v>4.9116809494822299E-2</v>
      </c>
      <c r="AU14" s="17"/>
      <c r="AV14" s="17">
        <v>4.0143020625844697E-2</v>
      </c>
      <c r="AW14" s="17">
        <v>3.7777275163421803E-2</v>
      </c>
    </row>
    <row r="15" spans="2:49" x14ac:dyDescent="0.3">
      <c r="B15" s="18" t="s">
        <v>177</v>
      </c>
      <c r="C15" s="21">
        <v>0.60107154118237704</v>
      </c>
      <c r="D15" s="21">
        <v>0.618744773758094</v>
      </c>
      <c r="E15" s="21">
        <v>0.58276832019103997</v>
      </c>
      <c r="F15" s="21"/>
      <c r="G15" s="21">
        <v>0.57999362500797902</v>
      </c>
      <c r="H15" s="21">
        <v>0.68789683520662903</v>
      </c>
      <c r="I15" s="21">
        <v>0.58960295208514601</v>
      </c>
      <c r="J15" s="21">
        <v>0.564072116127038</v>
      </c>
      <c r="K15" s="21">
        <v>0.59149889783401099</v>
      </c>
      <c r="L15" s="21">
        <v>0.59053608241008204</v>
      </c>
      <c r="M15" s="21"/>
      <c r="N15" s="21">
        <v>0.690494113100242</v>
      </c>
      <c r="O15" s="21">
        <v>0.58887420661186796</v>
      </c>
      <c r="P15" s="21">
        <v>0.58023886614009801</v>
      </c>
      <c r="Q15" s="21">
        <v>0.53839426800506696</v>
      </c>
      <c r="R15" s="21"/>
      <c r="S15" s="21">
        <v>0.59163290747995301</v>
      </c>
      <c r="T15" s="21">
        <v>0.63726387459275002</v>
      </c>
      <c r="U15" s="21">
        <v>0.57294974690496403</v>
      </c>
      <c r="V15" s="21">
        <v>0.60938070743681205</v>
      </c>
      <c r="W15" s="21">
        <v>0.58248053237426001</v>
      </c>
      <c r="X15" s="21">
        <v>0.60207567154220698</v>
      </c>
      <c r="Y15" s="21">
        <v>0.58352747332955202</v>
      </c>
      <c r="Z15" s="21">
        <v>0.644757145206722</v>
      </c>
      <c r="AA15" s="21">
        <v>0.58067048385769204</v>
      </c>
      <c r="AB15" s="21">
        <v>0.58910416341152605</v>
      </c>
      <c r="AC15" s="21">
        <v>0.59123781532216502</v>
      </c>
      <c r="AD15" s="21">
        <v>0.69399593531971404</v>
      </c>
      <c r="AE15" s="21"/>
      <c r="AF15" s="21">
        <v>0.559365079640184</v>
      </c>
      <c r="AG15" s="21">
        <v>0.56133956721876299</v>
      </c>
      <c r="AH15" s="21">
        <v>0.64837279514758395</v>
      </c>
      <c r="AI15" s="21">
        <v>0.68091643897254295</v>
      </c>
      <c r="AJ15" s="21">
        <v>0.798992989598172</v>
      </c>
      <c r="AK15" s="21"/>
      <c r="AL15" s="21">
        <v>0.63739381240795601</v>
      </c>
      <c r="AM15" s="21">
        <v>0.57453910095316796</v>
      </c>
      <c r="AN15" s="21">
        <v>0.62875517701602601</v>
      </c>
      <c r="AO15" s="21">
        <v>0.61038166258245896</v>
      </c>
      <c r="AP15" s="21">
        <v>0.55995719705908897</v>
      </c>
      <c r="AQ15" s="21">
        <v>0.54057142253847701</v>
      </c>
      <c r="AR15" s="21"/>
      <c r="AS15" s="21">
        <v>0.63008021355737198</v>
      </c>
      <c r="AT15" s="21">
        <v>0.56652649598155003</v>
      </c>
      <c r="AU15" s="21"/>
      <c r="AV15" s="21">
        <v>0.63130151156125303</v>
      </c>
      <c r="AW15" s="21">
        <v>0.62723601250595096</v>
      </c>
    </row>
    <row r="16" spans="2:49" x14ac:dyDescent="0.3">
      <c r="B16" s="18" t="s">
        <v>178</v>
      </c>
      <c r="C16" s="21">
        <v>0.166278102995678</v>
      </c>
      <c r="D16" s="21">
        <v>0.15486057607968501</v>
      </c>
      <c r="E16" s="21">
        <v>0.17680571928375599</v>
      </c>
      <c r="F16" s="21"/>
      <c r="G16" s="21">
        <v>0.16332877127617401</v>
      </c>
      <c r="H16" s="21">
        <v>0.16326920489681901</v>
      </c>
      <c r="I16" s="21">
        <v>0.172353715412813</v>
      </c>
      <c r="J16" s="21">
        <v>0.17659904887908201</v>
      </c>
      <c r="K16" s="21">
        <v>0.18817461596094401</v>
      </c>
      <c r="L16" s="21">
        <v>0.14263766842169301</v>
      </c>
      <c r="M16" s="21"/>
      <c r="N16" s="21">
        <v>0.14481864420357399</v>
      </c>
      <c r="O16" s="21">
        <v>0.15437521137833099</v>
      </c>
      <c r="P16" s="21">
        <v>0.16834397101255499</v>
      </c>
      <c r="Q16" s="21">
        <v>0.19637530344368101</v>
      </c>
      <c r="R16" s="21"/>
      <c r="S16" s="21">
        <v>0.15366055516916199</v>
      </c>
      <c r="T16" s="21">
        <v>0.163537712806087</v>
      </c>
      <c r="U16" s="21">
        <v>0.18800344697445001</v>
      </c>
      <c r="V16" s="21">
        <v>0.11985229849723</v>
      </c>
      <c r="W16" s="21">
        <v>0.19150986730692299</v>
      </c>
      <c r="X16" s="21">
        <v>0.193077929441586</v>
      </c>
      <c r="Y16" s="21">
        <v>0.15141403859080799</v>
      </c>
      <c r="Z16" s="21">
        <v>0.140425212450907</v>
      </c>
      <c r="AA16" s="21">
        <v>0.161396129558558</v>
      </c>
      <c r="AB16" s="21">
        <v>0.20810824351246701</v>
      </c>
      <c r="AC16" s="21">
        <v>0.15150366557349801</v>
      </c>
      <c r="AD16" s="21">
        <v>0.17040562875902099</v>
      </c>
      <c r="AE16" s="21"/>
      <c r="AF16" s="21">
        <v>0.16409189679605601</v>
      </c>
      <c r="AG16" s="21">
        <v>0.184209046037493</v>
      </c>
      <c r="AH16" s="21">
        <v>0.149330122278478</v>
      </c>
      <c r="AI16" s="21">
        <v>0.14125209963108601</v>
      </c>
      <c r="AJ16" s="21">
        <v>0.139624951644784</v>
      </c>
      <c r="AK16" s="21"/>
      <c r="AL16" s="21">
        <v>0.16223292291574601</v>
      </c>
      <c r="AM16" s="21">
        <v>0.16044695258005701</v>
      </c>
      <c r="AN16" s="21">
        <v>0.14345841037267401</v>
      </c>
      <c r="AO16" s="21">
        <v>0.171703175605009</v>
      </c>
      <c r="AP16" s="21">
        <v>0.17211882020465299</v>
      </c>
      <c r="AQ16" s="21">
        <v>0.24768076679447501</v>
      </c>
      <c r="AR16" s="21"/>
      <c r="AS16" s="21">
        <v>0.15631671835626601</v>
      </c>
      <c r="AT16" s="21">
        <v>0.17814064114230199</v>
      </c>
      <c r="AU16" s="21"/>
      <c r="AV16" s="21">
        <v>0.15561943267731099</v>
      </c>
      <c r="AW16" s="21">
        <v>0.15794058137325401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AW21"/>
  <sheetViews>
    <sheetView showGridLines="0" topLeftCell="A2" workbookViewId="0">
      <pane xSplit="2" topLeftCell="C1" activePane="topRight" state="frozen"/>
      <selection pane="topRight" activeCell="A9" sqref="A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0.210666545293105</v>
      </c>
      <c r="D9" s="17">
        <v>0.22316958246850199</v>
      </c>
      <c r="E9" s="17">
        <v>0.19727174815797399</v>
      </c>
      <c r="F9" s="17"/>
      <c r="G9" s="17">
        <v>0.17895038262610699</v>
      </c>
      <c r="H9" s="17">
        <v>0.25390119296973901</v>
      </c>
      <c r="I9" s="17">
        <v>0.228929903087842</v>
      </c>
      <c r="J9" s="17">
        <v>0.18036508230364201</v>
      </c>
      <c r="K9" s="17">
        <v>0.17521328712607501</v>
      </c>
      <c r="L9" s="17">
        <v>0.23028249980268201</v>
      </c>
      <c r="M9" s="17"/>
      <c r="N9" s="17">
        <v>0.24382636726594201</v>
      </c>
      <c r="O9" s="17">
        <v>0.19871356666752599</v>
      </c>
      <c r="P9" s="17">
        <v>0.214702182011662</v>
      </c>
      <c r="Q9" s="17">
        <v>0.184252301912185</v>
      </c>
      <c r="R9" s="17"/>
      <c r="S9" s="17">
        <v>0.23264057820070799</v>
      </c>
      <c r="T9" s="17">
        <v>0.246813522039598</v>
      </c>
      <c r="U9" s="17">
        <v>0.23016579337703699</v>
      </c>
      <c r="V9" s="17">
        <v>0.203410597498274</v>
      </c>
      <c r="W9" s="17">
        <v>0.17537534055699899</v>
      </c>
      <c r="X9" s="17">
        <v>0.19251744966703799</v>
      </c>
      <c r="Y9" s="17">
        <v>0.224765402662195</v>
      </c>
      <c r="Z9" s="17">
        <v>0.23750637471733799</v>
      </c>
      <c r="AA9" s="17">
        <v>0.20151216133754901</v>
      </c>
      <c r="AB9" s="17">
        <v>0.16724167409898899</v>
      </c>
      <c r="AC9" s="17">
        <v>0.16454142924677401</v>
      </c>
      <c r="AD9" s="17">
        <v>0.224570619632463</v>
      </c>
      <c r="AE9" s="17"/>
      <c r="AF9" s="17">
        <v>0.222961837886957</v>
      </c>
      <c r="AG9" s="17">
        <v>0.20248615142184501</v>
      </c>
      <c r="AH9" s="17">
        <v>0.20242444900725401</v>
      </c>
      <c r="AI9" s="17">
        <v>0.23384706242269801</v>
      </c>
      <c r="AJ9" s="17">
        <v>0.28966474070393</v>
      </c>
      <c r="AK9" s="17"/>
      <c r="AL9" s="17">
        <v>0.24556792589037801</v>
      </c>
      <c r="AM9" s="17">
        <v>0.17193147642170001</v>
      </c>
      <c r="AN9" s="17">
        <v>0.179429630360567</v>
      </c>
      <c r="AO9" s="17">
        <v>0.23896038243120801</v>
      </c>
      <c r="AP9" s="17">
        <v>0.21723448404344201</v>
      </c>
      <c r="AQ9" s="17">
        <v>0.204364908492461</v>
      </c>
      <c r="AR9" s="17"/>
      <c r="AS9" s="17">
        <v>0.24046300705292101</v>
      </c>
      <c r="AT9" s="17">
        <v>0.17518335926474901</v>
      </c>
      <c r="AU9" s="17"/>
      <c r="AV9" s="17">
        <v>0.26094987120601498</v>
      </c>
      <c r="AW9" s="17">
        <v>0.19275248891616301</v>
      </c>
    </row>
    <row r="10" spans="2:49" x14ac:dyDescent="0.3">
      <c r="B10" s="18" t="s">
        <v>172</v>
      </c>
      <c r="C10" s="17">
        <v>0.52698562161711704</v>
      </c>
      <c r="D10" s="17">
        <v>0.487974833621872</v>
      </c>
      <c r="E10" s="17">
        <v>0.56529631380976497</v>
      </c>
      <c r="F10" s="17"/>
      <c r="G10" s="17">
        <v>0.49019230926990198</v>
      </c>
      <c r="H10" s="17">
        <v>0.507036599533217</v>
      </c>
      <c r="I10" s="17">
        <v>0.48405602607508302</v>
      </c>
      <c r="J10" s="17">
        <v>0.55373330260926401</v>
      </c>
      <c r="K10" s="17">
        <v>0.57776846678663296</v>
      </c>
      <c r="L10" s="17">
        <v>0.547081018839918</v>
      </c>
      <c r="M10" s="17"/>
      <c r="N10" s="17">
        <v>0.54301284828604102</v>
      </c>
      <c r="O10" s="17">
        <v>0.55490233277190704</v>
      </c>
      <c r="P10" s="17">
        <v>0.52294829033682</v>
      </c>
      <c r="Q10" s="17">
        <v>0.48436487016449598</v>
      </c>
      <c r="R10" s="17"/>
      <c r="S10" s="17">
        <v>0.49521783079867698</v>
      </c>
      <c r="T10" s="17">
        <v>0.550609123760888</v>
      </c>
      <c r="U10" s="17">
        <v>0.47832526273659098</v>
      </c>
      <c r="V10" s="17">
        <v>0.56321334807648804</v>
      </c>
      <c r="W10" s="17">
        <v>0.534039775541854</v>
      </c>
      <c r="X10" s="17">
        <v>0.53866072047361602</v>
      </c>
      <c r="Y10" s="17">
        <v>0.51381801438788</v>
      </c>
      <c r="Z10" s="17">
        <v>0.50289890876004995</v>
      </c>
      <c r="AA10" s="17">
        <v>0.51104522740446201</v>
      </c>
      <c r="AB10" s="17">
        <v>0.57817606561702695</v>
      </c>
      <c r="AC10" s="17">
        <v>0.56638750317221598</v>
      </c>
      <c r="AD10" s="17">
        <v>0.44893694612513602</v>
      </c>
      <c r="AE10" s="17"/>
      <c r="AF10" s="17">
        <v>0.49099546471785199</v>
      </c>
      <c r="AG10" s="17">
        <v>0.53758989087641895</v>
      </c>
      <c r="AH10" s="17">
        <v>0.56445484006038205</v>
      </c>
      <c r="AI10" s="17">
        <v>0.48697180557887598</v>
      </c>
      <c r="AJ10" s="17">
        <v>0.46150153554933299</v>
      </c>
      <c r="AK10" s="17"/>
      <c r="AL10" s="17">
        <v>0.48873439671899499</v>
      </c>
      <c r="AM10" s="17">
        <v>0.53910526475830201</v>
      </c>
      <c r="AN10" s="17">
        <v>0.55485011106334803</v>
      </c>
      <c r="AO10" s="17">
        <v>0.52051573079366098</v>
      </c>
      <c r="AP10" s="17">
        <v>0.58131064184956305</v>
      </c>
      <c r="AQ10" s="17">
        <v>0.50629201969502102</v>
      </c>
      <c r="AR10" s="17"/>
      <c r="AS10" s="17">
        <v>0.53677205809473705</v>
      </c>
      <c r="AT10" s="17">
        <v>0.51533142089727002</v>
      </c>
      <c r="AU10" s="17"/>
      <c r="AV10" s="17">
        <v>0.52050967375692403</v>
      </c>
      <c r="AW10" s="17">
        <v>0.574644461460042</v>
      </c>
    </row>
    <row r="11" spans="2:49" x14ac:dyDescent="0.3">
      <c r="B11" s="18" t="s">
        <v>173</v>
      </c>
      <c r="C11" s="17">
        <v>0.14083145415384199</v>
      </c>
      <c r="D11" s="17">
        <v>0.15594220227004399</v>
      </c>
      <c r="E11" s="17">
        <v>0.12710511227033999</v>
      </c>
      <c r="F11" s="17"/>
      <c r="G11" s="17">
        <v>0.19395095821349101</v>
      </c>
      <c r="H11" s="17">
        <v>0.126245179339465</v>
      </c>
      <c r="I11" s="17">
        <v>0.17590235073524199</v>
      </c>
      <c r="J11" s="17">
        <v>0.14901391149842599</v>
      </c>
      <c r="K11" s="17">
        <v>9.7519108557902398E-2</v>
      </c>
      <c r="L11" s="17">
        <v>0.11087556328739499</v>
      </c>
      <c r="M11" s="17"/>
      <c r="N11" s="17">
        <v>0.115604801343686</v>
      </c>
      <c r="O11" s="17">
        <v>0.124547831908579</v>
      </c>
      <c r="P11" s="17">
        <v>0.14702950904422299</v>
      </c>
      <c r="Q11" s="17">
        <v>0.17934451918691799</v>
      </c>
      <c r="R11" s="17"/>
      <c r="S11" s="17">
        <v>0.16342905727472401</v>
      </c>
      <c r="T11" s="17">
        <v>0.115161767255627</v>
      </c>
      <c r="U11" s="17">
        <v>0.137549751323923</v>
      </c>
      <c r="V11" s="17">
        <v>0.130968072208798</v>
      </c>
      <c r="W11" s="17">
        <v>0.173174358187932</v>
      </c>
      <c r="X11" s="17">
        <v>0.14908941533777401</v>
      </c>
      <c r="Y11" s="17">
        <v>0.13172171840382901</v>
      </c>
      <c r="Z11" s="17">
        <v>0.14073877212528099</v>
      </c>
      <c r="AA11" s="17">
        <v>0.15379030338760299</v>
      </c>
      <c r="AB11" s="17">
        <v>0.112349473007191</v>
      </c>
      <c r="AC11" s="17">
        <v>0.12576181096021199</v>
      </c>
      <c r="AD11" s="17">
        <v>0.172325349894556</v>
      </c>
      <c r="AE11" s="17"/>
      <c r="AF11" s="17">
        <v>0.162940272014196</v>
      </c>
      <c r="AG11" s="17">
        <v>0.13941995740885901</v>
      </c>
      <c r="AH11" s="17">
        <v>0.112264884468511</v>
      </c>
      <c r="AI11" s="17">
        <v>0.17622853206750999</v>
      </c>
      <c r="AJ11" s="17">
        <v>3.16942856770627E-2</v>
      </c>
      <c r="AK11" s="17"/>
      <c r="AL11" s="17">
        <v>0.13592814211243201</v>
      </c>
      <c r="AM11" s="17">
        <v>0.16537480462014301</v>
      </c>
      <c r="AN11" s="17">
        <v>0.12367602998897</v>
      </c>
      <c r="AO11" s="17">
        <v>0.14431235585230701</v>
      </c>
      <c r="AP11" s="17">
        <v>9.6770264078574197E-2</v>
      </c>
      <c r="AQ11" s="17">
        <v>0.141916564609009</v>
      </c>
      <c r="AR11" s="17"/>
      <c r="AS11" s="17">
        <v>0.12638645543996399</v>
      </c>
      <c r="AT11" s="17">
        <v>0.15803331458531</v>
      </c>
      <c r="AU11" s="17"/>
      <c r="AV11" s="17">
        <v>0.140884390352331</v>
      </c>
      <c r="AW11" s="17">
        <v>9.2623162951028806E-2</v>
      </c>
    </row>
    <row r="12" spans="2:49" x14ac:dyDescent="0.3">
      <c r="B12" s="18" t="s">
        <v>174</v>
      </c>
      <c r="C12" s="17">
        <v>7.4542831644073299E-2</v>
      </c>
      <c r="D12" s="17">
        <v>9.1106215146168096E-2</v>
      </c>
      <c r="E12" s="17">
        <v>5.7975934407541403E-2</v>
      </c>
      <c r="F12" s="17"/>
      <c r="G12" s="17">
        <v>0.104863637988921</v>
      </c>
      <c r="H12" s="17">
        <v>7.5834024828450794E-2</v>
      </c>
      <c r="I12" s="17">
        <v>6.6964397669843106E-2</v>
      </c>
      <c r="J12" s="17">
        <v>7.41229416954238E-2</v>
      </c>
      <c r="K12" s="17">
        <v>7.8707593561245695E-2</v>
      </c>
      <c r="L12" s="17">
        <v>5.69378902623374E-2</v>
      </c>
      <c r="M12" s="17"/>
      <c r="N12" s="17">
        <v>6.2948152325350698E-2</v>
      </c>
      <c r="O12" s="17">
        <v>7.5808844038566595E-2</v>
      </c>
      <c r="P12" s="17">
        <v>7.1400646843874496E-2</v>
      </c>
      <c r="Q12" s="17">
        <v>8.7523570177654497E-2</v>
      </c>
      <c r="R12" s="17"/>
      <c r="S12" s="17">
        <v>7.0953509341350196E-2</v>
      </c>
      <c r="T12" s="17">
        <v>4.4731287752952799E-2</v>
      </c>
      <c r="U12" s="17">
        <v>8.4050663922492594E-2</v>
      </c>
      <c r="V12" s="17">
        <v>5.43001519795887E-2</v>
      </c>
      <c r="W12" s="17">
        <v>8.1046641714202894E-2</v>
      </c>
      <c r="X12" s="17">
        <v>7.2974647117012903E-2</v>
      </c>
      <c r="Y12" s="17">
        <v>8.1718416515295003E-2</v>
      </c>
      <c r="Z12" s="17">
        <v>8.4337015989985706E-2</v>
      </c>
      <c r="AA12" s="17">
        <v>9.4225093204319002E-2</v>
      </c>
      <c r="AB12" s="17">
        <v>0.11267779928426799</v>
      </c>
      <c r="AC12" s="17">
        <v>5.2990405100172597E-2</v>
      </c>
      <c r="AD12" s="17">
        <v>6.29916149719707E-2</v>
      </c>
      <c r="AE12" s="17"/>
      <c r="AF12" s="17">
        <v>8.0072415257324406E-2</v>
      </c>
      <c r="AG12" s="17">
        <v>8.5278153365765094E-2</v>
      </c>
      <c r="AH12" s="17">
        <v>6.7998666474018699E-2</v>
      </c>
      <c r="AI12" s="17">
        <v>6.1351497672693101E-2</v>
      </c>
      <c r="AJ12" s="17">
        <v>0.187225161674996</v>
      </c>
      <c r="AK12" s="17"/>
      <c r="AL12" s="17">
        <v>7.9872006243282695E-2</v>
      </c>
      <c r="AM12" s="17">
        <v>7.00117591173781E-2</v>
      </c>
      <c r="AN12" s="17">
        <v>0.112567478822255</v>
      </c>
      <c r="AO12" s="17">
        <v>6.4866849533486801E-2</v>
      </c>
      <c r="AP12" s="17">
        <v>4.9553878361805699E-2</v>
      </c>
      <c r="AQ12" s="17">
        <v>7.3199222175663103E-2</v>
      </c>
      <c r="AR12" s="17"/>
      <c r="AS12" s="17">
        <v>6.1042788616997697E-2</v>
      </c>
      <c r="AT12" s="17">
        <v>9.0619389390488803E-2</v>
      </c>
      <c r="AU12" s="17"/>
      <c r="AV12" s="17">
        <v>4.2333204668079098E-2</v>
      </c>
      <c r="AW12" s="17">
        <v>0.10461431511590701</v>
      </c>
    </row>
    <row r="13" spans="2:49" x14ac:dyDescent="0.3">
      <c r="B13" s="18" t="s">
        <v>175</v>
      </c>
      <c r="C13" s="17">
        <v>2.66751284124793E-2</v>
      </c>
      <c r="D13" s="17">
        <v>2.3296956252445999E-2</v>
      </c>
      <c r="E13" s="17">
        <v>3.01621836710508E-2</v>
      </c>
      <c r="F13" s="17"/>
      <c r="G13" s="17">
        <v>1.5653220769258298E-2</v>
      </c>
      <c r="H13" s="17">
        <v>2.6504768309780002E-2</v>
      </c>
      <c r="I13" s="17">
        <v>3.5456785481814801E-2</v>
      </c>
      <c r="J13" s="17">
        <v>2.6953729954647399E-2</v>
      </c>
      <c r="K13" s="17">
        <v>3.3667749708631602E-2</v>
      </c>
      <c r="L13" s="17">
        <v>2.2090205028604801E-2</v>
      </c>
      <c r="M13" s="17"/>
      <c r="N13" s="17">
        <v>2.1634246146595499E-2</v>
      </c>
      <c r="O13" s="17">
        <v>2.61126091943009E-2</v>
      </c>
      <c r="P13" s="17">
        <v>2.8657381127403E-2</v>
      </c>
      <c r="Q13" s="17">
        <v>3.1252659134548E-2</v>
      </c>
      <c r="R13" s="17"/>
      <c r="S13" s="17">
        <v>1.53903615037786E-2</v>
      </c>
      <c r="T13" s="17">
        <v>1.7164238320751601E-2</v>
      </c>
      <c r="U13" s="17">
        <v>3.0439310663523102E-2</v>
      </c>
      <c r="V13" s="17">
        <v>2.4482003884087299E-2</v>
      </c>
      <c r="W13" s="17">
        <v>3.6363883999012699E-2</v>
      </c>
      <c r="X13" s="17">
        <v>3.1061999256139401E-2</v>
      </c>
      <c r="Y13" s="17">
        <v>1.59503982348933E-2</v>
      </c>
      <c r="Z13" s="17">
        <v>2.3665370387003899E-2</v>
      </c>
      <c r="AA13" s="17">
        <v>3.53463876981297E-2</v>
      </c>
      <c r="AB13" s="17">
        <v>1.51980450560574E-2</v>
      </c>
      <c r="AC13" s="17">
        <v>5.1324165862096198E-2</v>
      </c>
      <c r="AD13" s="17">
        <v>7.5786467470994406E-2</v>
      </c>
      <c r="AE13" s="17"/>
      <c r="AF13" s="17">
        <v>1.8961629274349801E-2</v>
      </c>
      <c r="AG13" s="17">
        <v>1.8309171310304701E-2</v>
      </c>
      <c r="AH13" s="17">
        <v>3.3936881036150501E-2</v>
      </c>
      <c r="AI13" s="17">
        <v>3.4642573194398001E-2</v>
      </c>
      <c r="AJ13" s="17">
        <v>0</v>
      </c>
      <c r="AK13" s="17"/>
      <c r="AL13" s="17">
        <v>3.5364626818613999E-2</v>
      </c>
      <c r="AM13" s="17">
        <v>2.4129357680775201E-2</v>
      </c>
      <c r="AN13" s="17">
        <v>1.8003818355884001E-2</v>
      </c>
      <c r="AO13" s="17">
        <v>1.4538416883422599E-2</v>
      </c>
      <c r="AP13" s="17">
        <v>3.3237765234940798E-2</v>
      </c>
      <c r="AQ13" s="17">
        <v>4.6194405771187601E-2</v>
      </c>
      <c r="AR13" s="17"/>
      <c r="AS13" s="17">
        <v>2.17163836900966E-2</v>
      </c>
      <c r="AT13" s="17">
        <v>3.2580261138296103E-2</v>
      </c>
      <c r="AU13" s="17"/>
      <c r="AV13" s="17">
        <v>2.2710522324201201E-2</v>
      </c>
      <c r="AW13" s="17">
        <v>1.9401199239296299E-2</v>
      </c>
    </row>
    <row r="14" spans="2:49" x14ac:dyDescent="0.3">
      <c r="B14" s="18" t="s">
        <v>176</v>
      </c>
      <c r="C14" s="17">
        <v>2.02984188793837E-2</v>
      </c>
      <c r="D14" s="17">
        <v>1.85102102409678E-2</v>
      </c>
      <c r="E14" s="17">
        <v>2.21887076833291E-2</v>
      </c>
      <c r="F14" s="17"/>
      <c r="G14" s="17">
        <v>1.63894911323204E-2</v>
      </c>
      <c r="H14" s="17">
        <v>1.0478235019348E-2</v>
      </c>
      <c r="I14" s="17">
        <v>8.6905369501747692E-3</v>
      </c>
      <c r="J14" s="17">
        <v>1.5811031938597099E-2</v>
      </c>
      <c r="K14" s="17">
        <v>3.7123794259512302E-2</v>
      </c>
      <c r="L14" s="17">
        <v>3.2732822779063399E-2</v>
      </c>
      <c r="M14" s="17"/>
      <c r="N14" s="17">
        <v>1.2973584632385699E-2</v>
      </c>
      <c r="O14" s="17">
        <v>1.9914815419119599E-2</v>
      </c>
      <c r="P14" s="17">
        <v>1.52619906360175E-2</v>
      </c>
      <c r="Q14" s="17">
        <v>3.3262079424197503E-2</v>
      </c>
      <c r="R14" s="17"/>
      <c r="S14" s="17">
        <v>2.2368662880762499E-2</v>
      </c>
      <c r="T14" s="17">
        <v>2.5520060870183801E-2</v>
      </c>
      <c r="U14" s="17">
        <v>3.9469217976433497E-2</v>
      </c>
      <c r="V14" s="17">
        <v>2.3625826352763901E-2</v>
      </c>
      <c r="W14" s="17">
        <v>0</v>
      </c>
      <c r="X14" s="17">
        <v>1.56957681484198E-2</v>
      </c>
      <c r="Y14" s="17">
        <v>3.2026049795908597E-2</v>
      </c>
      <c r="Z14" s="17">
        <v>1.08535580203417E-2</v>
      </c>
      <c r="AA14" s="17">
        <v>4.0808269679376103E-3</v>
      </c>
      <c r="AB14" s="17">
        <v>1.4356942936469001E-2</v>
      </c>
      <c r="AC14" s="17">
        <v>3.8994685658528899E-2</v>
      </c>
      <c r="AD14" s="17">
        <v>1.53890019048797E-2</v>
      </c>
      <c r="AE14" s="17"/>
      <c r="AF14" s="17">
        <v>2.4068380849320701E-2</v>
      </c>
      <c r="AG14" s="17">
        <v>1.6916675616807399E-2</v>
      </c>
      <c r="AH14" s="17">
        <v>1.89202789536837E-2</v>
      </c>
      <c r="AI14" s="17">
        <v>6.9585290638246198E-3</v>
      </c>
      <c r="AJ14" s="17">
        <v>2.9914276394677801E-2</v>
      </c>
      <c r="AK14" s="17"/>
      <c r="AL14" s="17">
        <v>1.4532902216298001E-2</v>
      </c>
      <c r="AM14" s="17">
        <v>2.9447337401701999E-2</v>
      </c>
      <c r="AN14" s="17">
        <v>1.14729314089752E-2</v>
      </c>
      <c r="AO14" s="17">
        <v>1.6806264505914999E-2</v>
      </c>
      <c r="AP14" s="17">
        <v>2.1892966431673901E-2</v>
      </c>
      <c r="AQ14" s="17">
        <v>2.8032879256657602E-2</v>
      </c>
      <c r="AR14" s="17"/>
      <c r="AS14" s="17">
        <v>1.3619307105283401E-2</v>
      </c>
      <c r="AT14" s="17">
        <v>2.8252254723886702E-2</v>
      </c>
      <c r="AU14" s="17"/>
      <c r="AV14" s="17">
        <v>1.26123376924503E-2</v>
      </c>
      <c r="AW14" s="17">
        <v>1.5964372317563699E-2</v>
      </c>
    </row>
    <row r="15" spans="2:49" x14ac:dyDescent="0.3">
      <c r="B15" s="18" t="s">
        <v>177</v>
      </c>
      <c r="C15" s="21">
        <v>0.73765216691022195</v>
      </c>
      <c r="D15" s="21">
        <v>0.71114441609037404</v>
      </c>
      <c r="E15" s="21">
        <v>0.76256806196773896</v>
      </c>
      <c r="F15" s="21"/>
      <c r="G15" s="21">
        <v>0.66914269189600895</v>
      </c>
      <c r="H15" s="21">
        <v>0.76093779250295701</v>
      </c>
      <c r="I15" s="21">
        <v>0.71298592916292503</v>
      </c>
      <c r="J15" s="21">
        <v>0.73409838491290602</v>
      </c>
      <c r="K15" s="21">
        <v>0.75298175391270805</v>
      </c>
      <c r="L15" s="21">
        <v>0.7773635186426</v>
      </c>
      <c r="M15" s="21"/>
      <c r="N15" s="21">
        <v>0.786839215551983</v>
      </c>
      <c r="O15" s="21">
        <v>0.75361589943943397</v>
      </c>
      <c r="P15" s="21">
        <v>0.73765047234848202</v>
      </c>
      <c r="Q15" s="21">
        <v>0.66861717207668203</v>
      </c>
      <c r="R15" s="21"/>
      <c r="S15" s="21">
        <v>0.72785840899938403</v>
      </c>
      <c r="T15" s="21">
        <v>0.79742264580048505</v>
      </c>
      <c r="U15" s="21">
        <v>0.70849105611362795</v>
      </c>
      <c r="V15" s="21">
        <v>0.76662394557476199</v>
      </c>
      <c r="W15" s="21">
        <v>0.70941511609885299</v>
      </c>
      <c r="X15" s="21">
        <v>0.731178170140654</v>
      </c>
      <c r="Y15" s="21">
        <v>0.73858341705007402</v>
      </c>
      <c r="Z15" s="21">
        <v>0.74040528347738799</v>
      </c>
      <c r="AA15" s="21">
        <v>0.71255738874201102</v>
      </c>
      <c r="AB15" s="21">
        <v>0.74541773971601499</v>
      </c>
      <c r="AC15" s="21">
        <v>0.73092893241899004</v>
      </c>
      <c r="AD15" s="21">
        <v>0.67350756575759896</v>
      </c>
      <c r="AE15" s="21"/>
      <c r="AF15" s="21">
        <v>0.71395730260480905</v>
      </c>
      <c r="AG15" s="21">
        <v>0.74007604229826296</v>
      </c>
      <c r="AH15" s="21">
        <v>0.76687928906763603</v>
      </c>
      <c r="AI15" s="21">
        <v>0.72081886800157402</v>
      </c>
      <c r="AJ15" s="21">
        <v>0.75116627625326304</v>
      </c>
      <c r="AK15" s="21"/>
      <c r="AL15" s="21">
        <v>0.734302322609373</v>
      </c>
      <c r="AM15" s="21">
        <v>0.71103674118000104</v>
      </c>
      <c r="AN15" s="21">
        <v>0.73427974142391605</v>
      </c>
      <c r="AO15" s="21">
        <v>0.75947611322486897</v>
      </c>
      <c r="AP15" s="21">
        <v>0.79854512589300497</v>
      </c>
      <c r="AQ15" s="21">
        <v>0.71065692818748305</v>
      </c>
      <c r="AR15" s="21"/>
      <c r="AS15" s="21">
        <v>0.77723506514765806</v>
      </c>
      <c r="AT15" s="21">
        <v>0.69051478016201895</v>
      </c>
      <c r="AU15" s="21"/>
      <c r="AV15" s="21">
        <v>0.78145954496293901</v>
      </c>
      <c r="AW15" s="21">
        <v>0.76739695037620503</v>
      </c>
    </row>
    <row r="16" spans="2:49" x14ac:dyDescent="0.3">
      <c r="B16" s="18" t="s">
        <v>178</v>
      </c>
      <c r="C16" s="21">
        <v>0.10121796005655299</v>
      </c>
      <c r="D16" s="21">
        <v>0.114403171398614</v>
      </c>
      <c r="E16" s="21">
        <v>8.8138118078592106E-2</v>
      </c>
      <c r="F16" s="21"/>
      <c r="G16" s="21">
        <v>0.120516858758179</v>
      </c>
      <c r="H16" s="21">
        <v>0.10233879313823099</v>
      </c>
      <c r="I16" s="21">
        <v>0.102421183151658</v>
      </c>
      <c r="J16" s="21">
        <v>0.101076671650071</v>
      </c>
      <c r="K16" s="21">
        <v>0.112375343269877</v>
      </c>
      <c r="L16" s="21">
        <v>7.9028095290942194E-2</v>
      </c>
      <c r="M16" s="21"/>
      <c r="N16" s="21">
        <v>8.4582398471946194E-2</v>
      </c>
      <c r="O16" s="21">
        <v>0.101921453232867</v>
      </c>
      <c r="P16" s="21">
        <v>0.100058027971278</v>
      </c>
      <c r="Q16" s="21">
        <v>0.118776229312202</v>
      </c>
      <c r="R16" s="21"/>
      <c r="S16" s="21">
        <v>8.6343870845128901E-2</v>
      </c>
      <c r="T16" s="21">
        <v>6.1895526073704403E-2</v>
      </c>
      <c r="U16" s="21">
        <v>0.11448997458601599</v>
      </c>
      <c r="V16" s="21">
        <v>7.8782155863675998E-2</v>
      </c>
      <c r="W16" s="21">
        <v>0.117410525713216</v>
      </c>
      <c r="X16" s="21">
        <v>0.10403664637315201</v>
      </c>
      <c r="Y16" s="21">
        <v>9.7668814750188293E-2</v>
      </c>
      <c r="Z16" s="21">
        <v>0.10800238637699</v>
      </c>
      <c r="AA16" s="21">
        <v>0.12957148090244899</v>
      </c>
      <c r="AB16" s="21">
        <v>0.12787584434032501</v>
      </c>
      <c r="AC16" s="21">
        <v>0.104314570962269</v>
      </c>
      <c r="AD16" s="21">
        <v>0.138778082442965</v>
      </c>
      <c r="AE16" s="21"/>
      <c r="AF16" s="21">
        <v>9.9034044531674206E-2</v>
      </c>
      <c r="AG16" s="21">
        <v>0.10358732467607</v>
      </c>
      <c r="AH16" s="21">
        <v>0.10193554751016901</v>
      </c>
      <c r="AI16" s="21">
        <v>9.5994070867091094E-2</v>
      </c>
      <c r="AJ16" s="21">
        <v>0.187225161674996</v>
      </c>
      <c r="AK16" s="21"/>
      <c r="AL16" s="21">
        <v>0.11523663306189701</v>
      </c>
      <c r="AM16" s="21">
        <v>9.4141116798153304E-2</v>
      </c>
      <c r="AN16" s="21">
        <v>0.13057129717813901</v>
      </c>
      <c r="AO16" s="21">
        <v>7.9405266416909495E-2</v>
      </c>
      <c r="AP16" s="21">
        <v>8.2791643596746498E-2</v>
      </c>
      <c r="AQ16" s="21">
        <v>0.119393627946851</v>
      </c>
      <c r="AR16" s="21"/>
      <c r="AS16" s="21">
        <v>8.2759172307094203E-2</v>
      </c>
      <c r="AT16" s="21">
        <v>0.123199650528785</v>
      </c>
      <c r="AU16" s="21"/>
      <c r="AV16" s="21">
        <v>6.5043726992280296E-2</v>
      </c>
      <c r="AW16" s="21">
        <v>0.124015514355203</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AW21"/>
  <sheetViews>
    <sheetView showGridLines="0" topLeftCell="A2" workbookViewId="0">
      <pane xSplit="2" topLeftCell="C1" activePane="topRight" state="frozen"/>
      <selection pane="topRight" activeCell="A9" sqref="A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0.17531714069592499</v>
      </c>
      <c r="D9" s="17">
        <v>0.18749735775751999</v>
      </c>
      <c r="E9" s="17">
        <v>0.16290536251888599</v>
      </c>
      <c r="F9" s="17"/>
      <c r="G9" s="17">
        <v>0.15438281595376499</v>
      </c>
      <c r="H9" s="17">
        <v>0.216765601160675</v>
      </c>
      <c r="I9" s="17">
        <v>0.175972883686561</v>
      </c>
      <c r="J9" s="17">
        <v>0.15697798062340901</v>
      </c>
      <c r="K9" s="17">
        <v>0.15022698775594101</v>
      </c>
      <c r="L9" s="17">
        <v>0.18688123944395699</v>
      </c>
      <c r="M9" s="17"/>
      <c r="N9" s="17">
        <v>0.20131858225764901</v>
      </c>
      <c r="O9" s="17">
        <v>0.163422354055931</v>
      </c>
      <c r="P9" s="17">
        <v>0.19904042517251</v>
      </c>
      <c r="Q9" s="17">
        <v>0.13886730836293101</v>
      </c>
      <c r="R9" s="17"/>
      <c r="S9" s="17">
        <v>0.19566363210635301</v>
      </c>
      <c r="T9" s="17">
        <v>0.20920575381137799</v>
      </c>
      <c r="U9" s="17">
        <v>0.18437644383344701</v>
      </c>
      <c r="V9" s="17">
        <v>0.15250373934531899</v>
      </c>
      <c r="W9" s="17">
        <v>0.15376968544147501</v>
      </c>
      <c r="X9" s="17">
        <v>0.16500808396904501</v>
      </c>
      <c r="Y9" s="17">
        <v>0.17169902200946799</v>
      </c>
      <c r="Z9" s="17">
        <v>0.18949461733523301</v>
      </c>
      <c r="AA9" s="17">
        <v>0.182339764240255</v>
      </c>
      <c r="AB9" s="17">
        <v>0.13990000631765201</v>
      </c>
      <c r="AC9" s="17">
        <v>0.15252859961839901</v>
      </c>
      <c r="AD9" s="17">
        <v>0.16749443192428401</v>
      </c>
      <c r="AE9" s="17"/>
      <c r="AF9" s="17">
        <v>0.15387831337673899</v>
      </c>
      <c r="AG9" s="17">
        <v>0.181927879496213</v>
      </c>
      <c r="AH9" s="17">
        <v>0.17214035062152899</v>
      </c>
      <c r="AI9" s="17">
        <v>0.22609241218925999</v>
      </c>
      <c r="AJ9" s="17">
        <v>0.14446383849779701</v>
      </c>
      <c r="AK9" s="17"/>
      <c r="AL9" s="17">
        <v>0.215634334920806</v>
      </c>
      <c r="AM9" s="17">
        <v>0.147423052569889</v>
      </c>
      <c r="AN9" s="17">
        <v>0.16318448957175899</v>
      </c>
      <c r="AO9" s="17">
        <v>0.18035101310565799</v>
      </c>
      <c r="AP9" s="17">
        <v>0.15000068519061499</v>
      </c>
      <c r="AQ9" s="17">
        <v>0.173137179098313</v>
      </c>
      <c r="AR9" s="17"/>
      <c r="AS9" s="17">
        <v>0.20035534691976001</v>
      </c>
      <c r="AT9" s="17">
        <v>0.14550033437783899</v>
      </c>
      <c r="AU9" s="17"/>
      <c r="AV9" s="17">
        <v>0.21639524810122401</v>
      </c>
      <c r="AW9" s="17">
        <v>0.16300107002743999</v>
      </c>
    </row>
    <row r="10" spans="2:49" x14ac:dyDescent="0.3">
      <c r="B10" s="18" t="s">
        <v>172</v>
      </c>
      <c r="C10" s="17">
        <v>0.453290623686262</v>
      </c>
      <c r="D10" s="17">
        <v>0.43923262754716202</v>
      </c>
      <c r="E10" s="17">
        <v>0.46846228786828198</v>
      </c>
      <c r="F10" s="17"/>
      <c r="G10" s="17">
        <v>0.45614971510968599</v>
      </c>
      <c r="H10" s="17">
        <v>0.43588096380976799</v>
      </c>
      <c r="I10" s="17">
        <v>0.44001284043724498</v>
      </c>
      <c r="J10" s="17">
        <v>0.48027962237776201</v>
      </c>
      <c r="K10" s="17">
        <v>0.46770668907702301</v>
      </c>
      <c r="L10" s="17">
        <v>0.44475702403901701</v>
      </c>
      <c r="M10" s="17"/>
      <c r="N10" s="17">
        <v>0.49741016535656601</v>
      </c>
      <c r="O10" s="17">
        <v>0.47941198601309198</v>
      </c>
      <c r="P10" s="17">
        <v>0.42881835975800497</v>
      </c>
      <c r="Q10" s="17">
        <v>0.401302841811917</v>
      </c>
      <c r="R10" s="17"/>
      <c r="S10" s="17">
        <v>0.40062004751222202</v>
      </c>
      <c r="T10" s="17">
        <v>0.50331072362860396</v>
      </c>
      <c r="U10" s="17">
        <v>0.43142378551874</v>
      </c>
      <c r="V10" s="17">
        <v>0.44177992795737597</v>
      </c>
      <c r="W10" s="17">
        <v>0.463090098050079</v>
      </c>
      <c r="X10" s="17">
        <v>0.39856802538104702</v>
      </c>
      <c r="Y10" s="17">
        <v>0.483624477338782</v>
      </c>
      <c r="Z10" s="17">
        <v>0.431540687074697</v>
      </c>
      <c r="AA10" s="17">
        <v>0.43973697142364998</v>
      </c>
      <c r="AB10" s="17">
        <v>0.515037307431088</v>
      </c>
      <c r="AC10" s="17">
        <v>0.47618920815101601</v>
      </c>
      <c r="AD10" s="17">
        <v>0.49070747250742403</v>
      </c>
      <c r="AE10" s="17"/>
      <c r="AF10" s="17">
        <v>0.43586173362140801</v>
      </c>
      <c r="AG10" s="17">
        <v>0.45756207414609901</v>
      </c>
      <c r="AH10" s="17">
        <v>0.46871343999556297</v>
      </c>
      <c r="AI10" s="17">
        <v>0.45054676262908999</v>
      </c>
      <c r="AJ10" s="17">
        <v>0.50597320163199999</v>
      </c>
      <c r="AK10" s="17"/>
      <c r="AL10" s="17">
        <v>0.44342534178672599</v>
      </c>
      <c r="AM10" s="17">
        <v>0.45696056156201698</v>
      </c>
      <c r="AN10" s="17">
        <v>0.46360715494585297</v>
      </c>
      <c r="AO10" s="17">
        <v>0.47629085975532298</v>
      </c>
      <c r="AP10" s="17">
        <v>0.46162639811172901</v>
      </c>
      <c r="AQ10" s="17">
        <v>0.36103696520937101</v>
      </c>
      <c r="AR10" s="17"/>
      <c r="AS10" s="17">
        <v>0.44975088932333501</v>
      </c>
      <c r="AT10" s="17">
        <v>0.45750592461370598</v>
      </c>
      <c r="AU10" s="17"/>
      <c r="AV10" s="17">
        <v>0.43678528098224301</v>
      </c>
      <c r="AW10" s="17">
        <v>0.47994564667073403</v>
      </c>
    </row>
    <row r="11" spans="2:49" x14ac:dyDescent="0.3">
      <c r="B11" s="18" t="s">
        <v>173</v>
      </c>
      <c r="C11" s="17">
        <v>0.17650087428515299</v>
      </c>
      <c r="D11" s="17">
        <v>0.181903128155773</v>
      </c>
      <c r="E11" s="17">
        <v>0.17157863657477099</v>
      </c>
      <c r="F11" s="17"/>
      <c r="G11" s="17">
        <v>0.20822536418538801</v>
      </c>
      <c r="H11" s="17">
        <v>0.14318857178707001</v>
      </c>
      <c r="I11" s="17">
        <v>0.20323903720636299</v>
      </c>
      <c r="J11" s="17">
        <v>0.19679818271923499</v>
      </c>
      <c r="K11" s="17">
        <v>0.16148111988932001</v>
      </c>
      <c r="L11" s="17">
        <v>0.15404664270912499</v>
      </c>
      <c r="M11" s="17"/>
      <c r="N11" s="17">
        <v>0.13570312422494299</v>
      </c>
      <c r="O11" s="17">
        <v>0.15744298893380501</v>
      </c>
      <c r="P11" s="17">
        <v>0.20580516251495501</v>
      </c>
      <c r="Q11" s="17">
        <v>0.21653758166591799</v>
      </c>
      <c r="R11" s="17"/>
      <c r="S11" s="17">
        <v>0.20572351390282201</v>
      </c>
      <c r="T11" s="17">
        <v>9.9958612782384396E-2</v>
      </c>
      <c r="U11" s="17">
        <v>0.159125463579841</v>
      </c>
      <c r="V11" s="17">
        <v>0.22208990921232</v>
      </c>
      <c r="W11" s="17">
        <v>0.190884976858162</v>
      </c>
      <c r="X11" s="17">
        <v>0.216691750365792</v>
      </c>
      <c r="Y11" s="17">
        <v>0.159866550346764</v>
      </c>
      <c r="Z11" s="17">
        <v>0.205948406143143</v>
      </c>
      <c r="AA11" s="17">
        <v>0.16944514281373799</v>
      </c>
      <c r="AB11" s="17">
        <v>0.16158646110413599</v>
      </c>
      <c r="AC11" s="17">
        <v>0.18589083859022701</v>
      </c>
      <c r="AD11" s="17">
        <v>0.18816174722436099</v>
      </c>
      <c r="AE11" s="17"/>
      <c r="AF11" s="17">
        <v>0.21556059087107601</v>
      </c>
      <c r="AG11" s="17">
        <v>0.18484255557295901</v>
      </c>
      <c r="AH11" s="17">
        <v>0.14897193599849401</v>
      </c>
      <c r="AI11" s="17">
        <v>0.17623785148533</v>
      </c>
      <c r="AJ11" s="17">
        <v>0.115580632549783</v>
      </c>
      <c r="AK11" s="17"/>
      <c r="AL11" s="17">
        <v>0.15922871026473701</v>
      </c>
      <c r="AM11" s="17">
        <v>0.19000394840582999</v>
      </c>
      <c r="AN11" s="17">
        <v>0.20549626157634199</v>
      </c>
      <c r="AO11" s="17">
        <v>0.17381537463319399</v>
      </c>
      <c r="AP11" s="17">
        <v>0.14174188636426199</v>
      </c>
      <c r="AQ11" s="17">
        <v>0.209609271232053</v>
      </c>
      <c r="AR11" s="17"/>
      <c r="AS11" s="17">
        <v>0.16742981271981</v>
      </c>
      <c r="AT11" s="17">
        <v>0.18730316912110601</v>
      </c>
      <c r="AU11" s="17"/>
      <c r="AV11" s="17">
        <v>0.17999813302712001</v>
      </c>
      <c r="AW11" s="17">
        <v>0.13816027349264901</v>
      </c>
    </row>
    <row r="12" spans="2:49" x14ac:dyDescent="0.3">
      <c r="B12" s="18" t="s">
        <v>174</v>
      </c>
      <c r="C12" s="17">
        <v>9.5664951873703996E-2</v>
      </c>
      <c r="D12" s="17">
        <v>9.6421897701124304E-2</v>
      </c>
      <c r="E12" s="17">
        <v>9.5614790888901097E-2</v>
      </c>
      <c r="F12" s="17"/>
      <c r="G12" s="17">
        <v>0.107494469909932</v>
      </c>
      <c r="H12" s="17">
        <v>0.10361574302396</v>
      </c>
      <c r="I12" s="17">
        <v>0.102333112882372</v>
      </c>
      <c r="J12" s="17">
        <v>8.4715789808178496E-2</v>
      </c>
      <c r="K12" s="17">
        <v>0.111199482895463</v>
      </c>
      <c r="L12" s="17">
        <v>7.43053559719528E-2</v>
      </c>
      <c r="M12" s="17"/>
      <c r="N12" s="17">
        <v>8.4558697484272402E-2</v>
      </c>
      <c r="O12" s="17">
        <v>9.0061056247511498E-2</v>
      </c>
      <c r="P12" s="17">
        <v>9.7310625001206602E-2</v>
      </c>
      <c r="Q12" s="17">
        <v>0.111281899585864</v>
      </c>
      <c r="R12" s="17"/>
      <c r="S12" s="17">
        <v>0.12682512184077999</v>
      </c>
      <c r="T12" s="17">
        <v>9.5137295328094201E-2</v>
      </c>
      <c r="U12" s="17">
        <v>8.5002792545532696E-2</v>
      </c>
      <c r="V12" s="17">
        <v>8.02403445945198E-2</v>
      </c>
      <c r="W12" s="17">
        <v>0.102598228739413</v>
      </c>
      <c r="X12" s="17">
        <v>8.84596820390504E-2</v>
      </c>
      <c r="Y12" s="17">
        <v>7.6879437683021995E-2</v>
      </c>
      <c r="Z12" s="17">
        <v>9.7960104769130502E-2</v>
      </c>
      <c r="AA12" s="17">
        <v>0.100455921662187</v>
      </c>
      <c r="AB12" s="17">
        <v>0.12794113737527499</v>
      </c>
      <c r="AC12" s="17">
        <v>5.54746330762836E-2</v>
      </c>
      <c r="AD12" s="17">
        <v>3.1958248500072499E-2</v>
      </c>
      <c r="AE12" s="17"/>
      <c r="AF12" s="17">
        <v>9.3293144255525706E-2</v>
      </c>
      <c r="AG12" s="17">
        <v>9.1743159381564299E-2</v>
      </c>
      <c r="AH12" s="17">
        <v>9.6020010035209796E-2</v>
      </c>
      <c r="AI12" s="17">
        <v>9.0479483504924602E-2</v>
      </c>
      <c r="AJ12" s="17">
        <v>0.118092746506521</v>
      </c>
      <c r="AK12" s="17"/>
      <c r="AL12" s="17">
        <v>9.8024289566015305E-2</v>
      </c>
      <c r="AM12" s="17">
        <v>9.5041220302319096E-2</v>
      </c>
      <c r="AN12" s="17">
        <v>7.3039530865410901E-2</v>
      </c>
      <c r="AO12" s="17">
        <v>9.56533260367462E-2</v>
      </c>
      <c r="AP12" s="17">
        <v>0.101775293109438</v>
      </c>
      <c r="AQ12" s="17">
        <v>0.127819785301754</v>
      </c>
      <c r="AR12" s="17"/>
      <c r="AS12" s="17">
        <v>9.8220969432188707E-2</v>
      </c>
      <c r="AT12" s="17">
        <v>9.2621112398717301E-2</v>
      </c>
      <c r="AU12" s="17"/>
      <c r="AV12" s="17">
        <v>8.1201520883419906E-2</v>
      </c>
      <c r="AW12" s="17">
        <v>0.13785645012829301</v>
      </c>
    </row>
    <row r="13" spans="2:49" x14ac:dyDescent="0.3">
      <c r="B13" s="18" t="s">
        <v>175</v>
      </c>
      <c r="C13" s="17">
        <v>3.0502073330864701E-2</v>
      </c>
      <c r="D13" s="17">
        <v>2.6483989179215E-2</v>
      </c>
      <c r="E13" s="17">
        <v>3.3694092027165598E-2</v>
      </c>
      <c r="F13" s="17"/>
      <c r="G13" s="17">
        <v>2.82018933220902E-2</v>
      </c>
      <c r="H13" s="17">
        <v>3.5168585419677101E-2</v>
      </c>
      <c r="I13" s="17">
        <v>3.6812838299473502E-2</v>
      </c>
      <c r="J13" s="17">
        <v>2.1739501412593301E-2</v>
      </c>
      <c r="K13" s="17">
        <v>2.5353193304270001E-2</v>
      </c>
      <c r="L13" s="17">
        <v>3.3671274707615197E-2</v>
      </c>
      <c r="M13" s="17"/>
      <c r="N13" s="17">
        <v>2.22689646798452E-2</v>
      </c>
      <c r="O13" s="17">
        <v>2.9133404909529599E-2</v>
      </c>
      <c r="P13" s="17">
        <v>2.21980577640781E-2</v>
      </c>
      <c r="Q13" s="17">
        <v>4.65591972664538E-2</v>
      </c>
      <c r="R13" s="17"/>
      <c r="S13" s="17">
        <v>1.30940167216751E-2</v>
      </c>
      <c r="T13" s="17">
        <v>1.3221052053941799E-2</v>
      </c>
      <c r="U13" s="17">
        <v>5.4612019357825697E-2</v>
      </c>
      <c r="V13" s="17">
        <v>1.89715874773893E-2</v>
      </c>
      <c r="W13" s="17">
        <v>2.8597721154306598E-2</v>
      </c>
      <c r="X13" s="17">
        <v>5.6840173012942599E-2</v>
      </c>
      <c r="Y13" s="17">
        <v>2.7184425728201001E-2</v>
      </c>
      <c r="Z13" s="17">
        <v>2.2739031533449399E-2</v>
      </c>
      <c r="AA13" s="17">
        <v>3.5185993829907503E-2</v>
      </c>
      <c r="AB13" s="17">
        <v>2.1577418652559001E-2</v>
      </c>
      <c r="AC13" s="17">
        <v>6.9068430466608696E-2</v>
      </c>
      <c r="AD13" s="17">
        <v>4.7314449343109098E-2</v>
      </c>
      <c r="AE13" s="17"/>
      <c r="AF13" s="17">
        <v>3.04083958083942E-2</v>
      </c>
      <c r="AG13" s="17">
        <v>3.2121819867423497E-2</v>
      </c>
      <c r="AH13" s="17">
        <v>2.7078527299187499E-2</v>
      </c>
      <c r="AI13" s="17">
        <v>3.2866391858202899E-2</v>
      </c>
      <c r="AJ13" s="17">
        <v>0</v>
      </c>
      <c r="AK13" s="17"/>
      <c r="AL13" s="17">
        <v>3.0391871227645199E-2</v>
      </c>
      <c r="AM13" s="17">
        <v>2.8702459343023401E-2</v>
      </c>
      <c r="AN13" s="17">
        <v>3.8365002842143198E-2</v>
      </c>
      <c r="AO13" s="17">
        <v>1.2082605008583901E-2</v>
      </c>
      <c r="AP13" s="17">
        <v>4.9740330261476201E-2</v>
      </c>
      <c r="AQ13" s="17">
        <v>5.2827776473494001E-2</v>
      </c>
      <c r="AR13" s="17"/>
      <c r="AS13" s="17">
        <v>2.6048716463441E-2</v>
      </c>
      <c r="AT13" s="17">
        <v>3.5805363750083599E-2</v>
      </c>
      <c r="AU13" s="17"/>
      <c r="AV13" s="17">
        <v>2.5657606823188999E-2</v>
      </c>
      <c r="AW13" s="17">
        <v>2.6959546127037E-2</v>
      </c>
    </row>
    <row r="14" spans="2:49" x14ac:dyDescent="0.3">
      <c r="B14" s="18" t="s">
        <v>176</v>
      </c>
      <c r="C14" s="17">
        <v>6.8724336128091201E-2</v>
      </c>
      <c r="D14" s="17">
        <v>6.8460999659205796E-2</v>
      </c>
      <c r="E14" s="17">
        <v>6.7744830121994004E-2</v>
      </c>
      <c r="F14" s="17"/>
      <c r="G14" s="17">
        <v>4.5545741519138302E-2</v>
      </c>
      <c r="H14" s="17">
        <v>6.5380534798850198E-2</v>
      </c>
      <c r="I14" s="17">
        <v>4.1629287487985403E-2</v>
      </c>
      <c r="J14" s="17">
        <v>5.9488923058822502E-2</v>
      </c>
      <c r="K14" s="17">
        <v>8.4032527077984004E-2</v>
      </c>
      <c r="L14" s="17">
        <v>0.10633846312833301</v>
      </c>
      <c r="M14" s="17"/>
      <c r="N14" s="17">
        <v>5.87404659967245E-2</v>
      </c>
      <c r="O14" s="17">
        <v>8.0528209840131301E-2</v>
      </c>
      <c r="P14" s="17">
        <v>4.6827369789245198E-2</v>
      </c>
      <c r="Q14" s="17">
        <v>8.5451171306915402E-2</v>
      </c>
      <c r="R14" s="17"/>
      <c r="S14" s="17">
        <v>5.8073667916148902E-2</v>
      </c>
      <c r="T14" s="17">
        <v>7.9166562395598203E-2</v>
      </c>
      <c r="U14" s="17">
        <v>8.5459495164614097E-2</v>
      </c>
      <c r="V14" s="17">
        <v>8.4414491413075096E-2</v>
      </c>
      <c r="W14" s="17">
        <v>6.1059289756563197E-2</v>
      </c>
      <c r="X14" s="17">
        <v>7.4432285232122905E-2</v>
      </c>
      <c r="Y14" s="17">
        <v>8.0746086893762406E-2</v>
      </c>
      <c r="Z14" s="17">
        <v>5.2317153144345901E-2</v>
      </c>
      <c r="AA14" s="17">
        <v>7.2836206030262196E-2</v>
      </c>
      <c r="AB14" s="17">
        <v>3.3957669119289699E-2</v>
      </c>
      <c r="AC14" s="17">
        <v>6.0848290097466298E-2</v>
      </c>
      <c r="AD14" s="17">
        <v>7.4363650500748196E-2</v>
      </c>
      <c r="AE14" s="17"/>
      <c r="AF14" s="17">
        <v>7.0997822066856606E-2</v>
      </c>
      <c r="AG14" s="17">
        <v>5.1802511535741301E-2</v>
      </c>
      <c r="AH14" s="17">
        <v>8.7075736050016103E-2</v>
      </c>
      <c r="AI14" s="17">
        <v>2.3777098333192099E-2</v>
      </c>
      <c r="AJ14" s="17">
        <v>0.115889580813898</v>
      </c>
      <c r="AK14" s="17"/>
      <c r="AL14" s="17">
        <v>5.3295452234070798E-2</v>
      </c>
      <c r="AM14" s="17">
        <v>8.1868757816921101E-2</v>
      </c>
      <c r="AN14" s="17">
        <v>5.6307560198491702E-2</v>
      </c>
      <c r="AO14" s="17">
        <v>6.1806821460493898E-2</v>
      </c>
      <c r="AP14" s="17">
        <v>9.5115406962480706E-2</v>
      </c>
      <c r="AQ14" s="17">
        <v>7.5569022685016696E-2</v>
      </c>
      <c r="AR14" s="17"/>
      <c r="AS14" s="17">
        <v>5.8194265141464502E-2</v>
      </c>
      <c r="AT14" s="17">
        <v>8.1264095738548495E-2</v>
      </c>
      <c r="AU14" s="17"/>
      <c r="AV14" s="17">
        <v>5.9962210182804301E-2</v>
      </c>
      <c r="AW14" s="17">
        <v>5.4077013553846698E-2</v>
      </c>
    </row>
    <row r="15" spans="2:49" x14ac:dyDescent="0.3">
      <c r="B15" s="18" t="s">
        <v>177</v>
      </c>
      <c r="C15" s="21">
        <v>0.62860776438218702</v>
      </c>
      <c r="D15" s="21">
        <v>0.62672998530468205</v>
      </c>
      <c r="E15" s="21">
        <v>0.63136765038716902</v>
      </c>
      <c r="F15" s="21"/>
      <c r="G15" s="21">
        <v>0.61053253106345096</v>
      </c>
      <c r="H15" s="21">
        <v>0.65264656497044304</v>
      </c>
      <c r="I15" s="21">
        <v>0.61598572412380603</v>
      </c>
      <c r="J15" s="21">
        <v>0.63725760300117096</v>
      </c>
      <c r="K15" s="21">
        <v>0.61793367683296296</v>
      </c>
      <c r="L15" s="21">
        <v>0.63163826348297403</v>
      </c>
      <c r="M15" s="21"/>
      <c r="N15" s="21">
        <v>0.698728747614215</v>
      </c>
      <c r="O15" s="21">
        <v>0.64283434006902296</v>
      </c>
      <c r="P15" s="21">
        <v>0.62785878493051495</v>
      </c>
      <c r="Q15" s="21">
        <v>0.54017015017484804</v>
      </c>
      <c r="R15" s="21"/>
      <c r="S15" s="21">
        <v>0.59628367961857398</v>
      </c>
      <c r="T15" s="21">
        <v>0.71251647743998103</v>
      </c>
      <c r="U15" s="21">
        <v>0.61580022935218603</v>
      </c>
      <c r="V15" s="21">
        <v>0.594283667302695</v>
      </c>
      <c r="W15" s="21">
        <v>0.61685978349155501</v>
      </c>
      <c r="X15" s="21">
        <v>0.56357610935009195</v>
      </c>
      <c r="Y15" s="21">
        <v>0.65532349934824996</v>
      </c>
      <c r="Z15" s="21">
        <v>0.62103530440993104</v>
      </c>
      <c r="AA15" s="21">
        <v>0.62207673566390598</v>
      </c>
      <c r="AB15" s="21">
        <v>0.65493731374873998</v>
      </c>
      <c r="AC15" s="21">
        <v>0.62871780776941399</v>
      </c>
      <c r="AD15" s="21">
        <v>0.65820190443170901</v>
      </c>
      <c r="AE15" s="21"/>
      <c r="AF15" s="21">
        <v>0.58974004699814697</v>
      </c>
      <c r="AG15" s="21">
        <v>0.63948995364231198</v>
      </c>
      <c r="AH15" s="21">
        <v>0.64085379061709302</v>
      </c>
      <c r="AI15" s="21">
        <v>0.67663917481835101</v>
      </c>
      <c r="AJ15" s="21">
        <v>0.65043704012979697</v>
      </c>
      <c r="AK15" s="21"/>
      <c r="AL15" s="21">
        <v>0.65905967670753196</v>
      </c>
      <c r="AM15" s="21">
        <v>0.604383614131906</v>
      </c>
      <c r="AN15" s="21">
        <v>0.62679164451761205</v>
      </c>
      <c r="AO15" s="21">
        <v>0.65664187286098197</v>
      </c>
      <c r="AP15" s="21">
        <v>0.61162708330234306</v>
      </c>
      <c r="AQ15" s="21">
        <v>0.53417414430768295</v>
      </c>
      <c r="AR15" s="21"/>
      <c r="AS15" s="21">
        <v>0.65010623624309605</v>
      </c>
      <c r="AT15" s="21">
        <v>0.60300625899154503</v>
      </c>
      <c r="AU15" s="21"/>
      <c r="AV15" s="21">
        <v>0.65318052908346702</v>
      </c>
      <c r="AW15" s="21">
        <v>0.64294671669817405</v>
      </c>
    </row>
    <row r="16" spans="2:49" x14ac:dyDescent="0.3">
      <c r="B16" s="18" t="s">
        <v>178</v>
      </c>
      <c r="C16" s="21">
        <v>0.12616702520456899</v>
      </c>
      <c r="D16" s="21">
        <v>0.122905886880339</v>
      </c>
      <c r="E16" s="21">
        <v>0.12930888291606699</v>
      </c>
      <c r="F16" s="21"/>
      <c r="G16" s="21">
        <v>0.135696363232023</v>
      </c>
      <c r="H16" s="21">
        <v>0.138784328443637</v>
      </c>
      <c r="I16" s="21">
        <v>0.139145951181845</v>
      </c>
      <c r="J16" s="21">
        <v>0.10645529122077201</v>
      </c>
      <c r="K16" s="21">
        <v>0.13655267619973299</v>
      </c>
      <c r="L16" s="21">
        <v>0.107976630679568</v>
      </c>
      <c r="M16" s="21"/>
      <c r="N16" s="21">
        <v>0.106827662164118</v>
      </c>
      <c r="O16" s="21">
        <v>0.11919446115704101</v>
      </c>
      <c r="P16" s="21">
        <v>0.11950868276528499</v>
      </c>
      <c r="Q16" s="21">
        <v>0.15784109685231801</v>
      </c>
      <c r="R16" s="21"/>
      <c r="S16" s="21">
        <v>0.139919138562455</v>
      </c>
      <c r="T16" s="21">
        <v>0.10835834738203599</v>
      </c>
      <c r="U16" s="21">
        <v>0.139614811903358</v>
      </c>
      <c r="V16" s="21">
        <v>9.9211932071909203E-2</v>
      </c>
      <c r="W16" s="21">
        <v>0.13119594989371999</v>
      </c>
      <c r="X16" s="21">
        <v>0.145299855051993</v>
      </c>
      <c r="Y16" s="21">
        <v>0.10406386341122301</v>
      </c>
      <c r="Z16" s="21">
        <v>0.12069913630258</v>
      </c>
      <c r="AA16" s="21">
        <v>0.13564191549209401</v>
      </c>
      <c r="AB16" s="21">
        <v>0.14951855602783401</v>
      </c>
      <c r="AC16" s="21">
        <v>0.124543063542892</v>
      </c>
      <c r="AD16" s="21">
        <v>7.9272697843181694E-2</v>
      </c>
      <c r="AE16" s="21"/>
      <c r="AF16" s="21">
        <v>0.12370154006392001</v>
      </c>
      <c r="AG16" s="21">
        <v>0.123864979248988</v>
      </c>
      <c r="AH16" s="21">
        <v>0.123098537334397</v>
      </c>
      <c r="AI16" s="21">
        <v>0.12334587536312799</v>
      </c>
      <c r="AJ16" s="21">
        <v>0.118092746506521</v>
      </c>
      <c r="AK16" s="21"/>
      <c r="AL16" s="21">
        <v>0.12841616079366</v>
      </c>
      <c r="AM16" s="21">
        <v>0.123743679645343</v>
      </c>
      <c r="AN16" s="21">
        <v>0.111404533707554</v>
      </c>
      <c r="AO16" s="21">
        <v>0.10773593104533</v>
      </c>
      <c r="AP16" s="21">
        <v>0.15151562337091401</v>
      </c>
      <c r="AQ16" s="21">
        <v>0.18064756177524799</v>
      </c>
      <c r="AR16" s="21"/>
      <c r="AS16" s="21">
        <v>0.12426968589563001</v>
      </c>
      <c r="AT16" s="21">
        <v>0.12842647614880101</v>
      </c>
      <c r="AU16" s="21"/>
      <c r="AV16" s="21">
        <v>0.10685912770660901</v>
      </c>
      <c r="AW16" s="21">
        <v>0.16481599625533</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AW21"/>
  <sheetViews>
    <sheetView showGridLines="0" topLeftCell="A2"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0.19787164605461699</v>
      </c>
      <c r="D9" s="17">
        <v>0.21045079910842501</v>
      </c>
      <c r="E9" s="17">
        <v>0.18517787690360199</v>
      </c>
      <c r="F9" s="17"/>
      <c r="G9" s="17">
        <v>0.16711911017380801</v>
      </c>
      <c r="H9" s="17">
        <v>0.206816251658203</v>
      </c>
      <c r="I9" s="17">
        <v>0.18469252727090499</v>
      </c>
      <c r="J9" s="17">
        <v>0.17558953234317901</v>
      </c>
      <c r="K9" s="17">
        <v>0.218303145204336</v>
      </c>
      <c r="L9" s="17">
        <v>0.226361481103458</v>
      </c>
      <c r="M9" s="17"/>
      <c r="N9" s="17">
        <v>0.23710570415472099</v>
      </c>
      <c r="O9" s="17">
        <v>0.18874110466237701</v>
      </c>
      <c r="P9" s="17">
        <v>0.18989685080951199</v>
      </c>
      <c r="Q9" s="17">
        <v>0.17049691290706401</v>
      </c>
      <c r="R9" s="17"/>
      <c r="S9" s="17">
        <v>0.22736201012951199</v>
      </c>
      <c r="T9" s="17">
        <v>0.23912450242775199</v>
      </c>
      <c r="U9" s="17">
        <v>0.20520432209779399</v>
      </c>
      <c r="V9" s="17">
        <v>0.211282478444142</v>
      </c>
      <c r="W9" s="17">
        <v>0.13141336589845201</v>
      </c>
      <c r="X9" s="17">
        <v>0.18582736698007701</v>
      </c>
      <c r="Y9" s="17">
        <v>0.18205687772993101</v>
      </c>
      <c r="Z9" s="17">
        <v>0.23421829273074499</v>
      </c>
      <c r="AA9" s="17">
        <v>0.169504729097466</v>
      </c>
      <c r="AB9" s="17">
        <v>0.18044162862821</v>
      </c>
      <c r="AC9" s="17">
        <v>0.178881424233269</v>
      </c>
      <c r="AD9" s="17">
        <v>0.193632688954994</v>
      </c>
      <c r="AE9" s="17"/>
      <c r="AF9" s="17">
        <v>0.19584005837846799</v>
      </c>
      <c r="AG9" s="17">
        <v>0.19052683532438999</v>
      </c>
      <c r="AH9" s="17">
        <v>0.197558112025875</v>
      </c>
      <c r="AI9" s="17">
        <v>0.23680700425579301</v>
      </c>
      <c r="AJ9" s="17">
        <v>0.20750692678376301</v>
      </c>
      <c r="AK9" s="17"/>
      <c r="AL9" s="17">
        <v>0.23381731865413799</v>
      </c>
      <c r="AM9" s="17">
        <v>0.18945580590786101</v>
      </c>
      <c r="AN9" s="17">
        <v>0.20003205106284</v>
      </c>
      <c r="AO9" s="17">
        <v>0.193026383501506</v>
      </c>
      <c r="AP9" s="17">
        <v>0.152550195062125</v>
      </c>
      <c r="AQ9" s="17">
        <v>0.15854449777808599</v>
      </c>
      <c r="AR9" s="17"/>
      <c r="AS9" s="17">
        <v>0.21455639019326</v>
      </c>
      <c r="AT9" s="17">
        <v>0.178002579556747</v>
      </c>
      <c r="AU9" s="17"/>
      <c r="AV9" s="17">
        <v>0.23066973690134601</v>
      </c>
      <c r="AW9" s="17">
        <v>0.17703107081713901</v>
      </c>
    </row>
    <row r="10" spans="2:49" x14ac:dyDescent="0.3">
      <c r="B10" s="18" t="s">
        <v>172</v>
      </c>
      <c r="C10" s="17">
        <v>0.49541991943404201</v>
      </c>
      <c r="D10" s="17">
        <v>0.47839329083909199</v>
      </c>
      <c r="E10" s="17">
        <v>0.51298668816873205</v>
      </c>
      <c r="F10" s="17"/>
      <c r="G10" s="17">
        <v>0.44049058000101199</v>
      </c>
      <c r="H10" s="17">
        <v>0.529759354339711</v>
      </c>
      <c r="I10" s="17">
        <v>0.49806760359039898</v>
      </c>
      <c r="J10" s="17">
        <v>0.49985077536476002</v>
      </c>
      <c r="K10" s="17">
        <v>0.49991149116335398</v>
      </c>
      <c r="L10" s="17">
        <v>0.49551637266982701</v>
      </c>
      <c r="M10" s="17"/>
      <c r="N10" s="17">
        <v>0.52349913117718005</v>
      </c>
      <c r="O10" s="17">
        <v>0.52044278699425295</v>
      </c>
      <c r="P10" s="17">
        <v>0.474343325088253</v>
      </c>
      <c r="Q10" s="17">
        <v>0.461264137497576</v>
      </c>
      <c r="R10" s="17"/>
      <c r="S10" s="17">
        <v>0.46002310293265802</v>
      </c>
      <c r="T10" s="17">
        <v>0.50994252214735103</v>
      </c>
      <c r="U10" s="17">
        <v>0.48190916751275897</v>
      </c>
      <c r="V10" s="17">
        <v>0.45834673059928599</v>
      </c>
      <c r="W10" s="17">
        <v>0.50806781773894605</v>
      </c>
      <c r="X10" s="17">
        <v>0.474266891968883</v>
      </c>
      <c r="Y10" s="17">
        <v>0.52155330738927197</v>
      </c>
      <c r="Z10" s="17">
        <v>0.501954032419201</v>
      </c>
      <c r="AA10" s="17">
        <v>0.53196942582125795</v>
      </c>
      <c r="AB10" s="17">
        <v>0.53489812069109099</v>
      </c>
      <c r="AC10" s="17">
        <v>0.446865124460122</v>
      </c>
      <c r="AD10" s="17">
        <v>0.52912875650430202</v>
      </c>
      <c r="AE10" s="17"/>
      <c r="AF10" s="17">
        <v>0.46923849797983402</v>
      </c>
      <c r="AG10" s="17">
        <v>0.49898759388585701</v>
      </c>
      <c r="AH10" s="17">
        <v>0.52962614311488898</v>
      </c>
      <c r="AI10" s="17">
        <v>0.51209878642097695</v>
      </c>
      <c r="AJ10" s="17">
        <v>0.52530263021011003</v>
      </c>
      <c r="AK10" s="17"/>
      <c r="AL10" s="17">
        <v>0.50955930052809595</v>
      </c>
      <c r="AM10" s="17">
        <v>0.49521242456036102</v>
      </c>
      <c r="AN10" s="17">
        <v>0.51795777079065097</v>
      </c>
      <c r="AO10" s="17">
        <v>0.50248724164924297</v>
      </c>
      <c r="AP10" s="17">
        <v>0.44659399343505701</v>
      </c>
      <c r="AQ10" s="17">
        <v>0.44607081445277003</v>
      </c>
      <c r="AR10" s="17"/>
      <c r="AS10" s="17">
        <v>0.49443623845601198</v>
      </c>
      <c r="AT10" s="17">
        <v>0.49659133822253199</v>
      </c>
      <c r="AU10" s="17"/>
      <c r="AV10" s="17">
        <v>0.48595218191461398</v>
      </c>
      <c r="AW10" s="17">
        <v>0.51419420289931494</v>
      </c>
    </row>
    <row r="11" spans="2:49" x14ac:dyDescent="0.3">
      <c r="B11" s="18" t="s">
        <v>173</v>
      </c>
      <c r="C11" s="17">
        <v>0.14924178912625399</v>
      </c>
      <c r="D11" s="17">
        <v>0.15963221698345101</v>
      </c>
      <c r="E11" s="17">
        <v>0.14018027939171099</v>
      </c>
      <c r="F11" s="17"/>
      <c r="G11" s="17">
        <v>0.17181320496983599</v>
      </c>
      <c r="H11" s="17">
        <v>0.15363643375934499</v>
      </c>
      <c r="I11" s="17">
        <v>0.17837658926538799</v>
      </c>
      <c r="J11" s="17">
        <v>0.16111482129190299</v>
      </c>
      <c r="K11" s="17">
        <v>0.10593706018999</v>
      </c>
      <c r="L11" s="17">
        <v>0.12616669117405999</v>
      </c>
      <c r="M11" s="17"/>
      <c r="N11" s="17">
        <v>0.12479351225209501</v>
      </c>
      <c r="O11" s="17">
        <v>0.138403190135516</v>
      </c>
      <c r="P11" s="17">
        <v>0.17079777183068401</v>
      </c>
      <c r="Q11" s="17">
        <v>0.16958892810367801</v>
      </c>
      <c r="R11" s="17"/>
      <c r="S11" s="17">
        <v>0.195743850473138</v>
      </c>
      <c r="T11" s="17">
        <v>0.11856242232688601</v>
      </c>
      <c r="U11" s="17">
        <v>0.14637594447191199</v>
      </c>
      <c r="V11" s="17">
        <v>0.132054376599824</v>
      </c>
      <c r="W11" s="17">
        <v>0.20640095690020799</v>
      </c>
      <c r="X11" s="17">
        <v>0.174647806537198</v>
      </c>
      <c r="Y11" s="17">
        <v>0.104798590215377</v>
      </c>
      <c r="Z11" s="17">
        <v>0.158017172364599</v>
      </c>
      <c r="AA11" s="17">
        <v>0.138664531165796</v>
      </c>
      <c r="AB11" s="17">
        <v>0.138509751580604</v>
      </c>
      <c r="AC11" s="17">
        <v>0.14935128716940901</v>
      </c>
      <c r="AD11" s="17">
        <v>9.23304570935609E-2</v>
      </c>
      <c r="AE11" s="17"/>
      <c r="AF11" s="17">
        <v>0.15601655545212501</v>
      </c>
      <c r="AG11" s="17">
        <v>0.145746792107108</v>
      </c>
      <c r="AH11" s="17">
        <v>0.124451448420883</v>
      </c>
      <c r="AI11" s="17">
        <v>0.147322939442947</v>
      </c>
      <c r="AJ11" s="17">
        <v>0.117857763804955</v>
      </c>
      <c r="AK11" s="17"/>
      <c r="AL11" s="17">
        <v>0.14901624012811501</v>
      </c>
      <c r="AM11" s="17">
        <v>0.13511490198081499</v>
      </c>
      <c r="AN11" s="17">
        <v>0.179041349234698</v>
      </c>
      <c r="AO11" s="17">
        <v>0.14854592611516401</v>
      </c>
      <c r="AP11" s="17">
        <v>0.158046573197832</v>
      </c>
      <c r="AQ11" s="17">
        <v>0.14110465235667899</v>
      </c>
      <c r="AR11" s="17"/>
      <c r="AS11" s="17">
        <v>0.14610755125743599</v>
      </c>
      <c r="AT11" s="17">
        <v>0.15297420360730399</v>
      </c>
      <c r="AU11" s="17"/>
      <c r="AV11" s="17">
        <v>0.14886836751142801</v>
      </c>
      <c r="AW11" s="17">
        <v>0.13967806683395201</v>
      </c>
    </row>
    <row r="12" spans="2:49" x14ac:dyDescent="0.3">
      <c r="B12" s="18" t="s">
        <v>174</v>
      </c>
      <c r="C12" s="17">
        <v>7.9686092829812205E-2</v>
      </c>
      <c r="D12" s="17">
        <v>7.4741533296218896E-2</v>
      </c>
      <c r="E12" s="17">
        <v>8.4135636234473898E-2</v>
      </c>
      <c r="F12" s="17"/>
      <c r="G12" s="17">
        <v>0.14450838089423801</v>
      </c>
      <c r="H12" s="17">
        <v>5.7043256176757998E-2</v>
      </c>
      <c r="I12" s="17">
        <v>7.2676477132070899E-2</v>
      </c>
      <c r="J12" s="17">
        <v>8.7187398808172098E-2</v>
      </c>
      <c r="K12" s="17">
        <v>8.0329269561802294E-2</v>
      </c>
      <c r="L12" s="17">
        <v>5.3886444619229201E-2</v>
      </c>
      <c r="M12" s="17"/>
      <c r="N12" s="17">
        <v>5.5910978341304901E-2</v>
      </c>
      <c r="O12" s="17">
        <v>8.5196983098472401E-2</v>
      </c>
      <c r="P12" s="17">
        <v>9.0006710965914699E-2</v>
      </c>
      <c r="Q12" s="17">
        <v>8.9620380613691805E-2</v>
      </c>
      <c r="R12" s="17"/>
      <c r="S12" s="17">
        <v>7.1680001203046698E-2</v>
      </c>
      <c r="T12" s="17">
        <v>6.5891642373707801E-2</v>
      </c>
      <c r="U12" s="17">
        <v>6.4026709656617095E-2</v>
      </c>
      <c r="V12" s="17">
        <v>8.4236721505241793E-2</v>
      </c>
      <c r="W12" s="17">
        <v>6.8908827837186507E-2</v>
      </c>
      <c r="X12" s="17">
        <v>9.8501352955201404E-2</v>
      </c>
      <c r="Y12" s="17">
        <v>9.7916841752744593E-2</v>
      </c>
      <c r="Z12" s="17">
        <v>4.3104154634810501E-2</v>
      </c>
      <c r="AA12" s="17">
        <v>0.108418954950079</v>
      </c>
      <c r="AB12" s="17">
        <v>7.9037373326190194E-2</v>
      </c>
      <c r="AC12" s="17">
        <v>7.4356934359580004E-2</v>
      </c>
      <c r="AD12" s="17">
        <v>7.9600243039254601E-2</v>
      </c>
      <c r="AE12" s="17"/>
      <c r="AF12" s="17">
        <v>7.8805846486627307E-2</v>
      </c>
      <c r="AG12" s="17">
        <v>0.10561617866329299</v>
      </c>
      <c r="AH12" s="17">
        <v>6.9341374661692406E-2</v>
      </c>
      <c r="AI12" s="17">
        <v>5.9487538832039701E-2</v>
      </c>
      <c r="AJ12" s="17">
        <v>8.7724117129431595E-2</v>
      </c>
      <c r="AK12" s="17"/>
      <c r="AL12" s="17">
        <v>5.2172625405376101E-2</v>
      </c>
      <c r="AM12" s="17">
        <v>8.1596321829862498E-2</v>
      </c>
      <c r="AN12" s="17">
        <v>5.7233747634222301E-2</v>
      </c>
      <c r="AO12" s="17">
        <v>9.6271224731471094E-2</v>
      </c>
      <c r="AP12" s="17">
        <v>0.100227539783321</v>
      </c>
      <c r="AQ12" s="17">
        <v>0.17065535946254201</v>
      </c>
      <c r="AR12" s="17"/>
      <c r="AS12" s="17">
        <v>7.4644120177984205E-2</v>
      </c>
      <c r="AT12" s="17">
        <v>8.5690337729653704E-2</v>
      </c>
      <c r="AU12" s="17"/>
      <c r="AV12" s="17">
        <v>6.6633205926500697E-2</v>
      </c>
      <c r="AW12" s="17">
        <v>9.3300214484622904E-2</v>
      </c>
    </row>
    <row r="13" spans="2:49" x14ac:dyDescent="0.3">
      <c r="B13" s="18" t="s">
        <v>175</v>
      </c>
      <c r="C13" s="17">
        <v>2.8971010794815798E-2</v>
      </c>
      <c r="D13" s="17">
        <v>2.71106060345087E-2</v>
      </c>
      <c r="E13" s="17">
        <v>3.0994109706345901E-2</v>
      </c>
      <c r="F13" s="17"/>
      <c r="G13" s="17">
        <v>3.2150990897910403E-2</v>
      </c>
      <c r="H13" s="17">
        <v>2.6585044054297801E-2</v>
      </c>
      <c r="I13" s="17">
        <v>3.3160427608489799E-2</v>
      </c>
      <c r="J13" s="17">
        <v>1.8792939659914298E-2</v>
      </c>
      <c r="K13" s="17">
        <v>3.1538261406559E-2</v>
      </c>
      <c r="L13" s="17">
        <v>3.1904223474095501E-2</v>
      </c>
      <c r="M13" s="17"/>
      <c r="N13" s="17">
        <v>2.2689633750430101E-2</v>
      </c>
      <c r="O13" s="17">
        <v>2.2527318368828101E-2</v>
      </c>
      <c r="P13" s="17">
        <v>2.7518668510909599E-2</v>
      </c>
      <c r="Q13" s="17">
        <v>4.2153667140377903E-2</v>
      </c>
      <c r="R13" s="17"/>
      <c r="S13" s="17">
        <v>1.87270630078002E-2</v>
      </c>
      <c r="T13" s="17">
        <v>1.0361958314410599E-2</v>
      </c>
      <c r="U13" s="17">
        <v>5.1960678003460201E-2</v>
      </c>
      <c r="V13" s="17">
        <v>2.3825581064218199E-2</v>
      </c>
      <c r="W13" s="17">
        <v>2.5048463523044601E-2</v>
      </c>
      <c r="X13" s="17">
        <v>3.6300017251448401E-2</v>
      </c>
      <c r="Y13" s="17">
        <v>2.2765287294128501E-2</v>
      </c>
      <c r="Z13" s="17">
        <v>1.2120214436677899E-2</v>
      </c>
      <c r="AA13" s="17">
        <v>2.9930799563561299E-2</v>
      </c>
      <c r="AB13" s="17">
        <v>3.1705678210994299E-2</v>
      </c>
      <c r="AC13" s="17">
        <v>8.5875866633627798E-2</v>
      </c>
      <c r="AD13" s="17">
        <v>3.1535741389328402E-2</v>
      </c>
      <c r="AE13" s="17"/>
      <c r="AF13" s="17">
        <v>3.8730561808750799E-2</v>
      </c>
      <c r="AG13" s="17">
        <v>2.2351565376787501E-2</v>
      </c>
      <c r="AH13" s="17">
        <v>2.5447522785338701E-2</v>
      </c>
      <c r="AI13" s="17">
        <v>2.3999514551972901E-2</v>
      </c>
      <c r="AJ13" s="17">
        <v>0</v>
      </c>
      <c r="AK13" s="17"/>
      <c r="AL13" s="17">
        <v>2.3901478846835401E-2</v>
      </c>
      <c r="AM13" s="17">
        <v>3.5815672193224103E-2</v>
      </c>
      <c r="AN13" s="17">
        <v>4.3568480924493199E-3</v>
      </c>
      <c r="AO13" s="17">
        <v>1.81216528997027E-2</v>
      </c>
      <c r="AP13" s="17">
        <v>6.1715144480083903E-2</v>
      </c>
      <c r="AQ13" s="17">
        <v>4.5647805951820497E-2</v>
      </c>
      <c r="AR13" s="17"/>
      <c r="AS13" s="17">
        <v>2.6907593819414599E-2</v>
      </c>
      <c r="AT13" s="17">
        <v>3.1428235715761497E-2</v>
      </c>
      <c r="AU13" s="17"/>
      <c r="AV13" s="17">
        <v>2.8750418280711499E-2</v>
      </c>
      <c r="AW13" s="17">
        <v>2.2615960447584599E-2</v>
      </c>
    </row>
    <row r="14" spans="2:49" x14ac:dyDescent="0.3">
      <c r="B14" s="18" t="s">
        <v>176</v>
      </c>
      <c r="C14" s="17">
        <v>4.8809541760459797E-2</v>
      </c>
      <c r="D14" s="17">
        <v>4.9671553738304897E-2</v>
      </c>
      <c r="E14" s="17">
        <v>4.6525409595135202E-2</v>
      </c>
      <c r="F14" s="17"/>
      <c r="G14" s="17">
        <v>4.3917733063195602E-2</v>
      </c>
      <c r="H14" s="17">
        <v>2.6159660011686198E-2</v>
      </c>
      <c r="I14" s="17">
        <v>3.30263751327479E-2</v>
      </c>
      <c r="J14" s="17">
        <v>5.7464532532071899E-2</v>
      </c>
      <c r="K14" s="17">
        <v>6.3980772473959599E-2</v>
      </c>
      <c r="L14" s="17">
        <v>6.6164786959330701E-2</v>
      </c>
      <c r="M14" s="17"/>
      <c r="N14" s="17">
        <v>3.60010403242687E-2</v>
      </c>
      <c r="O14" s="17">
        <v>4.4688616740553799E-2</v>
      </c>
      <c r="P14" s="17">
        <v>4.7436672794726999E-2</v>
      </c>
      <c r="Q14" s="17">
        <v>6.6875973737612796E-2</v>
      </c>
      <c r="R14" s="17"/>
      <c r="S14" s="17">
        <v>2.6463972253845301E-2</v>
      </c>
      <c r="T14" s="17">
        <v>5.6116952409891702E-2</v>
      </c>
      <c r="U14" s="17">
        <v>5.05231782574578E-2</v>
      </c>
      <c r="V14" s="17">
        <v>9.0254111787288593E-2</v>
      </c>
      <c r="W14" s="17">
        <v>6.0160568102163102E-2</v>
      </c>
      <c r="X14" s="17">
        <v>3.0456564307191999E-2</v>
      </c>
      <c r="Y14" s="17">
        <v>7.0909095618547704E-2</v>
      </c>
      <c r="Z14" s="17">
        <v>5.05861334139662E-2</v>
      </c>
      <c r="AA14" s="17">
        <v>2.1511559401840699E-2</v>
      </c>
      <c r="AB14" s="17">
        <v>3.5407447562910199E-2</v>
      </c>
      <c r="AC14" s="17">
        <v>6.4669363143992506E-2</v>
      </c>
      <c r="AD14" s="17">
        <v>7.3772113018559501E-2</v>
      </c>
      <c r="AE14" s="17"/>
      <c r="AF14" s="17">
        <v>6.1368479894194902E-2</v>
      </c>
      <c r="AG14" s="17">
        <v>3.6771034642564003E-2</v>
      </c>
      <c r="AH14" s="17">
        <v>5.35753989913225E-2</v>
      </c>
      <c r="AI14" s="17">
        <v>2.0284216496271601E-2</v>
      </c>
      <c r="AJ14" s="17">
        <v>6.1608562071740598E-2</v>
      </c>
      <c r="AK14" s="17"/>
      <c r="AL14" s="17">
        <v>3.1533036437439703E-2</v>
      </c>
      <c r="AM14" s="17">
        <v>6.2804873527876198E-2</v>
      </c>
      <c r="AN14" s="17">
        <v>4.1378233185138703E-2</v>
      </c>
      <c r="AO14" s="17">
        <v>4.1547571102913503E-2</v>
      </c>
      <c r="AP14" s="17">
        <v>8.0866554041580302E-2</v>
      </c>
      <c r="AQ14" s="17">
        <v>3.7976869998102798E-2</v>
      </c>
      <c r="AR14" s="17"/>
      <c r="AS14" s="17">
        <v>4.3348106095893901E-2</v>
      </c>
      <c r="AT14" s="17">
        <v>5.5313305168000898E-2</v>
      </c>
      <c r="AU14" s="17"/>
      <c r="AV14" s="17">
        <v>3.9126089465398702E-2</v>
      </c>
      <c r="AW14" s="17">
        <v>5.31804845173868E-2</v>
      </c>
    </row>
    <row r="15" spans="2:49" x14ac:dyDescent="0.3">
      <c r="B15" s="18" t="s">
        <v>177</v>
      </c>
      <c r="C15" s="21">
        <v>0.693291565488658</v>
      </c>
      <c r="D15" s="21">
        <v>0.688844089947516</v>
      </c>
      <c r="E15" s="21">
        <v>0.69816456507233404</v>
      </c>
      <c r="F15" s="21"/>
      <c r="G15" s="21">
        <v>0.60760969017482003</v>
      </c>
      <c r="H15" s="21">
        <v>0.73657560599791305</v>
      </c>
      <c r="I15" s="21">
        <v>0.68276013086130405</v>
      </c>
      <c r="J15" s="21">
        <v>0.67544030770793895</v>
      </c>
      <c r="K15" s="21">
        <v>0.71821463636768901</v>
      </c>
      <c r="L15" s="21">
        <v>0.72187785377328495</v>
      </c>
      <c r="M15" s="21"/>
      <c r="N15" s="21">
        <v>0.76060483533190104</v>
      </c>
      <c r="O15" s="21">
        <v>0.70918389165662998</v>
      </c>
      <c r="P15" s="21">
        <v>0.66424017589776496</v>
      </c>
      <c r="Q15" s="21">
        <v>0.63176105040464003</v>
      </c>
      <c r="R15" s="21"/>
      <c r="S15" s="21">
        <v>0.68738511306216998</v>
      </c>
      <c r="T15" s="21">
        <v>0.74906702457510399</v>
      </c>
      <c r="U15" s="21">
        <v>0.68711348961055296</v>
      </c>
      <c r="V15" s="21">
        <v>0.66962920904342804</v>
      </c>
      <c r="W15" s="21">
        <v>0.63948118363739803</v>
      </c>
      <c r="X15" s="21">
        <v>0.66009425894896001</v>
      </c>
      <c r="Y15" s="21">
        <v>0.70361018511920304</v>
      </c>
      <c r="Z15" s="21">
        <v>0.73617232514994602</v>
      </c>
      <c r="AA15" s="21">
        <v>0.701474154918724</v>
      </c>
      <c r="AB15" s="21">
        <v>0.715339749319301</v>
      </c>
      <c r="AC15" s="21">
        <v>0.62574654869339097</v>
      </c>
      <c r="AD15" s="21">
        <v>0.72276144545929699</v>
      </c>
      <c r="AE15" s="21"/>
      <c r="AF15" s="21">
        <v>0.66507855635830204</v>
      </c>
      <c r="AG15" s="21">
        <v>0.68951442921024697</v>
      </c>
      <c r="AH15" s="21">
        <v>0.72718425514076401</v>
      </c>
      <c r="AI15" s="21">
        <v>0.74890579067676899</v>
      </c>
      <c r="AJ15" s="21">
        <v>0.73280955699387196</v>
      </c>
      <c r="AK15" s="21"/>
      <c r="AL15" s="21">
        <v>0.74337661918223397</v>
      </c>
      <c r="AM15" s="21">
        <v>0.68466823046822201</v>
      </c>
      <c r="AN15" s="21">
        <v>0.71798982185349203</v>
      </c>
      <c r="AO15" s="21">
        <v>0.69551362515074899</v>
      </c>
      <c r="AP15" s="21">
        <v>0.59914418849718298</v>
      </c>
      <c r="AQ15" s="21">
        <v>0.60461531223085596</v>
      </c>
      <c r="AR15" s="21"/>
      <c r="AS15" s="21">
        <v>0.70899262864927104</v>
      </c>
      <c r="AT15" s="21">
        <v>0.67459391777928002</v>
      </c>
      <c r="AU15" s="21"/>
      <c r="AV15" s="21">
        <v>0.71662191881596105</v>
      </c>
      <c r="AW15" s="21">
        <v>0.69122527371645404</v>
      </c>
    </row>
    <row r="16" spans="2:49" x14ac:dyDescent="0.3">
      <c r="B16" s="18" t="s">
        <v>178</v>
      </c>
      <c r="C16" s="21">
        <v>0.10865710362462799</v>
      </c>
      <c r="D16" s="21">
        <v>0.10185213933072799</v>
      </c>
      <c r="E16" s="21">
        <v>0.11512974594082</v>
      </c>
      <c r="F16" s="21"/>
      <c r="G16" s="21">
        <v>0.176659371792148</v>
      </c>
      <c r="H16" s="21">
        <v>8.3628300231055802E-2</v>
      </c>
      <c r="I16" s="21">
        <v>0.105836904740561</v>
      </c>
      <c r="J16" s="21">
        <v>0.10598033846808599</v>
      </c>
      <c r="K16" s="21">
        <v>0.111867530968361</v>
      </c>
      <c r="L16" s="21">
        <v>8.5790668093324599E-2</v>
      </c>
      <c r="M16" s="21"/>
      <c r="N16" s="21">
        <v>7.8600612091734995E-2</v>
      </c>
      <c r="O16" s="21">
        <v>0.1077243014673</v>
      </c>
      <c r="P16" s="21">
        <v>0.117525379476824</v>
      </c>
      <c r="Q16" s="21">
        <v>0.13177404775407001</v>
      </c>
      <c r="R16" s="21"/>
      <c r="S16" s="21">
        <v>9.0407064210846905E-2</v>
      </c>
      <c r="T16" s="21">
        <v>7.62536006881184E-2</v>
      </c>
      <c r="U16" s="21">
        <v>0.115987387660077</v>
      </c>
      <c r="V16" s="21">
        <v>0.10806230256946001</v>
      </c>
      <c r="W16" s="21">
        <v>9.3957291360230996E-2</v>
      </c>
      <c r="X16" s="21">
        <v>0.13480137020665001</v>
      </c>
      <c r="Y16" s="21">
        <v>0.120682129046873</v>
      </c>
      <c r="Z16" s="21">
        <v>5.5224369071488401E-2</v>
      </c>
      <c r="AA16" s="21">
        <v>0.13834975451364001</v>
      </c>
      <c r="AB16" s="21">
        <v>0.110743051537185</v>
      </c>
      <c r="AC16" s="21">
        <v>0.160232800993208</v>
      </c>
      <c r="AD16" s="21">
        <v>0.111135984428583</v>
      </c>
      <c r="AE16" s="21"/>
      <c r="AF16" s="21">
        <v>0.11753640829537799</v>
      </c>
      <c r="AG16" s="21">
        <v>0.12796774404007999</v>
      </c>
      <c r="AH16" s="21">
        <v>9.4788897447031104E-2</v>
      </c>
      <c r="AI16" s="21">
        <v>8.3487053384012605E-2</v>
      </c>
      <c r="AJ16" s="21">
        <v>8.7724117129431595E-2</v>
      </c>
      <c r="AK16" s="21"/>
      <c r="AL16" s="21">
        <v>7.6074104252211602E-2</v>
      </c>
      <c r="AM16" s="21">
        <v>0.117411994023087</v>
      </c>
      <c r="AN16" s="21">
        <v>6.1590595726671603E-2</v>
      </c>
      <c r="AO16" s="21">
        <v>0.11439287763117401</v>
      </c>
      <c r="AP16" s="21">
        <v>0.161942684263405</v>
      </c>
      <c r="AQ16" s="21">
        <v>0.21630316541436201</v>
      </c>
      <c r="AR16" s="21"/>
      <c r="AS16" s="21">
        <v>0.101551713997399</v>
      </c>
      <c r="AT16" s="21">
        <v>0.117118573445415</v>
      </c>
      <c r="AU16" s="21"/>
      <c r="AV16" s="21">
        <v>9.5383624207212206E-2</v>
      </c>
      <c r="AW16" s="21">
        <v>0.115916174932208</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J21"/>
  <sheetViews>
    <sheetView showGridLines="0" workbookViewId="0">
      <pane xSplit="2" topLeftCell="C1" activePane="topRight" state="frozen"/>
      <selection pane="topRight" activeCell="A7" sqref="A7"/>
    </sheetView>
  </sheetViews>
  <sheetFormatPr defaultColWidth="11.5546875" defaultRowHeight="14.4" x14ac:dyDescent="0.3"/>
  <cols>
    <col min="2" max="2" width="25.6640625" customWidth="1"/>
    <col min="3" max="10" width="20.6640625" customWidth="1"/>
  </cols>
  <sheetData>
    <row r="2" spans="2:10" ht="40.049999999999997" customHeight="1" x14ac:dyDescent="0.3">
      <c r="D2" s="32" t="s">
        <v>179</v>
      </c>
      <c r="E2" s="28"/>
      <c r="F2" s="28"/>
      <c r="G2" s="28"/>
      <c r="H2" s="28"/>
      <c r="I2" s="28"/>
      <c r="J2" s="28"/>
    </row>
    <row r="6" spans="2:10" ht="49.95" customHeight="1" x14ac:dyDescent="0.3">
      <c r="B6" s="20" t="s">
        <v>15</v>
      </c>
      <c r="C6" s="20" t="s">
        <v>571</v>
      </c>
      <c r="D6" s="20" t="s">
        <v>572</v>
      </c>
      <c r="E6" s="20" t="s">
        <v>573</v>
      </c>
      <c r="F6" s="20" t="s">
        <v>574</v>
      </c>
      <c r="G6" s="20" t="s">
        <v>575</v>
      </c>
      <c r="H6" s="20" t="s">
        <v>576</v>
      </c>
      <c r="I6" s="20" t="s">
        <v>577</v>
      </c>
    </row>
    <row r="7" spans="2:10" x14ac:dyDescent="0.3">
      <c r="B7" s="18" t="s">
        <v>171</v>
      </c>
      <c r="C7" s="17">
        <v>0.17207496092706101</v>
      </c>
      <c r="D7" s="17">
        <v>0.11605708235123401</v>
      </c>
      <c r="E7" s="17">
        <v>6.8701523539689294E-2</v>
      </c>
      <c r="F7" s="17">
        <v>7.1421458142890706E-2</v>
      </c>
      <c r="G7" s="17">
        <v>4.7328306532934399E-2</v>
      </c>
      <c r="H7" s="17">
        <v>2.72681071687546E-2</v>
      </c>
      <c r="I7" s="17">
        <v>2.8642463509610298E-2</v>
      </c>
    </row>
    <row r="8" spans="2:10" x14ac:dyDescent="0.3">
      <c r="B8" s="18" t="s">
        <v>172</v>
      </c>
      <c r="C8" s="17">
        <v>0.37373559153778202</v>
      </c>
      <c r="D8" s="17">
        <v>0.36751268608336002</v>
      </c>
      <c r="E8" s="17">
        <v>0.17062758559346899</v>
      </c>
      <c r="F8" s="17">
        <v>0.19589298331910501</v>
      </c>
      <c r="G8" s="17">
        <v>0.12539987841735001</v>
      </c>
      <c r="H8" s="17">
        <v>8.9688810693077603E-2</v>
      </c>
      <c r="I8" s="17">
        <v>7.8300121038918494E-2</v>
      </c>
    </row>
    <row r="9" spans="2:10" x14ac:dyDescent="0.3">
      <c r="B9" s="18" t="s">
        <v>173</v>
      </c>
      <c r="C9" s="17">
        <v>0.25338329397667297</v>
      </c>
      <c r="D9" s="17">
        <v>0.19264690692747199</v>
      </c>
      <c r="E9" s="17">
        <v>0.25590479519158699</v>
      </c>
      <c r="F9" s="17">
        <v>0.17505182037541001</v>
      </c>
      <c r="G9" s="17">
        <v>0.24619924369420601</v>
      </c>
      <c r="H9" s="17">
        <v>0.175649200473185</v>
      </c>
      <c r="I9" s="17">
        <v>0.13438485592232599</v>
      </c>
    </row>
    <row r="10" spans="2:10" x14ac:dyDescent="0.3">
      <c r="B10" s="18" t="s">
        <v>174</v>
      </c>
      <c r="C10" s="17">
        <v>9.2080168698574896E-2</v>
      </c>
      <c r="D10" s="17">
        <v>0.17601549184773199</v>
      </c>
      <c r="E10" s="17">
        <v>0.21915786680291199</v>
      </c>
      <c r="F10" s="17">
        <v>0.25664769619257799</v>
      </c>
      <c r="G10" s="17">
        <v>0.24356842119420899</v>
      </c>
      <c r="H10" s="17">
        <v>0.30737486751307003</v>
      </c>
      <c r="I10" s="17">
        <v>0.19600172704598701</v>
      </c>
    </row>
    <row r="11" spans="2:10" x14ac:dyDescent="0.3">
      <c r="B11" s="18" t="s">
        <v>175</v>
      </c>
      <c r="C11" s="17">
        <v>3.48395664362708E-2</v>
      </c>
      <c r="D11" s="17">
        <v>0.113496005707427</v>
      </c>
      <c r="E11" s="17">
        <v>0.21919656778031801</v>
      </c>
      <c r="F11" s="17">
        <v>0.26260744159747801</v>
      </c>
      <c r="G11" s="17">
        <v>0.31420713205518502</v>
      </c>
      <c r="H11" s="17">
        <v>0.37118271416132498</v>
      </c>
      <c r="I11" s="17">
        <v>0.53392984930224097</v>
      </c>
    </row>
    <row r="12" spans="2:10" x14ac:dyDescent="0.3">
      <c r="B12" s="18" t="s">
        <v>176</v>
      </c>
      <c r="C12" s="17">
        <v>7.3886418423638606E-2</v>
      </c>
      <c r="D12" s="17">
        <v>3.42718270827745E-2</v>
      </c>
      <c r="E12" s="17">
        <v>6.6411661092024205E-2</v>
      </c>
      <c r="F12" s="17">
        <v>3.8378600372538402E-2</v>
      </c>
      <c r="G12" s="17">
        <v>2.3297018106115199E-2</v>
      </c>
      <c r="H12" s="17">
        <v>2.8836299990587198E-2</v>
      </c>
      <c r="I12" s="17">
        <v>2.8740983180918101E-2</v>
      </c>
    </row>
    <row r="13" spans="2:10" x14ac:dyDescent="0.3">
      <c r="B13" s="22" t="s">
        <v>177</v>
      </c>
      <c r="C13" s="21">
        <v>0.545810552464843</v>
      </c>
      <c r="D13" s="21">
        <v>0.48356976843459398</v>
      </c>
      <c r="E13" s="21">
        <v>0.239329109133159</v>
      </c>
      <c r="F13" s="21">
        <v>0.26731444146199501</v>
      </c>
      <c r="G13" s="21">
        <v>0.172728184950285</v>
      </c>
      <c r="H13" s="21">
        <v>0.116956917861832</v>
      </c>
      <c r="I13" s="21">
        <v>0.10694258454852899</v>
      </c>
    </row>
    <row r="14" spans="2:10" x14ac:dyDescent="0.3">
      <c r="B14" s="22" t="s">
        <v>178</v>
      </c>
      <c r="C14" s="21">
        <v>0.126919735134846</v>
      </c>
      <c r="D14" s="21">
        <v>0.28951149755515898</v>
      </c>
      <c r="E14" s="21">
        <v>0.43835443458322998</v>
      </c>
      <c r="F14" s="21">
        <v>0.51925513779005605</v>
      </c>
      <c r="G14" s="21">
        <v>0.55777555324939498</v>
      </c>
      <c r="H14" s="21">
        <v>0.67855758167439595</v>
      </c>
      <c r="I14" s="21">
        <v>0.72993157634822703</v>
      </c>
    </row>
    <row r="15" spans="2:10" x14ac:dyDescent="0.3">
      <c r="B15" s="16"/>
      <c r="C15" s="16"/>
      <c r="D15" s="16"/>
      <c r="E15" s="16"/>
      <c r="F15" s="16"/>
      <c r="G15" s="16"/>
      <c r="H15" s="16"/>
      <c r="I15" s="16"/>
    </row>
    <row r="16" spans="2:10" x14ac:dyDescent="0.3">
      <c r="B16" t="s">
        <v>81</v>
      </c>
    </row>
    <row r="17" spans="2:2" x14ac:dyDescent="0.3">
      <c r="B17" t="s">
        <v>82</v>
      </c>
    </row>
    <row r="21" spans="2:2" x14ac:dyDescent="0.3">
      <c r="B21"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AW21"/>
  <sheetViews>
    <sheetView showGridLines="0" topLeftCell="A4"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0.17207496092706101</v>
      </c>
      <c r="D9" s="17">
        <v>0.15846568316297999</v>
      </c>
      <c r="E9" s="17">
        <v>0.18289627373079301</v>
      </c>
      <c r="F9" s="17"/>
      <c r="G9" s="17">
        <v>0.22294491494572499</v>
      </c>
      <c r="H9" s="17">
        <v>0.23568981843230999</v>
      </c>
      <c r="I9" s="17">
        <v>0.17933018283027499</v>
      </c>
      <c r="J9" s="17">
        <v>0.12655533904330399</v>
      </c>
      <c r="K9" s="17">
        <v>0.15993693796914499</v>
      </c>
      <c r="L9" s="17">
        <v>0.12556777809198399</v>
      </c>
      <c r="M9" s="17"/>
      <c r="N9" s="17">
        <v>0.21155330679498699</v>
      </c>
      <c r="O9" s="17">
        <v>0.154880245169838</v>
      </c>
      <c r="P9" s="17">
        <v>0.18302344451373401</v>
      </c>
      <c r="Q9" s="17">
        <v>0.13590849980861699</v>
      </c>
      <c r="R9" s="17"/>
      <c r="S9" s="17">
        <v>0.21512393217348399</v>
      </c>
      <c r="T9" s="17">
        <v>0.220966013821527</v>
      </c>
      <c r="U9" s="17">
        <v>0.119415547163837</v>
      </c>
      <c r="V9" s="17">
        <v>0.123508559962593</v>
      </c>
      <c r="W9" s="17">
        <v>0.105729822065489</v>
      </c>
      <c r="X9" s="17">
        <v>0.149069696268118</v>
      </c>
      <c r="Y9" s="17">
        <v>0.132911437546368</v>
      </c>
      <c r="Z9" s="17">
        <v>0.27329087604685498</v>
      </c>
      <c r="AA9" s="17">
        <v>0.18046031654354999</v>
      </c>
      <c r="AB9" s="17">
        <v>0.16804237780217501</v>
      </c>
      <c r="AC9" s="17">
        <v>0.16744535899788399</v>
      </c>
      <c r="AD9" s="17">
        <v>0.22671878118719599</v>
      </c>
      <c r="AE9" s="17"/>
      <c r="AF9" s="17">
        <v>0.14645122955773601</v>
      </c>
      <c r="AG9" s="17">
        <v>0.15857011964603199</v>
      </c>
      <c r="AH9" s="17">
        <v>0.193180753246216</v>
      </c>
      <c r="AI9" s="17">
        <v>0.233738248858193</v>
      </c>
      <c r="AJ9" s="17">
        <v>0.31600394823454597</v>
      </c>
      <c r="AK9" s="17"/>
      <c r="AL9" s="17">
        <v>0.21336558183031801</v>
      </c>
      <c r="AM9" s="17">
        <v>0.14730512904228399</v>
      </c>
      <c r="AN9" s="17">
        <v>0.18856784245896299</v>
      </c>
      <c r="AO9" s="17">
        <v>0.13064607164513001</v>
      </c>
      <c r="AP9" s="17">
        <v>0.156818863414148</v>
      </c>
      <c r="AQ9" s="17">
        <v>0.23314024377510401</v>
      </c>
      <c r="AR9" s="17"/>
      <c r="AS9" s="17">
        <v>0.16937614259391301</v>
      </c>
      <c r="AT9" s="17">
        <v>0.175288855037838</v>
      </c>
      <c r="AU9" s="17"/>
      <c r="AV9" s="17">
        <v>0.17831338389122001</v>
      </c>
      <c r="AW9" s="17">
        <v>0.14856278580971399</v>
      </c>
    </row>
    <row r="10" spans="2:49" x14ac:dyDescent="0.3">
      <c r="B10" s="18" t="s">
        <v>172</v>
      </c>
      <c r="C10" s="17">
        <v>0.37373559153778202</v>
      </c>
      <c r="D10" s="17">
        <v>0.36158837775685199</v>
      </c>
      <c r="E10" s="17">
        <v>0.385639892696234</v>
      </c>
      <c r="F10" s="17"/>
      <c r="G10" s="17">
        <v>0.42262332076644799</v>
      </c>
      <c r="H10" s="17">
        <v>0.37222657084253302</v>
      </c>
      <c r="I10" s="17">
        <v>0.41549394063463702</v>
      </c>
      <c r="J10" s="17">
        <v>0.35396436777522999</v>
      </c>
      <c r="K10" s="17">
        <v>0.39651187839006502</v>
      </c>
      <c r="L10" s="17">
        <v>0.30887021244591201</v>
      </c>
      <c r="M10" s="17"/>
      <c r="N10" s="17">
        <v>0.40370463139108598</v>
      </c>
      <c r="O10" s="17">
        <v>0.38501444387195299</v>
      </c>
      <c r="P10" s="17">
        <v>0.354294948981834</v>
      </c>
      <c r="Q10" s="17">
        <v>0.348931282151142</v>
      </c>
      <c r="R10" s="17"/>
      <c r="S10" s="17">
        <v>0.35832281485324302</v>
      </c>
      <c r="T10" s="17">
        <v>0.33370084372206199</v>
      </c>
      <c r="U10" s="17">
        <v>0.37862279645929398</v>
      </c>
      <c r="V10" s="17">
        <v>0.45697770839922203</v>
      </c>
      <c r="W10" s="17">
        <v>0.41938702972556502</v>
      </c>
      <c r="X10" s="17">
        <v>0.347557064598919</v>
      </c>
      <c r="Y10" s="17">
        <v>0.37793117575997598</v>
      </c>
      <c r="Z10" s="17">
        <v>0.26405681412876802</v>
      </c>
      <c r="AA10" s="17">
        <v>0.39672419406181603</v>
      </c>
      <c r="AB10" s="17">
        <v>0.39945035593557199</v>
      </c>
      <c r="AC10" s="17">
        <v>0.31349398929026501</v>
      </c>
      <c r="AD10" s="17">
        <v>0.40321162306192299</v>
      </c>
      <c r="AE10" s="17"/>
      <c r="AF10" s="17">
        <v>0.33148988381246097</v>
      </c>
      <c r="AG10" s="17">
        <v>0.41749770489705201</v>
      </c>
      <c r="AH10" s="17">
        <v>0.39078044437336901</v>
      </c>
      <c r="AI10" s="17">
        <v>0.39134638133008598</v>
      </c>
      <c r="AJ10" s="17">
        <v>0.38448444535304599</v>
      </c>
      <c r="AK10" s="17"/>
      <c r="AL10" s="17">
        <v>0.384430293982917</v>
      </c>
      <c r="AM10" s="17">
        <v>0.387066521955101</v>
      </c>
      <c r="AN10" s="17">
        <v>0.33747955643114302</v>
      </c>
      <c r="AO10" s="17">
        <v>0.40304100418571398</v>
      </c>
      <c r="AP10" s="17">
        <v>0.32859128986285502</v>
      </c>
      <c r="AQ10" s="17">
        <v>0.30652212531484002</v>
      </c>
      <c r="AR10" s="17"/>
      <c r="AS10" s="17">
        <v>0.37206878186371101</v>
      </c>
      <c r="AT10" s="17">
        <v>0.37572051572830101</v>
      </c>
      <c r="AU10" s="17"/>
      <c r="AV10" s="17">
        <v>0.36755248180064198</v>
      </c>
      <c r="AW10" s="17">
        <v>0.38258649772592701</v>
      </c>
    </row>
    <row r="11" spans="2:49" x14ac:dyDescent="0.3">
      <c r="B11" s="18" t="s">
        <v>173</v>
      </c>
      <c r="C11" s="17">
        <v>0.25338329397667297</v>
      </c>
      <c r="D11" s="17">
        <v>0.25261122362376798</v>
      </c>
      <c r="E11" s="17">
        <v>0.25508983281678899</v>
      </c>
      <c r="F11" s="17"/>
      <c r="G11" s="17">
        <v>0.218556135496217</v>
      </c>
      <c r="H11" s="17">
        <v>0.20947490767183199</v>
      </c>
      <c r="I11" s="17">
        <v>0.246011724351649</v>
      </c>
      <c r="J11" s="17">
        <v>0.27583326323383101</v>
      </c>
      <c r="K11" s="17">
        <v>0.23361108047524401</v>
      </c>
      <c r="L11" s="17">
        <v>0.31341688264942902</v>
      </c>
      <c r="M11" s="17"/>
      <c r="N11" s="17">
        <v>0.22480887061314</v>
      </c>
      <c r="O11" s="17">
        <v>0.26297022349031302</v>
      </c>
      <c r="P11" s="17">
        <v>0.26616220998726903</v>
      </c>
      <c r="Q11" s="17">
        <v>0.26042112096964398</v>
      </c>
      <c r="R11" s="17"/>
      <c r="S11" s="17">
        <v>0.23535470542487799</v>
      </c>
      <c r="T11" s="17">
        <v>0.206658378097549</v>
      </c>
      <c r="U11" s="17">
        <v>0.28866416469751299</v>
      </c>
      <c r="V11" s="17">
        <v>0.22925815378802</v>
      </c>
      <c r="W11" s="17">
        <v>0.307076003596226</v>
      </c>
      <c r="X11" s="17">
        <v>0.30432510066466201</v>
      </c>
      <c r="Y11" s="17">
        <v>0.30495805192777298</v>
      </c>
      <c r="Z11" s="17">
        <v>0.29194107862532098</v>
      </c>
      <c r="AA11" s="17">
        <v>0.230579899231069</v>
      </c>
      <c r="AB11" s="17">
        <v>0.22525360742877601</v>
      </c>
      <c r="AC11" s="17">
        <v>0.287717941580728</v>
      </c>
      <c r="AD11" s="17">
        <v>0.162755476013137</v>
      </c>
      <c r="AE11" s="17"/>
      <c r="AF11" s="17">
        <v>0.30242458095003</v>
      </c>
      <c r="AG11" s="17">
        <v>0.25322511370495698</v>
      </c>
      <c r="AH11" s="17">
        <v>0.221329046099138</v>
      </c>
      <c r="AI11" s="17">
        <v>0.216818936447227</v>
      </c>
      <c r="AJ11" s="17">
        <v>0.16166614630873</v>
      </c>
      <c r="AK11" s="17"/>
      <c r="AL11" s="17">
        <v>0.237812978727408</v>
      </c>
      <c r="AM11" s="17">
        <v>0.266981581737534</v>
      </c>
      <c r="AN11" s="17">
        <v>0.22554867479905299</v>
      </c>
      <c r="AO11" s="17">
        <v>0.25239143384739898</v>
      </c>
      <c r="AP11" s="17">
        <v>0.27628349338373098</v>
      </c>
      <c r="AQ11" s="17">
        <v>0.28169613252199899</v>
      </c>
      <c r="AR11" s="17"/>
      <c r="AS11" s="17">
        <v>0.247892991015389</v>
      </c>
      <c r="AT11" s="17">
        <v>0.25992143407188301</v>
      </c>
      <c r="AU11" s="17"/>
      <c r="AV11" s="17">
        <v>0.24494281032789</v>
      </c>
      <c r="AW11" s="17">
        <v>0.25476347388411003</v>
      </c>
    </row>
    <row r="12" spans="2:49" x14ac:dyDescent="0.3">
      <c r="B12" s="18" t="s">
        <v>174</v>
      </c>
      <c r="C12" s="17">
        <v>9.2080168698574896E-2</v>
      </c>
      <c r="D12" s="17">
        <v>0.100238617586093</v>
      </c>
      <c r="E12" s="17">
        <v>8.4784589388744003E-2</v>
      </c>
      <c r="F12" s="17"/>
      <c r="G12" s="17">
        <v>7.8546898091828396E-2</v>
      </c>
      <c r="H12" s="17">
        <v>0.114578469003263</v>
      </c>
      <c r="I12" s="17">
        <v>7.5591704325382494E-2</v>
      </c>
      <c r="J12" s="17">
        <v>0.120058988751877</v>
      </c>
      <c r="K12" s="17">
        <v>8.1363564404603503E-2</v>
      </c>
      <c r="L12" s="17">
        <v>8.0800094082793997E-2</v>
      </c>
      <c r="M12" s="17"/>
      <c r="N12" s="17">
        <v>7.9608920281948797E-2</v>
      </c>
      <c r="O12" s="17">
        <v>0.109147616940501</v>
      </c>
      <c r="P12" s="17">
        <v>8.94226214612798E-2</v>
      </c>
      <c r="Q12" s="17">
        <v>9.1143945916652605E-2</v>
      </c>
      <c r="R12" s="17"/>
      <c r="S12" s="17">
        <v>0.100982596789183</v>
      </c>
      <c r="T12" s="17">
        <v>7.91289769044521E-2</v>
      </c>
      <c r="U12" s="17">
        <v>7.4250192723391506E-2</v>
      </c>
      <c r="V12" s="17">
        <v>0.11466172529049599</v>
      </c>
      <c r="W12" s="17">
        <v>4.82426512569211E-2</v>
      </c>
      <c r="X12" s="17">
        <v>9.4199677918821903E-2</v>
      </c>
      <c r="Y12" s="17">
        <v>6.9136334922294596E-2</v>
      </c>
      <c r="Z12" s="17">
        <v>7.7004372028576504E-2</v>
      </c>
      <c r="AA12" s="17">
        <v>9.8051470916583602E-2</v>
      </c>
      <c r="AB12" s="17">
        <v>0.112512066770714</v>
      </c>
      <c r="AC12" s="17">
        <v>0.16436349763170099</v>
      </c>
      <c r="AD12" s="17">
        <v>6.0154124034226902E-2</v>
      </c>
      <c r="AE12" s="17"/>
      <c r="AF12" s="17">
        <v>9.2312224174212906E-2</v>
      </c>
      <c r="AG12" s="17">
        <v>8.0765417242017204E-2</v>
      </c>
      <c r="AH12" s="17">
        <v>9.3652411750001593E-2</v>
      </c>
      <c r="AI12" s="17">
        <v>7.7131854245082801E-2</v>
      </c>
      <c r="AJ12" s="17">
        <v>7.91199402865152E-2</v>
      </c>
      <c r="AK12" s="17"/>
      <c r="AL12" s="17">
        <v>8.6151416366194E-2</v>
      </c>
      <c r="AM12" s="17">
        <v>7.9670118454648303E-2</v>
      </c>
      <c r="AN12" s="17">
        <v>0.12459924964748</v>
      </c>
      <c r="AO12" s="17">
        <v>9.5884785022399693E-2</v>
      </c>
      <c r="AP12" s="17">
        <v>0.105379886834489</v>
      </c>
      <c r="AQ12" s="17">
        <v>8.2249499636270207E-2</v>
      </c>
      <c r="AR12" s="17"/>
      <c r="AS12" s="17">
        <v>0.100796622356408</v>
      </c>
      <c r="AT12" s="17">
        <v>8.1700159516895299E-2</v>
      </c>
      <c r="AU12" s="17"/>
      <c r="AV12" s="17">
        <v>0.10074239028805</v>
      </c>
      <c r="AW12" s="17">
        <v>0.100922919873766</v>
      </c>
    </row>
    <row r="13" spans="2:49" x14ac:dyDescent="0.3">
      <c r="B13" s="18" t="s">
        <v>175</v>
      </c>
      <c r="C13" s="17">
        <v>3.48395664362708E-2</v>
      </c>
      <c r="D13" s="17">
        <v>3.03821092148094E-2</v>
      </c>
      <c r="E13" s="17">
        <v>3.9438118658105002E-2</v>
      </c>
      <c r="F13" s="17"/>
      <c r="G13" s="17">
        <v>2.8325956953210302E-2</v>
      </c>
      <c r="H13" s="17">
        <v>3.9400780743776197E-2</v>
      </c>
      <c r="I13" s="17">
        <v>3.0785663304039201E-2</v>
      </c>
      <c r="J13" s="17">
        <v>3.8258270996707498E-2</v>
      </c>
      <c r="K13" s="17">
        <v>3.7257270856720898E-2</v>
      </c>
      <c r="L13" s="17">
        <v>3.4407460501014203E-2</v>
      </c>
      <c r="M13" s="17"/>
      <c r="N13" s="17">
        <v>2.87774468344777E-2</v>
      </c>
      <c r="O13" s="17">
        <v>2.3766740886731301E-2</v>
      </c>
      <c r="P13" s="17">
        <v>3.6288934154167798E-2</v>
      </c>
      <c r="Q13" s="17">
        <v>5.2009717808809301E-2</v>
      </c>
      <c r="R13" s="17"/>
      <c r="S13" s="17">
        <v>4.0144478141123499E-2</v>
      </c>
      <c r="T13" s="17">
        <v>3.2791777876363698E-2</v>
      </c>
      <c r="U13" s="17">
        <v>3.4134181464516099E-2</v>
      </c>
      <c r="V13" s="17">
        <v>2.9766866197549102E-2</v>
      </c>
      <c r="W13" s="17">
        <v>3.9007393479739298E-2</v>
      </c>
      <c r="X13" s="17">
        <v>4.1680653128142703E-2</v>
      </c>
      <c r="Y13" s="17">
        <v>4.37379943272568E-2</v>
      </c>
      <c r="Z13" s="17">
        <v>5.2500577033780201E-2</v>
      </c>
      <c r="AA13" s="17">
        <v>2.9205287527200498E-2</v>
      </c>
      <c r="AB13" s="17">
        <v>2.9111929112065602E-2</v>
      </c>
      <c r="AC13" s="17">
        <v>2.4835989919526499E-2</v>
      </c>
      <c r="AD13" s="17">
        <v>1.2995407267226601E-2</v>
      </c>
      <c r="AE13" s="17"/>
      <c r="AF13" s="17">
        <v>3.1032794167476001E-2</v>
      </c>
      <c r="AG13" s="17">
        <v>2.8402539665246199E-2</v>
      </c>
      <c r="AH13" s="17">
        <v>3.9245716657276698E-2</v>
      </c>
      <c r="AI13" s="17">
        <v>3.6267428213798102E-2</v>
      </c>
      <c r="AJ13" s="17">
        <v>0</v>
      </c>
      <c r="AK13" s="17"/>
      <c r="AL13" s="17">
        <v>3.7504968352873203E-2</v>
      </c>
      <c r="AM13" s="17">
        <v>3.4894731407700198E-2</v>
      </c>
      <c r="AN13" s="17">
        <v>3.8545982167740099E-2</v>
      </c>
      <c r="AO13" s="17">
        <v>3.1774482978313902E-2</v>
      </c>
      <c r="AP13" s="17">
        <v>1.7260822977157399E-2</v>
      </c>
      <c r="AQ13" s="17">
        <v>6.0474531391992797E-2</v>
      </c>
      <c r="AR13" s="17"/>
      <c r="AS13" s="17">
        <v>3.77635156892916E-2</v>
      </c>
      <c r="AT13" s="17">
        <v>3.1357574644133503E-2</v>
      </c>
      <c r="AU13" s="17"/>
      <c r="AV13" s="17">
        <v>3.5486988998075897E-2</v>
      </c>
      <c r="AW13" s="17">
        <v>4.3065169821344597E-2</v>
      </c>
    </row>
    <row r="14" spans="2:49" x14ac:dyDescent="0.3">
      <c r="B14" s="18" t="s">
        <v>176</v>
      </c>
      <c r="C14" s="17">
        <v>7.3886418423638606E-2</v>
      </c>
      <c r="D14" s="17">
        <v>9.6713988655497393E-2</v>
      </c>
      <c r="E14" s="17">
        <v>5.2151292709334302E-2</v>
      </c>
      <c r="F14" s="17"/>
      <c r="G14" s="17">
        <v>2.9002773746571401E-2</v>
      </c>
      <c r="H14" s="17">
        <v>2.8629453306285801E-2</v>
      </c>
      <c r="I14" s="17">
        <v>5.2786784554018001E-2</v>
      </c>
      <c r="J14" s="17">
        <v>8.5329770199050498E-2</v>
      </c>
      <c r="K14" s="17">
        <v>9.1319267904221402E-2</v>
      </c>
      <c r="L14" s="17">
        <v>0.13693757222886699</v>
      </c>
      <c r="M14" s="17"/>
      <c r="N14" s="17">
        <v>5.1546824084360301E-2</v>
      </c>
      <c r="O14" s="17">
        <v>6.4220729640663901E-2</v>
      </c>
      <c r="P14" s="17">
        <v>7.08078409017147E-2</v>
      </c>
      <c r="Q14" s="17">
        <v>0.111585433345135</v>
      </c>
      <c r="R14" s="17"/>
      <c r="S14" s="17">
        <v>5.0071472618088801E-2</v>
      </c>
      <c r="T14" s="17">
        <v>0.126754009578047</v>
      </c>
      <c r="U14" s="17">
        <v>0.10491311749144799</v>
      </c>
      <c r="V14" s="17">
        <v>4.5826986362120903E-2</v>
      </c>
      <c r="W14" s="17">
        <v>8.0557099876059496E-2</v>
      </c>
      <c r="X14" s="17">
        <v>6.3167807421336195E-2</v>
      </c>
      <c r="Y14" s="17">
        <v>7.1325005516331696E-2</v>
      </c>
      <c r="Z14" s="17">
        <v>4.12062821366996E-2</v>
      </c>
      <c r="AA14" s="17">
        <v>6.4978831719781596E-2</v>
      </c>
      <c r="AB14" s="17">
        <v>6.5629662950697804E-2</v>
      </c>
      <c r="AC14" s="17">
        <v>4.21432225798948E-2</v>
      </c>
      <c r="AD14" s="17">
        <v>0.134164588436291</v>
      </c>
      <c r="AE14" s="17"/>
      <c r="AF14" s="17">
        <v>9.6289287338084506E-2</v>
      </c>
      <c r="AG14" s="17">
        <v>6.1539104844695602E-2</v>
      </c>
      <c r="AH14" s="17">
        <v>6.1811627873998597E-2</v>
      </c>
      <c r="AI14" s="17">
        <v>4.4697150905613402E-2</v>
      </c>
      <c r="AJ14" s="17">
        <v>5.8725519817162598E-2</v>
      </c>
      <c r="AK14" s="17"/>
      <c r="AL14" s="17">
        <v>4.0734760740289297E-2</v>
      </c>
      <c r="AM14" s="17">
        <v>8.40819174027332E-2</v>
      </c>
      <c r="AN14" s="17">
        <v>8.5258694495620402E-2</v>
      </c>
      <c r="AO14" s="17">
        <v>8.62622223210429E-2</v>
      </c>
      <c r="AP14" s="17">
        <v>0.11566564352762</v>
      </c>
      <c r="AQ14" s="17">
        <v>3.5917467359794002E-2</v>
      </c>
      <c r="AR14" s="17"/>
      <c r="AS14" s="17">
        <v>7.2101946481287205E-2</v>
      </c>
      <c r="AT14" s="17">
        <v>7.6011461000950006E-2</v>
      </c>
      <c r="AU14" s="17"/>
      <c r="AV14" s="17">
        <v>7.29619446941214E-2</v>
      </c>
      <c r="AW14" s="17">
        <v>7.0099152885137295E-2</v>
      </c>
    </row>
    <row r="15" spans="2:49" x14ac:dyDescent="0.3">
      <c r="B15" s="18" t="s">
        <v>177</v>
      </c>
      <c r="C15" s="21">
        <v>0.545810552464843</v>
      </c>
      <c r="D15" s="21">
        <v>0.52005406091983197</v>
      </c>
      <c r="E15" s="21">
        <v>0.56853616642702798</v>
      </c>
      <c r="F15" s="21"/>
      <c r="G15" s="21">
        <v>0.64556823571217303</v>
      </c>
      <c r="H15" s="21">
        <v>0.60791638927484404</v>
      </c>
      <c r="I15" s="21">
        <v>0.59482412346491198</v>
      </c>
      <c r="J15" s="21">
        <v>0.48051970681853401</v>
      </c>
      <c r="K15" s="21">
        <v>0.55644881635920995</v>
      </c>
      <c r="L15" s="21">
        <v>0.434437990537896</v>
      </c>
      <c r="M15" s="21"/>
      <c r="N15" s="21">
        <v>0.61525793818607399</v>
      </c>
      <c r="O15" s="21">
        <v>0.53989468904179105</v>
      </c>
      <c r="P15" s="21">
        <v>0.53731839349556798</v>
      </c>
      <c r="Q15" s="21">
        <v>0.48483978195975902</v>
      </c>
      <c r="R15" s="21"/>
      <c r="S15" s="21">
        <v>0.57344674702672704</v>
      </c>
      <c r="T15" s="21">
        <v>0.55466685754358902</v>
      </c>
      <c r="U15" s="21">
        <v>0.49803834362313099</v>
      </c>
      <c r="V15" s="21">
        <v>0.58048626836181405</v>
      </c>
      <c r="W15" s="21">
        <v>0.52511685179105405</v>
      </c>
      <c r="X15" s="21">
        <v>0.496626760867037</v>
      </c>
      <c r="Y15" s="21">
        <v>0.51084261330634395</v>
      </c>
      <c r="Z15" s="21">
        <v>0.53734769017562301</v>
      </c>
      <c r="AA15" s="21">
        <v>0.57718451060536602</v>
      </c>
      <c r="AB15" s="21">
        <v>0.567492733737747</v>
      </c>
      <c r="AC15" s="21">
        <v>0.48093934828814899</v>
      </c>
      <c r="AD15" s="21">
        <v>0.62993040424911895</v>
      </c>
      <c r="AE15" s="21"/>
      <c r="AF15" s="21">
        <v>0.47794111337019701</v>
      </c>
      <c r="AG15" s="21">
        <v>0.57606782454308403</v>
      </c>
      <c r="AH15" s="21">
        <v>0.58396119761958498</v>
      </c>
      <c r="AI15" s="21">
        <v>0.62508463018827898</v>
      </c>
      <c r="AJ15" s="21">
        <v>0.70048839358759196</v>
      </c>
      <c r="AK15" s="21"/>
      <c r="AL15" s="21">
        <v>0.59779587581323501</v>
      </c>
      <c r="AM15" s="21">
        <v>0.53437165099738404</v>
      </c>
      <c r="AN15" s="21">
        <v>0.52604739889010699</v>
      </c>
      <c r="AO15" s="21">
        <v>0.53368707583084496</v>
      </c>
      <c r="AP15" s="21">
        <v>0.48541015327700299</v>
      </c>
      <c r="AQ15" s="21">
        <v>0.53966236908994403</v>
      </c>
      <c r="AR15" s="21"/>
      <c r="AS15" s="21">
        <v>0.54144492445762404</v>
      </c>
      <c r="AT15" s="21">
        <v>0.55100937076613798</v>
      </c>
      <c r="AU15" s="21"/>
      <c r="AV15" s="21">
        <v>0.54586586569186202</v>
      </c>
      <c r="AW15" s="21">
        <v>0.53114928353564195</v>
      </c>
    </row>
    <row r="16" spans="2:49" x14ac:dyDescent="0.3">
      <c r="B16" s="18" t="s">
        <v>178</v>
      </c>
      <c r="C16" s="21">
        <v>0.126919735134846</v>
      </c>
      <c r="D16" s="21">
        <v>0.130620726800903</v>
      </c>
      <c r="E16" s="21">
        <v>0.124222708046849</v>
      </c>
      <c r="F16" s="21"/>
      <c r="G16" s="21">
        <v>0.106872855045039</v>
      </c>
      <c r="H16" s="21">
        <v>0.153979249747039</v>
      </c>
      <c r="I16" s="21">
        <v>0.106377367629422</v>
      </c>
      <c r="J16" s="21">
        <v>0.15831725974858499</v>
      </c>
      <c r="K16" s="21">
        <v>0.118620835261324</v>
      </c>
      <c r="L16" s="21">
        <v>0.11520755458380801</v>
      </c>
      <c r="M16" s="21"/>
      <c r="N16" s="21">
        <v>0.10838636711642601</v>
      </c>
      <c r="O16" s="21">
        <v>0.13291435782723199</v>
      </c>
      <c r="P16" s="21">
        <v>0.125711555615448</v>
      </c>
      <c r="Q16" s="21">
        <v>0.14315366372546201</v>
      </c>
      <c r="R16" s="21"/>
      <c r="S16" s="21">
        <v>0.14112707493030599</v>
      </c>
      <c r="T16" s="21">
        <v>0.11192075478081601</v>
      </c>
      <c r="U16" s="21">
        <v>0.108384374187908</v>
      </c>
      <c r="V16" s="21">
        <v>0.14442859148804499</v>
      </c>
      <c r="W16" s="21">
        <v>8.7250044736660398E-2</v>
      </c>
      <c r="X16" s="21">
        <v>0.13588033104696501</v>
      </c>
      <c r="Y16" s="21">
        <v>0.112874329249551</v>
      </c>
      <c r="Z16" s="21">
        <v>0.12950494906235699</v>
      </c>
      <c r="AA16" s="21">
        <v>0.12725675844378401</v>
      </c>
      <c r="AB16" s="21">
        <v>0.14162399588277999</v>
      </c>
      <c r="AC16" s="21">
        <v>0.18919948755122801</v>
      </c>
      <c r="AD16" s="21">
        <v>7.3149531301453505E-2</v>
      </c>
      <c r="AE16" s="21"/>
      <c r="AF16" s="21">
        <v>0.123345018341689</v>
      </c>
      <c r="AG16" s="21">
        <v>0.109167956907263</v>
      </c>
      <c r="AH16" s="21">
        <v>0.13289812840727799</v>
      </c>
      <c r="AI16" s="21">
        <v>0.11339928245888101</v>
      </c>
      <c r="AJ16" s="21">
        <v>7.91199402865152E-2</v>
      </c>
      <c r="AK16" s="21"/>
      <c r="AL16" s="21">
        <v>0.12365638471906699</v>
      </c>
      <c r="AM16" s="21">
        <v>0.11456484986234799</v>
      </c>
      <c r="AN16" s="21">
        <v>0.16314523181522</v>
      </c>
      <c r="AO16" s="21">
        <v>0.127659268000714</v>
      </c>
      <c r="AP16" s="21">
        <v>0.122640709811647</v>
      </c>
      <c r="AQ16" s="21">
        <v>0.142724031028263</v>
      </c>
      <c r="AR16" s="21"/>
      <c r="AS16" s="21">
        <v>0.1385601380457</v>
      </c>
      <c r="AT16" s="21">
        <v>0.113057734161029</v>
      </c>
      <c r="AU16" s="21"/>
      <c r="AV16" s="21">
        <v>0.136229379286126</v>
      </c>
      <c r="AW16" s="21">
        <v>0.14398808969511101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AW21"/>
  <sheetViews>
    <sheetView showGridLines="0" topLeftCell="A2"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0.11605708235123401</v>
      </c>
      <c r="D9" s="17">
        <v>0.12804817780432501</v>
      </c>
      <c r="E9" s="17">
        <v>0.104273092162354</v>
      </c>
      <c r="F9" s="17"/>
      <c r="G9" s="17">
        <v>0.115454917685428</v>
      </c>
      <c r="H9" s="17">
        <v>0.15742678430740101</v>
      </c>
      <c r="I9" s="17">
        <v>0.12073607745911499</v>
      </c>
      <c r="J9" s="17">
        <v>0.13814374028902601</v>
      </c>
      <c r="K9" s="17">
        <v>8.4242933986739196E-2</v>
      </c>
      <c r="L9" s="17">
        <v>8.2440268083976698E-2</v>
      </c>
      <c r="M9" s="17"/>
      <c r="N9" s="17">
        <v>0.138431269149832</v>
      </c>
      <c r="O9" s="17">
        <v>0.11276932457278099</v>
      </c>
      <c r="P9" s="17">
        <v>0.10504895784523</v>
      </c>
      <c r="Q9" s="17">
        <v>0.104504577109446</v>
      </c>
      <c r="R9" s="17"/>
      <c r="S9" s="17">
        <v>0.15272828079116099</v>
      </c>
      <c r="T9" s="17">
        <v>0.12601064706822299</v>
      </c>
      <c r="U9" s="17">
        <v>0.10078045255234599</v>
      </c>
      <c r="V9" s="17">
        <v>0.108636809295189</v>
      </c>
      <c r="W9" s="17">
        <v>0.114967376026441</v>
      </c>
      <c r="X9" s="17">
        <v>8.3462267195410098E-2</v>
      </c>
      <c r="Y9" s="17">
        <v>0.100457133946892</v>
      </c>
      <c r="Z9" s="17">
        <v>0.18545897217930599</v>
      </c>
      <c r="AA9" s="17">
        <v>0.100944794660348</v>
      </c>
      <c r="AB9" s="17">
        <v>9.4423637308802599E-2</v>
      </c>
      <c r="AC9" s="17">
        <v>9.4356069726259206E-2</v>
      </c>
      <c r="AD9" s="17">
        <v>0.17012655722087999</v>
      </c>
      <c r="AE9" s="17"/>
      <c r="AF9" s="17">
        <v>0.101753428570029</v>
      </c>
      <c r="AG9" s="17">
        <v>0.104220094660796</v>
      </c>
      <c r="AH9" s="17">
        <v>0.121349021225455</v>
      </c>
      <c r="AI9" s="17">
        <v>0.17676573046917901</v>
      </c>
      <c r="AJ9" s="17">
        <v>0.232705396833949</v>
      </c>
      <c r="AK9" s="17"/>
      <c r="AL9" s="17">
        <v>0.15510591489946199</v>
      </c>
      <c r="AM9" s="17">
        <v>7.6583774109174399E-2</v>
      </c>
      <c r="AN9" s="17">
        <v>0.13862603167911899</v>
      </c>
      <c r="AO9" s="17">
        <v>9.8726757898302195E-2</v>
      </c>
      <c r="AP9" s="17">
        <v>0.102252031985132</v>
      </c>
      <c r="AQ9" s="17">
        <v>0.18010629682555601</v>
      </c>
      <c r="AR9" s="17"/>
      <c r="AS9" s="17">
        <v>0.12037214268292799</v>
      </c>
      <c r="AT9" s="17">
        <v>0.110918482684359</v>
      </c>
      <c r="AU9" s="17"/>
      <c r="AV9" s="17">
        <v>0.128872925272285</v>
      </c>
      <c r="AW9" s="17">
        <v>0.100575226040372</v>
      </c>
    </row>
    <row r="10" spans="2:49" x14ac:dyDescent="0.3">
      <c r="B10" s="18" t="s">
        <v>172</v>
      </c>
      <c r="C10" s="17">
        <v>0.36751268608336002</v>
      </c>
      <c r="D10" s="17">
        <v>0.38475254945701698</v>
      </c>
      <c r="E10" s="17">
        <v>0.35150364594090999</v>
      </c>
      <c r="F10" s="17"/>
      <c r="G10" s="17">
        <v>0.38930876405394899</v>
      </c>
      <c r="H10" s="17">
        <v>0.43272570358950901</v>
      </c>
      <c r="I10" s="17">
        <v>0.40883597472884903</v>
      </c>
      <c r="J10" s="17">
        <v>0.367470135541409</v>
      </c>
      <c r="K10" s="17">
        <v>0.40599281288555</v>
      </c>
      <c r="L10" s="17">
        <v>0.240363473655963</v>
      </c>
      <c r="M10" s="17"/>
      <c r="N10" s="17">
        <v>0.43873719397685801</v>
      </c>
      <c r="O10" s="17">
        <v>0.343802755106068</v>
      </c>
      <c r="P10" s="17">
        <v>0.37554384267853902</v>
      </c>
      <c r="Q10" s="17">
        <v>0.31219076420397501</v>
      </c>
      <c r="R10" s="17"/>
      <c r="S10" s="17">
        <v>0.373612040194859</v>
      </c>
      <c r="T10" s="17">
        <v>0.39711662505497802</v>
      </c>
      <c r="U10" s="17">
        <v>0.37442302168443897</v>
      </c>
      <c r="V10" s="17">
        <v>0.31590869089666401</v>
      </c>
      <c r="W10" s="17">
        <v>0.297789136254069</v>
      </c>
      <c r="X10" s="17">
        <v>0.39104488961051098</v>
      </c>
      <c r="Y10" s="17">
        <v>0.30810023442335399</v>
      </c>
      <c r="Z10" s="17">
        <v>0.38403087279723003</v>
      </c>
      <c r="AA10" s="17">
        <v>0.4143379553939</v>
      </c>
      <c r="AB10" s="17">
        <v>0.41662782108516</v>
      </c>
      <c r="AC10" s="17">
        <v>0.336454584878214</v>
      </c>
      <c r="AD10" s="17">
        <v>0.307929833662417</v>
      </c>
      <c r="AE10" s="17"/>
      <c r="AF10" s="17">
        <v>0.30394218857123101</v>
      </c>
      <c r="AG10" s="17">
        <v>0.37513795006482697</v>
      </c>
      <c r="AH10" s="17">
        <v>0.41792501030021101</v>
      </c>
      <c r="AI10" s="17">
        <v>0.43116734506633098</v>
      </c>
      <c r="AJ10" s="17">
        <v>0.37863193695382602</v>
      </c>
      <c r="AK10" s="17"/>
      <c r="AL10" s="17">
        <v>0.41177961569709298</v>
      </c>
      <c r="AM10" s="17">
        <v>0.37701856552405499</v>
      </c>
      <c r="AN10" s="17">
        <v>0.35537657464588901</v>
      </c>
      <c r="AO10" s="17">
        <v>0.36082659756896601</v>
      </c>
      <c r="AP10" s="17">
        <v>0.29906453972177</v>
      </c>
      <c r="AQ10" s="17">
        <v>0.25323465366981401</v>
      </c>
      <c r="AR10" s="17"/>
      <c r="AS10" s="17">
        <v>0.36855187634868197</v>
      </c>
      <c r="AT10" s="17">
        <v>0.36627516393054499</v>
      </c>
      <c r="AU10" s="17"/>
      <c r="AV10" s="17">
        <v>0.36750370876503102</v>
      </c>
      <c r="AW10" s="17">
        <v>0.37099288528672097</v>
      </c>
    </row>
    <row r="11" spans="2:49" x14ac:dyDescent="0.3">
      <c r="B11" s="18" t="s">
        <v>173</v>
      </c>
      <c r="C11" s="17">
        <v>0.19264690692747199</v>
      </c>
      <c r="D11" s="17">
        <v>0.17927914825015501</v>
      </c>
      <c r="E11" s="17">
        <v>0.206139625034335</v>
      </c>
      <c r="F11" s="17"/>
      <c r="G11" s="17">
        <v>0.225561250407328</v>
      </c>
      <c r="H11" s="17">
        <v>0.18309223454368301</v>
      </c>
      <c r="I11" s="17">
        <v>0.195451928654019</v>
      </c>
      <c r="J11" s="17">
        <v>0.209570448806356</v>
      </c>
      <c r="K11" s="17">
        <v>0.16561558939871601</v>
      </c>
      <c r="L11" s="17">
        <v>0.18047446229314201</v>
      </c>
      <c r="M11" s="17"/>
      <c r="N11" s="17">
        <v>0.16606651743602299</v>
      </c>
      <c r="O11" s="17">
        <v>0.19590661192564601</v>
      </c>
      <c r="P11" s="17">
        <v>0.20424262074506</v>
      </c>
      <c r="Q11" s="17">
        <v>0.20618445756019799</v>
      </c>
      <c r="R11" s="17"/>
      <c r="S11" s="17">
        <v>0.179816364978335</v>
      </c>
      <c r="T11" s="17">
        <v>0.14876023412936101</v>
      </c>
      <c r="U11" s="17">
        <v>0.209272276695673</v>
      </c>
      <c r="V11" s="17">
        <v>0.21864875460382599</v>
      </c>
      <c r="W11" s="17">
        <v>0.24320266164426901</v>
      </c>
      <c r="X11" s="17">
        <v>0.23529373491706199</v>
      </c>
      <c r="Y11" s="17">
        <v>0.205334968278643</v>
      </c>
      <c r="Z11" s="17">
        <v>0.162068739110382</v>
      </c>
      <c r="AA11" s="17">
        <v>0.19625202577435599</v>
      </c>
      <c r="AB11" s="17">
        <v>0.18458236247449</v>
      </c>
      <c r="AC11" s="17">
        <v>0.16126893484444499</v>
      </c>
      <c r="AD11" s="17">
        <v>0.14541793783659501</v>
      </c>
      <c r="AE11" s="17"/>
      <c r="AF11" s="17">
        <v>0.18869840249185901</v>
      </c>
      <c r="AG11" s="17">
        <v>0.199132715029357</v>
      </c>
      <c r="AH11" s="17">
        <v>0.19556388938764599</v>
      </c>
      <c r="AI11" s="17">
        <v>0.15785128917094601</v>
      </c>
      <c r="AJ11" s="17">
        <v>0.24459321349243701</v>
      </c>
      <c r="AK11" s="17"/>
      <c r="AL11" s="17">
        <v>0.179734318040845</v>
      </c>
      <c r="AM11" s="17">
        <v>0.19151510227291599</v>
      </c>
      <c r="AN11" s="17">
        <v>0.20191269427931899</v>
      </c>
      <c r="AO11" s="17">
        <v>0.19570000799717699</v>
      </c>
      <c r="AP11" s="17">
        <v>0.18386085766877</v>
      </c>
      <c r="AQ11" s="17">
        <v>0.26003187287605101</v>
      </c>
      <c r="AR11" s="17"/>
      <c r="AS11" s="17">
        <v>0.18428896059409</v>
      </c>
      <c r="AT11" s="17">
        <v>0.20259998682511099</v>
      </c>
      <c r="AU11" s="17"/>
      <c r="AV11" s="17">
        <v>0.181415396988758</v>
      </c>
      <c r="AW11" s="17">
        <v>0.19098101495071801</v>
      </c>
    </row>
    <row r="12" spans="2:49" x14ac:dyDescent="0.3">
      <c r="B12" s="18" t="s">
        <v>174</v>
      </c>
      <c r="C12" s="17">
        <v>0.17601549184773199</v>
      </c>
      <c r="D12" s="17">
        <v>0.164749859960579</v>
      </c>
      <c r="E12" s="17">
        <v>0.186586964734369</v>
      </c>
      <c r="F12" s="17"/>
      <c r="G12" s="17">
        <v>0.1587930151104</v>
      </c>
      <c r="H12" s="17">
        <v>0.13824044740425501</v>
      </c>
      <c r="I12" s="17">
        <v>0.14923218738206101</v>
      </c>
      <c r="J12" s="17">
        <v>0.16494675959185501</v>
      </c>
      <c r="K12" s="17">
        <v>0.160680310001558</v>
      </c>
      <c r="L12" s="17">
        <v>0.259419589260658</v>
      </c>
      <c r="M12" s="17"/>
      <c r="N12" s="17">
        <v>0.14127248548386701</v>
      </c>
      <c r="O12" s="17">
        <v>0.21772594943930801</v>
      </c>
      <c r="P12" s="17">
        <v>0.1786914480897</v>
      </c>
      <c r="Q12" s="17">
        <v>0.169730496538437</v>
      </c>
      <c r="R12" s="17"/>
      <c r="S12" s="17">
        <v>0.170673987040738</v>
      </c>
      <c r="T12" s="17">
        <v>0.160286688431481</v>
      </c>
      <c r="U12" s="17">
        <v>0.14277664418677</v>
      </c>
      <c r="V12" s="17">
        <v>0.22795099857720999</v>
      </c>
      <c r="W12" s="17">
        <v>0.231099837353344</v>
      </c>
      <c r="X12" s="17">
        <v>0.151269031757235</v>
      </c>
      <c r="Y12" s="17">
        <v>0.21071818221715399</v>
      </c>
      <c r="Z12" s="17">
        <v>0.14113184264383799</v>
      </c>
      <c r="AA12" s="17">
        <v>0.17208419162927699</v>
      </c>
      <c r="AB12" s="17">
        <v>0.146114652037237</v>
      </c>
      <c r="AC12" s="17">
        <v>0.17588454514101201</v>
      </c>
      <c r="AD12" s="17">
        <v>0.20625074429451501</v>
      </c>
      <c r="AE12" s="17"/>
      <c r="AF12" s="17">
        <v>0.217028670024</v>
      </c>
      <c r="AG12" s="17">
        <v>0.17712997635250699</v>
      </c>
      <c r="AH12" s="17">
        <v>0.14473695821636401</v>
      </c>
      <c r="AI12" s="17">
        <v>0.12980554037681799</v>
      </c>
      <c r="AJ12" s="17">
        <v>5.4693391451434897E-2</v>
      </c>
      <c r="AK12" s="17"/>
      <c r="AL12" s="17">
        <v>0.13520571961977501</v>
      </c>
      <c r="AM12" s="17">
        <v>0.193859279443342</v>
      </c>
      <c r="AN12" s="17">
        <v>0.172495714241031</v>
      </c>
      <c r="AO12" s="17">
        <v>0.186783670038079</v>
      </c>
      <c r="AP12" s="17">
        <v>0.21932543033756699</v>
      </c>
      <c r="AQ12" s="17">
        <v>0.17393266459579601</v>
      </c>
      <c r="AR12" s="17"/>
      <c r="AS12" s="17">
        <v>0.17790281066031199</v>
      </c>
      <c r="AT12" s="17">
        <v>0.173767973834975</v>
      </c>
      <c r="AU12" s="17"/>
      <c r="AV12" s="17">
        <v>0.173224157540526</v>
      </c>
      <c r="AW12" s="17">
        <v>0.18879861993883801</v>
      </c>
    </row>
    <row r="13" spans="2:49" x14ac:dyDescent="0.3">
      <c r="B13" s="18" t="s">
        <v>175</v>
      </c>
      <c r="C13" s="17">
        <v>0.113496005707427</v>
      </c>
      <c r="D13" s="17">
        <v>0.103657279806832</v>
      </c>
      <c r="E13" s="17">
        <v>0.12209067372601</v>
      </c>
      <c r="F13" s="17"/>
      <c r="G13" s="17">
        <v>7.4852703351444505E-2</v>
      </c>
      <c r="H13" s="17">
        <v>6.7075820869284306E-2</v>
      </c>
      <c r="I13" s="17">
        <v>9.4589237423043204E-2</v>
      </c>
      <c r="J13" s="17">
        <v>9.2048264789871104E-2</v>
      </c>
      <c r="K13" s="17">
        <v>0.153341350819239</v>
      </c>
      <c r="L13" s="17">
        <v>0.18320801842201601</v>
      </c>
      <c r="M13" s="17"/>
      <c r="N13" s="17">
        <v>9.3143454780427695E-2</v>
      </c>
      <c r="O13" s="17">
        <v>0.104388811762333</v>
      </c>
      <c r="P13" s="17">
        <v>0.10857425111610999</v>
      </c>
      <c r="Q13" s="17">
        <v>0.14693610165261201</v>
      </c>
      <c r="R13" s="17"/>
      <c r="S13" s="17">
        <v>8.5882754060456201E-2</v>
      </c>
      <c r="T13" s="17">
        <v>0.13837470736173599</v>
      </c>
      <c r="U13" s="17">
        <v>0.132755472741859</v>
      </c>
      <c r="V13" s="17">
        <v>9.6013064468572301E-2</v>
      </c>
      <c r="W13" s="17">
        <v>7.0964589044395995E-2</v>
      </c>
      <c r="X13" s="17">
        <v>0.123576590215902</v>
      </c>
      <c r="Y13" s="17">
        <v>0.143840122821489</v>
      </c>
      <c r="Z13" s="17">
        <v>0.105283419902632</v>
      </c>
      <c r="AA13" s="17">
        <v>9.3444180940050803E-2</v>
      </c>
      <c r="AB13" s="17">
        <v>0.117507642278995</v>
      </c>
      <c r="AC13" s="17">
        <v>0.155373900803041</v>
      </c>
      <c r="AD13" s="17">
        <v>0.126265741238449</v>
      </c>
      <c r="AE13" s="17"/>
      <c r="AF13" s="17">
        <v>0.15034382119988299</v>
      </c>
      <c r="AG13" s="17">
        <v>0.110384741023097</v>
      </c>
      <c r="AH13" s="17">
        <v>9.1769324727720203E-2</v>
      </c>
      <c r="AI13" s="17">
        <v>8.6510894725455006E-2</v>
      </c>
      <c r="AJ13" s="17">
        <v>5.9461784873675601E-2</v>
      </c>
      <c r="AK13" s="17"/>
      <c r="AL13" s="17">
        <v>8.7202773081863999E-2</v>
      </c>
      <c r="AM13" s="17">
        <v>0.13145107749488</v>
      </c>
      <c r="AN13" s="17">
        <v>0.10179522479624201</v>
      </c>
      <c r="AO13" s="17">
        <v>0.12326839851868</v>
      </c>
      <c r="AP13" s="17">
        <v>0.123257458240863</v>
      </c>
      <c r="AQ13" s="17">
        <v>0.123185928971511</v>
      </c>
      <c r="AR13" s="17"/>
      <c r="AS13" s="17">
        <v>0.124227344142569</v>
      </c>
      <c r="AT13" s="17">
        <v>0.10071656628617</v>
      </c>
      <c r="AU13" s="17"/>
      <c r="AV13" s="17">
        <v>0.121428820076177</v>
      </c>
      <c r="AW13" s="17">
        <v>0.13074464382435499</v>
      </c>
    </row>
    <row r="14" spans="2:49" x14ac:dyDescent="0.3">
      <c r="B14" s="18" t="s">
        <v>176</v>
      </c>
      <c r="C14" s="17">
        <v>3.42718270827745E-2</v>
      </c>
      <c r="D14" s="17">
        <v>3.9512984721091597E-2</v>
      </c>
      <c r="E14" s="17">
        <v>2.9405998402022401E-2</v>
      </c>
      <c r="F14" s="17"/>
      <c r="G14" s="17">
        <v>3.6029349391451103E-2</v>
      </c>
      <c r="H14" s="17">
        <v>2.1439009285868799E-2</v>
      </c>
      <c r="I14" s="17">
        <v>3.1154594352912599E-2</v>
      </c>
      <c r="J14" s="17">
        <v>2.78206509814833E-2</v>
      </c>
      <c r="K14" s="17">
        <v>3.0127002908197802E-2</v>
      </c>
      <c r="L14" s="17">
        <v>5.4094188284243998E-2</v>
      </c>
      <c r="M14" s="17"/>
      <c r="N14" s="17">
        <v>2.23490791729925E-2</v>
      </c>
      <c r="O14" s="17">
        <v>2.5406547193864499E-2</v>
      </c>
      <c r="P14" s="17">
        <v>2.7898879525360801E-2</v>
      </c>
      <c r="Q14" s="17">
        <v>6.0453602935332203E-2</v>
      </c>
      <c r="R14" s="17"/>
      <c r="S14" s="17">
        <v>3.72865729344505E-2</v>
      </c>
      <c r="T14" s="17">
        <v>2.9451097954220299E-2</v>
      </c>
      <c r="U14" s="17">
        <v>3.99921321389127E-2</v>
      </c>
      <c r="V14" s="17">
        <v>3.28416821585399E-2</v>
      </c>
      <c r="W14" s="17">
        <v>4.1976399677481797E-2</v>
      </c>
      <c r="X14" s="17">
        <v>1.53534863038797E-2</v>
      </c>
      <c r="Y14" s="17">
        <v>3.1549358312468599E-2</v>
      </c>
      <c r="Z14" s="17">
        <v>2.2026153366611501E-2</v>
      </c>
      <c r="AA14" s="17">
        <v>2.2936851602069201E-2</v>
      </c>
      <c r="AB14" s="17">
        <v>4.0743884815315497E-2</v>
      </c>
      <c r="AC14" s="17">
        <v>7.6661964607028801E-2</v>
      </c>
      <c r="AD14" s="17">
        <v>4.4009185747143797E-2</v>
      </c>
      <c r="AE14" s="17"/>
      <c r="AF14" s="17">
        <v>3.8233489142999198E-2</v>
      </c>
      <c r="AG14" s="17">
        <v>3.3994522869415497E-2</v>
      </c>
      <c r="AH14" s="17">
        <v>2.8655796142602798E-2</v>
      </c>
      <c r="AI14" s="17">
        <v>1.7899200191271399E-2</v>
      </c>
      <c r="AJ14" s="17">
        <v>2.9914276394677801E-2</v>
      </c>
      <c r="AK14" s="17"/>
      <c r="AL14" s="17">
        <v>3.0971658660960199E-2</v>
      </c>
      <c r="AM14" s="17">
        <v>2.9572201155632999E-2</v>
      </c>
      <c r="AN14" s="17">
        <v>2.9793760358399202E-2</v>
      </c>
      <c r="AO14" s="17">
        <v>3.4694567978796803E-2</v>
      </c>
      <c r="AP14" s="17">
        <v>7.2239682045897702E-2</v>
      </c>
      <c r="AQ14" s="17">
        <v>9.5085830612719E-3</v>
      </c>
      <c r="AR14" s="17"/>
      <c r="AS14" s="17">
        <v>2.4656865571418999E-2</v>
      </c>
      <c r="AT14" s="17">
        <v>4.5721826438839597E-2</v>
      </c>
      <c r="AU14" s="17"/>
      <c r="AV14" s="17">
        <v>2.7554991357223099E-2</v>
      </c>
      <c r="AW14" s="17">
        <v>1.79076099589962E-2</v>
      </c>
    </row>
    <row r="15" spans="2:49" x14ac:dyDescent="0.3">
      <c r="B15" s="18" t="s">
        <v>177</v>
      </c>
      <c r="C15" s="21">
        <v>0.48356976843459398</v>
      </c>
      <c r="D15" s="21">
        <v>0.51280072726134196</v>
      </c>
      <c r="E15" s="21">
        <v>0.45577673810326402</v>
      </c>
      <c r="F15" s="21"/>
      <c r="G15" s="21">
        <v>0.50476368173937602</v>
      </c>
      <c r="H15" s="21">
        <v>0.59015248789690899</v>
      </c>
      <c r="I15" s="21">
        <v>0.52957205218796399</v>
      </c>
      <c r="J15" s="21">
        <v>0.50561387583043504</v>
      </c>
      <c r="K15" s="21">
        <v>0.49023574687228899</v>
      </c>
      <c r="L15" s="21">
        <v>0.32280374173993998</v>
      </c>
      <c r="M15" s="21"/>
      <c r="N15" s="21">
        <v>0.57716846312669001</v>
      </c>
      <c r="O15" s="21">
        <v>0.456572079678849</v>
      </c>
      <c r="P15" s="21">
        <v>0.48059280052376802</v>
      </c>
      <c r="Q15" s="21">
        <v>0.41669534131342101</v>
      </c>
      <c r="R15" s="21"/>
      <c r="S15" s="21">
        <v>0.52634032098602002</v>
      </c>
      <c r="T15" s="21">
        <v>0.52312727212320198</v>
      </c>
      <c r="U15" s="21">
        <v>0.475203474236785</v>
      </c>
      <c r="V15" s="21">
        <v>0.424545500191852</v>
      </c>
      <c r="W15" s="21">
        <v>0.41275651228050902</v>
      </c>
      <c r="X15" s="21">
        <v>0.47450715680592098</v>
      </c>
      <c r="Y15" s="21">
        <v>0.40855736837024598</v>
      </c>
      <c r="Z15" s="21">
        <v>0.56948984497653599</v>
      </c>
      <c r="AA15" s="21">
        <v>0.51528275005424695</v>
      </c>
      <c r="AB15" s="21">
        <v>0.51105145839396204</v>
      </c>
      <c r="AC15" s="21">
        <v>0.43081065460447299</v>
      </c>
      <c r="AD15" s="21">
        <v>0.47805639088329699</v>
      </c>
      <c r="AE15" s="21"/>
      <c r="AF15" s="21">
        <v>0.40569561714125901</v>
      </c>
      <c r="AG15" s="21">
        <v>0.47935804472562399</v>
      </c>
      <c r="AH15" s="21">
        <v>0.539274031525667</v>
      </c>
      <c r="AI15" s="21">
        <v>0.60793307553550902</v>
      </c>
      <c r="AJ15" s="21">
        <v>0.611337333787774</v>
      </c>
      <c r="AK15" s="21"/>
      <c r="AL15" s="21">
        <v>0.566885530596556</v>
      </c>
      <c r="AM15" s="21">
        <v>0.45360233963322999</v>
      </c>
      <c r="AN15" s="21">
        <v>0.49400260632500897</v>
      </c>
      <c r="AO15" s="21">
        <v>0.459553355467268</v>
      </c>
      <c r="AP15" s="21">
        <v>0.40131657170690199</v>
      </c>
      <c r="AQ15" s="21">
        <v>0.43334095049537003</v>
      </c>
      <c r="AR15" s="21"/>
      <c r="AS15" s="21">
        <v>0.48892401903160898</v>
      </c>
      <c r="AT15" s="21">
        <v>0.47719364661490399</v>
      </c>
      <c r="AU15" s="21"/>
      <c r="AV15" s="21">
        <v>0.49637663403731602</v>
      </c>
      <c r="AW15" s="21">
        <v>0.47156811132709198</v>
      </c>
    </row>
    <row r="16" spans="2:49" x14ac:dyDescent="0.3">
      <c r="B16" s="18" t="s">
        <v>178</v>
      </c>
      <c r="C16" s="21">
        <v>0.28951149755515898</v>
      </c>
      <c r="D16" s="21">
        <v>0.26840713976741098</v>
      </c>
      <c r="E16" s="21">
        <v>0.30867763846037899</v>
      </c>
      <c r="F16" s="21"/>
      <c r="G16" s="21">
        <v>0.23364571846184401</v>
      </c>
      <c r="H16" s="21">
        <v>0.20531626827353899</v>
      </c>
      <c r="I16" s="21">
        <v>0.24382142480510499</v>
      </c>
      <c r="J16" s="21">
        <v>0.256995024381726</v>
      </c>
      <c r="K16" s="21">
        <v>0.31402166082079702</v>
      </c>
      <c r="L16" s="21">
        <v>0.44262760768267401</v>
      </c>
      <c r="M16" s="21"/>
      <c r="N16" s="21">
        <v>0.23441594026429499</v>
      </c>
      <c r="O16" s="21">
        <v>0.32211476120164101</v>
      </c>
      <c r="P16" s="21">
        <v>0.28726569920581102</v>
      </c>
      <c r="Q16" s="21">
        <v>0.31666659819104898</v>
      </c>
      <c r="R16" s="21"/>
      <c r="S16" s="21">
        <v>0.25655674110119397</v>
      </c>
      <c r="T16" s="21">
        <v>0.29866139579321699</v>
      </c>
      <c r="U16" s="21">
        <v>0.275532116928629</v>
      </c>
      <c r="V16" s="21">
        <v>0.32396406304578201</v>
      </c>
      <c r="W16" s="21">
        <v>0.30206442639774</v>
      </c>
      <c r="X16" s="21">
        <v>0.274845621973138</v>
      </c>
      <c r="Y16" s="21">
        <v>0.354558305038643</v>
      </c>
      <c r="Z16" s="21">
        <v>0.24641526254647</v>
      </c>
      <c r="AA16" s="21">
        <v>0.26552837256932799</v>
      </c>
      <c r="AB16" s="21">
        <v>0.26362229431623202</v>
      </c>
      <c r="AC16" s="21">
        <v>0.33125844594405301</v>
      </c>
      <c r="AD16" s="21">
        <v>0.33251648553296398</v>
      </c>
      <c r="AE16" s="21"/>
      <c r="AF16" s="21">
        <v>0.36737249122388199</v>
      </c>
      <c r="AG16" s="21">
        <v>0.28751471737560402</v>
      </c>
      <c r="AH16" s="21">
        <v>0.23650628294408499</v>
      </c>
      <c r="AI16" s="21">
        <v>0.216316435102273</v>
      </c>
      <c r="AJ16" s="21">
        <v>0.11415517632511001</v>
      </c>
      <c r="AK16" s="21"/>
      <c r="AL16" s="21">
        <v>0.22240849270163901</v>
      </c>
      <c r="AM16" s="21">
        <v>0.32531035693822202</v>
      </c>
      <c r="AN16" s="21">
        <v>0.27429093903727297</v>
      </c>
      <c r="AO16" s="21">
        <v>0.31005206855675799</v>
      </c>
      <c r="AP16" s="21">
        <v>0.342582888578431</v>
      </c>
      <c r="AQ16" s="21">
        <v>0.29711859356730702</v>
      </c>
      <c r="AR16" s="21"/>
      <c r="AS16" s="21">
        <v>0.30213015480288102</v>
      </c>
      <c r="AT16" s="21">
        <v>0.27448454012114498</v>
      </c>
      <c r="AU16" s="21"/>
      <c r="AV16" s="21">
        <v>0.294652977616703</v>
      </c>
      <c r="AW16" s="21">
        <v>0.31954326376319298</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AW21"/>
  <sheetViews>
    <sheetView showGridLines="0" topLeftCell="A2" workbookViewId="0">
      <pane xSplit="2" topLeftCell="C1" activePane="topRight" state="frozen"/>
      <selection pane="topRight" activeCell="B9" sqref="B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7.1421458142890706E-2</v>
      </c>
      <c r="D9" s="17">
        <v>8.1141460143502195E-2</v>
      </c>
      <c r="E9" s="17">
        <v>6.0553838071586097E-2</v>
      </c>
      <c r="F9" s="17"/>
      <c r="G9" s="17">
        <v>8.3850444098903507E-2</v>
      </c>
      <c r="H9" s="17">
        <v>0.12132512635291</v>
      </c>
      <c r="I9" s="17">
        <v>8.2802482783013401E-2</v>
      </c>
      <c r="J9" s="17">
        <v>7.1246556244653703E-2</v>
      </c>
      <c r="K9" s="17">
        <v>4.6564374399429898E-2</v>
      </c>
      <c r="L9" s="17">
        <v>3.0093524461454801E-2</v>
      </c>
      <c r="M9" s="17"/>
      <c r="N9" s="17">
        <v>8.8562660172701702E-2</v>
      </c>
      <c r="O9" s="17">
        <v>5.4367245631061198E-2</v>
      </c>
      <c r="P9" s="17">
        <v>9.0165319844724298E-2</v>
      </c>
      <c r="Q9" s="17">
        <v>5.4934146826767602E-2</v>
      </c>
      <c r="R9" s="17"/>
      <c r="S9" s="17">
        <v>0.13028798204177999</v>
      </c>
      <c r="T9" s="17">
        <v>7.8931147276860597E-2</v>
      </c>
      <c r="U9" s="17">
        <v>5.7102364119495701E-2</v>
      </c>
      <c r="V9" s="17">
        <v>7.5758586008101994E-2</v>
      </c>
      <c r="W9" s="17">
        <v>3.7493068780443499E-2</v>
      </c>
      <c r="X9" s="17">
        <v>6.2535610803889002E-2</v>
      </c>
      <c r="Y9" s="17">
        <v>4.2317760786938101E-2</v>
      </c>
      <c r="Z9" s="17">
        <v>6.87840199360292E-2</v>
      </c>
      <c r="AA9" s="17">
        <v>6.4224573058314902E-2</v>
      </c>
      <c r="AB9" s="17">
        <v>5.9465092081401001E-2</v>
      </c>
      <c r="AC9" s="17">
        <v>3.3181113948746399E-2</v>
      </c>
      <c r="AD9" s="17">
        <v>0.10157913887275601</v>
      </c>
      <c r="AE9" s="17"/>
      <c r="AF9" s="17">
        <v>5.6420586063287703E-2</v>
      </c>
      <c r="AG9" s="17">
        <v>5.0840978688854899E-2</v>
      </c>
      <c r="AH9" s="17">
        <v>8.6741631318710793E-2</v>
      </c>
      <c r="AI9" s="17">
        <v>0.116069257411424</v>
      </c>
      <c r="AJ9" s="17">
        <v>0.23539259308966501</v>
      </c>
      <c r="AK9" s="17"/>
      <c r="AL9" s="17">
        <v>0.117009528822151</v>
      </c>
      <c r="AM9" s="17">
        <v>5.2437848441754899E-2</v>
      </c>
      <c r="AN9" s="17">
        <v>6.0711436697462297E-2</v>
      </c>
      <c r="AO9" s="17">
        <v>5.4798029405032797E-2</v>
      </c>
      <c r="AP9" s="17">
        <v>3.43194893359694E-2</v>
      </c>
      <c r="AQ9" s="17">
        <v>9.8853372820267502E-2</v>
      </c>
      <c r="AR9" s="17"/>
      <c r="AS9" s="17">
        <v>8.3883967623003597E-2</v>
      </c>
      <c r="AT9" s="17">
        <v>5.6580449642365499E-2</v>
      </c>
      <c r="AU9" s="17"/>
      <c r="AV9" s="17">
        <v>8.9853407905593902E-2</v>
      </c>
      <c r="AW9" s="17">
        <v>6.9982128535257607E-2</v>
      </c>
    </row>
    <row r="10" spans="2:49" x14ac:dyDescent="0.3">
      <c r="B10" s="18" t="s">
        <v>172</v>
      </c>
      <c r="C10" s="17">
        <v>0.19589298331910501</v>
      </c>
      <c r="D10" s="17">
        <v>0.213776516219473</v>
      </c>
      <c r="E10" s="17">
        <v>0.17892567992948599</v>
      </c>
      <c r="F10" s="17"/>
      <c r="G10" s="17">
        <v>0.28155198662052</v>
      </c>
      <c r="H10" s="17">
        <v>0.29616112596295902</v>
      </c>
      <c r="I10" s="17">
        <v>0.255580078951476</v>
      </c>
      <c r="J10" s="17">
        <v>0.156122481590491</v>
      </c>
      <c r="K10" s="17">
        <v>0.12856656743141801</v>
      </c>
      <c r="L10" s="17">
        <v>8.5838412230025196E-2</v>
      </c>
      <c r="M10" s="17"/>
      <c r="N10" s="17">
        <v>0.25174793209143198</v>
      </c>
      <c r="O10" s="17">
        <v>0.17962240303423499</v>
      </c>
      <c r="P10" s="17">
        <v>0.188231306257923</v>
      </c>
      <c r="Q10" s="17">
        <v>0.15947498732628601</v>
      </c>
      <c r="R10" s="17"/>
      <c r="S10" s="17">
        <v>0.201573685017814</v>
      </c>
      <c r="T10" s="17">
        <v>0.204055831568519</v>
      </c>
      <c r="U10" s="17">
        <v>0.178143932955417</v>
      </c>
      <c r="V10" s="17">
        <v>0.17314314350926899</v>
      </c>
      <c r="W10" s="17">
        <v>0.173527327576986</v>
      </c>
      <c r="X10" s="17">
        <v>0.19450258324530401</v>
      </c>
      <c r="Y10" s="17">
        <v>0.16976967093780901</v>
      </c>
      <c r="Z10" s="17">
        <v>0.21291403304831399</v>
      </c>
      <c r="AA10" s="17">
        <v>0.26734672795658698</v>
      </c>
      <c r="AB10" s="17">
        <v>0.18023621337474799</v>
      </c>
      <c r="AC10" s="17">
        <v>0.178552785564533</v>
      </c>
      <c r="AD10" s="17">
        <v>0.16667721547240499</v>
      </c>
      <c r="AE10" s="17"/>
      <c r="AF10" s="17">
        <v>0.123212336670945</v>
      </c>
      <c r="AG10" s="17">
        <v>0.198633434236693</v>
      </c>
      <c r="AH10" s="17">
        <v>0.22030786602917399</v>
      </c>
      <c r="AI10" s="17">
        <v>0.31308558671123399</v>
      </c>
      <c r="AJ10" s="17">
        <v>0.31110950448498098</v>
      </c>
      <c r="AK10" s="17"/>
      <c r="AL10" s="17">
        <v>0.27405083450951701</v>
      </c>
      <c r="AM10" s="17">
        <v>0.16399140118804001</v>
      </c>
      <c r="AN10" s="17">
        <v>0.196799615250906</v>
      </c>
      <c r="AO10" s="17">
        <v>0.151859132065644</v>
      </c>
      <c r="AP10" s="17">
        <v>0.162619787442288</v>
      </c>
      <c r="AQ10" s="17">
        <v>0.17760995790605799</v>
      </c>
      <c r="AR10" s="17"/>
      <c r="AS10" s="17">
        <v>0.19933093265724999</v>
      </c>
      <c r="AT10" s="17">
        <v>0.19179889332597699</v>
      </c>
      <c r="AU10" s="17"/>
      <c r="AV10" s="17">
        <v>0.201217078609671</v>
      </c>
      <c r="AW10" s="17">
        <v>0.194938410697858</v>
      </c>
    </row>
    <row r="11" spans="2:49" x14ac:dyDescent="0.3">
      <c r="B11" s="18" t="s">
        <v>173</v>
      </c>
      <c r="C11" s="17">
        <v>0.17505182037541001</v>
      </c>
      <c r="D11" s="17">
        <v>0.182133710332888</v>
      </c>
      <c r="E11" s="17">
        <v>0.16940321947033099</v>
      </c>
      <c r="F11" s="17"/>
      <c r="G11" s="17">
        <v>0.199439152053041</v>
      </c>
      <c r="H11" s="17">
        <v>0.21561991201639499</v>
      </c>
      <c r="I11" s="17">
        <v>0.19816844244825901</v>
      </c>
      <c r="J11" s="17">
        <v>0.191707753681953</v>
      </c>
      <c r="K11" s="17">
        <v>0.138859910868986</v>
      </c>
      <c r="L11" s="17">
        <v>0.117636258691209</v>
      </c>
      <c r="M11" s="17"/>
      <c r="N11" s="17">
        <v>0.154098272457727</v>
      </c>
      <c r="O11" s="17">
        <v>0.17744621758134599</v>
      </c>
      <c r="P11" s="17">
        <v>0.19347595808835599</v>
      </c>
      <c r="Q11" s="17">
        <v>0.17914052090240301</v>
      </c>
      <c r="R11" s="17"/>
      <c r="S11" s="17">
        <v>0.203222881239421</v>
      </c>
      <c r="T11" s="17">
        <v>0.12964432279642599</v>
      </c>
      <c r="U11" s="17">
        <v>0.154013539541422</v>
      </c>
      <c r="V11" s="17">
        <v>0.19445412305124199</v>
      </c>
      <c r="W11" s="17">
        <v>0.21036815141281801</v>
      </c>
      <c r="X11" s="17">
        <v>0.185372991081453</v>
      </c>
      <c r="Y11" s="17">
        <v>0.166610153439987</v>
      </c>
      <c r="Z11" s="17">
        <v>0.172057935388119</v>
      </c>
      <c r="AA11" s="17">
        <v>0.149906599748764</v>
      </c>
      <c r="AB11" s="17">
        <v>0.20164875274147401</v>
      </c>
      <c r="AC11" s="17">
        <v>0.145320698534842</v>
      </c>
      <c r="AD11" s="17">
        <v>0.21372986634476199</v>
      </c>
      <c r="AE11" s="17"/>
      <c r="AF11" s="17">
        <v>0.16539275495744199</v>
      </c>
      <c r="AG11" s="17">
        <v>0.196111138839412</v>
      </c>
      <c r="AH11" s="17">
        <v>0.14443455750096501</v>
      </c>
      <c r="AI11" s="17">
        <v>0.22465560077962199</v>
      </c>
      <c r="AJ11" s="17">
        <v>0.24411131184113999</v>
      </c>
      <c r="AK11" s="17"/>
      <c r="AL11" s="17">
        <v>0.17911304927400301</v>
      </c>
      <c r="AM11" s="17">
        <v>0.18908146072285201</v>
      </c>
      <c r="AN11" s="17">
        <v>0.18216004334911301</v>
      </c>
      <c r="AO11" s="17">
        <v>0.15436329662933501</v>
      </c>
      <c r="AP11" s="17">
        <v>0.148171843774942</v>
      </c>
      <c r="AQ11" s="17">
        <v>0.187862930313517</v>
      </c>
      <c r="AR11" s="17"/>
      <c r="AS11" s="17">
        <v>0.160045215676823</v>
      </c>
      <c r="AT11" s="17">
        <v>0.19292247060449599</v>
      </c>
      <c r="AU11" s="17"/>
      <c r="AV11" s="17">
        <v>0.15769727807826101</v>
      </c>
      <c r="AW11" s="17">
        <v>0.16551317400089999</v>
      </c>
    </row>
    <row r="12" spans="2:49" x14ac:dyDescent="0.3">
      <c r="B12" s="18" t="s">
        <v>174</v>
      </c>
      <c r="C12" s="17">
        <v>0.25664769619257799</v>
      </c>
      <c r="D12" s="17">
        <v>0.22482920375054799</v>
      </c>
      <c r="E12" s="17">
        <v>0.28867182355791099</v>
      </c>
      <c r="F12" s="17"/>
      <c r="G12" s="17">
        <v>0.244286242006377</v>
      </c>
      <c r="H12" s="17">
        <v>0.19304592526898001</v>
      </c>
      <c r="I12" s="17">
        <v>0.19863548511909601</v>
      </c>
      <c r="J12" s="17">
        <v>0.28664787550473197</v>
      </c>
      <c r="K12" s="17">
        <v>0.25143494144635797</v>
      </c>
      <c r="L12" s="17">
        <v>0.34313036664019703</v>
      </c>
      <c r="M12" s="17"/>
      <c r="N12" s="17">
        <v>0.239443236089314</v>
      </c>
      <c r="O12" s="17">
        <v>0.274313791991323</v>
      </c>
      <c r="P12" s="17">
        <v>0.274842531716808</v>
      </c>
      <c r="Q12" s="17">
        <v>0.241858467441253</v>
      </c>
      <c r="R12" s="17"/>
      <c r="S12" s="17">
        <v>0.199373914225636</v>
      </c>
      <c r="T12" s="17">
        <v>0.249194727679451</v>
      </c>
      <c r="U12" s="17">
        <v>0.25067564350796101</v>
      </c>
      <c r="V12" s="17">
        <v>0.27457463824129602</v>
      </c>
      <c r="W12" s="17">
        <v>0.35084969844533798</v>
      </c>
      <c r="X12" s="17">
        <v>0.26522016898862899</v>
      </c>
      <c r="Y12" s="17">
        <v>0.25968029567386502</v>
      </c>
      <c r="Z12" s="17">
        <v>0.28020556565703802</v>
      </c>
      <c r="AA12" s="17">
        <v>0.26238110100906198</v>
      </c>
      <c r="AB12" s="17">
        <v>0.221853629050977</v>
      </c>
      <c r="AC12" s="17">
        <v>0.320414662493886</v>
      </c>
      <c r="AD12" s="17">
        <v>0.21113164414676</v>
      </c>
      <c r="AE12" s="17"/>
      <c r="AF12" s="17">
        <v>0.29555910989117301</v>
      </c>
      <c r="AG12" s="17">
        <v>0.28235319188006502</v>
      </c>
      <c r="AH12" s="17">
        <v>0.25081704159766799</v>
      </c>
      <c r="AI12" s="17">
        <v>0.15586557767107401</v>
      </c>
      <c r="AJ12" s="17">
        <v>0.116535360551916</v>
      </c>
      <c r="AK12" s="17"/>
      <c r="AL12" s="17">
        <v>0.20729268307700499</v>
      </c>
      <c r="AM12" s="17">
        <v>0.24559266222776199</v>
      </c>
      <c r="AN12" s="17">
        <v>0.281053689043191</v>
      </c>
      <c r="AO12" s="17">
        <v>0.29042935989004898</v>
      </c>
      <c r="AP12" s="17">
        <v>0.30360641649998799</v>
      </c>
      <c r="AQ12" s="17">
        <v>0.31879239940086002</v>
      </c>
      <c r="AR12" s="17"/>
      <c r="AS12" s="17">
        <v>0.26329628223321899</v>
      </c>
      <c r="AT12" s="17">
        <v>0.24873021198900899</v>
      </c>
      <c r="AU12" s="17"/>
      <c r="AV12" s="17">
        <v>0.245275785846505</v>
      </c>
      <c r="AW12" s="17">
        <v>0.30526303777310299</v>
      </c>
    </row>
    <row r="13" spans="2:49" x14ac:dyDescent="0.3">
      <c r="B13" s="18" t="s">
        <v>175</v>
      </c>
      <c r="C13" s="17">
        <v>0.26260744159747801</v>
      </c>
      <c r="D13" s="17">
        <v>0.25088119920121499</v>
      </c>
      <c r="E13" s="17">
        <v>0.27243237009493199</v>
      </c>
      <c r="F13" s="17"/>
      <c r="G13" s="17">
        <v>0.15313943627818299</v>
      </c>
      <c r="H13" s="17">
        <v>0.147548467493027</v>
      </c>
      <c r="I13" s="17">
        <v>0.228115910602182</v>
      </c>
      <c r="J13" s="17">
        <v>0.26440150026284598</v>
      </c>
      <c r="K13" s="17">
        <v>0.38427231537851397</v>
      </c>
      <c r="L13" s="17">
        <v>0.37439749772105302</v>
      </c>
      <c r="M13" s="17"/>
      <c r="N13" s="17">
        <v>0.24180974506337199</v>
      </c>
      <c r="O13" s="17">
        <v>0.28428029339390698</v>
      </c>
      <c r="P13" s="17">
        <v>0.21982779001814201</v>
      </c>
      <c r="Q13" s="17">
        <v>0.29945117704568103</v>
      </c>
      <c r="R13" s="17"/>
      <c r="S13" s="17">
        <v>0.21237228464848501</v>
      </c>
      <c r="T13" s="17">
        <v>0.29616673237811098</v>
      </c>
      <c r="U13" s="17">
        <v>0.30261638300627203</v>
      </c>
      <c r="V13" s="17">
        <v>0.25317301971204198</v>
      </c>
      <c r="W13" s="17">
        <v>0.177588774535369</v>
      </c>
      <c r="X13" s="17">
        <v>0.262442996774082</v>
      </c>
      <c r="Y13" s="17">
        <v>0.33491370338099902</v>
      </c>
      <c r="Z13" s="17">
        <v>0.21429977472838399</v>
      </c>
      <c r="AA13" s="17">
        <v>0.23373351186166499</v>
      </c>
      <c r="AB13" s="17">
        <v>0.31648495150377498</v>
      </c>
      <c r="AC13" s="17">
        <v>0.27653621553951102</v>
      </c>
      <c r="AD13" s="17">
        <v>0.26469288319833501</v>
      </c>
      <c r="AE13" s="17"/>
      <c r="AF13" s="17">
        <v>0.32249433667230498</v>
      </c>
      <c r="AG13" s="17">
        <v>0.23352321198826301</v>
      </c>
      <c r="AH13" s="17">
        <v>0.26490297832895499</v>
      </c>
      <c r="AI13" s="17">
        <v>0.166173601810956</v>
      </c>
      <c r="AJ13" s="17">
        <v>6.2936953637619003E-2</v>
      </c>
      <c r="AK13" s="17"/>
      <c r="AL13" s="17">
        <v>0.185745285748319</v>
      </c>
      <c r="AM13" s="17">
        <v>0.29931486666462898</v>
      </c>
      <c r="AN13" s="17">
        <v>0.245941783832379</v>
      </c>
      <c r="AO13" s="17">
        <v>0.32149281699870702</v>
      </c>
      <c r="AP13" s="17">
        <v>0.296916182304309</v>
      </c>
      <c r="AQ13" s="17">
        <v>0.216881339559298</v>
      </c>
      <c r="AR13" s="17"/>
      <c r="AS13" s="17">
        <v>0.25952040486818201</v>
      </c>
      <c r="AT13" s="17">
        <v>0.26628364649136599</v>
      </c>
      <c r="AU13" s="17"/>
      <c r="AV13" s="17">
        <v>0.260744200857289</v>
      </c>
      <c r="AW13" s="17">
        <v>0.25667038642232898</v>
      </c>
    </row>
    <row r="14" spans="2:49" x14ac:dyDescent="0.3">
      <c r="B14" s="18" t="s">
        <v>176</v>
      </c>
      <c r="C14" s="17">
        <v>3.8378600372538402E-2</v>
      </c>
      <c r="D14" s="17">
        <v>4.7237910352373097E-2</v>
      </c>
      <c r="E14" s="17">
        <v>3.0013068875753099E-2</v>
      </c>
      <c r="F14" s="17"/>
      <c r="G14" s="17">
        <v>3.7732738942975498E-2</v>
      </c>
      <c r="H14" s="17">
        <v>2.6299442905727902E-2</v>
      </c>
      <c r="I14" s="17">
        <v>3.6697600095974198E-2</v>
      </c>
      <c r="J14" s="17">
        <v>2.9873832715324199E-2</v>
      </c>
      <c r="K14" s="17">
        <v>5.03018904752945E-2</v>
      </c>
      <c r="L14" s="17">
        <v>4.8903940256060902E-2</v>
      </c>
      <c r="M14" s="17"/>
      <c r="N14" s="17">
        <v>2.4338154125453201E-2</v>
      </c>
      <c r="O14" s="17">
        <v>2.9970048368128801E-2</v>
      </c>
      <c r="P14" s="17">
        <v>3.3457094074047102E-2</v>
      </c>
      <c r="Q14" s="17">
        <v>6.5140700457610001E-2</v>
      </c>
      <c r="R14" s="17"/>
      <c r="S14" s="17">
        <v>5.3169252826863203E-2</v>
      </c>
      <c r="T14" s="17">
        <v>4.2007238300632098E-2</v>
      </c>
      <c r="U14" s="17">
        <v>5.7448136869432898E-2</v>
      </c>
      <c r="V14" s="17">
        <v>2.8896489478049601E-2</v>
      </c>
      <c r="W14" s="17">
        <v>5.0172979249046297E-2</v>
      </c>
      <c r="X14" s="17">
        <v>2.9925649106642999E-2</v>
      </c>
      <c r="Y14" s="17">
        <v>2.6708415780402599E-2</v>
      </c>
      <c r="Z14" s="17">
        <v>5.1738671242115702E-2</v>
      </c>
      <c r="AA14" s="17">
        <v>2.2407486365607399E-2</v>
      </c>
      <c r="AB14" s="17">
        <v>2.0311361247625798E-2</v>
      </c>
      <c r="AC14" s="17">
        <v>4.5994523918481203E-2</v>
      </c>
      <c r="AD14" s="17">
        <v>4.2189251964982098E-2</v>
      </c>
      <c r="AE14" s="17"/>
      <c r="AF14" s="17">
        <v>3.6920875744848203E-2</v>
      </c>
      <c r="AG14" s="17">
        <v>3.8538044366712099E-2</v>
      </c>
      <c r="AH14" s="17">
        <v>3.2795925224527199E-2</v>
      </c>
      <c r="AI14" s="17">
        <v>2.4150375615690001E-2</v>
      </c>
      <c r="AJ14" s="17">
        <v>2.9914276394677801E-2</v>
      </c>
      <c r="AK14" s="17"/>
      <c r="AL14" s="17">
        <v>3.6788618569005498E-2</v>
      </c>
      <c r="AM14" s="17">
        <v>4.9581760754961797E-2</v>
      </c>
      <c r="AN14" s="17">
        <v>3.3333431826948499E-2</v>
      </c>
      <c r="AO14" s="17">
        <v>2.7057365011232501E-2</v>
      </c>
      <c r="AP14" s="17">
        <v>5.4366280642504303E-2</v>
      </c>
      <c r="AQ14" s="17">
        <v>0</v>
      </c>
      <c r="AR14" s="17"/>
      <c r="AS14" s="17">
        <v>3.39231969415233E-2</v>
      </c>
      <c r="AT14" s="17">
        <v>4.3684327946786602E-2</v>
      </c>
      <c r="AU14" s="17"/>
      <c r="AV14" s="17">
        <v>4.5212248702680702E-2</v>
      </c>
      <c r="AW14" s="17">
        <v>7.6328625705518998E-3</v>
      </c>
    </row>
    <row r="15" spans="2:49" x14ac:dyDescent="0.3">
      <c r="B15" s="18" t="s">
        <v>177</v>
      </c>
      <c r="C15" s="21">
        <v>0.26731444146199501</v>
      </c>
      <c r="D15" s="21">
        <v>0.29491797636297501</v>
      </c>
      <c r="E15" s="21">
        <v>0.23947951800107201</v>
      </c>
      <c r="F15" s="21"/>
      <c r="G15" s="21">
        <v>0.36540243071942302</v>
      </c>
      <c r="H15" s="21">
        <v>0.41748625231587</v>
      </c>
      <c r="I15" s="21">
        <v>0.338382561734489</v>
      </c>
      <c r="J15" s="21">
        <v>0.227369037835145</v>
      </c>
      <c r="K15" s="21">
        <v>0.17513094183084801</v>
      </c>
      <c r="L15" s="21">
        <v>0.11593193669148</v>
      </c>
      <c r="M15" s="21"/>
      <c r="N15" s="21">
        <v>0.34031059226413402</v>
      </c>
      <c r="O15" s="21">
        <v>0.23398964866529601</v>
      </c>
      <c r="P15" s="21">
        <v>0.27839662610264698</v>
      </c>
      <c r="Q15" s="21">
        <v>0.21440913415305399</v>
      </c>
      <c r="R15" s="21"/>
      <c r="S15" s="21">
        <v>0.33186166705959402</v>
      </c>
      <c r="T15" s="21">
        <v>0.28298697884537999</v>
      </c>
      <c r="U15" s="21">
        <v>0.23524629707491199</v>
      </c>
      <c r="V15" s="21">
        <v>0.248901729517371</v>
      </c>
      <c r="W15" s="21">
        <v>0.21102039635743</v>
      </c>
      <c r="X15" s="21">
        <v>0.25703819404919298</v>
      </c>
      <c r="Y15" s="21">
        <v>0.21208743172474701</v>
      </c>
      <c r="Z15" s="21">
        <v>0.28169805298434403</v>
      </c>
      <c r="AA15" s="21">
        <v>0.33157130101490201</v>
      </c>
      <c r="AB15" s="21">
        <v>0.23970130545614901</v>
      </c>
      <c r="AC15" s="21">
        <v>0.21173389951328001</v>
      </c>
      <c r="AD15" s="21">
        <v>0.26825635434516099</v>
      </c>
      <c r="AE15" s="21"/>
      <c r="AF15" s="21">
        <v>0.17963292273423301</v>
      </c>
      <c r="AG15" s="21">
        <v>0.24947441292554801</v>
      </c>
      <c r="AH15" s="21">
        <v>0.307049497347885</v>
      </c>
      <c r="AI15" s="21">
        <v>0.42915484412265797</v>
      </c>
      <c r="AJ15" s="21">
        <v>0.54650209757464596</v>
      </c>
      <c r="AK15" s="21"/>
      <c r="AL15" s="21">
        <v>0.39106036333166799</v>
      </c>
      <c r="AM15" s="21">
        <v>0.21642924962979501</v>
      </c>
      <c r="AN15" s="21">
        <v>0.25751105194836799</v>
      </c>
      <c r="AO15" s="21">
        <v>0.206657161470677</v>
      </c>
      <c r="AP15" s="21">
        <v>0.19693927677825801</v>
      </c>
      <c r="AQ15" s="21">
        <v>0.27646333072632601</v>
      </c>
      <c r="AR15" s="21"/>
      <c r="AS15" s="21">
        <v>0.28321490028025398</v>
      </c>
      <c r="AT15" s="21">
        <v>0.24837934296834199</v>
      </c>
      <c r="AU15" s="21"/>
      <c r="AV15" s="21">
        <v>0.29107048651526501</v>
      </c>
      <c r="AW15" s="21">
        <v>0.26492053923311598</v>
      </c>
    </row>
    <row r="16" spans="2:49" x14ac:dyDescent="0.3">
      <c r="B16" s="18" t="s">
        <v>178</v>
      </c>
      <c r="C16" s="21">
        <v>0.51925513779005605</v>
      </c>
      <c r="D16" s="21">
        <v>0.47571040295176298</v>
      </c>
      <c r="E16" s="21">
        <v>0.56110419365284403</v>
      </c>
      <c r="F16" s="21"/>
      <c r="G16" s="21">
        <v>0.39742567828455999</v>
      </c>
      <c r="H16" s="21">
        <v>0.34059439276200798</v>
      </c>
      <c r="I16" s="21">
        <v>0.42675139572127802</v>
      </c>
      <c r="J16" s="21">
        <v>0.55104937576757795</v>
      </c>
      <c r="K16" s="21">
        <v>0.63570725682487195</v>
      </c>
      <c r="L16" s="21">
        <v>0.71752786436125104</v>
      </c>
      <c r="M16" s="21"/>
      <c r="N16" s="21">
        <v>0.481252981152686</v>
      </c>
      <c r="O16" s="21">
        <v>0.55859408538522903</v>
      </c>
      <c r="P16" s="21">
        <v>0.49467032173495001</v>
      </c>
      <c r="Q16" s="21">
        <v>0.54130964448693397</v>
      </c>
      <c r="R16" s="21"/>
      <c r="S16" s="21">
        <v>0.41174619887412101</v>
      </c>
      <c r="T16" s="21">
        <v>0.54536146005756203</v>
      </c>
      <c r="U16" s="21">
        <v>0.55329202651423304</v>
      </c>
      <c r="V16" s="21">
        <v>0.527747657953338</v>
      </c>
      <c r="W16" s="21">
        <v>0.52843847298070601</v>
      </c>
      <c r="X16" s="21">
        <v>0.52766316576271199</v>
      </c>
      <c r="Y16" s="21">
        <v>0.59459399905486399</v>
      </c>
      <c r="Z16" s="21">
        <v>0.49450534038542199</v>
      </c>
      <c r="AA16" s="21">
        <v>0.496114612870727</v>
      </c>
      <c r="AB16" s="21">
        <v>0.53833858055475103</v>
      </c>
      <c r="AC16" s="21">
        <v>0.59695087803339697</v>
      </c>
      <c r="AD16" s="21">
        <v>0.47582452734509501</v>
      </c>
      <c r="AE16" s="21"/>
      <c r="AF16" s="21">
        <v>0.61805344656347705</v>
      </c>
      <c r="AG16" s="21">
        <v>0.515876403868328</v>
      </c>
      <c r="AH16" s="21">
        <v>0.51572001992662297</v>
      </c>
      <c r="AI16" s="21">
        <v>0.32203917948202998</v>
      </c>
      <c r="AJ16" s="21">
        <v>0.17947231418953499</v>
      </c>
      <c r="AK16" s="21"/>
      <c r="AL16" s="21">
        <v>0.39303796882532399</v>
      </c>
      <c r="AM16" s="21">
        <v>0.54490752889239102</v>
      </c>
      <c r="AN16" s="21">
        <v>0.52699547287557003</v>
      </c>
      <c r="AO16" s="21">
        <v>0.61192217688875605</v>
      </c>
      <c r="AP16" s="21">
        <v>0.60052259880429604</v>
      </c>
      <c r="AQ16" s="21">
        <v>0.53567373896015702</v>
      </c>
      <c r="AR16" s="21"/>
      <c r="AS16" s="21">
        <v>0.52281668710140095</v>
      </c>
      <c r="AT16" s="21">
        <v>0.51501385848037495</v>
      </c>
      <c r="AU16" s="21"/>
      <c r="AV16" s="21">
        <v>0.506019986703794</v>
      </c>
      <c r="AW16" s="21">
        <v>0.56193342419543202</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AW21"/>
  <sheetViews>
    <sheetView showGridLines="0" topLeftCell="A2" workbookViewId="0">
      <pane xSplit="2" topLeftCell="C1" activePane="topRight" state="frozen"/>
      <selection pane="topRight" activeCell="A9" sqref="A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2.8642463509610298E-2</v>
      </c>
      <c r="D9" s="17">
        <v>3.1597632137908699E-2</v>
      </c>
      <c r="E9" s="17">
        <v>2.4988133786511501E-2</v>
      </c>
      <c r="F9" s="17"/>
      <c r="G9" s="17">
        <v>3.2125923107141699E-2</v>
      </c>
      <c r="H9" s="17">
        <v>6.5378172575392801E-2</v>
      </c>
      <c r="I9" s="17">
        <v>3.0513775683053801E-2</v>
      </c>
      <c r="J9" s="17">
        <v>3.6131700696784202E-2</v>
      </c>
      <c r="K9" s="17">
        <v>1.2042730315594601E-2</v>
      </c>
      <c r="L9" s="17">
        <v>0</v>
      </c>
      <c r="M9" s="17"/>
      <c r="N9" s="17">
        <v>2.2116877064094501E-2</v>
      </c>
      <c r="O9" s="17">
        <v>2.05770724255077E-2</v>
      </c>
      <c r="P9" s="17">
        <v>5.21491074428986E-2</v>
      </c>
      <c r="Q9" s="17">
        <v>2.3711965936737502E-2</v>
      </c>
      <c r="R9" s="17"/>
      <c r="S9" s="17">
        <v>3.7517436364895199E-2</v>
      </c>
      <c r="T9" s="17">
        <v>2.3351668336752299E-2</v>
      </c>
      <c r="U9" s="17">
        <v>2.4285037734785301E-2</v>
      </c>
      <c r="V9" s="17">
        <v>3.6575489375188598E-2</v>
      </c>
      <c r="W9" s="17">
        <v>3.1664701735401597E-2</v>
      </c>
      <c r="X9" s="17">
        <v>3.0835383622184701E-2</v>
      </c>
      <c r="Y9" s="17">
        <v>1.1050152469941401E-2</v>
      </c>
      <c r="Z9" s="17">
        <v>3.0337148185524899E-2</v>
      </c>
      <c r="AA9" s="17">
        <v>3.4855813325999997E-2</v>
      </c>
      <c r="AB9" s="17">
        <v>2.0457210355750599E-2</v>
      </c>
      <c r="AC9" s="17">
        <v>2.98548871324371E-2</v>
      </c>
      <c r="AD9" s="17">
        <v>2.8752802295773702E-2</v>
      </c>
      <c r="AE9" s="17"/>
      <c r="AF9" s="17">
        <v>1.2792299523430299E-2</v>
      </c>
      <c r="AG9" s="17">
        <v>2.12474060452701E-2</v>
      </c>
      <c r="AH9" s="17">
        <v>3.9254427005051398E-2</v>
      </c>
      <c r="AI9" s="17">
        <v>5.8753538272174298E-2</v>
      </c>
      <c r="AJ9" s="17">
        <v>5.2441625229545902E-2</v>
      </c>
      <c r="AK9" s="17"/>
      <c r="AL9" s="17">
        <v>4.23859092399788E-2</v>
      </c>
      <c r="AM9" s="17">
        <v>2.3550828631592201E-2</v>
      </c>
      <c r="AN9" s="17">
        <v>3.93662243407773E-2</v>
      </c>
      <c r="AO9" s="17">
        <v>1.7851849531389099E-2</v>
      </c>
      <c r="AP9" s="17">
        <v>1.7585531478587199E-2</v>
      </c>
      <c r="AQ9" s="17">
        <v>2.1752873833161501E-2</v>
      </c>
      <c r="AR9" s="17"/>
      <c r="AS9" s="17">
        <v>3.0527285659235199E-2</v>
      </c>
      <c r="AT9" s="17">
        <v>2.6397918653761E-2</v>
      </c>
      <c r="AU9" s="17"/>
      <c r="AV9" s="17">
        <v>3.14544933441359E-2</v>
      </c>
      <c r="AW9" s="17">
        <v>2.8367972318920201E-2</v>
      </c>
    </row>
    <row r="10" spans="2:49" x14ac:dyDescent="0.3">
      <c r="B10" s="18" t="s">
        <v>172</v>
      </c>
      <c r="C10" s="17">
        <v>7.8300121038918494E-2</v>
      </c>
      <c r="D10" s="17">
        <v>9.0118984246055703E-2</v>
      </c>
      <c r="E10" s="17">
        <v>6.7334943004854597E-2</v>
      </c>
      <c r="F10" s="17"/>
      <c r="G10" s="17">
        <v>0.13285503336356899</v>
      </c>
      <c r="H10" s="17">
        <v>0.13955654539807999</v>
      </c>
      <c r="I10" s="17">
        <v>0.11553943556516701</v>
      </c>
      <c r="J10" s="17">
        <v>5.8459558494879299E-2</v>
      </c>
      <c r="K10" s="17">
        <v>2.44255023020842E-2</v>
      </c>
      <c r="L10" s="17">
        <v>1.38767899520192E-2</v>
      </c>
      <c r="M10" s="17"/>
      <c r="N10" s="17">
        <v>8.5705327485283103E-2</v>
      </c>
      <c r="O10" s="17">
        <v>7.32797932584031E-2</v>
      </c>
      <c r="P10" s="17">
        <v>8.9945631915589797E-2</v>
      </c>
      <c r="Q10" s="17">
        <v>6.6133160588611295E-2</v>
      </c>
      <c r="R10" s="17"/>
      <c r="S10" s="17">
        <v>9.7662629956118296E-2</v>
      </c>
      <c r="T10" s="17">
        <v>4.6687819193675997E-2</v>
      </c>
      <c r="U10" s="17">
        <v>7.6297445802550004E-2</v>
      </c>
      <c r="V10" s="17">
        <v>7.7470066962334605E-2</v>
      </c>
      <c r="W10" s="17">
        <v>3.7307075973428402E-2</v>
      </c>
      <c r="X10" s="17">
        <v>8.1238662876296705E-2</v>
      </c>
      <c r="Y10" s="17">
        <v>7.4781140391494E-2</v>
      </c>
      <c r="Z10" s="17">
        <v>0.10482469023380001</v>
      </c>
      <c r="AA10" s="17">
        <v>0.106311867330417</v>
      </c>
      <c r="AB10" s="17">
        <v>7.3660380864175298E-2</v>
      </c>
      <c r="AC10" s="17">
        <v>0.10129694054765</v>
      </c>
      <c r="AD10" s="17">
        <v>6.67729505054524E-2</v>
      </c>
      <c r="AE10" s="17"/>
      <c r="AF10" s="17">
        <v>7.3820532398826799E-2</v>
      </c>
      <c r="AG10" s="17">
        <v>5.7484077833076103E-2</v>
      </c>
      <c r="AH10" s="17">
        <v>8.7156089490291896E-2</v>
      </c>
      <c r="AI10" s="17">
        <v>0.127227819968456</v>
      </c>
      <c r="AJ10" s="17">
        <v>0.11474993295420199</v>
      </c>
      <c r="AK10" s="17"/>
      <c r="AL10" s="17">
        <v>0.116269721356498</v>
      </c>
      <c r="AM10" s="17">
        <v>6.71579271266948E-2</v>
      </c>
      <c r="AN10" s="17">
        <v>6.6133553232902695E-2</v>
      </c>
      <c r="AO10" s="17">
        <v>4.7975422139040901E-2</v>
      </c>
      <c r="AP10" s="17">
        <v>6.7406648596093299E-2</v>
      </c>
      <c r="AQ10" s="17">
        <v>0.10041033521890699</v>
      </c>
      <c r="AR10" s="17"/>
      <c r="AS10" s="17">
        <v>6.9389177143508701E-2</v>
      </c>
      <c r="AT10" s="17">
        <v>8.8911739373934803E-2</v>
      </c>
      <c r="AU10" s="17"/>
      <c r="AV10" s="17">
        <v>6.1726697449651799E-2</v>
      </c>
      <c r="AW10" s="17">
        <v>8.7233824995634299E-2</v>
      </c>
    </row>
    <row r="11" spans="2:49" x14ac:dyDescent="0.3">
      <c r="B11" s="18" t="s">
        <v>173</v>
      </c>
      <c r="C11" s="17">
        <v>0.13438485592232599</v>
      </c>
      <c r="D11" s="17">
        <v>0.138990096610009</v>
      </c>
      <c r="E11" s="17">
        <v>0.13085950120093101</v>
      </c>
      <c r="F11" s="17"/>
      <c r="G11" s="17">
        <v>0.176831137344475</v>
      </c>
      <c r="H11" s="17">
        <v>0.142949073518188</v>
      </c>
      <c r="I11" s="17">
        <v>0.16028563878662799</v>
      </c>
      <c r="J11" s="17">
        <v>0.14474671185684901</v>
      </c>
      <c r="K11" s="17">
        <v>7.7875199489430502E-2</v>
      </c>
      <c r="L11" s="17">
        <v>0.10735710842603501</v>
      </c>
      <c r="M11" s="17"/>
      <c r="N11" s="17">
        <v>0.11171198529685999</v>
      </c>
      <c r="O11" s="17">
        <v>0.13508376021718199</v>
      </c>
      <c r="P11" s="17">
        <v>0.12103122788450101</v>
      </c>
      <c r="Q11" s="17">
        <v>0.169568968969247</v>
      </c>
      <c r="R11" s="17"/>
      <c r="S11" s="17">
        <v>0.16292455925447799</v>
      </c>
      <c r="T11" s="17">
        <v>0.103918680356461</v>
      </c>
      <c r="U11" s="17">
        <v>0.12977790314006399</v>
      </c>
      <c r="V11" s="17">
        <v>0.14400687735892601</v>
      </c>
      <c r="W11" s="17">
        <v>0.17294429377526499</v>
      </c>
      <c r="X11" s="17">
        <v>0.124081293244081</v>
      </c>
      <c r="Y11" s="17">
        <v>0.156544753584343</v>
      </c>
      <c r="Z11" s="17">
        <v>0.16577644827768201</v>
      </c>
      <c r="AA11" s="17">
        <v>0.131087948093455</v>
      </c>
      <c r="AB11" s="17">
        <v>0.124027305751894</v>
      </c>
      <c r="AC11" s="17">
        <v>9.8006493488098895E-2</v>
      </c>
      <c r="AD11" s="17">
        <v>6.0487440674991497E-2</v>
      </c>
      <c r="AE11" s="17"/>
      <c r="AF11" s="17">
        <v>0.126221525534088</v>
      </c>
      <c r="AG11" s="17">
        <v>0.13386053913332799</v>
      </c>
      <c r="AH11" s="17">
        <v>0.126937676379272</v>
      </c>
      <c r="AI11" s="17">
        <v>0.14296204813572699</v>
      </c>
      <c r="AJ11" s="17">
        <v>0.18934404150495199</v>
      </c>
      <c r="AK11" s="17"/>
      <c r="AL11" s="17">
        <v>0.138461934425536</v>
      </c>
      <c r="AM11" s="17">
        <v>0.146025261608385</v>
      </c>
      <c r="AN11" s="17">
        <v>0.12271181411563201</v>
      </c>
      <c r="AO11" s="17">
        <v>0.12531633234863701</v>
      </c>
      <c r="AP11" s="17">
        <v>0.116380879992803</v>
      </c>
      <c r="AQ11" s="17">
        <v>0.142468470575215</v>
      </c>
      <c r="AR11" s="17"/>
      <c r="AS11" s="17">
        <v>0.12517850255239399</v>
      </c>
      <c r="AT11" s="17">
        <v>0.14534826331952899</v>
      </c>
      <c r="AU11" s="17"/>
      <c r="AV11" s="17">
        <v>0.12874223844702301</v>
      </c>
      <c r="AW11" s="17">
        <v>0.116879151086757</v>
      </c>
    </row>
    <row r="12" spans="2:49" x14ac:dyDescent="0.3">
      <c r="B12" s="18" t="s">
        <v>174</v>
      </c>
      <c r="C12" s="17">
        <v>0.19600172704598701</v>
      </c>
      <c r="D12" s="17">
        <v>0.19108916754158001</v>
      </c>
      <c r="E12" s="17">
        <v>0.20220355069131499</v>
      </c>
      <c r="F12" s="17"/>
      <c r="G12" s="17">
        <v>0.233092099774901</v>
      </c>
      <c r="H12" s="17">
        <v>0.23862806476169199</v>
      </c>
      <c r="I12" s="17">
        <v>0.162203930118413</v>
      </c>
      <c r="J12" s="17">
        <v>0.18207301368169199</v>
      </c>
      <c r="K12" s="17">
        <v>0.178148339328637</v>
      </c>
      <c r="L12" s="17">
        <v>0.18749210988542001</v>
      </c>
      <c r="M12" s="17"/>
      <c r="N12" s="17">
        <v>0.205739757428198</v>
      </c>
      <c r="O12" s="17">
        <v>0.19204372881565401</v>
      </c>
      <c r="P12" s="17">
        <v>0.183716752225633</v>
      </c>
      <c r="Q12" s="17">
        <v>0.20255002972972999</v>
      </c>
      <c r="R12" s="17"/>
      <c r="S12" s="17">
        <v>0.21829269844703</v>
      </c>
      <c r="T12" s="17">
        <v>0.18338686975545099</v>
      </c>
      <c r="U12" s="17">
        <v>0.15959484296104201</v>
      </c>
      <c r="V12" s="17">
        <v>0.241561628357018</v>
      </c>
      <c r="W12" s="17">
        <v>0.21711179094817501</v>
      </c>
      <c r="X12" s="17">
        <v>0.220749825116795</v>
      </c>
      <c r="Y12" s="17">
        <v>0.16149636318966801</v>
      </c>
      <c r="Z12" s="17">
        <v>0.15984275939204301</v>
      </c>
      <c r="AA12" s="17">
        <v>0.227235321755895</v>
      </c>
      <c r="AB12" s="17">
        <v>0.18395867935395799</v>
      </c>
      <c r="AC12" s="17">
        <v>0.148332439896639</v>
      </c>
      <c r="AD12" s="17">
        <v>0.124845815420392</v>
      </c>
      <c r="AE12" s="17"/>
      <c r="AF12" s="17">
        <v>0.19322384953916</v>
      </c>
      <c r="AG12" s="17">
        <v>0.20723532434547401</v>
      </c>
      <c r="AH12" s="17">
        <v>0.20550176168715101</v>
      </c>
      <c r="AI12" s="17">
        <v>0.17602503894403301</v>
      </c>
      <c r="AJ12" s="17">
        <v>0.31792107327399</v>
      </c>
      <c r="AK12" s="17"/>
      <c r="AL12" s="17">
        <v>0.23622177706300701</v>
      </c>
      <c r="AM12" s="17">
        <v>0.173606601026292</v>
      </c>
      <c r="AN12" s="17">
        <v>0.18983940933535601</v>
      </c>
      <c r="AO12" s="17">
        <v>0.21531250068296001</v>
      </c>
      <c r="AP12" s="17">
        <v>0.14605009419989201</v>
      </c>
      <c r="AQ12" s="17">
        <v>0.155503486709964</v>
      </c>
      <c r="AR12" s="17"/>
      <c r="AS12" s="17">
        <v>0.19837655285976499</v>
      </c>
      <c r="AT12" s="17">
        <v>0.193173660183065</v>
      </c>
      <c r="AU12" s="17"/>
      <c r="AV12" s="17">
        <v>0.19037923960828701</v>
      </c>
      <c r="AW12" s="17">
        <v>0.217000972686963</v>
      </c>
    </row>
    <row r="13" spans="2:49" x14ac:dyDescent="0.3">
      <c r="B13" s="18" t="s">
        <v>175</v>
      </c>
      <c r="C13" s="17">
        <v>0.53392984930224097</v>
      </c>
      <c r="D13" s="17">
        <v>0.51577683594120005</v>
      </c>
      <c r="E13" s="17">
        <v>0.55013385205000898</v>
      </c>
      <c r="F13" s="17"/>
      <c r="G13" s="17">
        <v>0.37729281582371799</v>
      </c>
      <c r="H13" s="17">
        <v>0.40069904740152801</v>
      </c>
      <c r="I13" s="17">
        <v>0.50101160090500796</v>
      </c>
      <c r="J13" s="17">
        <v>0.55402631915412703</v>
      </c>
      <c r="K13" s="17">
        <v>0.68904602720707897</v>
      </c>
      <c r="L13" s="17">
        <v>0.65343255697575298</v>
      </c>
      <c r="M13" s="17"/>
      <c r="N13" s="17">
        <v>0.55694571058682696</v>
      </c>
      <c r="O13" s="17">
        <v>0.55244293041374104</v>
      </c>
      <c r="P13" s="17">
        <v>0.53255745173947899</v>
      </c>
      <c r="Q13" s="17">
        <v>0.48772409958599999</v>
      </c>
      <c r="R13" s="17"/>
      <c r="S13" s="17">
        <v>0.45024634868779401</v>
      </c>
      <c r="T13" s="17">
        <v>0.600252512450964</v>
      </c>
      <c r="U13" s="17">
        <v>0.57710523133663105</v>
      </c>
      <c r="V13" s="17">
        <v>0.47079890080646802</v>
      </c>
      <c r="W13" s="17">
        <v>0.50082607184984496</v>
      </c>
      <c r="X13" s="17">
        <v>0.52264948151848301</v>
      </c>
      <c r="Y13" s="17">
        <v>0.57489367982055894</v>
      </c>
      <c r="Z13" s="17">
        <v>0.49387083904977302</v>
      </c>
      <c r="AA13" s="17">
        <v>0.48615351257093697</v>
      </c>
      <c r="AB13" s="17">
        <v>0.59272904837517304</v>
      </c>
      <c r="AC13" s="17">
        <v>0.57029147920461798</v>
      </c>
      <c r="AD13" s="17">
        <v>0.70465868636830498</v>
      </c>
      <c r="AE13" s="17"/>
      <c r="AF13" s="17">
        <v>0.56201714742417697</v>
      </c>
      <c r="AG13" s="17">
        <v>0.55054846994513396</v>
      </c>
      <c r="AH13" s="17">
        <v>0.51533319705977598</v>
      </c>
      <c r="AI13" s="17">
        <v>0.474384210531965</v>
      </c>
      <c r="AJ13" s="17">
        <v>0.29562905064263201</v>
      </c>
      <c r="AK13" s="17"/>
      <c r="AL13" s="17">
        <v>0.44761589087166798</v>
      </c>
      <c r="AM13" s="17">
        <v>0.55314253822998605</v>
      </c>
      <c r="AN13" s="17">
        <v>0.54611307621199601</v>
      </c>
      <c r="AO13" s="17">
        <v>0.56913189943893305</v>
      </c>
      <c r="AP13" s="17">
        <v>0.61554230060575199</v>
      </c>
      <c r="AQ13" s="17">
        <v>0.56166790238220299</v>
      </c>
      <c r="AR13" s="17"/>
      <c r="AS13" s="17">
        <v>0.55478859823623805</v>
      </c>
      <c r="AT13" s="17">
        <v>0.50909015945215397</v>
      </c>
      <c r="AU13" s="17"/>
      <c r="AV13" s="17">
        <v>0.562243101710316</v>
      </c>
      <c r="AW13" s="17">
        <v>0.53742829260123404</v>
      </c>
    </row>
    <row r="14" spans="2:49" x14ac:dyDescent="0.3">
      <c r="B14" s="18" t="s">
        <v>176</v>
      </c>
      <c r="C14" s="17">
        <v>2.8740983180918101E-2</v>
      </c>
      <c r="D14" s="17">
        <v>3.2427283523246399E-2</v>
      </c>
      <c r="E14" s="17">
        <v>2.4480019266379601E-2</v>
      </c>
      <c r="F14" s="17"/>
      <c r="G14" s="17">
        <v>4.7802990586194798E-2</v>
      </c>
      <c r="H14" s="17">
        <v>1.2789096345118E-2</v>
      </c>
      <c r="I14" s="17">
        <v>3.0445618941730299E-2</v>
      </c>
      <c r="J14" s="17">
        <v>2.4562696115668799E-2</v>
      </c>
      <c r="K14" s="17">
        <v>1.8462201357174898E-2</v>
      </c>
      <c r="L14" s="17">
        <v>3.7841434760772903E-2</v>
      </c>
      <c r="M14" s="17"/>
      <c r="N14" s="17">
        <v>1.7780342138737901E-2</v>
      </c>
      <c r="O14" s="17">
        <v>2.6572714869513198E-2</v>
      </c>
      <c r="P14" s="17">
        <v>2.0599828791898901E-2</v>
      </c>
      <c r="Q14" s="17">
        <v>5.0311775189673801E-2</v>
      </c>
      <c r="R14" s="17"/>
      <c r="S14" s="17">
        <v>3.33563272896851E-2</v>
      </c>
      <c r="T14" s="17">
        <v>4.2402449906695699E-2</v>
      </c>
      <c r="U14" s="17">
        <v>3.2939539024927598E-2</v>
      </c>
      <c r="V14" s="17">
        <v>2.9587037140064699E-2</v>
      </c>
      <c r="W14" s="17">
        <v>4.0146065717885003E-2</v>
      </c>
      <c r="X14" s="17">
        <v>2.0445353622160201E-2</v>
      </c>
      <c r="Y14" s="17">
        <v>2.1233910543994702E-2</v>
      </c>
      <c r="Z14" s="17">
        <v>4.5348114861177201E-2</v>
      </c>
      <c r="AA14" s="17">
        <v>1.43555369232951E-2</v>
      </c>
      <c r="AB14" s="17">
        <v>5.1673752990486904E-3</v>
      </c>
      <c r="AC14" s="17">
        <v>5.2217759730556902E-2</v>
      </c>
      <c r="AD14" s="17">
        <v>1.4482304735086E-2</v>
      </c>
      <c r="AE14" s="17"/>
      <c r="AF14" s="17">
        <v>3.1924645580317899E-2</v>
      </c>
      <c r="AG14" s="17">
        <v>2.9624182697718299E-2</v>
      </c>
      <c r="AH14" s="17">
        <v>2.5816848378457598E-2</v>
      </c>
      <c r="AI14" s="17">
        <v>2.0647344147644901E-2</v>
      </c>
      <c r="AJ14" s="17">
        <v>2.9914276394677801E-2</v>
      </c>
      <c r="AK14" s="17"/>
      <c r="AL14" s="17">
        <v>1.90447670433125E-2</v>
      </c>
      <c r="AM14" s="17">
        <v>3.6516843377049801E-2</v>
      </c>
      <c r="AN14" s="17">
        <v>3.5835922763335901E-2</v>
      </c>
      <c r="AO14" s="17">
        <v>2.4411995859039901E-2</v>
      </c>
      <c r="AP14" s="17">
        <v>3.7034545126872299E-2</v>
      </c>
      <c r="AQ14" s="17">
        <v>1.8196931280549E-2</v>
      </c>
      <c r="AR14" s="17"/>
      <c r="AS14" s="17">
        <v>2.1739883548858401E-2</v>
      </c>
      <c r="AT14" s="17">
        <v>3.7078259017556597E-2</v>
      </c>
      <c r="AU14" s="17"/>
      <c r="AV14" s="17">
        <v>2.5454229440586E-2</v>
      </c>
      <c r="AW14" s="17">
        <v>1.3089786310491999E-2</v>
      </c>
    </row>
    <row r="15" spans="2:49" x14ac:dyDescent="0.3">
      <c r="B15" s="18" t="s">
        <v>177</v>
      </c>
      <c r="C15" s="21">
        <v>0.10694258454852899</v>
      </c>
      <c r="D15" s="21">
        <v>0.121716616383964</v>
      </c>
      <c r="E15" s="21">
        <v>9.2323076791366102E-2</v>
      </c>
      <c r="F15" s="21"/>
      <c r="G15" s="21">
        <v>0.16498095647071001</v>
      </c>
      <c r="H15" s="21">
        <v>0.20493471797347301</v>
      </c>
      <c r="I15" s="21">
        <v>0.14605321124822099</v>
      </c>
      <c r="J15" s="21">
        <v>9.4591259191663501E-2</v>
      </c>
      <c r="K15" s="21">
        <v>3.64682326176788E-2</v>
      </c>
      <c r="L15" s="21">
        <v>1.38767899520192E-2</v>
      </c>
      <c r="M15" s="21"/>
      <c r="N15" s="21">
        <v>0.10782220454937801</v>
      </c>
      <c r="O15" s="21">
        <v>9.3856865683910898E-2</v>
      </c>
      <c r="P15" s="21">
        <v>0.14209473935848799</v>
      </c>
      <c r="Q15" s="21">
        <v>8.9845126525348804E-2</v>
      </c>
      <c r="R15" s="21"/>
      <c r="S15" s="21">
        <v>0.13518006632101401</v>
      </c>
      <c r="T15" s="21">
        <v>7.0039487530428296E-2</v>
      </c>
      <c r="U15" s="21">
        <v>0.100582483537335</v>
      </c>
      <c r="V15" s="21">
        <v>0.114045556337523</v>
      </c>
      <c r="W15" s="21">
        <v>6.8971777708830007E-2</v>
      </c>
      <c r="X15" s="21">
        <v>0.112074046498481</v>
      </c>
      <c r="Y15" s="21">
        <v>8.5831292861435302E-2</v>
      </c>
      <c r="Z15" s="21">
        <v>0.135161838419325</v>
      </c>
      <c r="AA15" s="21">
        <v>0.14116768065641699</v>
      </c>
      <c r="AB15" s="21">
        <v>9.4117591219925897E-2</v>
      </c>
      <c r="AC15" s="21">
        <v>0.13115182768008701</v>
      </c>
      <c r="AD15" s="21">
        <v>9.5525752801226105E-2</v>
      </c>
      <c r="AE15" s="21"/>
      <c r="AF15" s="21">
        <v>8.6612831922256994E-2</v>
      </c>
      <c r="AG15" s="21">
        <v>7.8731483878346206E-2</v>
      </c>
      <c r="AH15" s="21">
        <v>0.12641051649534299</v>
      </c>
      <c r="AI15" s="21">
        <v>0.18598135824063</v>
      </c>
      <c r="AJ15" s="21">
        <v>0.16719155818374801</v>
      </c>
      <c r="AK15" s="21"/>
      <c r="AL15" s="21">
        <v>0.158655630596476</v>
      </c>
      <c r="AM15" s="21">
        <v>9.0708755758286894E-2</v>
      </c>
      <c r="AN15" s="21">
        <v>0.10549977757368</v>
      </c>
      <c r="AO15" s="21">
        <v>6.5827271670429996E-2</v>
      </c>
      <c r="AP15" s="21">
        <v>8.4992180074680498E-2</v>
      </c>
      <c r="AQ15" s="21">
        <v>0.122163209052068</v>
      </c>
      <c r="AR15" s="21"/>
      <c r="AS15" s="21">
        <v>9.9916462802743897E-2</v>
      </c>
      <c r="AT15" s="21">
        <v>0.11530965802769599</v>
      </c>
      <c r="AU15" s="21"/>
      <c r="AV15" s="21">
        <v>9.3181190793787699E-2</v>
      </c>
      <c r="AW15" s="21">
        <v>0.115601797314554</v>
      </c>
    </row>
    <row r="16" spans="2:49" x14ac:dyDescent="0.3">
      <c r="B16" s="18" t="s">
        <v>178</v>
      </c>
      <c r="C16" s="21">
        <v>0.72993157634822703</v>
      </c>
      <c r="D16" s="21">
        <v>0.70686600348277995</v>
      </c>
      <c r="E16" s="21">
        <v>0.75233740274132399</v>
      </c>
      <c r="F16" s="21"/>
      <c r="G16" s="21">
        <v>0.61038491559861996</v>
      </c>
      <c r="H16" s="21">
        <v>0.63932711216322102</v>
      </c>
      <c r="I16" s="21">
        <v>0.66321553102342001</v>
      </c>
      <c r="J16" s="21">
        <v>0.73609933283581797</v>
      </c>
      <c r="K16" s="21">
        <v>0.86719436653571602</v>
      </c>
      <c r="L16" s="21">
        <v>0.84092466686117295</v>
      </c>
      <c r="M16" s="21"/>
      <c r="N16" s="21">
        <v>0.76268546801502501</v>
      </c>
      <c r="O16" s="21">
        <v>0.74448665922939405</v>
      </c>
      <c r="P16" s="21">
        <v>0.71627420396511199</v>
      </c>
      <c r="Q16" s="21">
        <v>0.69027412931573096</v>
      </c>
      <c r="R16" s="21"/>
      <c r="S16" s="21">
        <v>0.66853904713482304</v>
      </c>
      <c r="T16" s="21">
        <v>0.78363938220641505</v>
      </c>
      <c r="U16" s="21">
        <v>0.73670007429767304</v>
      </c>
      <c r="V16" s="21">
        <v>0.71236052916348602</v>
      </c>
      <c r="W16" s="21">
        <v>0.71793786279801997</v>
      </c>
      <c r="X16" s="21">
        <v>0.74339930663527798</v>
      </c>
      <c r="Y16" s="21">
        <v>0.73639004301022704</v>
      </c>
      <c r="Z16" s="21">
        <v>0.65371359844181598</v>
      </c>
      <c r="AA16" s="21">
        <v>0.71338883432683298</v>
      </c>
      <c r="AB16" s="21">
        <v>0.77668772772913097</v>
      </c>
      <c r="AC16" s="21">
        <v>0.718623919101257</v>
      </c>
      <c r="AD16" s="21">
        <v>0.82950450178869595</v>
      </c>
      <c r="AE16" s="21"/>
      <c r="AF16" s="21">
        <v>0.75524099696333702</v>
      </c>
      <c r="AG16" s="21">
        <v>0.75778379429060805</v>
      </c>
      <c r="AH16" s="21">
        <v>0.72083495874692705</v>
      </c>
      <c r="AI16" s="21">
        <v>0.65040924947599799</v>
      </c>
      <c r="AJ16" s="21">
        <v>0.613550123916622</v>
      </c>
      <c r="AK16" s="21"/>
      <c r="AL16" s="21">
        <v>0.68383766793467504</v>
      </c>
      <c r="AM16" s="21">
        <v>0.72674913925627904</v>
      </c>
      <c r="AN16" s="21">
        <v>0.73595248554735204</v>
      </c>
      <c r="AO16" s="21">
        <v>0.78444440012189298</v>
      </c>
      <c r="AP16" s="21">
        <v>0.761592394805644</v>
      </c>
      <c r="AQ16" s="21">
        <v>0.71717138909216704</v>
      </c>
      <c r="AR16" s="21"/>
      <c r="AS16" s="21">
        <v>0.75316515109600302</v>
      </c>
      <c r="AT16" s="21">
        <v>0.702263819635219</v>
      </c>
      <c r="AU16" s="21"/>
      <c r="AV16" s="21">
        <v>0.75262234131860295</v>
      </c>
      <c r="AW16" s="21">
        <v>0.75442926528819698</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AW21"/>
  <sheetViews>
    <sheetView showGridLines="0" topLeftCell="A2" workbookViewId="0">
      <pane xSplit="2" topLeftCell="C1" activePane="topRight" state="frozen"/>
      <selection pane="topRight" activeCell="B8" sqref="B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6.8701523539689294E-2</v>
      </c>
      <c r="D9" s="17">
        <v>5.49054563743578E-2</v>
      </c>
      <c r="E9" s="17">
        <v>8.1674984610472595E-2</v>
      </c>
      <c r="F9" s="17"/>
      <c r="G9" s="17">
        <v>6.4693186836237995E-2</v>
      </c>
      <c r="H9" s="17">
        <v>9.1324238227973004E-2</v>
      </c>
      <c r="I9" s="17">
        <v>6.7633602372668397E-2</v>
      </c>
      <c r="J9" s="17">
        <v>7.4396748538393204E-2</v>
      </c>
      <c r="K9" s="17">
        <v>6.3466702858093804E-2</v>
      </c>
      <c r="L9" s="17">
        <v>5.2768169719732201E-2</v>
      </c>
      <c r="M9" s="17"/>
      <c r="N9" s="17">
        <v>7.4775798495905293E-2</v>
      </c>
      <c r="O9" s="17">
        <v>6.7718816724199299E-2</v>
      </c>
      <c r="P9" s="17">
        <v>7.6140929263144003E-2</v>
      </c>
      <c r="Q9" s="17">
        <v>5.7368293520414802E-2</v>
      </c>
      <c r="R9" s="17"/>
      <c r="S9" s="17">
        <v>8.8828300992225495E-2</v>
      </c>
      <c r="T9" s="17">
        <v>5.1518609145491501E-2</v>
      </c>
      <c r="U9" s="17">
        <v>6.9936808232248404E-2</v>
      </c>
      <c r="V9" s="17">
        <v>8.6099672250578699E-2</v>
      </c>
      <c r="W9" s="17">
        <v>6.2097496538548201E-2</v>
      </c>
      <c r="X9" s="17">
        <v>6.0286964795703897E-2</v>
      </c>
      <c r="Y9" s="17">
        <v>7.1649223300524006E-2</v>
      </c>
      <c r="Z9" s="17">
        <v>0.111516403663562</v>
      </c>
      <c r="AA9" s="17">
        <v>7.1694632091737806E-2</v>
      </c>
      <c r="AB9" s="17">
        <v>3.9679912278764197E-2</v>
      </c>
      <c r="AC9" s="17">
        <v>8.65474439144608E-2</v>
      </c>
      <c r="AD9" s="17">
        <v>1.5802169416462401E-2</v>
      </c>
      <c r="AE9" s="17"/>
      <c r="AF9" s="17">
        <v>7.3790679383365101E-2</v>
      </c>
      <c r="AG9" s="17">
        <v>5.8559290359378499E-2</v>
      </c>
      <c r="AH9" s="17">
        <v>7.4374516184161202E-2</v>
      </c>
      <c r="AI9" s="17">
        <v>7.8536943649660906E-2</v>
      </c>
      <c r="AJ9" s="17">
        <v>0.15215472561936999</v>
      </c>
      <c r="AK9" s="17"/>
      <c r="AL9" s="17">
        <v>7.0735583136824307E-2</v>
      </c>
      <c r="AM9" s="17">
        <v>6.6286431505419297E-2</v>
      </c>
      <c r="AN9" s="17">
        <v>8.1579298599863098E-2</v>
      </c>
      <c r="AO9" s="17">
        <v>6.4783538909701802E-2</v>
      </c>
      <c r="AP9" s="17">
        <v>4.4314462936430897E-2</v>
      </c>
      <c r="AQ9" s="17">
        <v>0.10951379830851</v>
      </c>
      <c r="AR9" s="17"/>
      <c r="AS9" s="17">
        <v>7.6753167842803505E-2</v>
      </c>
      <c r="AT9" s="17">
        <v>5.9113204129669403E-2</v>
      </c>
      <c r="AU9" s="17"/>
      <c r="AV9" s="17">
        <v>7.6524676413656498E-2</v>
      </c>
      <c r="AW9" s="17">
        <v>7.7285286589379304E-2</v>
      </c>
    </row>
    <row r="10" spans="2:49" x14ac:dyDescent="0.3">
      <c r="B10" s="18" t="s">
        <v>172</v>
      </c>
      <c r="C10" s="17">
        <v>0.17062758559346899</v>
      </c>
      <c r="D10" s="17">
        <v>0.143535135718934</v>
      </c>
      <c r="E10" s="17">
        <v>0.19646299982363799</v>
      </c>
      <c r="F10" s="17"/>
      <c r="G10" s="17">
        <v>0.18966839622020301</v>
      </c>
      <c r="H10" s="17">
        <v>0.196132056407616</v>
      </c>
      <c r="I10" s="17">
        <v>0.15876347055190501</v>
      </c>
      <c r="J10" s="17">
        <v>0.18693569978579</v>
      </c>
      <c r="K10" s="17">
        <v>0.146770405695621</v>
      </c>
      <c r="L10" s="17">
        <v>0.149628312764679</v>
      </c>
      <c r="M10" s="17"/>
      <c r="N10" s="17">
        <v>0.14788015408641</v>
      </c>
      <c r="O10" s="17">
        <v>0.188724248665356</v>
      </c>
      <c r="P10" s="17">
        <v>0.17350750157287101</v>
      </c>
      <c r="Q10" s="17">
        <v>0.173926703347595</v>
      </c>
      <c r="R10" s="17"/>
      <c r="S10" s="17">
        <v>0.15554741596156901</v>
      </c>
      <c r="T10" s="17">
        <v>0.164722960751366</v>
      </c>
      <c r="U10" s="17">
        <v>0.14778880607282499</v>
      </c>
      <c r="V10" s="17">
        <v>0.18669325407635201</v>
      </c>
      <c r="W10" s="17">
        <v>0.13094587424697299</v>
      </c>
      <c r="X10" s="17">
        <v>0.16204811126391699</v>
      </c>
      <c r="Y10" s="17">
        <v>0.154598256563376</v>
      </c>
      <c r="Z10" s="17">
        <v>0.19146874147390899</v>
      </c>
      <c r="AA10" s="17">
        <v>0.25099121313553702</v>
      </c>
      <c r="AB10" s="17">
        <v>0.15465968940491201</v>
      </c>
      <c r="AC10" s="17">
        <v>0.16340934118974401</v>
      </c>
      <c r="AD10" s="17">
        <v>0.17820559763622201</v>
      </c>
      <c r="AE10" s="17"/>
      <c r="AF10" s="17">
        <v>0.19558449361341801</v>
      </c>
      <c r="AG10" s="17">
        <v>0.139983295030252</v>
      </c>
      <c r="AH10" s="17">
        <v>0.18235416754378</v>
      </c>
      <c r="AI10" s="17">
        <v>0.197999377553122</v>
      </c>
      <c r="AJ10" s="17">
        <v>0.117646588520846</v>
      </c>
      <c r="AK10" s="17"/>
      <c r="AL10" s="17">
        <v>0.19136177724780001</v>
      </c>
      <c r="AM10" s="17">
        <v>0.1707918793332</v>
      </c>
      <c r="AN10" s="17">
        <v>0.194318427067773</v>
      </c>
      <c r="AO10" s="17">
        <v>0.13644018951539699</v>
      </c>
      <c r="AP10" s="17">
        <v>0.154313095131343</v>
      </c>
      <c r="AQ10" s="17">
        <v>0.16328312066655201</v>
      </c>
      <c r="AR10" s="17"/>
      <c r="AS10" s="17">
        <v>0.17261644505384599</v>
      </c>
      <c r="AT10" s="17">
        <v>0.1682591476633</v>
      </c>
      <c r="AU10" s="17"/>
      <c r="AV10" s="17">
        <v>0.16227447845389201</v>
      </c>
      <c r="AW10" s="17">
        <v>0.196701174729878</v>
      </c>
    </row>
    <row r="11" spans="2:49" x14ac:dyDescent="0.3">
      <c r="B11" s="18" t="s">
        <v>173</v>
      </c>
      <c r="C11" s="17">
        <v>0.25590479519158699</v>
      </c>
      <c r="D11" s="17">
        <v>0.271901223173108</v>
      </c>
      <c r="E11" s="17">
        <v>0.242142339699399</v>
      </c>
      <c r="F11" s="17"/>
      <c r="G11" s="17">
        <v>0.20558199216977499</v>
      </c>
      <c r="H11" s="17">
        <v>0.21846170441662999</v>
      </c>
      <c r="I11" s="17">
        <v>0.22668514250931601</v>
      </c>
      <c r="J11" s="17">
        <v>0.30092475862396001</v>
      </c>
      <c r="K11" s="17">
        <v>0.24622605180702001</v>
      </c>
      <c r="L11" s="17">
        <v>0.31380083241645101</v>
      </c>
      <c r="M11" s="17"/>
      <c r="N11" s="17">
        <v>0.21505148330584101</v>
      </c>
      <c r="O11" s="17">
        <v>0.25370021688342598</v>
      </c>
      <c r="P11" s="17">
        <v>0.27460011654725902</v>
      </c>
      <c r="Q11" s="17">
        <v>0.285072712901628</v>
      </c>
      <c r="R11" s="17"/>
      <c r="S11" s="17">
        <v>0.26227894417794501</v>
      </c>
      <c r="T11" s="17">
        <v>0.24301476033130601</v>
      </c>
      <c r="U11" s="17">
        <v>0.279155804693411</v>
      </c>
      <c r="V11" s="17">
        <v>0.23560249466657099</v>
      </c>
      <c r="W11" s="17">
        <v>0.34697637928007202</v>
      </c>
      <c r="X11" s="17">
        <v>0.24096616904165699</v>
      </c>
      <c r="Y11" s="17">
        <v>0.291410465326365</v>
      </c>
      <c r="Z11" s="17">
        <v>0.284876865970839</v>
      </c>
      <c r="AA11" s="17">
        <v>0.22337472224784299</v>
      </c>
      <c r="AB11" s="17">
        <v>0.23988669259162801</v>
      </c>
      <c r="AC11" s="17">
        <v>0.25968887531184598</v>
      </c>
      <c r="AD11" s="17">
        <v>0.14089365159923101</v>
      </c>
      <c r="AE11" s="17"/>
      <c r="AF11" s="17">
        <v>0.28178437351751601</v>
      </c>
      <c r="AG11" s="17">
        <v>0.254793623559323</v>
      </c>
      <c r="AH11" s="17">
        <v>0.233223256830312</v>
      </c>
      <c r="AI11" s="17">
        <v>0.20289576907830001</v>
      </c>
      <c r="AJ11" s="17">
        <v>0.202444911046927</v>
      </c>
      <c r="AK11" s="17"/>
      <c r="AL11" s="17">
        <v>0.24214601452718301</v>
      </c>
      <c r="AM11" s="17">
        <v>0.269687613743329</v>
      </c>
      <c r="AN11" s="17">
        <v>0.24731651466803001</v>
      </c>
      <c r="AO11" s="17">
        <v>0.253599824701772</v>
      </c>
      <c r="AP11" s="17">
        <v>0.25858154754527302</v>
      </c>
      <c r="AQ11" s="17">
        <v>0.275591387630644</v>
      </c>
      <c r="AR11" s="17"/>
      <c r="AS11" s="17">
        <v>0.249681275548778</v>
      </c>
      <c r="AT11" s="17">
        <v>0.26331608808323897</v>
      </c>
      <c r="AU11" s="17"/>
      <c r="AV11" s="17">
        <v>0.26309211355991202</v>
      </c>
      <c r="AW11" s="17">
        <v>0.21844965193971899</v>
      </c>
    </row>
    <row r="12" spans="2:49" x14ac:dyDescent="0.3">
      <c r="B12" s="18" t="s">
        <v>174</v>
      </c>
      <c r="C12" s="17">
        <v>0.21915786680291199</v>
      </c>
      <c r="D12" s="17">
        <v>0.21886209048835401</v>
      </c>
      <c r="E12" s="17">
        <v>0.21929485274642899</v>
      </c>
      <c r="F12" s="17"/>
      <c r="G12" s="17">
        <v>0.24542778220581701</v>
      </c>
      <c r="H12" s="17">
        <v>0.243286100327747</v>
      </c>
      <c r="I12" s="17">
        <v>0.25943026688284498</v>
      </c>
      <c r="J12" s="17">
        <v>0.20396655826906901</v>
      </c>
      <c r="K12" s="17">
        <v>0.20232566301533</v>
      </c>
      <c r="L12" s="17">
        <v>0.17269610924621701</v>
      </c>
      <c r="M12" s="17"/>
      <c r="N12" s="17">
        <v>0.24436249336906599</v>
      </c>
      <c r="O12" s="17">
        <v>0.222792078343411</v>
      </c>
      <c r="P12" s="17">
        <v>0.201672480237582</v>
      </c>
      <c r="Q12" s="17">
        <v>0.202283471901541</v>
      </c>
      <c r="R12" s="17"/>
      <c r="S12" s="17">
        <v>0.188083674669624</v>
      </c>
      <c r="T12" s="17">
        <v>0.223604568993548</v>
      </c>
      <c r="U12" s="17">
        <v>0.214155363953211</v>
      </c>
      <c r="V12" s="17">
        <v>0.25863450657822301</v>
      </c>
      <c r="W12" s="17">
        <v>0.26509671604933699</v>
      </c>
      <c r="X12" s="17">
        <v>0.21653665236167899</v>
      </c>
      <c r="Y12" s="17">
        <v>0.22585070739853</v>
      </c>
      <c r="Z12" s="17">
        <v>0.110119790889256</v>
      </c>
      <c r="AA12" s="17">
        <v>0.21003629042795399</v>
      </c>
      <c r="AB12" s="17">
        <v>0.256539508212349</v>
      </c>
      <c r="AC12" s="17">
        <v>0.24839013222075301</v>
      </c>
      <c r="AD12" s="17">
        <v>0.14085110601293099</v>
      </c>
      <c r="AE12" s="17"/>
      <c r="AF12" s="17">
        <v>0.197296345710544</v>
      </c>
      <c r="AG12" s="17">
        <v>0.25271338541567601</v>
      </c>
      <c r="AH12" s="17">
        <v>0.20630592327552399</v>
      </c>
      <c r="AI12" s="17">
        <v>0.222170437851825</v>
      </c>
      <c r="AJ12" s="17">
        <v>0.28945221009163202</v>
      </c>
      <c r="AK12" s="17"/>
      <c r="AL12" s="17">
        <v>0.22089045790940801</v>
      </c>
      <c r="AM12" s="17">
        <v>0.19079923370163601</v>
      </c>
      <c r="AN12" s="17">
        <v>0.19822784181391401</v>
      </c>
      <c r="AO12" s="17">
        <v>0.26205549886556201</v>
      </c>
      <c r="AP12" s="17">
        <v>0.27224276976356199</v>
      </c>
      <c r="AQ12" s="17">
        <v>0.157012115679974</v>
      </c>
      <c r="AR12" s="17"/>
      <c r="AS12" s="17">
        <v>0.22390219447346901</v>
      </c>
      <c r="AT12" s="17">
        <v>0.213508073123688</v>
      </c>
      <c r="AU12" s="17"/>
      <c r="AV12" s="17">
        <v>0.21089842317795299</v>
      </c>
      <c r="AW12" s="17">
        <v>0.25418582702966402</v>
      </c>
    </row>
    <row r="13" spans="2:49" x14ac:dyDescent="0.3">
      <c r="B13" s="18" t="s">
        <v>175</v>
      </c>
      <c r="C13" s="17">
        <v>0.21919656778031801</v>
      </c>
      <c r="D13" s="17">
        <v>0.20634222534437199</v>
      </c>
      <c r="E13" s="17">
        <v>0.23064283653443399</v>
      </c>
      <c r="F13" s="17"/>
      <c r="G13" s="17">
        <v>0.23955972479815801</v>
      </c>
      <c r="H13" s="17">
        <v>0.23485395706454301</v>
      </c>
      <c r="I13" s="17">
        <v>0.242640196343652</v>
      </c>
      <c r="J13" s="17">
        <v>0.186624531912191</v>
      </c>
      <c r="K13" s="17">
        <v>0.25202261455571501</v>
      </c>
      <c r="L13" s="17">
        <v>0.17811432665660901</v>
      </c>
      <c r="M13" s="17"/>
      <c r="N13" s="17">
        <v>0.27440736006838301</v>
      </c>
      <c r="O13" s="17">
        <v>0.202620484452049</v>
      </c>
      <c r="P13" s="17">
        <v>0.21817383410136201</v>
      </c>
      <c r="Q13" s="17">
        <v>0.18009657420515801</v>
      </c>
      <c r="R13" s="17"/>
      <c r="S13" s="17">
        <v>0.23903006574739999</v>
      </c>
      <c r="T13" s="17">
        <v>0.25021113620211499</v>
      </c>
      <c r="U13" s="17">
        <v>0.221621505478724</v>
      </c>
      <c r="V13" s="17">
        <v>0.168624055184458</v>
      </c>
      <c r="W13" s="17">
        <v>0.12697393054224801</v>
      </c>
      <c r="X13" s="17">
        <v>0.23430266099682101</v>
      </c>
      <c r="Y13" s="17">
        <v>0.199897733201431</v>
      </c>
      <c r="Z13" s="17">
        <v>0.21971602760900899</v>
      </c>
      <c r="AA13" s="17">
        <v>0.200450336265975</v>
      </c>
      <c r="AB13" s="17">
        <v>0.21746113381579399</v>
      </c>
      <c r="AC13" s="17">
        <v>0.21682412950257901</v>
      </c>
      <c r="AD13" s="17">
        <v>0.43547466373996502</v>
      </c>
      <c r="AE13" s="17"/>
      <c r="AF13" s="17">
        <v>0.177738118053896</v>
      </c>
      <c r="AG13" s="17">
        <v>0.24429100262338199</v>
      </c>
      <c r="AH13" s="17">
        <v>0.23892547806002001</v>
      </c>
      <c r="AI13" s="17">
        <v>0.26125708649003498</v>
      </c>
      <c r="AJ13" s="17">
        <v>0.15657693912969001</v>
      </c>
      <c r="AK13" s="17"/>
      <c r="AL13" s="17">
        <v>0.23811653062372801</v>
      </c>
      <c r="AM13" s="17">
        <v>0.21680881086134199</v>
      </c>
      <c r="AN13" s="17">
        <v>0.21607131811663999</v>
      </c>
      <c r="AO13" s="17">
        <v>0.19540238655074699</v>
      </c>
      <c r="AP13" s="17">
        <v>0.19181110305757201</v>
      </c>
      <c r="AQ13" s="17">
        <v>0.27572754083449402</v>
      </c>
      <c r="AR13" s="17"/>
      <c r="AS13" s="17">
        <v>0.21622924478012401</v>
      </c>
      <c r="AT13" s="17">
        <v>0.22273021130050699</v>
      </c>
      <c r="AU13" s="17"/>
      <c r="AV13" s="17">
        <v>0.224686992778249</v>
      </c>
      <c r="AW13" s="17">
        <v>0.196532548582734</v>
      </c>
    </row>
    <row r="14" spans="2:49" x14ac:dyDescent="0.3">
      <c r="B14" s="18" t="s">
        <v>176</v>
      </c>
      <c r="C14" s="17">
        <v>6.6411661092024205E-2</v>
      </c>
      <c r="D14" s="17">
        <v>0.104453868900875</v>
      </c>
      <c r="E14" s="17">
        <v>2.9781986585626499E-2</v>
      </c>
      <c r="F14" s="17"/>
      <c r="G14" s="17">
        <v>5.5068917769808497E-2</v>
      </c>
      <c r="H14" s="17">
        <v>1.5941943555490699E-2</v>
      </c>
      <c r="I14" s="17">
        <v>4.4847321339613701E-2</v>
      </c>
      <c r="J14" s="17">
        <v>4.71517028705963E-2</v>
      </c>
      <c r="K14" s="17">
        <v>8.9188562068221303E-2</v>
      </c>
      <c r="L14" s="17">
        <v>0.132992249196312</v>
      </c>
      <c r="M14" s="17"/>
      <c r="N14" s="17">
        <v>4.3522710674394602E-2</v>
      </c>
      <c r="O14" s="17">
        <v>6.4444154931558598E-2</v>
      </c>
      <c r="P14" s="17">
        <v>5.59051382777822E-2</v>
      </c>
      <c r="Q14" s="17">
        <v>0.101252244123663</v>
      </c>
      <c r="R14" s="17"/>
      <c r="S14" s="17">
        <v>6.6231598451235593E-2</v>
      </c>
      <c r="T14" s="17">
        <v>6.6927964576174406E-2</v>
      </c>
      <c r="U14" s="17">
        <v>6.7341711569580603E-2</v>
      </c>
      <c r="V14" s="17">
        <v>6.4346017243817499E-2</v>
      </c>
      <c r="W14" s="17">
        <v>6.7909603342821298E-2</v>
      </c>
      <c r="X14" s="17">
        <v>8.5859441540223402E-2</v>
      </c>
      <c r="Y14" s="17">
        <v>5.6593614209774101E-2</v>
      </c>
      <c r="Z14" s="17">
        <v>8.2302170393424204E-2</v>
      </c>
      <c r="AA14" s="17">
        <v>4.3452805830953303E-2</v>
      </c>
      <c r="AB14" s="17">
        <v>9.17730636965534E-2</v>
      </c>
      <c r="AC14" s="17">
        <v>2.5140077860617598E-2</v>
      </c>
      <c r="AD14" s="17">
        <v>8.8772811595188295E-2</v>
      </c>
      <c r="AE14" s="17"/>
      <c r="AF14" s="17">
        <v>7.3805989721260595E-2</v>
      </c>
      <c r="AG14" s="17">
        <v>4.9659403011988602E-2</v>
      </c>
      <c r="AH14" s="17">
        <v>6.4816658106202907E-2</v>
      </c>
      <c r="AI14" s="17">
        <v>3.71403853770578E-2</v>
      </c>
      <c r="AJ14" s="17">
        <v>8.1724625591534802E-2</v>
      </c>
      <c r="AK14" s="17"/>
      <c r="AL14" s="17">
        <v>3.6749636555057398E-2</v>
      </c>
      <c r="AM14" s="17">
        <v>8.5626030855074295E-2</v>
      </c>
      <c r="AN14" s="17">
        <v>6.2486599733779902E-2</v>
      </c>
      <c r="AO14" s="17">
        <v>8.7718561456819499E-2</v>
      </c>
      <c r="AP14" s="17">
        <v>7.8737021565819604E-2</v>
      </c>
      <c r="AQ14" s="17">
        <v>1.8872036879826099E-2</v>
      </c>
      <c r="AR14" s="17"/>
      <c r="AS14" s="17">
        <v>6.0817672300980098E-2</v>
      </c>
      <c r="AT14" s="17">
        <v>7.3073275699596402E-2</v>
      </c>
      <c r="AU14" s="17"/>
      <c r="AV14" s="17">
        <v>6.2523315616337602E-2</v>
      </c>
      <c r="AW14" s="17">
        <v>5.6845511128626298E-2</v>
      </c>
    </row>
    <row r="15" spans="2:49" x14ac:dyDescent="0.3">
      <c r="B15" s="18" t="s">
        <v>177</v>
      </c>
      <c r="C15" s="21">
        <v>0.239329109133159</v>
      </c>
      <c r="D15" s="21">
        <v>0.19844059209329201</v>
      </c>
      <c r="E15" s="21">
        <v>0.27813798443411097</v>
      </c>
      <c r="F15" s="21"/>
      <c r="G15" s="21">
        <v>0.25436158305644102</v>
      </c>
      <c r="H15" s="21">
        <v>0.28745629463558903</v>
      </c>
      <c r="I15" s="21">
        <v>0.22639707292457401</v>
      </c>
      <c r="J15" s="21">
        <v>0.26133244832418301</v>
      </c>
      <c r="K15" s="21">
        <v>0.210237108553714</v>
      </c>
      <c r="L15" s="21">
        <v>0.202396482484412</v>
      </c>
      <c r="M15" s="21"/>
      <c r="N15" s="21">
        <v>0.22265595258231499</v>
      </c>
      <c r="O15" s="21">
        <v>0.25644306538955602</v>
      </c>
      <c r="P15" s="21">
        <v>0.24964843083601501</v>
      </c>
      <c r="Q15" s="21">
        <v>0.23129499686801</v>
      </c>
      <c r="R15" s="21"/>
      <c r="S15" s="21">
        <v>0.24437571695379401</v>
      </c>
      <c r="T15" s="21">
        <v>0.216241569896858</v>
      </c>
      <c r="U15" s="21">
        <v>0.21772561430507401</v>
      </c>
      <c r="V15" s="21">
        <v>0.27279292632692997</v>
      </c>
      <c r="W15" s="21">
        <v>0.193043370785522</v>
      </c>
      <c r="X15" s="21">
        <v>0.22233507605962</v>
      </c>
      <c r="Y15" s="21">
        <v>0.22624747986390001</v>
      </c>
      <c r="Z15" s="21">
        <v>0.30298514513747099</v>
      </c>
      <c r="AA15" s="21">
        <v>0.322685845227275</v>
      </c>
      <c r="AB15" s="21">
        <v>0.194339601683677</v>
      </c>
      <c r="AC15" s="21">
        <v>0.24995678510420399</v>
      </c>
      <c r="AD15" s="21">
        <v>0.19400776705268499</v>
      </c>
      <c r="AE15" s="21"/>
      <c r="AF15" s="21">
        <v>0.26937517299678299</v>
      </c>
      <c r="AG15" s="21">
        <v>0.19854258538963099</v>
      </c>
      <c r="AH15" s="21">
        <v>0.256728683727941</v>
      </c>
      <c r="AI15" s="21">
        <v>0.27653632120278299</v>
      </c>
      <c r="AJ15" s="21">
        <v>0.26980131414021602</v>
      </c>
      <c r="AK15" s="21"/>
      <c r="AL15" s="21">
        <v>0.262097360384624</v>
      </c>
      <c r="AM15" s="21">
        <v>0.23707831083861899</v>
      </c>
      <c r="AN15" s="21">
        <v>0.27589772566763598</v>
      </c>
      <c r="AO15" s="21">
        <v>0.201223728425099</v>
      </c>
      <c r="AP15" s="21">
        <v>0.19862755806777399</v>
      </c>
      <c r="AQ15" s="21">
        <v>0.27279691897506197</v>
      </c>
      <c r="AR15" s="21"/>
      <c r="AS15" s="21">
        <v>0.24936961289664999</v>
      </c>
      <c r="AT15" s="21">
        <v>0.227372351792969</v>
      </c>
      <c r="AU15" s="21"/>
      <c r="AV15" s="21">
        <v>0.23879915486754899</v>
      </c>
      <c r="AW15" s="21">
        <v>0.27398646131925702</v>
      </c>
    </row>
    <row r="16" spans="2:49" x14ac:dyDescent="0.3">
      <c r="B16" s="18" t="s">
        <v>178</v>
      </c>
      <c r="C16" s="21">
        <v>0.43835443458322998</v>
      </c>
      <c r="D16" s="21">
        <v>0.425204315832726</v>
      </c>
      <c r="E16" s="21">
        <v>0.44993768928086297</v>
      </c>
      <c r="F16" s="21"/>
      <c r="G16" s="21">
        <v>0.48498750700397503</v>
      </c>
      <c r="H16" s="21">
        <v>0.47814005739228999</v>
      </c>
      <c r="I16" s="21">
        <v>0.50207046322649695</v>
      </c>
      <c r="J16" s="21">
        <v>0.39059109018126098</v>
      </c>
      <c r="K16" s="21">
        <v>0.45434827757104401</v>
      </c>
      <c r="L16" s="21">
        <v>0.35081043590282501</v>
      </c>
      <c r="M16" s="21"/>
      <c r="N16" s="21">
        <v>0.51876985343744897</v>
      </c>
      <c r="O16" s="21">
        <v>0.42541256279546003</v>
      </c>
      <c r="P16" s="21">
        <v>0.41984631433894398</v>
      </c>
      <c r="Q16" s="21">
        <v>0.38238004610669901</v>
      </c>
      <c r="R16" s="21"/>
      <c r="S16" s="21">
        <v>0.42711374041702499</v>
      </c>
      <c r="T16" s="21">
        <v>0.47381570519566202</v>
      </c>
      <c r="U16" s="21">
        <v>0.435776869431935</v>
      </c>
      <c r="V16" s="21">
        <v>0.42725856176268101</v>
      </c>
      <c r="W16" s="21">
        <v>0.39207064659158503</v>
      </c>
      <c r="X16" s="21">
        <v>0.45083931335849903</v>
      </c>
      <c r="Y16" s="21">
        <v>0.42574844059996098</v>
      </c>
      <c r="Z16" s="21">
        <v>0.32983581849826599</v>
      </c>
      <c r="AA16" s="21">
        <v>0.41048662669392899</v>
      </c>
      <c r="AB16" s="21">
        <v>0.47400064202814202</v>
      </c>
      <c r="AC16" s="21">
        <v>0.46521426172333202</v>
      </c>
      <c r="AD16" s="21">
        <v>0.57632576975289596</v>
      </c>
      <c r="AE16" s="21"/>
      <c r="AF16" s="21">
        <v>0.37503446376444</v>
      </c>
      <c r="AG16" s="21">
        <v>0.497004388039058</v>
      </c>
      <c r="AH16" s="21">
        <v>0.44523140133554401</v>
      </c>
      <c r="AI16" s="21">
        <v>0.48342752434185998</v>
      </c>
      <c r="AJ16" s="21">
        <v>0.44602914922132197</v>
      </c>
      <c r="AK16" s="21"/>
      <c r="AL16" s="21">
        <v>0.45900698853313499</v>
      </c>
      <c r="AM16" s="21">
        <v>0.407608044562978</v>
      </c>
      <c r="AN16" s="21">
        <v>0.414299159930554</v>
      </c>
      <c r="AO16" s="21">
        <v>0.457457885416309</v>
      </c>
      <c r="AP16" s="21">
        <v>0.46405387282113297</v>
      </c>
      <c r="AQ16" s="21">
        <v>0.432739656514468</v>
      </c>
      <c r="AR16" s="21"/>
      <c r="AS16" s="21">
        <v>0.44013143925359299</v>
      </c>
      <c r="AT16" s="21">
        <v>0.43623828442419499</v>
      </c>
      <c r="AU16" s="21"/>
      <c r="AV16" s="21">
        <v>0.43558541595620198</v>
      </c>
      <c r="AW16" s="21">
        <v>0.45071837561239803</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AW21"/>
  <sheetViews>
    <sheetView showGridLines="0" topLeftCell="A2" workbookViewId="0">
      <pane xSplit="2" topLeftCell="C1" activePane="topRight" state="frozen"/>
      <selection pane="topRight" activeCell="A9" sqref="A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2.72681071687546E-2</v>
      </c>
      <c r="D9" s="17">
        <v>2.88534443685362E-2</v>
      </c>
      <c r="E9" s="17">
        <v>2.4940062142256001E-2</v>
      </c>
      <c r="F9" s="17"/>
      <c r="G9" s="17">
        <v>5.2882290477199403E-2</v>
      </c>
      <c r="H9" s="17">
        <v>5.73272505305178E-2</v>
      </c>
      <c r="I9" s="17">
        <v>2.52913161863564E-2</v>
      </c>
      <c r="J9" s="17">
        <v>1.42157576155649E-2</v>
      </c>
      <c r="K9" s="17">
        <v>1.5177101406959799E-2</v>
      </c>
      <c r="L9" s="17">
        <v>6.0497247110507203E-3</v>
      </c>
      <c r="M9" s="17"/>
      <c r="N9" s="17">
        <v>2.26977516506018E-2</v>
      </c>
      <c r="O9" s="17">
        <v>2.55795016504596E-2</v>
      </c>
      <c r="P9" s="17">
        <v>3.46641309235226E-2</v>
      </c>
      <c r="Q9" s="17">
        <v>2.7752157701852301E-2</v>
      </c>
      <c r="R9" s="17"/>
      <c r="S9" s="17">
        <v>2.24644355742354E-2</v>
      </c>
      <c r="T9" s="17">
        <v>1.92372393755267E-2</v>
      </c>
      <c r="U9" s="17">
        <v>3.6631648734825002E-2</v>
      </c>
      <c r="V9" s="17">
        <v>2.1179730921479199E-2</v>
      </c>
      <c r="W9" s="17">
        <v>2.42368640965843E-2</v>
      </c>
      <c r="X9" s="17">
        <v>2.60216628044239E-2</v>
      </c>
      <c r="Y9" s="17">
        <v>5.2899374369438298E-3</v>
      </c>
      <c r="Z9" s="17">
        <v>2.0235608744215199E-2</v>
      </c>
      <c r="AA9" s="17">
        <v>5.7842210755069297E-2</v>
      </c>
      <c r="AB9" s="17">
        <v>4.77719630914119E-2</v>
      </c>
      <c r="AC9" s="17">
        <v>0</v>
      </c>
      <c r="AD9" s="17">
        <v>2.8605684187583701E-2</v>
      </c>
      <c r="AE9" s="17"/>
      <c r="AF9" s="17">
        <v>1.9603351398551402E-2</v>
      </c>
      <c r="AG9" s="17">
        <v>2.2861631905973699E-2</v>
      </c>
      <c r="AH9" s="17">
        <v>3.8447237692302003E-2</v>
      </c>
      <c r="AI9" s="17">
        <v>4.1418411165237902E-2</v>
      </c>
      <c r="AJ9" s="17">
        <v>2.4697290349228299E-2</v>
      </c>
      <c r="AK9" s="17"/>
      <c r="AL9" s="17">
        <v>4.8031240579395E-2</v>
      </c>
      <c r="AM9" s="17">
        <v>1.9203369926921E-2</v>
      </c>
      <c r="AN9" s="17">
        <v>2.89546717380521E-2</v>
      </c>
      <c r="AO9" s="17">
        <v>1.2281612130876E-2</v>
      </c>
      <c r="AP9" s="17">
        <v>1.80484232144595E-2</v>
      </c>
      <c r="AQ9" s="17">
        <v>3.2365882536799097E-2</v>
      </c>
      <c r="AR9" s="17"/>
      <c r="AS9" s="17">
        <v>2.94317927558039E-2</v>
      </c>
      <c r="AT9" s="17">
        <v>2.4691477137611599E-2</v>
      </c>
      <c r="AU9" s="17"/>
      <c r="AV9" s="17">
        <v>3.1627747744478699E-2</v>
      </c>
      <c r="AW9" s="17">
        <v>2.4317776792611701E-2</v>
      </c>
    </row>
    <row r="10" spans="2:49" x14ac:dyDescent="0.3">
      <c r="B10" s="18" t="s">
        <v>172</v>
      </c>
      <c r="C10" s="17">
        <v>8.9688810693077603E-2</v>
      </c>
      <c r="D10" s="17">
        <v>8.9953746044929797E-2</v>
      </c>
      <c r="E10" s="17">
        <v>9.0075579751344906E-2</v>
      </c>
      <c r="F10" s="17"/>
      <c r="G10" s="17">
        <v>0.150852614234643</v>
      </c>
      <c r="H10" s="17">
        <v>0.15370422669894099</v>
      </c>
      <c r="I10" s="17">
        <v>0.116446164555579</v>
      </c>
      <c r="J10" s="17">
        <v>7.1480574427033802E-2</v>
      </c>
      <c r="K10" s="17">
        <v>3.6439504092675802E-2</v>
      </c>
      <c r="L10" s="17">
        <v>2.5423959493854401E-2</v>
      </c>
      <c r="M10" s="17"/>
      <c r="N10" s="17">
        <v>0.101501801334828</v>
      </c>
      <c r="O10" s="17">
        <v>0.101851652889072</v>
      </c>
      <c r="P10" s="17">
        <v>6.4461908495316106E-2</v>
      </c>
      <c r="Q10" s="17">
        <v>8.7453182789993006E-2</v>
      </c>
      <c r="R10" s="17"/>
      <c r="S10" s="17">
        <v>0.12147539530906699</v>
      </c>
      <c r="T10" s="17">
        <v>9.7592531407580396E-2</v>
      </c>
      <c r="U10" s="17">
        <v>6.2240804806323803E-2</v>
      </c>
      <c r="V10" s="17">
        <v>8.2342116384395495E-2</v>
      </c>
      <c r="W10" s="17">
        <v>7.9537150338444496E-2</v>
      </c>
      <c r="X10" s="17">
        <v>6.1069441434938899E-2</v>
      </c>
      <c r="Y10" s="17">
        <v>9.5868618455021204E-2</v>
      </c>
      <c r="Z10" s="17">
        <v>0.105607121970051</v>
      </c>
      <c r="AA10" s="17">
        <v>0.106562348387592</v>
      </c>
      <c r="AB10" s="17">
        <v>6.0730078582889001E-2</v>
      </c>
      <c r="AC10" s="17">
        <v>8.0473481231337199E-2</v>
      </c>
      <c r="AD10" s="17">
        <v>0.11411002208895001</v>
      </c>
      <c r="AE10" s="17"/>
      <c r="AF10" s="17">
        <v>6.6506050098156994E-2</v>
      </c>
      <c r="AG10" s="17">
        <v>7.1223083980319901E-2</v>
      </c>
      <c r="AH10" s="17">
        <v>0.1044643688262</v>
      </c>
      <c r="AI10" s="17">
        <v>0.156485003800304</v>
      </c>
      <c r="AJ10" s="17">
        <v>0.15375068652308499</v>
      </c>
      <c r="AK10" s="17"/>
      <c r="AL10" s="17">
        <v>0.13439322519417901</v>
      </c>
      <c r="AM10" s="17">
        <v>6.7922015612807599E-2</v>
      </c>
      <c r="AN10" s="17">
        <v>8.7469238282660594E-2</v>
      </c>
      <c r="AO10" s="17">
        <v>6.8351365605669498E-2</v>
      </c>
      <c r="AP10" s="17">
        <v>7.1194694613428602E-2</v>
      </c>
      <c r="AQ10" s="17">
        <v>9.7184889322588203E-2</v>
      </c>
      <c r="AR10" s="17"/>
      <c r="AS10" s="17">
        <v>8.3223785333202002E-2</v>
      </c>
      <c r="AT10" s="17">
        <v>9.73877012315469E-2</v>
      </c>
      <c r="AU10" s="17"/>
      <c r="AV10" s="17">
        <v>8.4815294233096306E-2</v>
      </c>
      <c r="AW10" s="17">
        <v>7.9517424336916998E-2</v>
      </c>
    </row>
    <row r="11" spans="2:49" x14ac:dyDescent="0.3">
      <c r="B11" s="18" t="s">
        <v>173</v>
      </c>
      <c r="C11" s="17">
        <v>0.175649200473185</v>
      </c>
      <c r="D11" s="17">
        <v>0.17131596106616301</v>
      </c>
      <c r="E11" s="17">
        <v>0.181139529345862</v>
      </c>
      <c r="F11" s="17"/>
      <c r="G11" s="17">
        <v>0.22191616267693601</v>
      </c>
      <c r="H11" s="17">
        <v>0.16598682384086499</v>
      </c>
      <c r="I11" s="17">
        <v>0.17258842812727801</v>
      </c>
      <c r="J11" s="17">
        <v>0.219838927559911</v>
      </c>
      <c r="K11" s="17">
        <v>0.11710529162213</v>
      </c>
      <c r="L11" s="17">
        <v>0.158417525162897</v>
      </c>
      <c r="M11" s="17"/>
      <c r="N11" s="17">
        <v>0.13175184725392999</v>
      </c>
      <c r="O11" s="17">
        <v>0.18238456119897301</v>
      </c>
      <c r="P11" s="17">
        <v>0.192469355000217</v>
      </c>
      <c r="Q11" s="17">
        <v>0.20138513618774601</v>
      </c>
      <c r="R11" s="17"/>
      <c r="S11" s="17">
        <v>0.202420547205757</v>
      </c>
      <c r="T11" s="17">
        <v>0.12578798827304399</v>
      </c>
      <c r="U11" s="17">
        <v>0.17090559528586299</v>
      </c>
      <c r="V11" s="17">
        <v>0.19863162379618499</v>
      </c>
      <c r="W11" s="17">
        <v>0.215573310296055</v>
      </c>
      <c r="X11" s="17">
        <v>0.191595059477289</v>
      </c>
      <c r="Y11" s="17">
        <v>0.16167027105506299</v>
      </c>
      <c r="Z11" s="17">
        <v>0.18404695768565299</v>
      </c>
      <c r="AA11" s="17">
        <v>0.20692885161628199</v>
      </c>
      <c r="AB11" s="17">
        <v>0.11763331344946799</v>
      </c>
      <c r="AC11" s="17">
        <v>0.18325103204183099</v>
      </c>
      <c r="AD11" s="17">
        <v>0.14271458410483701</v>
      </c>
      <c r="AE11" s="17"/>
      <c r="AF11" s="17">
        <v>0.19430776455953999</v>
      </c>
      <c r="AG11" s="17">
        <v>0.18515602125962999</v>
      </c>
      <c r="AH11" s="17">
        <v>0.169568878253233</v>
      </c>
      <c r="AI11" s="17">
        <v>0.15254284613576299</v>
      </c>
      <c r="AJ11" s="17">
        <v>0.14566308025531</v>
      </c>
      <c r="AK11" s="17"/>
      <c r="AL11" s="17">
        <v>0.180233089184588</v>
      </c>
      <c r="AM11" s="17">
        <v>0.181679894101475</v>
      </c>
      <c r="AN11" s="17">
        <v>0.175578858391953</v>
      </c>
      <c r="AO11" s="17">
        <v>0.175647758462915</v>
      </c>
      <c r="AP11" s="17">
        <v>0.13293606684050399</v>
      </c>
      <c r="AQ11" s="17">
        <v>0.206576321731509</v>
      </c>
      <c r="AR11" s="17"/>
      <c r="AS11" s="17">
        <v>0.16339178500395499</v>
      </c>
      <c r="AT11" s="17">
        <v>0.19024597229218301</v>
      </c>
      <c r="AU11" s="17"/>
      <c r="AV11" s="17">
        <v>0.16571063167538599</v>
      </c>
      <c r="AW11" s="17">
        <v>0.157991574637599</v>
      </c>
    </row>
    <row r="12" spans="2:49" x14ac:dyDescent="0.3">
      <c r="B12" s="18" t="s">
        <v>174</v>
      </c>
      <c r="C12" s="17">
        <v>0.30737486751307003</v>
      </c>
      <c r="D12" s="17">
        <v>0.30618036669269799</v>
      </c>
      <c r="E12" s="17">
        <v>0.308120886590244</v>
      </c>
      <c r="F12" s="17"/>
      <c r="G12" s="17">
        <v>0.278330202579891</v>
      </c>
      <c r="H12" s="17">
        <v>0.27177588869852598</v>
      </c>
      <c r="I12" s="17">
        <v>0.28686571986304699</v>
      </c>
      <c r="J12" s="17">
        <v>0.31461000496314201</v>
      </c>
      <c r="K12" s="17">
        <v>0.32613993655727802</v>
      </c>
      <c r="L12" s="17">
        <v>0.35402162197803799</v>
      </c>
      <c r="M12" s="17"/>
      <c r="N12" s="17">
        <v>0.31238889377366302</v>
      </c>
      <c r="O12" s="17">
        <v>0.307036988311782</v>
      </c>
      <c r="P12" s="17">
        <v>0.30697621444794698</v>
      </c>
      <c r="Q12" s="17">
        <v>0.30412981404447997</v>
      </c>
      <c r="R12" s="17"/>
      <c r="S12" s="17">
        <v>0.27131493617300101</v>
      </c>
      <c r="T12" s="17">
        <v>0.32019502842275599</v>
      </c>
      <c r="U12" s="17">
        <v>0.28906333429718001</v>
      </c>
      <c r="V12" s="17">
        <v>0.367628888619209</v>
      </c>
      <c r="W12" s="17">
        <v>0.32161231115219102</v>
      </c>
      <c r="X12" s="17">
        <v>0.34130729511263802</v>
      </c>
      <c r="Y12" s="17">
        <v>0.28608483514425298</v>
      </c>
      <c r="Z12" s="17">
        <v>0.33329366642388297</v>
      </c>
      <c r="AA12" s="17">
        <v>0.28499871147943401</v>
      </c>
      <c r="AB12" s="17">
        <v>0.347759488957461</v>
      </c>
      <c r="AC12" s="17">
        <v>0.27529753284619302</v>
      </c>
      <c r="AD12" s="17">
        <v>0.18992544498264899</v>
      </c>
      <c r="AE12" s="17"/>
      <c r="AF12" s="17">
        <v>0.33285799541066902</v>
      </c>
      <c r="AG12" s="17">
        <v>0.32636738035179602</v>
      </c>
      <c r="AH12" s="17">
        <v>0.27981876353119001</v>
      </c>
      <c r="AI12" s="17">
        <v>0.24765956080953</v>
      </c>
      <c r="AJ12" s="17">
        <v>0.45922658337112499</v>
      </c>
      <c r="AK12" s="17"/>
      <c r="AL12" s="17">
        <v>0.25673381435787901</v>
      </c>
      <c r="AM12" s="17">
        <v>0.32359798606901202</v>
      </c>
      <c r="AN12" s="17">
        <v>0.31505214438040402</v>
      </c>
      <c r="AO12" s="17">
        <v>0.34423631967983398</v>
      </c>
      <c r="AP12" s="17">
        <v>0.35615505563912597</v>
      </c>
      <c r="AQ12" s="17">
        <v>0.23417094827519899</v>
      </c>
      <c r="AR12" s="17"/>
      <c r="AS12" s="17">
        <v>0.30519332954862699</v>
      </c>
      <c r="AT12" s="17">
        <v>0.30997275708949901</v>
      </c>
      <c r="AU12" s="17"/>
      <c r="AV12" s="17">
        <v>0.29114369954861802</v>
      </c>
      <c r="AW12" s="17">
        <v>0.33791259404518598</v>
      </c>
    </row>
    <row r="13" spans="2:49" x14ac:dyDescent="0.3">
      <c r="B13" s="18" t="s">
        <v>175</v>
      </c>
      <c r="C13" s="17">
        <v>0.37118271416132498</v>
      </c>
      <c r="D13" s="17">
        <v>0.36436888500299203</v>
      </c>
      <c r="E13" s="17">
        <v>0.376913703158261</v>
      </c>
      <c r="F13" s="17"/>
      <c r="G13" s="17">
        <v>0.276187391883357</v>
      </c>
      <c r="H13" s="17">
        <v>0.33531846044673003</v>
      </c>
      <c r="I13" s="17">
        <v>0.36353067891170798</v>
      </c>
      <c r="J13" s="17">
        <v>0.35796005291134603</v>
      </c>
      <c r="K13" s="17">
        <v>0.46858432711734499</v>
      </c>
      <c r="L13" s="17">
        <v>0.415511010666267</v>
      </c>
      <c r="M13" s="17"/>
      <c r="N13" s="17">
        <v>0.40464495372852999</v>
      </c>
      <c r="O13" s="17">
        <v>0.36387502658126297</v>
      </c>
      <c r="P13" s="17">
        <v>0.37521375461807999</v>
      </c>
      <c r="Q13" s="17">
        <v>0.33590694198280702</v>
      </c>
      <c r="R13" s="17"/>
      <c r="S13" s="17">
        <v>0.34667739199124598</v>
      </c>
      <c r="T13" s="17">
        <v>0.41526563708018799</v>
      </c>
      <c r="U13" s="17">
        <v>0.406573432817387</v>
      </c>
      <c r="V13" s="17">
        <v>0.30314958676870202</v>
      </c>
      <c r="W13" s="17">
        <v>0.32893268567198197</v>
      </c>
      <c r="X13" s="17">
        <v>0.35462355276969798</v>
      </c>
      <c r="Y13" s="17">
        <v>0.40244390009971698</v>
      </c>
      <c r="Z13" s="17">
        <v>0.345963087155856</v>
      </c>
      <c r="AA13" s="17">
        <v>0.33514395110262202</v>
      </c>
      <c r="AB13" s="17">
        <v>0.404676599307012</v>
      </c>
      <c r="AC13" s="17">
        <v>0.41204714122612202</v>
      </c>
      <c r="AD13" s="17">
        <v>0.465883676782123</v>
      </c>
      <c r="AE13" s="17"/>
      <c r="AF13" s="17">
        <v>0.36176324924213099</v>
      </c>
      <c r="AG13" s="17">
        <v>0.37575370859294099</v>
      </c>
      <c r="AH13" s="17">
        <v>0.37257472815072701</v>
      </c>
      <c r="AI13" s="17">
        <v>0.38410352483910398</v>
      </c>
      <c r="AJ13" s="17">
        <v>0.18674808310657401</v>
      </c>
      <c r="AK13" s="17"/>
      <c r="AL13" s="17">
        <v>0.36112480848003398</v>
      </c>
      <c r="AM13" s="17">
        <v>0.37420263188402397</v>
      </c>
      <c r="AN13" s="17">
        <v>0.357563421623177</v>
      </c>
      <c r="AO13" s="17">
        <v>0.37534902544112198</v>
      </c>
      <c r="AP13" s="17">
        <v>0.36649798059712402</v>
      </c>
      <c r="AQ13" s="17">
        <v>0.42970195813390399</v>
      </c>
      <c r="AR13" s="17"/>
      <c r="AS13" s="17">
        <v>0.39082007969231503</v>
      </c>
      <c r="AT13" s="17">
        <v>0.347797511587284</v>
      </c>
      <c r="AU13" s="17"/>
      <c r="AV13" s="17">
        <v>0.39286107090425199</v>
      </c>
      <c r="AW13" s="17">
        <v>0.38606694873452801</v>
      </c>
    </row>
    <row r="14" spans="2:49" x14ac:dyDescent="0.3">
      <c r="B14" s="18" t="s">
        <v>176</v>
      </c>
      <c r="C14" s="17">
        <v>2.8836299990587198E-2</v>
      </c>
      <c r="D14" s="17">
        <v>3.9327596824681399E-2</v>
      </c>
      <c r="E14" s="17">
        <v>1.8810239012032201E-2</v>
      </c>
      <c r="F14" s="17"/>
      <c r="G14" s="17">
        <v>1.98313381479738E-2</v>
      </c>
      <c r="H14" s="17">
        <v>1.58873497844195E-2</v>
      </c>
      <c r="I14" s="17">
        <v>3.5277692356031697E-2</v>
      </c>
      <c r="J14" s="17">
        <v>2.1894682523002199E-2</v>
      </c>
      <c r="K14" s="17">
        <v>3.6553839203611597E-2</v>
      </c>
      <c r="L14" s="17">
        <v>4.05761579878922E-2</v>
      </c>
      <c r="M14" s="17"/>
      <c r="N14" s="17">
        <v>2.7014752258447499E-2</v>
      </c>
      <c r="O14" s="17">
        <v>1.92722693684498E-2</v>
      </c>
      <c r="P14" s="17">
        <v>2.6214636514917702E-2</v>
      </c>
      <c r="Q14" s="17">
        <v>4.33727672931212E-2</v>
      </c>
      <c r="R14" s="17"/>
      <c r="S14" s="17">
        <v>3.5647293746693197E-2</v>
      </c>
      <c r="T14" s="17">
        <v>2.1921575440904902E-2</v>
      </c>
      <c r="U14" s="17">
        <v>3.4585184058420801E-2</v>
      </c>
      <c r="V14" s="17">
        <v>2.7068053510029999E-2</v>
      </c>
      <c r="W14" s="17">
        <v>3.0107678444743401E-2</v>
      </c>
      <c r="X14" s="17">
        <v>2.5382988401011799E-2</v>
      </c>
      <c r="Y14" s="17">
        <v>4.8642437809002098E-2</v>
      </c>
      <c r="Z14" s="17">
        <v>1.08535580203417E-2</v>
      </c>
      <c r="AA14" s="17">
        <v>8.5239266590005705E-3</v>
      </c>
      <c r="AB14" s="17">
        <v>2.14285566117575E-2</v>
      </c>
      <c r="AC14" s="17">
        <v>4.8930812654517097E-2</v>
      </c>
      <c r="AD14" s="17">
        <v>5.8760587853856697E-2</v>
      </c>
      <c r="AE14" s="17"/>
      <c r="AF14" s="17">
        <v>2.49615892909518E-2</v>
      </c>
      <c r="AG14" s="17">
        <v>1.86381739093394E-2</v>
      </c>
      <c r="AH14" s="17">
        <v>3.5126023546348202E-2</v>
      </c>
      <c r="AI14" s="17">
        <v>1.7790653250061E-2</v>
      </c>
      <c r="AJ14" s="17">
        <v>2.9914276394677801E-2</v>
      </c>
      <c r="AK14" s="17"/>
      <c r="AL14" s="17">
        <v>1.9483822203924799E-2</v>
      </c>
      <c r="AM14" s="17">
        <v>3.3394102405760101E-2</v>
      </c>
      <c r="AN14" s="17">
        <v>3.5381665583753497E-2</v>
      </c>
      <c r="AO14" s="17">
        <v>2.4133918679583401E-2</v>
      </c>
      <c r="AP14" s="17">
        <v>5.5167779095358097E-2</v>
      </c>
      <c r="AQ14" s="17">
        <v>0</v>
      </c>
      <c r="AR14" s="17"/>
      <c r="AS14" s="17">
        <v>2.7939227666097102E-2</v>
      </c>
      <c r="AT14" s="17">
        <v>2.9904580661874802E-2</v>
      </c>
      <c r="AU14" s="17"/>
      <c r="AV14" s="17">
        <v>3.3841555894169602E-2</v>
      </c>
      <c r="AW14" s="17">
        <v>1.41936814531582E-2</v>
      </c>
    </row>
    <row r="15" spans="2:49" x14ac:dyDescent="0.3">
      <c r="B15" s="18" t="s">
        <v>177</v>
      </c>
      <c r="C15" s="21">
        <v>0.116956917861832</v>
      </c>
      <c r="D15" s="21">
        <v>0.118807190413466</v>
      </c>
      <c r="E15" s="21">
        <v>0.115015641893601</v>
      </c>
      <c r="F15" s="21"/>
      <c r="G15" s="21">
        <v>0.203734904711842</v>
      </c>
      <c r="H15" s="21">
        <v>0.211031477229458</v>
      </c>
      <c r="I15" s="21">
        <v>0.14173748074193501</v>
      </c>
      <c r="J15" s="21">
        <v>8.5696332042598702E-2</v>
      </c>
      <c r="K15" s="21">
        <v>5.16166054996356E-2</v>
      </c>
      <c r="L15" s="21">
        <v>3.1473684204905102E-2</v>
      </c>
      <c r="M15" s="21"/>
      <c r="N15" s="21">
        <v>0.12419955298542899</v>
      </c>
      <c r="O15" s="21">
        <v>0.12743115453953199</v>
      </c>
      <c r="P15" s="21">
        <v>9.9126039418838699E-2</v>
      </c>
      <c r="Q15" s="21">
        <v>0.115205340491845</v>
      </c>
      <c r="R15" s="21"/>
      <c r="S15" s="21">
        <v>0.14393983088330201</v>
      </c>
      <c r="T15" s="21">
        <v>0.116829770783107</v>
      </c>
      <c r="U15" s="21">
        <v>9.8872453541148805E-2</v>
      </c>
      <c r="V15" s="21">
        <v>0.10352184730587501</v>
      </c>
      <c r="W15" s="21">
        <v>0.103774014435029</v>
      </c>
      <c r="X15" s="21">
        <v>8.7091104239362796E-2</v>
      </c>
      <c r="Y15" s="21">
        <v>0.101158555891965</v>
      </c>
      <c r="Z15" s="21">
        <v>0.12584273071426599</v>
      </c>
      <c r="AA15" s="21">
        <v>0.164404559142661</v>
      </c>
      <c r="AB15" s="21">
        <v>0.108502041674301</v>
      </c>
      <c r="AC15" s="21">
        <v>8.0473481231337199E-2</v>
      </c>
      <c r="AD15" s="21">
        <v>0.14271570627653399</v>
      </c>
      <c r="AE15" s="21"/>
      <c r="AF15" s="21">
        <v>8.6109401496708399E-2</v>
      </c>
      <c r="AG15" s="21">
        <v>9.4084715886293593E-2</v>
      </c>
      <c r="AH15" s="21">
        <v>0.14291160651850199</v>
      </c>
      <c r="AI15" s="21">
        <v>0.19790341496554201</v>
      </c>
      <c r="AJ15" s="21">
        <v>0.17844797687231301</v>
      </c>
      <c r="AK15" s="21"/>
      <c r="AL15" s="21">
        <v>0.18242446577357399</v>
      </c>
      <c r="AM15" s="21">
        <v>8.7125385539728595E-2</v>
      </c>
      <c r="AN15" s="21">
        <v>0.11642391002071301</v>
      </c>
      <c r="AO15" s="21">
        <v>8.06329777365455E-2</v>
      </c>
      <c r="AP15" s="21">
        <v>8.9243117827888199E-2</v>
      </c>
      <c r="AQ15" s="21">
        <v>0.12955077185938699</v>
      </c>
      <c r="AR15" s="21"/>
      <c r="AS15" s="21">
        <v>0.112655578089006</v>
      </c>
      <c r="AT15" s="21">
        <v>0.12207917836915801</v>
      </c>
      <c r="AU15" s="21"/>
      <c r="AV15" s="21">
        <v>0.116443041977575</v>
      </c>
      <c r="AW15" s="21">
        <v>0.103835201129529</v>
      </c>
    </row>
    <row r="16" spans="2:49" x14ac:dyDescent="0.3">
      <c r="B16" s="18" t="s">
        <v>178</v>
      </c>
      <c r="C16" s="21">
        <v>0.67855758167439595</v>
      </c>
      <c r="D16" s="21">
        <v>0.67054925169569002</v>
      </c>
      <c r="E16" s="21">
        <v>0.68503458974850495</v>
      </c>
      <c r="F16" s="21"/>
      <c r="G16" s="21">
        <v>0.554517594463248</v>
      </c>
      <c r="H16" s="21">
        <v>0.60709434914525695</v>
      </c>
      <c r="I16" s="21">
        <v>0.65039639877475497</v>
      </c>
      <c r="J16" s="21">
        <v>0.67257005787448798</v>
      </c>
      <c r="K16" s="21">
        <v>0.79472426367462301</v>
      </c>
      <c r="L16" s="21">
        <v>0.76953263264430605</v>
      </c>
      <c r="M16" s="21"/>
      <c r="N16" s="21">
        <v>0.71703384750219401</v>
      </c>
      <c r="O16" s="21">
        <v>0.67091201489304497</v>
      </c>
      <c r="P16" s="21">
        <v>0.68218996906602702</v>
      </c>
      <c r="Q16" s="21">
        <v>0.64003675602728705</v>
      </c>
      <c r="R16" s="21"/>
      <c r="S16" s="21">
        <v>0.61799232816424698</v>
      </c>
      <c r="T16" s="21">
        <v>0.73546066550294398</v>
      </c>
      <c r="U16" s="21">
        <v>0.69563676711456701</v>
      </c>
      <c r="V16" s="21">
        <v>0.67077847538791102</v>
      </c>
      <c r="W16" s="21">
        <v>0.65054499682417299</v>
      </c>
      <c r="X16" s="21">
        <v>0.69593084788233595</v>
      </c>
      <c r="Y16" s="21">
        <v>0.68852873524396996</v>
      </c>
      <c r="Z16" s="21">
        <v>0.67925675357973903</v>
      </c>
      <c r="AA16" s="21">
        <v>0.62014266258205597</v>
      </c>
      <c r="AB16" s="21">
        <v>0.75243608826447295</v>
      </c>
      <c r="AC16" s="21">
        <v>0.68734467407231503</v>
      </c>
      <c r="AD16" s="21">
        <v>0.65580912176477202</v>
      </c>
      <c r="AE16" s="21"/>
      <c r="AF16" s="21">
        <v>0.69462124465279995</v>
      </c>
      <c r="AG16" s="21">
        <v>0.70212108894473702</v>
      </c>
      <c r="AH16" s="21">
        <v>0.65239349168191796</v>
      </c>
      <c r="AI16" s="21">
        <v>0.63176308564863404</v>
      </c>
      <c r="AJ16" s="21">
        <v>0.64597466647769897</v>
      </c>
      <c r="AK16" s="21"/>
      <c r="AL16" s="21">
        <v>0.61785862283791304</v>
      </c>
      <c r="AM16" s="21">
        <v>0.69780061795303605</v>
      </c>
      <c r="AN16" s="21">
        <v>0.67261556600358097</v>
      </c>
      <c r="AO16" s="21">
        <v>0.71958534512095595</v>
      </c>
      <c r="AP16" s="21">
        <v>0.72265303623624999</v>
      </c>
      <c r="AQ16" s="21">
        <v>0.66387290640910401</v>
      </c>
      <c r="AR16" s="21"/>
      <c r="AS16" s="21">
        <v>0.69601340924094202</v>
      </c>
      <c r="AT16" s="21">
        <v>0.65777026867678301</v>
      </c>
      <c r="AU16" s="21"/>
      <c r="AV16" s="21">
        <v>0.68400477045287</v>
      </c>
      <c r="AW16" s="21">
        <v>0.72397954277971399</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AW21"/>
  <sheetViews>
    <sheetView showGridLines="0" topLeftCell="A3"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4.7328306532934399E-2</v>
      </c>
      <c r="D9" s="17">
        <v>4.8188404472884798E-2</v>
      </c>
      <c r="E9" s="17">
        <v>4.5960485771546503E-2</v>
      </c>
      <c r="F9" s="17"/>
      <c r="G9" s="17">
        <v>4.88740803918827E-2</v>
      </c>
      <c r="H9" s="17">
        <v>5.8088019979337303E-2</v>
      </c>
      <c r="I9" s="17">
        <v>5.2451318799627E-2</v>
      </c>
      <c r="J9" s="17">
        <v>4.69582143513462E-2</v>
      </c>
      <c r="K9" s="17">
        <v>4.76536743528337E-2</v>
      </c>
      <c r="L9" s="17">
        <v>3.3447607137869602E-2</v>
      </c>
      <c r="M9" s="17"/>
      <c r="N9" s="17">
        <v>3.3266793722983599E-2</v>
      </c>
      <c r="O9" s="17">
        <v>4.1139068472295801E-2</v>
      </c>
      <c r="P9" s="17">
        <v>4.99000273804052E-2</v>
      </c>
      <c r="Q9" s="17">
        <v>6.5450987353729201E-2</v>
      </c>
      <c r="R9" s="17"/>
      <c r="S9" s="17">
        <v>4.2917701223627501E-2</v>
      </c>
      <c r="T9" s="17">
        <v>3.9060372785703103E-2</v>
      </c>
      <c r="U9" s="17">
        <v>5.7862393710049601E-2</v>
      </c>
      <c r="V9" s="17">
        <v>5.1016080081667602E-2</v>
      </c>
      <c r="W9" s="17">
        <v>4.1422852671125901E-2</v>
      </c>
      <c r="X9" s="17">
        <v>7.0277268605000401E-2</v>
      </c>
      <c r="Y9" s="17">
        <v>3.8446352098821898E-2</v>
      </c>
      <c r="Z9" s="17">
        <v>0</v>
      </c>
      <c r="AA9" s="17">
        <v>7.7064503701636394E-2</v>
      </c>
      <c r="AB9" s="17">
        <v>5.0629595242996601E-2</v>
      </c>
      <c r="AC9" s="17">
        <v>2.6067330307506801E-2</v>
      </c>
      <c r="AD9" s="17">
        <v>1.2995407267226601E-2</v>
      </c>
      <c r="AE9" s="17"/>
      <c r="AF9" s="17">
        <v>3.9088070352212297E-2</v>
      </c>
      <c r="AG9" s="17">
        <v>4.3550563034438002E-2</v>
      </c>
      <c r="AH9" s="17">
        <v>4.42118684523456E-2</v>
      </c>
      <c r="AI9" s="17">
        <v>5.7034348454945802E-2</v>
      </c>
      <c r="AJ9" s="17">
        <v>2.4697290349228299E-2</v>
      </c>
      <c r="AK9" s="17"/>
      <c r="AL9" s="17">
        <v>6.9427821155111896E-2</v>
      </c>
      <c r="AM9" s="17">
        <v>3.8349266593286899E-2</v>
      </c>
      <c r="AN9" s="17">
        <v>4.5776340099184298E-2</v>
      </c>
      <c r="AO9" s="17">
        <v>4.0506382891697203E-2</v>
      </c>
      <c r="AP9" s="17">
        <v>2.05468108588907E-2</v>
      </c>
      <c r="AQ9" s="17">
        <v>6.4926298106904701E-2</v>
      </c>
      <c r="AR9" s="17"/>
      <c r="AS9" s="17">
        <v>5.03012568143619E-2</v>
      </c>
      <c r="AT9" s="17">
        <v>4.3787961751755901E-2</v>
      </c>
      <c r="AU9" s="17"/>
      <c r="AV9" s="17">
        <v>5.7670047647807303E-2</v>
      </c>
      <c r="AW9" s="17">
        <v>3.3140561742735899E-2</v>
      </c>
    </row>
    <row r="10" spans="2:49" x14ac:dyDescent="0.3">
      <c r="B10" s="18" t="s">
        <v>172</v>
      </c>
      <c r="C10" s="17">
        <v>0.12539987841735001</v>
      </c>
      <c r="D10" s="17">
        <v>0.11115578412051801</v>
      </c>
      <c r="E10" s="17">
        <v>0.13921822842853901</v>
      </c>
      <c r="F10" s="17"/>
      <c r="G10" s="17">
        <v>0.19304564635996499</v>
      </c>
      <c r="H10" s="17">
        <v>0.14722426862639101</v>
      </c>
      <c r="I10" s="17">
        <v>0.17802227774979601</v>
      </c>
      <c r="J10" s="17">
        <v>8.61067783466785E-2</v>
      </c>
      <c r="K10" s="17">
        <v>6.4867409409793006E-2</v>
      </c>
      <c r="L10" s="17">
        <v>9.1946395244771204E-2</v>
      </c>
      <c r="M10" s="17"/>
      <c r="N10" s="17">
        <v>0.103397802131969</v>
      </c>
      <c r="O10" s="17">
        <v>0.12867667095258301</v>
      </c>
      <c r="P10" s="17">
        <v>0.13808023816391199</v>
      </c>
      <c r="Q10" s="17">
        <v>0.13408116033235001</v>
      </c>
      <c r="R10" s="17"/>
      <c r="S10" s="17">
        <v>0.13672112654876201</v>
      </c>
      <c r="T10" s="17">
        <v>0.12844099451506</v>
      </c>
      <c r="U10" s="17">
        <v>0.14106055322420499</v>
      </c>
      <c r="V10" s="17">
        <v>0.15254811215665601</v>
      </c>
      <c r="W10" s="17">
        <v>0.105896784851863</v>
      </c>
      <c r="X10" s="17">
        <v>0.108033421587305</v>
      </c>
      <c r="Y10" s="17">
        <v>7.7083965352315903E-2</v>
      </c>
      <c r="Z10" s="17">
        <v>0.14159437533890001</v>
      </c>
      <c r="AA10" s="17">
        <v>0.15449399114189799</v>
      </c>
      <c r="AB10" s="17">
        <v>0.107541466010155</v>
      </c>
      <c r="AC10" s="17">
        <v>0.10966297316511001</v>
      </c>
      <c r="AD10" s="17">
        <v>0.11402994636911699</v>
      </c>
      <c r="AE10" s="17"/>
      <c r="AF10" s="17">
        <v>0.14467691174196901</v>
      </c>
      <c r="AG10" s="17">
        <v>9.9386170119859202E-2</v>
      </c>
      <c r="AH10" s="17">
        <v>0.14180585431529499</v>
      </c>
      <c r="AI10" s="17">
        <v>0.12732495518070899</v>
      </c>
      <c r="AJ10" s="17">
        <v>0.159752428052678</v>
      </c>
      <c r="AK10" s="17"/>
      <c r="AL10" s="17">
        <v>0.138641752502109</v>
      </c>
      <c r="AM10" s="17">
        <v>0.101928908723766</v>
      </c>
      <c r="AN10" s="17">
        <v>0.117967933386722</v>
      </c>
      <c r="AO10" s="17">
        <v>0.136407846653848</v>
      </c>
      <c r="AP10" s="17">
        <v>0.15765555705662901</v>
      </c>
      <c r="AQ10" s="17">
        <v>0.101689501376793</v>
      </c>
      <c r="AR10" s="17"/>
      <c r="AS10" s="17">
        <v>0.112037260009841</v>
      </c>
      <c r="AT10" s="17">
        <v>0.14131278373482101</v>
      </c>
      <c r="AU10" s="17"/>
      <c r="AV10" s="17">
        <v>0.10769782362708701</v>
      </c>
      <c r="AW10" s="17">
        <v>0.122143089613413</v>
      </c>
    </row>
    <row r="11" spans="2:49" x14ac:dyDescent="0.3">
      <c r="B11" s="18" t="s">
        <v>173</v>
      </c>
      <c r="C11" s="17">
        <v>0.24619924369420601</v>
      </c>
      <c r="D11" s="17">
        <v>0.23200433119660699</v>
      </c>
      <c r="E11" s="17">
        <v>0.261816436606715</v>
      </c>
      <c r="F11" s="17"/>
      <c r="G11" s="17">
        <v>0.22621907125530699</v>
      </c>
      <c r="H11" s="17">
        <v>0.168016736789522</v>
      </c>
      <c r="I11" s="17">
        <v>0.23387936621199701</v>
      </c>
      <c r="J11" s="17">
        <v>0.30611923610860498</v>
      </c>
      <c r="K11" s="17">
        <v>0.21006624927109799</v>
      </c>
      <c r="L11" s="17">
        <v>0.308707426945312</v>
      </c>
      <c r="M11" s="17"/>
      <c r="N11" s="17">
        <v>0.18775890074632101</v>
      </c>
      <c r="O11" s="17">
        <v>0.26779477867511903</v>
      </c>
      <c r="P11" s="17">
        <v>0.252142932869588</v>
      </c>
      <c r="Q11" s="17">
        <v>0.280737723137093</v>
      </c>
      <c r="R11" s="17"/>
      <c r="S11" s="17">
        <v>0.24954243027513701</v>
      </c>
      <c r="T11" s="17">
        <v>0.218059895843907</v>
      </c>
      <c r="U11" s="17">
        <v>0.244682429118386</v>
      </c>
      <c r="V11" s="17">
        <v>0.285683512463411</v>
      </c>
      <c r="W11" s="17">
        <v>0.30623384699367701</v>
      </c>
      <c r="X11" s="17">
        <v>0.24857923021318401</v>
      </c>
      <c r="Y11" s="17">
        <v>0.28996600960013402</v>
      </c>
      <c r="Z11" s="17">
        <v>0.173651417897904</v>
      </c>
      <c r="AA11" s="17">
        <v>0.225491651277762</v>
      </c>
      <c r="AB11" s="17">
        <v>0.214683257488367</v>
      </c>
      <c r="AC11" s="17">
        <v>0.29605355379234499</v>
      </c>
      <c r="AD11" s="17">
        <v>0.15860803159077</v>
      </c>
      <c r="AE11" s="17"/>
      <c r="AF11" s="17">
        <v>0.27630605747987202</v>
      </c>
      <c r="AG11" s="17">
        <v>0.25740699230941</v>
      </c>
      <c r="AH11" s="17">
        <v>0.211350900200025</v>
      </c>
      <c r="AI11" s="17">
        <v>0.21458997319418299</v>
      </c>
      <c r="AJ11" s="17">
        <v>0.20045258879680999</v>
      </c>
      <c r="AK11" s="17"/>
      <c r="AL11" s="17">
        <v>0.20178557146968501</v>
      </c>
      <c r="AM11" s="17">
        <v>0.25729981611244002</v>
      </c>
      <c r="AN11" s="17">
        <v>0.26945901965751501</v>
      </c>
      <c r="AO11" s="17">
        <v>0.26284946923120001</v>
      </c>
      <c r="AP11" s="17">
        <v>0.26567268474266098</v>
      </c>
      <c r="AQ11" s="17">
        <v>0.27173294306571399</v>
      </c>
      <c r="AR11" s="17"/>
      <c r="AS11" s="17">
        <v>0.22777759913333401</v>
      </c>
      <c r="AT11" s="17">
        <v>0.26813670211362201</v>
      </c>
      <c r="AU11" s="17"/>
      <c r="AV11" s="17">
        <v>0.21749174279526301</v>
      </c>
      <c r="AW11" s="17">
        <v>0.25173165728993502</v>
      </c>
    </row>
    <row r="12" spans="2:49" x14ac:dyDescent="0.3">
      <c r="B12" s="18" t="s">
        <v>174</v>
      </c>
      <c r="C12" s="17">
        <v>0.24356842119420899</v>
      </c>
      <c r="D12" s="17">
        <v>0.23516177524420201</v>
      </c>
      <c r="E12" s="17">
        <v>0.25002893062630299</v>
      </c>
      <c r="F12" s="17"/>
      <c r="G12" s="17">
        <v>0.23780177093552701</v>
      </c>
      <c r="H12" s="17">
        <v>0.238590563042098</v>
      </c>
      <c r="I12" s="17">
        <v>0.26148949244212299</v>
      </c>
      <c r="J12" s="17">
        <v>0.256254049624283</v>
      </c>
      <c r="K12" s="17">
        <v>0.247567820037779</v>
      </c>
      <c r="L12" s="17">
        <v>0.223822786930236</v>
      </c>
      <c r="M12" s="17"/>
      <c r="N12" s="17">
        <v>0.26289924736048598</v>
      </c>
      <c r="O12" s="17">
        <v>0.23714639438854301</v>
      </c>
      <c r="P12" s="17">
        <v>0.24161298122765601</v>
      </c>
      <c r="Q12" s="17">
        <v>0.23195405703548699</v>
      </c>
      <c r="R12" s="17"/>
      <c r="S12" s="17">
        <v>0.20679105257493899</v>
      </c>
      <c r="T12" s="17">
        <v>0.25097588763310502</v>
      </c>
      <c r="U12" s="17">
        <v>0.22731785213710001</v>
      </c>
      <c r="V12" s="17">
        <v>0.242894754661133</v>
      </c>
      <c r="W12" s="17">
        <v>0.27291973697773902</v>
      </c>
      <c r="X12" s="17">
        <v>0.30152032876416002</v>
      </c>
      <c r="Y12" s="17">
        <v>0.264905915384678</v>
      </c>
      <c r="Z12" s="17">
        <v>0.29312594880297999</v>
      </c>
      <c r="AA12" s="17">
        <v>0.20893717781652499</v>
      </c>
      <c r="AB12" s="17">
        <v>0.26754080048149498</v>
      </c>
      <c r="AC12" s="17">
        <v>0.19172770829466501</v>
      </c>
      <c r="AD12" s="17">
        <v>0.204869766135619</v>
      </c>
      <c r="AE12" s="17"/>
      <c r="AF12" s="17">
        <v>0.231481065620423</v>
      </c>
      <c r="AG12" s="17">
        <v>0.27436559098962698</v>
      </c>
      <c r="AH12" s="17">
        <v>0.241767767131845</v>
      </c>
      <c r="AI12" s="17">
        <v>0.24500116998663499</v>
      </c>
      <c r="AJ12" s="17">
        <v>0.37409423883651699</v>
      </c>
      <c r="AK12" s="17"/>
      <c r="AL12" s="17">
        <v>0.227264959634949</v>
      </c>
      <c r="AM12" s="17">
        <v>0.252055962497092</v>
      </c>
      <c r="AN12" s="17">
        <v>0.230318919226184</v>
      </c>
      <c r="AO12" s="17">
        <v>0.26708094354697498</v>
      </c>
      <c r="AP12" s="17">
        <v>0.23162677047389801</v>
      </c>
      <c r="AQ12" s="17">
        <v>0.24340340327705801</v>
      </c>
      <c r="AR12" s="17"/>
      <c r="AS12" s="17">
        <v>0.249838610571604</v>
      </c>
      <c r="AT12" s="17">
        <v>0.23610155154020299</v>
      </c>
      <c r="AU12" s="17"/>
      <c r="AV12" s="17">
        <v>0.231982867297093</v>
      </c>
      <c r="AW12" s="17">
        <v>0.29142168336291802</v>
      </c>
    </row>
    <row r="13" spans="2:49" x14ac:dyDescent="0.3">
      <c r="B13" s="18" t="s">
        <v>175</v>
      </c>
      <c r="C13" s="17">
        <v>0.31420713205518502</v>
      </c>
      <c r="D13" s="17">
        <v>0.34994398655271702</v>
      </c>
      <c r="E13" s="17">
        <v>0.27975389786979799</v>
      </c>
      <c r="F13" s="17"/>
      <c r="G13" s="17">
        <v>0.27835599056602001</v>
      </c>
      <c r="H13" s="17">
        <v>0.372241398414492</v>
      </c>
      <c r="I13" s="17">
        <v>0.24664447751629201</v>
      </c>
      <c r="J13" s="17">
        <v>0.290621475413748</v>
      </c>
      <c r="K13" s="17">
        <v>0.40123461274528699</v>
      </c>
      <c r="L13" s="17">
        <v>0.307046812772308</v>
      </c>
      <c r="M13" s="17"/>
      <c r="N13" s="17">
        <v>0.39898044579981001</v>
      </c>
      <c r="O13" s="17">
        <v>0.309224796777189</v>
      </c>
      <c r="P13" s="17">
        <v>0.29967274185447701</v>
      </c>
      <c r="Q13" s="17">
        <v>0.24214421335883701</v>
      </c>
      <c r="R13" s="17"/>
      <c r="S13" s="17">
        <v>0.33970498572922098</v>
      </c>
      <c r="T13" s="17">
        <v>0.35049043678826702</v>
      </c>
      <c r="U13" s="17">
        <v>0.28946657614746801</v>
      </c>
      <c r="V13" s="17">
        <v>0.24324245514894</v>
      </c>
      <c r="W13" s="17">
        <v>0.25334665884948998</v>
      </c>
      <c r="X13" s="17">
        <v>0.26140096742776903</v>
      </c>
      <c r="Y13" s="17">
        <v>0.31301087310388198</v>
      </c>
      <c r="Z13" s="17">
        <v>0.36960210459360399</v>
      </c>
      <c r="AA13" s="17">
        <v>0.320105570061676</v>
      </c>
      <c r="AB13" s="17">
        <v>0.34379226684687098</v>
      </c>
      <c r="AC13" s="17">
        <v>0.32418665678967301</v>
      </c>
      <c r="AD13" s="17">
        <v>0.41882899514612998</v>
      </c>
      <c r="AE13" s="17"/>
      <c r="AF13" s="17">
        <v>0.28681511101991303</v>
      </c>
      <c r="AG13" s="17">
        <v>0.30475194111679699</v>
      </c>
      <c r="AH13" s="17">
        <v>0.334151527969277</v>
      </c>
      <c r="AI13" s="17">
        <v>0.34196963688483401</v>
      </c>
      <c r="AJ13" s="17">
        <v>0.21108917757008999</v>
      </c>
      <c r="AK13" s="17"/>
      <c r="AL13" s="17">
        <v>0.34715645843710302</v>
      </c>
      <c r="AM13" s="17">
        <v>0.32019938773947898</v>
      </c>
      <c r="AN13" s="17">
        <v>0.30310331946976399</v>
      </c>
      <c r="AO13" s="17">
        <v>0.282751010686702</v>
      </c>
      <c r="AP13" s="17">
        <v>0.28250833572293599</v>
      </c>
      <c r="AQ13" s="17">
        <v>0.30875408745175498</v>
      </c>
      <c r="AR13" s="17"/>
      <c r="AS13" s="17">
        <v>0.33935195033659898</v>
      </c>
      <c r="AT13" s="17">
        <v>0.28426336651951101</v>
      </c>
      <c r="AU13" s="17"/>
      <c r="AV13" s="17">
        <v>0.36306442669848799</v>
      </c>
      <c r="AW13" s="17">
        <v>0.28412951487370203</v>
      </c>
    </row>
    <row r="14" spans="2:49" x14ac:dyDescent="0.3">
      <c r="B14" s="18" t="s">
        <v>176</v>
      </c>
      <c r="C14" s="17">
        <v>2.3297018106115199E-2</v>
      </c>
      <c r="D14" s="17">
        <v>2.3545718413071001E-2</v>
      </c>
      <c r="E14" s="17">
        <v>2.32220206970979E-2</v>
      </c>
      <c r="F14" s="17"/>
      <c r="G14" s="17">
        <v>1.5703440491298602E-2</v>
      </c>
      <c r="H14" s="17">
        <v>1.5839013148158901E-2</v>
      </c>
      <c r="I14" s="17">
        <v>2.7513067280165001E-2</v>
      </c>
      <c r="J14" s="17">
        <v>1.3940246155340201E-2</v>
      </c>
      <c r="K14" s="17">
        <v>2.86102341832099E-2</v>
      </c>
      <c r="L14" s="17">
        <v>3.5028970969502797E-2</v>
      </c>
      <c r="M14" s="17"/>
      <c r="N14" s="17">
        <v>1.36968102384306E-2</v>
      </c>
      <c r="O14" s="17">
        <v>1.6018290734270201E-2</v>
      </c>
      <c r="P14" s="17">
        <v>1.8591078503960901E-2</v>
      </c>
      <c r="Q14" s="17">
        <v>4.5631858782504302E-2</v>
      </c>
      <c r="R14" s="17"/>
      <c r="S14" s="17">
        <v>2.43227036483145E-2</v>
      </c>
      <c r="T14" s="17">
        <v>1.2972412433958601E-2</v>
      </c>
      <c r="U14" s="17">
        <v>3.9610195662791801E-2</v>
      </c>
      <c r="V14" s="17">
        <v>2.4615085488191999E-2</v>
      </c>
      <c r="W14" s="17">
        <v>2.0180119656104299E-2</v>
      </c>
      <c r="X14" s="17">
        <v>1.01887834025814E-2</v>
      </c>
      <c r="Y14" s="17">
        <v>1.6586884460168601E-2</v>
      </c>
      <c r="Z14" s="17">
        <v>2.2026153366611501E-2</v>
      </c>
      <c r="AA14" s="17">
        <v>1.39071060005023E-2</v>
      </c>
      <c r="AB14" s="17">
        <v>1.5812613930116501E-2</v>
      </c>
      <c r="AC14" s="17">
        <v>5.2301777650700702E-2</v>
      </c>
      <c r="AD14" s="17">
        <v>9.0667853491138206E-2</v>
      </c>
      <c r="AE14" s="17"/>
      <c r="AF14" s="17">
        <v>2.16327837856101E-2</v>
      </c>
      <c r="AG14" s="17">
        <v>2.0538742429868501E-2</v>
      </c>
      <c r="AH14" s="17">
        <v>2.67120819312134E-2</v>
      </c>
      <c r="AI14" s="17">
        <v>1.40799162986927E-2</v>
      </c>
      <c r="AJ14" s="17">
        <v>2.9914276394677801E-2</v>
      </c>
      <c r="AK14" s="17"/>
      <c r="AL14" s="17">
        <v>1.5723436801041501E-2</v>
      </c>
      <c r="AM14" s="17">
        <v>3.0166658333935299E-2</v>
      </c>
      <c r="AN14" s="17">
        <v>3.3374468160630603E-2</v>
      </c>
      <c r="AO14" s="17">
        <v>1.0404346989577699E-2</v>
      </c>
      <c r="AP14" s="17">
        <v>4.1989841144984698E-2</v>
      </c>
      <c r="AQ14" s="17">
        <v>9.4937667217750293E-3</v>
      </c>
      <c r="AR14" s="17"/>
      <c r="AS14" s="17">
        <v>2.0693323134260502E-2</v>
      </c>
      <c r="AT14" s="17">
        <v>2.6397634340087298E-2</v>
      </c>
      <c r="AU14" s="17"/>
      <c r="AV14" s="17">
        <v>2.20930919342615E-2</v>
      </c>
      <c r="AW14" s="17">
        <v>1.7433493117296701E-2</v>
      </c>
    </row>
    <row r="15" spans="2:49" x14ac:dyDescent="0.3">
      <c r="B15" s="18" t="s">
        <v>177</v>
      </c>
      <c r="C15" s="21">
        <v>0.172728184950285</v>
      </c>
      <c r="D15" s="21">
        <v>0.15934418859340299</v>
      </c>
      <c r="E15" s="21">
        <v>0.185178714200085</v>
      </c>
      <c r="F15" s="21"/>
      <c r="G15" s="21">
        <v>0.241919726751848</v>
      </c>
      <c r="H15" s="21">
        <v>0.205312288605729</v>
      </c>
      <c r="I15" s="21">
        <v>0.23047359654942301</v>
      </c>
      <c r="J15" s="21">
        <v>0.13306499269802499</v>
      </c>
      <c r="K15" s="21">
        <v>0.112521083762627</v>
      </c>
      <c r="L15" s="21">
        <v>0.12539400238264101</v>
      </c>
      <c r="M15" s="21"/>
      <c r="N15" s="21">
        <v>0.136664595854952</v>
      </c>
      <c r="O15" s="21">
        <v>0.16981573942487899</v>
      </c>
      <c r="P15" s="21">
        <v>0.18798026554431699</v>
      </c>
      <c r="Q15" s="21">
        <v>0.19953214768607899</v>
      </c>
      <c r="R15" s="21"/>
      <c r="S15" s="21">
        <v>0.17963882777238899</v>
      </c>
      <c r="T15" s="21">
        <v>0.16750136730076301</v>
      </c>
      <c r="U15" s="21">
        <v>0.198922946934255</v>
      </c>
      <c r="V15" s="21">
        <v>0.20356419223832301</v>
      </c>
      <c r="W15" s="21">
        <v>0.14731963752298899</v>
      </c>
      <c r="X15" s="21">
        <v>0.178310690192306</v>
      </c>
      <c r="Y15" s="21">
        <v>0.115530317451138</v>
      </c>
      <c r="Z15" s="21">
        <v>0.14159437533890001</v>
      </c>
      <c r="AA15" s="21">
        <v>0.231558494843535</v>
      </c>
      <c r="AB15" s="21">
        <v>0.158171061253151</v>
      </c>
      <c r="AC15" s="21">
        <v>0.135730303472616</v>
      </c>
      <c r="AD15" s="21">
        <v>0.12702535363634301</v>
      </c>
      <c r="AE15" s="21"/>
      <c r="AF15" s="21">
        <v>0.18376498209418199</v>
      </c>
      <c r="AG15" s="21">
        <v>0.142936733154297</v>
      </c>
      <c r="AH15" s="21">
        <v>0.18601772276764</v>
      </c>
      <c r="AI15" s="21">
        <v>0.184359303635655</v>
      </c>
      <c r="AJ15" s="21">
        <v>0.18444971840190599</v>
      </c>
      <c r="AK15" s="21"/>
      <c r="AL15" s="21">
        <v>0.20806957365722101</v>
      </c>
      <c r="AM15" s="21">
        <v>0.140278175317053</v>
      </c>
      <c r="AN15" s="21">
        <v>0.163744273485907</v>
      </c>
      <c r="AO15" s="21">
        <v>0.176914229545545</v>
      </c>
      <c r="AP15" s="21">
        <v>0.17820236791551999</v>
      </c>
      <c r="AQ15" s="21">
        <v>0.16661579948369801</v>
      </c>
      <c r="AR15" s="21"/>
      <c r="AS15" s="21">
        <v>0.162338516824203</v>
      </c>
      <c r="AT15" s="21">
        <v>0.18510074548657701</v>
      </c>
      <c r="AU15" s="21"/>
      <c r="AV15" s="21">
        <v>0.165367871274894</v>
      </c>
      <c r="AW15" s="21">
        <v>0.15528365135614899</v>
      </c>
    </row>
    <row r="16" spans="2:49" x14ac:dyDescent="0.3">
      <c r="B16" s="18" t="s">
        <v>178</v>
      </c>
      <c r="C16" s="21">
        <v>0.55777555324939498</v>
      </c>
      <c r="D16" s="21">
        <v>0.58510576179691898</v>
      </c>
      <c r="E16" s="21">
        <v>0.52978282849610103</v>
      </c>
      <c r="F16" s="21"/>
      <c r="G16" s="21">
        <v>0.51615776150154702</v>
      </c>
      <c r="H16" s="21">
        <v>0.61083196145659002</v>
      </c>
      <c r="I16" s="21">
        <v>0.50813396995841498</v>
      </c>
      <c r="J16" s="21">
        <v>0.54687552503803005</v>
      </c>
      <c r="K16" s="21">
        <v>0.64880243278306604</v>
      </c>
      <c r="L16" s="21">
        <v>0.53086959970254499</v>
      </c>
      <c r="M16" s="21"/>
      <c r="N16" s="21">
        <v>0.66187969316029605</v>
      </c>
      <c r="O16" s="21">
        <v>0.54637119116573196</v>
      </c>
      <c r="P16" s="21">
        <v>0.54128572308213396</v>
      </c>
      <c r="Q16" s="21">
        <v>0.47409827039432401</v>
      </c>
      <c r="R16" s="21"/>
      <c r="S16" s="21">
        <v>0.54649603830416005</v>
      </c>
      <c r="T16" s="21">
        <v>0.60146632442137204</v>
      </c>
      <c r="U16" s="21">
        <v>0.51678442828456705</v>
      </c>
      <c r="V16" s="21">
        <v>0.48613720981007302</v>
      </c>
      <c r="W16" s="21">
        <v>0.52626639582722901</v>
      </c>
      <c r="X16" s="21">
        <v>0.56292129619192899</v>
      </c>
      <c r="Y16" s="21">
        <v>0.57791678848855998</v>
      </c>
      <c r="Z16" s="21">
        <v>0.66272805339658503</v>
      </c>
      <c r="AA16" s="21">
        <v>0.52904274787820105</v>
      </c>
      <c r="AB16" s="21">
        <v>0.61133306732836601</v>
      </c>
      <c r="AC16" s="21">
        <v>0.51591436508433797</v>
      </c>
      <c r="AD16" s="21">
        <v>0.62369876128174895</v>
      </c>
      <c r="AE16" s="21"/>
      <c r="AF16" s="21">
        <v>0.518296176640336</v>
      </c>
      <c r="AG16" s="21">
        <v>0.57911753210642403</v>
      </c>
      <c r="AH16" s="21">
        <v>0.57591929510112205</v>
      </c>
      <c r="AI16" s="21">
        <v>0.58697080687146896</v>
      </c>
      <c r="AJ16" s="21">
        <v>0.58518341640660598</v>
      </c>
      <c r="AK16" s="21"/>
      <c r="AL16" s="21">
        <v>0.57442141807205205</v>
      </c>
      <c r="AM16" s="21">
        <v>0.57225535023657104</v>
      </c>
      <c r="AN16" s="21">
        <v>0.53342223869594796</v>
      </c>
      <c r="AO16" s="21">
        <v>0.54983195423367703</v>
      </c>
      <c r="AP16" s="21">
        <v>0.514135106196834</v>
      </c>
      <c r="AQ16" s="21">
        <v>0.55215749072881304</v>
      </c>
      <c r="AR16" s="21"/>
      <c r="AS16" s="21">
        <v>0.58919056090820299</v>
      </c>
      <c r="AT16" s="21">
        <v>0.52036491805971297</v>
      </c>
      <c r="AU16" s="21"/>
      <c r="AV16" s="21">
        <v>0.59504729399558098</v>
      </c>
      <c r="AW16" s="21">
        <v>0.57555119823662004</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I21"/>
  <sheetViews>
    <sheetView showGridLines="0" workbookViewId="0">
      <pane xSplit="2" topLeftCell="C1" activePane="topRight" state="frozen"/>
      <selection pane="topRight" activeCell="B6" sqref="B6"/>
    </sheetView>
  </sheetViews>
  <sheetFormatPr defaultColWidth="11.5546875" defaultRowHeight="14.4" x14ac:dyDescent="0.3"/>
  <cols>
    <col min="2" max="2" width="25.6640625" customWidth="1"/>
    <col min="3" max="9" width="20.6640625" customWidth="1"/>
  </cols>
  <sheetData>
    <row r="2" spans="2:9" ht="40.049999999999997" customHeight="1" x14ac:dyDescent="0.3">
      <c r="D2" s="32" t="s">
        <v>179</v>
      </c>
      <c r="E2" s="28"/>
      <c r="F2" s="28"/>
      <c r="G2" s="28"/>
      <c r="H2" s="28"/>
      <c r="I2" s="28"/>
    </row>
    <row r="6" spans="2:9" ht="49.95" customHeight="1" x14ac:dyDescent="0.3">
      <c r="B6" s="20" t="s">
        <v>15</v>
      </c>
      <c r="C6" s="20" t="s">
        <v>585</v>
      </c>
      <c r="D6" s="20" t="s">
        <v>586</v>
      </c>
      <c r="E6" s="20" t="s">
        <v>587</v>
      </c>
      <c r="F6" s="20" t="s">
        <v>588</v>
      </c>
      <c r="G6" s="20" t="s">
        <v>589</v>
      </c>
      <c r="H6" s="20" t="s">
        <v>590</v>
      </c>
    </row>
    <row r="7" spans="2:9" x14ac:dyDescent="0.3">
      <c r="B7" s="18" t="s">
        <v>171</v>
      </c>
      <c r="C7" s="17">
        <v>8.7706070102874803E-2</v>
      </c>
      <c r="D7" s="17">
        <v>8.4432372038907993E-2</v>
      </c>
      <c r="E7" s="17">
        <v>8.0881597148647996E-2</v>
      </c>
      <c r="F7" s="17">
        <v>7.8828004937293403E-2</v>
      </c>
      <c r="G7" s="17">
        <v>6.3176482720725693E-2</v>
      </c>
      <c r="H7" s="17">
        <v>5.7437305735744702E-2</v>
      </c>
    </row>
    <row r="8" spans="2:9" x14ac:dyDescent="0.3">
      <c r="B8" s="18" t="s">
        <v>172</v>
      </c>
      <c r="C8" s="17">
        <v>0.25957649505887098</v>
      </c>
      <c r="D8" s="17">
        <v>0.21889674507010601</v>
      </c>
      <c r="E8" s="17">
        <v>0.23655642378583699</v>
      </c>
      <c r="F8" s="17">
        <v>0.23693764318202601</v>
      </c>
      <c r="G8" s="17">
        <v>0.16664996207450899</v>
      </c>
      <c r="H8" s="17">
        <v>0.16107391326296</v>
      </c>
    </row>
    <row r="9" spans="2:9" x14ac:dyDescent="0.3">
      <c r="B9" s="18" t="s">
        <v>173</v>
      </c>
      <c r="C9" s="17">
        <v>0.18348079597078701</v>
      </c>
      <c r="D9" s="17">
        <v>0.22012946956538201</v>
      </c>
      <c r="E9" s="17">
        <v>0.20901186182367201</v>
      </c>
      <c r="F9" s="17">
        <v>0.192176808017513</v>
      </c>
      <c r="G9" s="17">
        <v>0.19105652078031399</v>
      </c>
      <c r="H9" s="17">
        <v>0.17922638359634599</v>
      </c>
    </row>
    <row r="10" spans="2:9" x14ac:dyDescent="0.3">
      <c r="B10" s="18" t="s">
        <v>174</v>
      </c>
      <c r="C10" s="17">
        <v>0.18894035994184899</v>
      </c>
      <c r="D10" s="17">
        <v>0.188341723572614</v>
      </c>
      <c r="E10" s="17">
        <v>0.19039247741877999</v>
      </c>
      <c r="F10" s="17">
        <v>0.208023659185298</v>
      </c>
      <c r="G10" s="17">
        <v>0.243544910650657</v>
      </c>
      <c r="H10" s="17">
        <v>0.243663418113166</v>
      </c>
    </row>
    <row r="11" spans="2:9" x14ac:dyDescent="0.3">
      <c r="B11" s="18" t="s">
        <v>175</v>
      </c>
      <c r="C11" s="17">
        <v>0.25409822528573101</v>
      </c>
      <c r="D11" s="17">
        <v>0.26220373983212097</v>
      </c>
      <c r="E11" s="17">
        <v>0.26213526805339898</v>
      </c>
      <c r="F11" s="17">
        <v>0.267699014972757</v>
      </c>
      <c r="G11" s="17">
        <v>0.30666543213695802</v>
      </c>
      <c r="H11" s="17">
        <v>0.33518217046416598</v>
      </c>
    </row>
    <row r="12" spans="2:9" x14ac:dyDescent="0.3">
      <c r="B12" s="18" t="s">
        <v>176</v>
      </c>
      <c r="C12" s="17">
        <v>2.6198053639886799E-2</v>
      </c>
      <c r="D12" s="17">
        <v>2.5995949920868601E-2</v>
      </c>
      <c r="E12" s="17">
        <v>2.10223717696644E-2</v>
      </c>
      <c r="F12" s="17">
        <v>1.6334869705112699E-2</v>
      </c>
      <c r="G12" s="17">
        <v>2.8906691636837002E-2</v>
      </c>
      <c r="H12" s="17">
        <v>2.34168088276181E-2</v>
      </c>
    </row>
    <row r="13" spans="2:9" x14ac:dyDescent="0.3">
      <c r="B13" s="22" t="s">
        <v>177</v>
      </c>
      <c r="C13" s="21">
        <v>0.34728256516174599</v>
      </c>
      <c r="D13" s="21">
        <v>0.303329117109014</v>
      </c>
      <c r="E13" s="21">
        <v>0.31743802093448498</v>
      </c>
      <c r="F13" s="21">
        <v>0.31576564811932001</v>
      </c>
      <c r="G13" s="21">
        <v>0.22982644479523401</v>
      </c>
      <c r="H13" s="21">
        <v>0.21851121899870399</v>
      </c>
    </row>
    <row r="14" spans="2:9" x14ac:dyDescent="0.3">
      <c r="B14" s="22" t="s">
        <v>178</v>
      </c>
      <c r="C14" s="21">
        <v>0.44303858522758</v>
      </c>
      <c r="D14" s="21">
        <v>0.450545463404735</v>
      </c>
      <c r="E14" s="21">
        <v>0.452527745472179</v>
      </c>
      <c r="F14" s="21">
        <v>0.47572267415805503</v>
      </c>
      <c r="G14" s="21">
        <v>0.55021034278761405</v>
      </c>
      <c r="H14" s="21">
        <v>0.57884558857733204</v>
      </c>
    </row>
    <row r="15" spans="2:9" x14ac:dyDescent="0.3">
      <c r="B15" s="16"/>
      <c r="C15" s="16"/>
      <c r="D15" s="16"/>
      <c r="E15" s="16"/>
      <c r="F15" s="16"/>
      <c r="G15" s="16"/>
      <c r="H15" s="16"/>
    </row>
    <row r="16" spans="2:9" x14ac:dyDescent="0.3">
      <c r="B16" t="s">
        <v>81</v>
      </c>
    </row>
    <row r="17" spans="2:2" x14ac:dyDescent="0.3">
      <c r="B17" t="s">
        <v>82</v>
      </c>
    </row>
    <row r="21" spans="2:2" x14ac:dyDescent="0.3">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AW21"/>
  <sheetViews>
    <sheetView showGridLines="0" topLeftCell="A2" workbookViewId="0">
      <pane xSplit="2" topLeftCell="C1" activePane="topRight" state="frozen"/>
      <selection pane="topRight" activeCell="C9" sqref="B9:C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7.8828004937293403E-2</v>
      </c>
      <c r="D9" s="17">
        <v>8.6399657872343605E-2</v>
      </c>
      <c r="E9" s="17">
        <v>7.0159649873504606E-2</v>
      </c>
      <c r="F9" s="17"/>
      <c r="G9" s="17">
        <v>0.13159906596727799</v>
      </c>
      <c r="H9" s="17">
        <v>0.19933403874655101</v>
      </c>
      <c r="I9" s="17">
        <v>9.5622318733826803E-2</v>
      </c>
      <c r="J9" s="17">
        <v>5.2874359841334401E-2</v>
      </c>
      <c r="K9" s="17">
        <v>3.0602277027253098E-3</v>
      </c>
      <c r="L9" s="17">
        <v>3.8581270448567501E-3</v>
      </c>
      <c r="M9" s="17"/>
      <c r="N9" s="17">
        <v>0.13330024234743601</v>
      </c>
      <c r="O9" s="17">
        <v>4.9435266926828099E-2</v>
      </c>
      <c r="P9" s="17">
        <v>6.8245214338834195E-2</v>
      </c>
      <c r="Q9" s="17">
        <v>5.7076510517476801E-2</v>
      </c>
      <c r="R9" s="17"/>
      <c r="S9" s="17">
        <v>0.146994538108842</v>
      </c>
      <c r="T9" s="17">
        <v>6.1099331326724897E-2</v>
      </c>
      <c r="U9" s="17">
        <v>5.4026053208923501E-2</v>
      </c>
      <c r="V9" s="17">
        <v>9.5219418706904702E-2</v>
      </c>
      <c r="W9" s="17">
        <v>4.9371064111660701E-2</v>
      </c>
      <c r="X9" s="17">
        <v>5.8314187602715201E-2</v>
      </c>
      <c r="Y9" s="17">
        <v>4.3703056793746697E-2</v>
      </c>
      <c r="Z9" s="17">
        <v>6.07315896440596E-2</v>
      </c>
      <c r="AA9" s="17">
        <v>0.119208964967086</v>
      </c>
      <c r="AB9" s="17">
        <v>4.2487219117518502E-2</v>
      </c>
      <c r="AC9" s="17">
        <v>7.1732150515063098E-2</v>
      </c>
      <c r="AD9" s="17">
        <v>7.4955369968212102E-2</v>
      </c>
      <c r="AE9" s="17"/>
      <c r="AF9" s="17">
        <v>3.3593642345189703E-2</v>
      </c>
      <c r="AG9" s="17">
        <v>6.8650108937938797E-2</v>
      </c>
      <c r="AH9" s="17">
        <v>0.106464972419777</v>
      </c>
      <c r="AI9" s="17">
        <v>0.149248182563985</v>
      </c>
      <c r="AJ9" s="17">
        <v>0.32114036208319802</v>
      </c>
      <c r="AK9" s="17"/>
      <c r="AL9" s="17">
        <v>0.15446267992765</v>
      </c>
      <c r="AM9" s="17">
        <v>4.7247892198714801E-2</v>
      </c>
      <c r="AN9" s="17">
        <v>7.7949117656994596E-2</v>
      </c>
      <c r="AO9" s="17">
        <v>3.2574335777299901E-2</v>
      </c>
      <c r="AP9" s="17">
        <v>3.2587456341418602E-2</v>
      </c>
      <c r="AQ9" s="17">
        <v>0.122734675145419</v>
      </c>
      <c r="AR9" s="17"/>
      <c r="AS9" s="17">
        <v>8.72332531334606E-2</v>
      </c>
      <c r="AT9" s="17">
        <v>6.8818595505958605E-2</v>
      </c>
      <c r="AU9" s="17"/>
      <c r="AV9" s="17">
        <v>9.16590621643361E-2</v>
      </c>
      <c r="AW9" s="17">
        <v>7.6926275918232395E-2</v>
      </c>
    </row>
    <row r="10" spans="2:49" x14ac:dyDescent="0.3">
      <c r="B10" s="18" t="s">
        <v>172</v>
      </c>
      <c r="C10" s="17">
        <v>0.23693764318202601</v>
      </c>
      <c r="D10" s="17">
        <v>0.227113588546551</v>
      </c>
      <c r="E10" s="17">
        <v>0.24822475546957501</v>
      </c>
      <c r="F10" s="17"/>
      <c r="G10" s="17">
        <v>0.42358115774669802</v>
      </c>
      <c r="H10" s="17">
        <v>0.40517438625387098</v>
      </c>
      <c r="I10" s="17">
        <v>0.31138745026522502</v>
      </c>
      <c r="J10" s="17">
        <v>0.17529364313159701</v>
      </c>
      <c r="K10" s="17">
        <v>0.112238535367832</v>
      </c>
      <c r="L10" s="17">
        <v>4.8305290568999397E-2</v>
      </c>
      <c r="M10" s="17"/>
      <c r="N10" s="17">
        <v>0.28767972488788901</v>
      </c>
      <c r="O10" s="17">
        <v>0.23369446635603999</v>
      </c>
      <c r="P10" s="17">
        <v>0.24013604112254</v>
      </c>
      <c r="Q10" s="17">
        <v>0.18338692319785899</v>
      </c>
      <c r="R10" s="17"/>
      <c r="S10" s="17">
        <v>0.30661363353530902</v>
      </c>
      <c r="T10" s="17">
        <v>0.225543775180409</v>
      </c>
      <c r="U10" s="17">
        <v>0.20607370144190701</v>
      </c>
      <c r="V10" s="17">
        <v>0.220885114984716</v>
      </c>
      <c r="W10" s="17">
        <v>0.22358262280393101</v>
      </c>
      <c r="X10" s="17">
        <v>0.279046952987551</v>
      </c>
      <c r="Y10" s="17">
        <v>0.20897077978036599</v>
      </c>
      <c r="Z10" s="17">
        <v>0.29584417963902798</v>
      </c>
      <c r="AA10" s="17">
        <v>0.26114215889037901</v>
      </c>
      <c r="AB10" s="17">
        <v>0.18985309855750299</v>
      </c>
      <c r="AC10" s="17">
        <v>0.17426437954587701</v>
      </c>
      <c r="AD10" s="17">
        <v>0.14888860562616901</v>
      </c>
      <c r="AE10" s="17"/>
      <c r="AF10" s="17">
        <v>0.14503904970199399</v>
      </c>
      <c r="AG10" s="17">
        <v>0.226758870785814</v>
      </c>
      <c r="AH10" s="17">
        <v>0.307958221874997</v>
      </c>
      <c r="AI10" s="17">
        <v>0.34534738217191902</v>
      </c>
      <c r="AJ10" s="17">
        <v>0.28770266566359198</v>
      </c>
      <c r="AK10" s="17"/>
      <c r="AL10" s="17">
        <v>0.311340836103073</v>
      </c>
      <c r="AM10" s="17">
        <v>0.22973081837557999</v>
      </c>
      <c r="AN10" s="17">
        <v>0.19586992524288599</v>
      </c>
      <c r="AO10" s="17">
        <v>0.24304228511473</v>
      </c>
      <c r="AP10" s="17">
        <v>0.12685069293889101</v>
      </c>
      <c r="AQ10" s="17">
        <v>0.17275304255204399</v>
      </c>
      <c r="AR10" s="17"/>
      <c r="AS10" s="17">
        <v>0.219940173975571</v>
      </c>
      <c r="AT10" s="17">
        <v>0.25717911905676499</v>
      </c>
      <c r="AU10" s="17"/>
      <c r="AV10" s="17">
        <v>0.222467316194848</v>
      </c>
      <c r="AW10" s="17">
        <v>0.21405487772984</v>
      </c>
    </row>
    <row r="11" spans="2:49" x14ac:dyDescent="0.3">
      <c r="B11" s="18" t="s">
        <v>173</v>
      </c>
      <c r="C11" s="17">
        <v>0.192176808017513</v>
      </c>
      <c r="D11" s="17">
        <v>0.17154867572600099</v>
      </c>
      <c r="E11" s="17">
        <v>0.21275809573579901</v>
      </c>
      <c r="F11" s="17"/>
      <c r="G11" s="17">
        <v>0.217356958699925</v>
      </c>
      <c r="H11" s="17">
        <v>0.19578786949526</v>
      </c>
      <c r="I11" s="17">
        <v>0.19950960461669201</v>
      </c>
      <c r="J11" s="17">
        <v>0.221989190692297</v>
      </c>
      <c r="K11" s="17">
        <v>0.156018371886471</v>
      </c>
      <c r="L11" s="17">
        <v>0.16643770488828699</v>
      </c>
      <c r="M11" s="17"/>
      <c r="N11" s="17">
        <v>0.15351861940915601</v>
      </c>
      <c r="O11" s="17">
        <v>0.195586284181412</v>
      </c>
      <c r="P11" s="17">
        <v>0.218946937836005</v>
      </c>
      <c r="Q11" s="17">
        <v>0.20893561148006601</v>
      </c>
      <c r="R11" s="17"/>
      <c r="S11" s="17">
        <v>0.19617133980583901</v>
      </c>
      <c r="T11" s="17">
        <v>0.178557685240533</v>
      </c>
      <c r="U11" s="17">
        <v>0.17279280553568799</v>
      </c>
      <c r="V11" s="17">
        <v>0.15899437610869899</v>
      </c>
      <c r="W11" s="17">
        <v>0.236307178018268</v>
      </c>
      <c r="X11" s="17">
        <v>0.23424396032862399</v>
      </c>
      <c r="Y11" s="17">
        <v>0.219205575999524</v>
      </c>
      <c r="Z11" s="17">
        <v>0.19676514264676101</v>
      </c>
      <c r="AA11" s="17">
        <v>0.158845703991607</v>
      </c>
      <c r="AB11" s="17">
        <v>0.18694786745875699</v>
      </c>
      <c r="AC11" s="17">
        <v>0.218801899680589</v>
      </c>
      <c r="AD11" s="17">
        <v>0.17007005183330601</v>
      </c>
      <c r="AE11" s="17"/>
      <c r="AF11" s="17">
        <v>0.20431682241268401</v>
      </c>
      <c r="AG11" s="17">
        <v>0.218636476609717</v>
      </c>
      <c r="AH11" s="17">
        <v>0.156221806058367</v>
      </c>
      <c r="AI11" s="17">
        <v>0.18998098876913599</v>
      </c>
      <c r="AJ11" s="17">
        <v>0.18449744958206499</v>
      </c>
      <c r="AK11" s="17"/>
      <c r="AL11" s="17">
        <v>0.19127468005291401</v>
      </c>
      <c r="AM11" s="17">
        <v>0.18566339453011199</v>
      </c>
      <c r="AN11" s="17">
        <v>0.19162395912424199</v>
      </c>
      <c r="AO11" s="17">
        <v>0.193903064449539</v>
      </c>
      <c r="AP11" s="17">
        <v>0.21408773950420401</v>
      </c>
      <c r="AQ11" s="17">
        <v>0.186806545136733</v>
      </c>
      <c r="AR11" s="17"/>
      <c r="AS11" s="17">
        <v>0.18547961699299201</v>
      </c>
      <c r="AT11" s="17">
        <v>0.20015217357957299</v>
      </c>
      <c r="AU11" s="17"/>
      <c r="AV11" s="17">
        <v>0.18007261106562</v>
      </c>
      <c r="AW11" s="17">
        <v>0.19807163949266199</v>
      </c>
    </row>
    <row r="12" spans="2:49" x14ac:dyDescent="0.3">
      <c r="B12" s="18" t="s">
        <v>174</v>
      </c>
      <c r="C12" s="17">
        <v>0.208023659185298</v>
      </c>
      <c r="D12" s="17">
        <v>0.206669717134154</v>
      </c>
      <c r="E12" s="17">
        <v>0.20809230717291699</v>
      </c>
      <c r="F12" s="17"/>
      <c r="G12" s="17">
        <v>0.16471957904003301</v>
      </c>
      <c r="H12" s="17">
        <v>0.109425544976321</v>
      </c>
      <c r="I12" s="17">
        <v>0.20705982083343899</v>
      </c>
      <c r="J12" s="17">
        <v>0.280918762301477</v>
      </c>
      <c r="K12" s="17">
        <v>0.27374518230216</v>
      </c>
      <c r="L12" s="17">
        <v>0.21450800738991899</v>
      </c>
      <c r="M12" s="17"/>
      <c r="N12" s="17">
        <v>0.168515901212411</v>
      </c>
      <c r="O12" s="17">
        <v>0.23657108260312501</v>
      </c>
      <c r="P12" s="17">
        <v>0.20903839590860601</v>
      </c>
      <c r="Q12" s="17">
        <v>0.21881052942643101</v>
      </c>
      <c r="R12" s="17"/>
      <c r="S12" s="17">
        <v>0.17775491729558601</v>
      </c>
      <c r="T12" s="17">
        <v>0.22717692139741999</v>
      </c>
      <c r="U12" s="17">
        <v>0.17551290699378999</v>
      </c>
      <c r="V12" s="17">
        <v>0.23280675129612899</v>
      </c>
      <c r="W12" s="17">
        <v>0.246628866238711</v>
      </c>
      <c r="X12" s="17">
        <v>0.178307836695934</v>
      </c>
      <c r="Y12" s="17">
        <v>0.16763474152565599</v>
      </c>
      <c r="Z12" s="17">
        <v>0.118293563647153</v>
      </c>
      <c r="AA12" s="17">
        <v>0.225711118614662</v>
      </c>
      <c r="AB12" s="17">
        <v>0.25365396200655999</v>
      </c>
      <c r="AC12" s="17">
        <v>0.236571396468715</v>
      </c>
      <c r="AD12" s="17">
        <v>0.255860540876853</v>
      </c>
      <c r="AE12" s="17"/>
      <c r="AF12" s="17">
        <v>0.27105116468069901</v>
      </c>
      <c r="AG12" s="17">
        <v>0.21039814508271901</v>
      </c>
      <c r="AH12" s="17">
        <v>0.189988352527347</v>
      </c>
      <c r="AI12" s="17">
        <v>0.145717573764273</v>
      </c>
      <c r="AJ12" s="17">
        <v>8.8495382296601796E-2</v>
      </c>
      <c r="AK12" s="17"/>
      <c r="AL12" s="17">
        <v>0.165201921735362</v>
      </c>
      <c r="AM12" s="17">
        <v>0.23756304747858101</v>
      </c>
      <c r="AN12" s="17">
        <v>0.23510937365614601</v>
      </c>
      <c r="AO12" s="17">
        <v>0.20815859933455</v>
      </c>
      <c r="AP12" s="17">
        <v>0.21841132663464199</v>
      </c>
      <c r="AQ12" s="17">
        <v>0.18467475188376101</v>
      </c>
      <c r="AR12" s="17"/>
      <c r="AS12" s="17">
        <v>0.19988706353119801</v>
      </c>
      <c r="AT12" s="17">
        <v>0.217713143109907</v>
      </c>
      <c r="AU12" s="17"/>
      <c r="AV12" s="17">
        <v>0.192795809841323</v>
      </c>
      <c r="AW12" s="17">
        <v>0.21640142049939301</v>
      </c>
    </row>
    <row r="13" spans="2:49" x14ac:dyDescent="0.3">
      <c r="B13" s="18" t="s">
        <v>175</v>
      </c>
      <c r="C13" s="17">
        <v>0.267699014972757</v>
      </c>
      <c r="D13" s="17">
        <v>0.291676089515577</v>
      </c>
      <c r="E13" s="17">
        <v>0.24456389043700499</v>
      </c>
      <c r="F13" s="17"/>
      <c r="G13" s="17">
        <v>5.9407602247340603E-2</v>
      </c>
      <c r="H13" s="17">
        <v>8.5044965486295407E-2</v>
      </c>
      <c r="I13" s="17">
        <v>0.17259537103008701</v>
      </c>
      <c r="J13" s="17">
        <v>0.26083833313766802</v>
      </c>
      <c r="K13" s="17">
        <v>0.43625050076504501</v>
      </c>
      <c r="L13" s="17">
        <v>0.52565916386594302</v>
      </c>
      <c r="M13" s="17"/>
      <c r="N13" s="17">
        <v>0.24542977906986699</v>
      </c>
      <c r="O13" s="17">
        <v>0.27289226219103502</v>
      </c>
      <c r="P13" s="17">
        <v>0.25098219034729402</v>
      </c>
      <c r="Q13" s="17">
        <v>0.30217893220507103</v>
      </c>
      <c r="R13" s="17"/>
      <c r="S13" s="17">
        <v>0.146335215130213</v>
      </c>
      <c r="T13" s="17">
        <v>0.29793743922454502</v>
      </c>
      <c r="U13" s="17">
        <v>0.35195936340259398</v>
      </c>
      <c r="V13" s="17">
        <v>0.26861979310443601</v>
      </c>
      <c r="W13" s="17">
        <v>0.24411026882742901</v>
      </c>
      <c r="X13" s="17">
        <v>0.22448890676205599</v>
      </c>
      <c r="Y13" s="17">
        <v>0.34424343570565702</v>
      </c>
      <c r="Z13" s="17">
        <v>0.31826111952383002</v>
      </c>
      <c r="AA13" s="17">
        <v>0.227149406130671</v>
      </c>
      <c r="AB13" s="17">
        <v>0.32705785285965999</v>
      </c>
      <c r="AC13" s="17">
        <v>0.289957609779253</v>
      </c>
      <c r="AD13" s="17">
        <v>0.32293814457179298</v>
      </c>
      <c r="AE13" s="17"/>
      <c r="AF13" s="17">
        <v>0.32589589837342497</v>
      </c>
      <c r="AG13" s="17">
        <v>0.26525820747937201</v>
      </c>
      <c r="AH13" s="17">
        <v>0.22361661242251399</v>
      </c>
      <c r="AI13" s="17">
        <v>0.15183726705563899</v>
      </c>
      <c r="AJ13" s="17">
        <v>8.8249863979865104E-2</v>
      </c>
      <c r="AK13" s="17"/>
      <c r="AL13" s="17">
        <v>0.15803698214669101</v>
      </c>
      <c r="AM13" s="17">
        <v>0.28597472547106201</v>
      </c>
      <c r="AN13" s="17">
        <v>0.26779675004733999</v>
      </c>
      <c r="AO13" s="17">
        <v>0.31503897276373999</v>
      </c>
      <c r="AP13" s="17">
        <v>0.39532754810267201</v>
      </c>
      <c r="AQ13" s="17">
        <v>0.31416447000994902</v>
      </c>
      <c r="AR13" s="17"/>
      <c r="AS13" s="17">
        <v>0.28945211671000398</v>
      </c>
      <c r="AT13" s="17">
        <v>0.24179428299959899</v>
      </c>
      <c r="AU13" s="17"/>
      <c r="AV13" s="17">
        <v>0.29182117563628401</v>
      </c>
      <c r="AW13" s="17">
        <v>0.28393497030708298</v>
      </c>
    </row>
    <row r="14" spans="2:49" x14ac:dyDescent="0.3">
      <c r="B14" s="18" t="s">
        <v>176</v>
      </c>
      <c r="C14" s="17">
        <v>1.6334869705112699E-2</v>
      </c>
      <c r="D14" s="17">
        <v>1.6592271205373699E-2</v>
      </c>
      <c r="E14" s="17">
        <v>1.62013013111992E-2</v>
      </c>
      <c r="F14" s="17"/>
      <c r="G14" s="17">
        <v>3.3356362987255698E-3</v>
      </c>
      <c r="H14" s="17">
        <v>5.2331950417011004E-3</v>
      </c>
      <c r="I14" s="17">
        <v>1.38254345207297E-2</v>
      </c>
      <c r="J14" s="17">
        <v>8.0857108956261196E-3</v>
      </c>
      <c r="K14" s="17">
        <v>1.8687181975765799E-2</v>
      </c>
      <c r="L14" s="17">
        <v>4.1231706241995403E-2</v>
      </c>
      <c r="M14" s="17"/>
      <c r="N14" s="17">
        <v>1.15557330732404E-2</v>
      </c>
      <c r="O14" s="17">
        <v>1.1820637741559999E-2</v>
      </c>
      <c r="P14" s="17">
        <v>1.2651220446720599E-2</v>
      </c>
      <c r="Q14" s="17">
        <v>2.96114931730962E-2</v>
      </c>
      <c r="R14" s="17"/>
      <c r="S14" s="17">
        <v>2.6130356124211499E-2</v>
      </c>
      <c r="T14" s="17">
        <v>9.6848476303676503E-3</v>
      </c>
      <c r="U14" s="17">
        <v>3.9635169417097403E-2</v>
      </c>
      <c r="V14" s="17">
        <v>2.3474545799114802E-2</v>
      </c>
      <c r="W14" s="17">
        <v>0</v>
      </c>
      <c r="X14" s="17">
        <v>2.5598155623120601E-2</v>
      </c>
      <c r="Y14" s="17">
        <v>1.62424101950502E-2</v>
      </c>
      <c r="Z14" s="17">
        <v>1.01044048991686E-2</v>
      </c>
      <c r="AA14" s="17">
        <v>7.9426474055950894E-3</v>
      </c>
      <c r="AB14" s="17">
        <v>0</v>
      </c>
      <c r="AC14" s="17">
        <v>8.6725640105025995E-3</v>
      </c>
      <c r="AD14" s="17">
        <v>2.72872871236658E-2</v>
      </c>
      <c r="AE14" s="17"/>
      <c r="AF14" s="17">
        <v>2.0103422486008202E-2</v>
      </c>
      <c r="AG14" s="17">
        <v>1.02981911044406E-2</v>
      </c>
      <c r="AH14" s="17">
        <v>1.5750034696998299E-2</v>
      </c>
      <c r="AI14" s="17">
        <v>1.7868605675047399E-2</v>
      </c>
      <c r="AJ14" s="17">
        <v>2.9914276394677801E-2</v>
      </c>
      <c r="AK14" s="17"/>
      <c r="AL14" s="17">
        <v>1.9682900034309801E-2</v>
      </c>
      <c r="AM14" s="17">
        <v>1.3820121945949599E-2</v>
      </c>
      <c r="AN14" s="17">
        <v>3.1650874272390397E-2</v>
      </c>
      <c r="AO14" s="17">
        <v>7.2827425601410299E-3</v>
      </c>
      <c r="AP14" s="17">
        <v>1.2735236478173101E-2</v>
      </c>
      <c r="AQ14" s="17">
        <v>1.8866515272094701E-2</v>
      </c>
      <c r="AR14" s="17"/>
      <c r="AS14" s="17">
        <v>1.80077756567746E-2</v>
      </c>
      <c r="AT14" s="17">
        <v>1.4342685748196801E-2</v>
      </c>
      <c r="AU14" s="17"/>
      <c r="AV14" s="17">
        <v>2.11840250975877E-2</v>
      </c>
      <c r="AW14" s="17">
        <v>1.0610816052788701E-2</v>
      </c>
    </row>
    <row r="15" spans="2:49" x14ac:dyDescent="0.3">
      <c r="B15" s="18" t="s">
        <v>177</v>
      </c>
      <c r="C15" s="21">
        <v>0.31576564811932001</v>
      </c>
      <c r="D15" s="21">
        <v>0.313513246418895</v>
      </c>
      <c r="E15" s="21">
        <v>0.31838440534307899</v>
      </c>
      <c r="F15" s="21"/>
      <c r="G15" s="21">
        <v>0.55518022371397602</v>
      </c>
      <c r="H15" s="21">
        <v>0.60450842500042201</v>
      </c>
      <c r="I15" s="21">
        <v>0.407009768999052</v>
      </c>
      <c r="J15" s="21">
        <v>0.22816800297293199</v>
      </c>
      <c r="K15" s="21">
        <v>0.115298763070557</v>
      </c>
      <c r="L15" s="21">
        <v>5.2163417613856199E-2</v>
      </c>
      <c r="M15" s="21"/>
      <c r="N15" s="21">
        <v>0.42097996723532499</v>
      </c>
      <c r="O15" s="21">
        <v>0.283129733282868</v>
      </c>
      <c r="P15" s="21">
        <v>0.30838125546137402</v>
      </c>
      <c r="Q15" s="21">
        <v>0.24046343371533499</v>
      </c>
      <c r="R15" s="21"/>
      <c r="S15" s="21">
        <v>0.45360817164415101</v>
      </c>
      <c r="T15" s="21">
        <v>0.28664310650713398</v>
      </c>
      <c r="U15" s="21">
        <v>0.26009975465083002</v>
      </c>
      <c r="V15" s="21">
        <v>0.316104533691621</v>
      </c>
      <c r="W15" s="21">
        <v>0.27295368691559202</v>
      </c>
      <c r="X15" s="21">
        <v>0.33736114059026601</v>
      </c>
      <c r="Y15" s="21">
        <v>0.25267383657411302</v>
      </c>
      <c r="Z15" s="21">
        <v>0.35657576928308798</v>
      </c>
      <c r="AA15" s="21">
        <v>0.380351123857465</v>
      </c>
      <c r="AB15" s="21">
        <v>0.232340317675022</v>
      </c>
      <c r="AC15" s="21">
        <v>0.24599653006093999</v>
      </c>
      <c r="AD15" s="21">
        <v>0.22384397559438099</v>
      </c>
      <c r="AE15" s="21"/>
      <c r="AF15" s="21">
        <v>0.17863269204718399</v>
      </c>
      <c r="AG15" s="21">
        <v>0.29540897972375302</v>
      </c>
      <c r="AH15" s="21">
        <v>0.41442319429477398</v>
      </c>
      <c r="AI15" s="21">
        <v>0.49459556473590399</v>
      </c>
      <c r="AJ15" s="21">
        <v>0.60884302774679</v>
      </c>
      <c r="AK15" s="21"/>
      <c r="AL15" s="21">
        <v>0.46580351603072301</v>
      </c>
      <c r="AM15" s="21">
        <v>0.27697871057429502</v>
      </c>
      <c r="AN15" s="21">
        <v>0.27381904289988102</v>
      </c>
      <c r="AO15" s="21">
        <v>0.27561662089202998</v>
      </c>
      <c r="AP15" s="21">
        <v>0.159438149280309</v>
      </c>
      <c r="AQ15" s="21">
        <v>0.29548771769746301</v>
      </c>
      <c r="AR15" s="21"/>
      <c r="AS15" s="21">
        <v>0.307173427109032</v>
      </c>
      <c r="AT15" s="21">
        <v>0.32599771456272397</v>
      </c>
      <c r="AU15" s="21"/>
      <c r="AV15" s="21">
        <v>0.314126378359184</v>
      </c>
      <c r="AW15" s="21">
        <v>0.29098115364807298</v>
      </c>
    </row>
    <row r="16" spans="2:49" x14ac:dyDescent="0.3">
      <c r="B16" s="18" t="s">
        <v>178</v>
      </c>
      <c r="C16" s="21">
        <v>0.47572267415805503</v>
      </c>
      <c r="D16" s="21">
        <v>0.49834580664973099</v>
      </c>
      <c r="E16" s="21">
        <v>0.45265619760992198</v>
      </c>
      <c r="F16" s="21"/>
      <c r="G16" s="21">
        <v>0.224127181287373</v>
      </c>
      <c r="H16" s="21">
        <v>0.19447051046261599</v>
      </c>
      <c r="I16" s="21">
        <v>0.37965519186352598</v>
      </c>
      <c r="J16" s="21">
        <v>0.54175709543914496</v>
      </c>
      <c r="K16" s="21">
        <v>0.70999568306720595</v>
      </c>
      <c r="L16" s="21">
        <v>0.74016717125586196</v>
      </c>
      <c r="M16" s="21"/>
      <c r="N16" s="21">
        <v>0.41394568028227802</v>
      </c>
      <c r="O16" s="21">
        <v>0.50946334479416</v>
      </c>
      <c r="P16" s="21">
        <v>0.46002058625589998</v>
      </c>
      <c r="Q16" s="21">
        <v>0.52098946163150195</v>
      </c>
      <c r="R16" s="21"/>
      <c r="S16" s="21">
        <v>0.32409013242579898</v>
      </c>
      <c r="T16" s="21">
        <v>0.52511436062196504</v>
      </c>
      <c r="U16" s="21">
        <v>0.527472270396385</v>
      </c>
      <c r="V16" s="21">
        <v>0.501426544400565</v>
      </c>
      <c r="W16" s="21">
        <v>0.49073913506613998</v>
      </c>
      <c r="X16" s="21">
        <v>0.40279674345798899</v>
      </c>
      <c r="Y16" s="21">
        <v>0.51187817723131301</v>
      </c>
      <c r="Z16" s="21">
        <v>0.436554683170983</v>
      </c>
      <c r="AA16" s="21">
        <v>0.452860524745333</v>
      </c>
      <c r="AB16" s="21">
        <v>0.58071181486622103</v>
      </c>
      <c r="AC16" s="21">
        <v>0.52652900624796795</v>
      </c>
      <c r="AD16" s="21">
        <v>0.57879868544864599</v>
      </c>
      <c r="AE16" s="21"/>
      <c r="AF16" s="21">
        <v>0.59694706305412404</v>
      </c>
      <c r="AG16" s="21">
        <v>0.47565635256208999</v>
      </c>
      <c r="AH16" s="21">
        <v>0.41360496494986099</v>
      </c>
      <c r="AI16" s="21">
        <v>0.29755484081991201</v>
      </c>
      <c r="AJ16" s="21">
        <v>0.17674524627646701</v>
      </c>
      <c r="AK16" s="21"/>
      <c r="AL16" s="21">
        <v>0.32323890388205301</v>
      </c>
      <c r="AM16" s="21">
        <v>0.52353777294964399</v>
      </c>
      <c r="AN16" s="21">
        <v>0.50290612370348697</v>
      </c>
      <c r="AO16" s="21">
        <v>0.52319757209828999</v>
      </c>
      <c r="AP16" s="21">
        <v>0.61373887473731403</v>
      </c>
      <c r="AQ16" s="21">
        <v>0.49883922189370999</v>
      </c>
      <c r="AR16" s="21"/>
      <c r="AS16" s="21">
        <v>0.48933918024120099</v>
      </c>
      <c r="AT16" s="21">
        <v>0.45950742610950601</v>
      </c>
      <c r="AU16" s="21"/>
      <c r="AV16" s="21">
        <v>0.48461698547760801</v>
      </c>
      <c r="AW16" s="21">
        <v>0.50033639080647596</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AW21"/>
  <sheetViews>
    <sheetView showGridLines="0" topLeftCell="A2"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8.7706070102874803E-2</v>
      </c>
      <c r="D9" s="17">
        <v>8.8711230418619599E-2</v>
      </c>
      <c r="E9" s="17">
        <v>8.5456293865236205E-2</v>
      </c>
      <c r="F9" s="17"/>
      <c r="G9" s="17">
        <v>0.16122068136961401</v>
      </c>
      <c r="H9" s="17">
        <v>0.18521839677830701</v>
      </c>
      <c r="I9" s="17">
        <v>0.113372983032407</v>
      </c>
      <c r="J9" s="17">
        <v>4.9207191390530002E-2</v>
      </c>
      <c r="K9" s="17">
        <v>2.1587824868413499E-2</v>
      </c>
      <c r="L9" s="17">
        <v>1.39904212082316E-2</v>
      </c>
      <c r="M9" s="17"/>
      <c r="N9" s="17">
        <v>0.11169330410004299</v>
      </c>
      <c r="O9" s="17">
        <v>6.6523559127487197E-2</v>
      </c>
      <c r="P9" s="17">
        <v>9.2278019494880306E-2</v>
      </c>
      <c r="Q9" s="17">
        <v>7.9006179288168304E-2</v>
      </c>
      <c r="R9" s="17"/>
      <c r="S9" s="17">
        <v>0.13614465676658499</v>
      </c>
      <c r="T9" s="17">
        <v>7.44196834931935E-2</v>
      </c>
      <c r="U9" s="17">
        <v>5.2746013402676699E-2</v>
      </c>
      <c r="V9" s="17">
        <v>9.5852313318188498E-2</v>
      </c>
      <c r="W9" s="17">
        <v>6.9424357569009207E-2</v>
      </c>
      <c r="X9" s="17">
        <v>9.7956810524088694E-2</v>
      </c>
      <c r="Y9" s="17">
        <v>6.4216010575903301E-2</v>
      </c>
      <c r="Z9" s="17">
        <v>9.6877194203203995E-2</v>
      </c>
      <c r="AA9" s="17">
        <v>0.13016597645240199</v>
      </c>
      <c r="AB9" s="17">
        <v>4.6397176828134899E-2</v>
      </c>
      <c r="AC9" s="17">
        <v>4.5518503302876802E-2</v>
      </c>
      <c r="AD9" s="17">
        <v>8.8649852616313293E-2</v>
      </c>
      <c r="AE9" s="17"/>
      <c r="AF9" s="17">
        <v>6.2796512087573295E-2</v>
      </c>
      <c r="AG9" s="17">
        <v>7.9977651667632904E-2</v>
      </c>
      <c r="AH9" s="17">
        <v>0.104918993756846</v>
      </c>
      <c r="AI9" s="17">
        <v>0.143861279364839</v>
      </c>
      <c r="AJ9" s="17">
        <v>0.26360164845441703</v>
      </c>
      <c r="AK9" s="17"/>
      <c r="AL9" s="17">
        <v>0.14046795604274701</v>
      </c>
      <c r="AM9" s="17">
        <v>6.5039235115662994E-2</v>
      </c>
      <c r="AN9" s="17">
        <v>5.8647227825192702E-2</v>
      </c>
      <c r="AO9" s="17">
        <v>7.15062494892032E-2</v>
      </c>
      <c r="AP9" s="17">
        <v>6.3986253798778397E-2</v>
      </c>
      <c r="AQ9" s="17">
        <v>0.110431156453488</v>
      </c>
      <c r="AR9" s="17"/>
      <c r="AS9" s="17">
        <v>8.6281954557461196E-2</v>
      </c>
      <c r="AT9" s="17">
        <v>8.9401981423860494E-2</v>
      </c>
      <c r="AU9" s="17"/>
      <c r="AV9" s="17">
        <v>9.9167467247151198E-2</v>
      </c>
      <c r="AW9" s="17">
        <v>5.6273726734559298E-2</v>
      </c>
    </row>
    <row r="10" spans="2:49" x14ac:dyDescent="0.3">
      <c r="B10" s="18" t="s">
        <v>172</v>
      </c>
      <c r="C10" s="17">
        <v>0.25957649505887098</v>
      </c>
      <c r="D10" s="17">
        <v>0.22525959709014501</v>
      </c>
      <c r="E10" s="17">
        <v>0.29398505344805198</v>
      </c>
      <c r="F10" s="17"/>
      <c r="G10" s="17">
        <v>0.42846655457494998</v>
      </c>
      <c r="H10" s="17">
        <v>0.36645467283371602</v>
      </c>
      <c r="I10" s="17">
        <v>0.35365290558406398</v>
      </c>
      <c r="J10" s="17">
        <v>0.271434818993609</v>
      </c>
      <c r="K10" s="17">
        <v>0.14524538690802699</v>
      </c>
      <c r="L10" s="17">
        <v>4.99138874589002E-2</v>
      </c>
      <c r="M10" s="17"/>
      <c r="N10" s="17">
        <v>0.27998376878792702</v>
      </c>
      <c r="O10" s="17">
        <v>0.29464188764898602</v>
      </c>
      <c r="P10" s="17">
        <v>0.229764415869012</v>
      </c>
      <c r="Q10" s="17">
        <v>0.22633908571613001</v>
      </c>
      <c r="R10" s="17"/>
      <c r="S10" s="17">
        <v>0.27230550587722402</v>
      </c>
      <c r="T10" s="17">
        <v>0.25630155751294298</v>
      </c>
      <c r="U10" s="17">
        <v>0.236963454712457</v>
      </c>
      <c r="V10" s="17">
        <v>0.22740558051610199</v>
      </c>
      <c r="W10" s="17">
        <v>0.244609370017315</v>
      </c>
      <c r="X10" s="17">
        <v>0.27219552995873803</v>
      </c>
      <c r="Y10" s="17">
        <v>0.25033429756176401</v>
      </c>
      <c r="Z10" s="17">
        <v>0.26070608321469402</v>
      </c>
      <c r="AA10" s="17">
        <v>0.29581639890794298</v>
      </c>
      <c r="AB10" s="17">
        <v>0.234258594770897</v>
      </c>
      <c r="AC10" s="17">
        <v>0.33411222708594202</v>
      </c>
      <c r="AD10" s="17">
        <v>0.21017655131711499</v>
      </c>
      <c r="AE10" s="17"/>
      <c r="AF10" s="17">
        <v>0.207464856986743</v>
      </c>
      <c r="AG10" s="17">
        <v>0.243836402264274</v>
      </c>
      <c r="AH10" s="17">
        <v>0.30618728241342302</v>
      </c>
      <c r="AI10" s="17">
        <v>0.36135752518790798</v>
      </c>
      <c r="AJ10" s="17">
        <v>0.28598707129434198</v>
      </c>
      <c r="AK10" s="17"/>
      <c r="AL10" s="17">
        <v>0.33208726379851</v>
      </c>
      <c r="AM10" s="17">
        <v>0.237651954636169</v>
      </c>
      <c r="AN10" s="17">
        <v>0.25463468941751299</v>
      </c>
      <c r="AO10" s="17">
        <v>0.26795456508730903</v>
      </c>
      <c r="AP10" s="17">
        <v>0.16042568438128699</v>
      </c>
      <c r="AQ10" s="17">
        <v>0.17845304653479899</v>
      </c>
      <c r="AR10" s="17"/>
      <c r="AS10" s="17">
        <v>0.222650628826078</v>
      </c>
      <c r="AT10" s="17">
        <v>0.30354974904312199</v>
      </c>
      <c r="AU10" s="17"/>
      <c r="AV10" s="17">
        <v>0.208637945764338</v>
      </c>
      <c r="AW10" s="17">
        <v>0.25528385001434201</v>
      </c>
    </row>
    <row r="11" spans="2:49" x14ac:dyDescent="0.3">
      <c r="B11" s="18" t="s">
        <v>173</v>
      </c>
      <c r="C11" s="17">
        <v>0.18348079597078701</v>
      </c>
      <c r="D11" s="17">
        <v>0.181453497955717</v>
      </c>
      <c r="E11" s="17">
        <v>0.18590886099824799</v>
      </c>
      <c r="F11" s="17"/>
      <c r="G11" s="17">
        <v>0.20009591114453901</v>
      </c>
      <c r="H11" s="17">
        <v>0.21670855539691899</v>
      </c>
      <c r="I11" s="17">
        <v>0.202330301274385</v>
      </c>
      <c r="J11" s="17">
        <v>0.21649511388498899</v>
      </c>
      <c r="K11" s="17">
        <v>0.16163931984751401</v>
      </c>
      <c r="L11" s="17">
        <v>0.117787264720187</v>
      </c>
      <c r="M11" s="17"/>
      <c r="N11" s="17">
        <v>0.16160053928490001</v>
      </c>
      <c r="O11" s="17">
        <v>0.18727695502514499</v>
      </c>
      <c r="P11" s="17">
        <v>0.197155715862293</v>
      </c>
      <c r="Q11" s="17">
        <v>0.19314069371745499</v>
      </c>
      <c r="R11" s="17"/>
      <c r="S11" s="17">
        <v>0.22317870135492901</v>
      </c>
      <c r="T11" s="17">
        <v>0.143261209670765</v>
      </c>
      <c r="U11" s="17">
        <v>0.21406732073701801</v>
      </c>
      <c r="V11" s="17">
        <v>0.21751173945149499</v>
      </c>
      <c r="W11" s="17">
        <v>0.18105332846482</v>
      </c>
      <c r="X11" s="17">
        <v>0.18427504304512099</v>
      </c>
      <c r="Y11" s="17">
        <v>0.17285738530331199</v>
      </c>
      <c r="Z11" s="17">
        <v>0.15164548617309601</v>
      </c>
      <c r="AA11" s="17">
        <v>0.14549394328157</v>
      </c>
      <c r="AB11" s="17">
        <v>0.195541183157803</v>
      </c>
      <c r="AC11" s="17">
        <v>0.16100570320382401</v>
      </c>
      <c r="AD11" s="17">
        <v>0.20359876063190899</v>
      </c>
      <c r="AE11" s="17"/>
      <c r="AF11" s="17">
        <v>0.17909076349790801</v>
      </c>
      <c r="AG11" s="17">
        <v>0.18510044595306199</v>
      </c>
      <c r="AH11" s="17">
        <v>0.18660451046151699</v>
      </c>
      <c r="AI11" s="17">
        <v>0.15659861147750201</v>
      </c>
      <c r="AJ11" s="17">
        <v>0.24299512265363599</v>
      </c>
      <c r="AK11" s="17"/>
      <c r="AL11" s="17">
        <v>0.21773093892231701</v>
      </c>
      <c r="AM11" s="17">
        <v>0.16628002835778499</v>
      </c>
      <c r="AN11" s="17">
        <v>0.15428351783208499</v>
      </c>
      <c r="AO11" s="17">
        <v>0.181367084395261</v>
      </c>
      <c r="AP11" s="17">
        <v>0.15647342282327201</v>
      </c>
      <c r="AQ11" s="17">
        <v>0.23222758223557399</v>
      </c>
      <c r="AR11" s="17"/>
      <c r="AS11" s="17">
        <v>0.17621608857185</v>
      </c>
      <c r="AT11" s="17">
        <v>0.19213198973184401</v>
      </c>
      <c r="AU11" s="17"/>
      <c r="AV11" s="17">
        <v>0.184956429224338</v>
      </c>
      <c r="AW11" s="17">
        <v>0.15586128082256201</v>
      </c>
    </row>
    <row r="12" spans="2:49" x14ac:dyDescent="0.3">
      <c r="B12" s="18" t="s">
        <v>174</v>
      </c>
      <c r="C12" s="17">
        <v>0.18894035994184899</v>
      </c>
      <c r="D12" s="17">
        <v>0.19868797360639101</v>
      </c>
      <c r="E12" s="17">
        <v>0.17984469421490601</v>
      </c>
      <c r="F12" s="17"/>
      <c r="G12" s="17">
        <v>0.140650468347114</v>
      </c>
      <c r="H12" s="17">
        <v>0.141107933775839</v>
      </c>
      <c r="I12" s="17">
        <v>0.17679900663197601</v>
      </c>
      <c r="J12" s="17">
        <v>0.220390334511673</v>
      </c>
      <c r="K12" s="17">
        <v>0.22620882028237599</v>
      </c>
      <c r="L12" s="17">
        <v>0.21945890596998799</v>
      </c>
      <c r="M12" s="17"/>
      <c r="N12" s="17">
        <v>0.18400185863306101</v>
      </c>
      <c r="O12" s="17">
        <v>0.18803477762458701</v>
      </c>
      <c r="P12" s="17">
        <v>0.19651764443761599</v>
      </c>
      <c r="Q12" s="17">
        <v>0.18881915991248799</v>
      </c>
      <c r="R12" s="17"/>
      <c r="S12" s="17">
        <v>0.18030763714557599</v>
      </c>
      <c r="T12" s="17">
        <v>0.202259021913366</v>
      </c>
      <c r="U12" s="17">
        <v>0.15008244530349099</v>
      </c>
      <c r="V12" s="17">
        <v>0.204109196088402</v>
      </c>
      <c r="W12" s="17">
        <v>0.23672877317398799</v>
      </c>
      <c r="X12" s="17">
        <v>0.19528074097494799</v>
      </c>
      <c r="Y12" s="17">
        <v>0.19428969013509101</v>
      </c>
      <c r="Z12" s="17">
        <v>0.17083230740288599</v>
      </c>
      <c r="AA12" s="17">
        <v>0.20277396919971699</v>
      </c>
      <c r="AB12" s="17">
        <v>0.16239373567589499</v>
      </c>
      <c r="AC12" s="17">
        <v>0.147122034889623</v>
      </c>
      <c r="AD12" s="17">
        <v>0.20754380099946701</v>
      </c>
      <c r="AE12" s="17"/>
      <c r="AF12" s="17">
        <v>0.222179418761837</v>
      </c>
      <c r="AG12" s="17">
        <v>0.20554014811279001</v>
      </c>
      <c r="AH12" s="17">
        <v>0.18695389602017401</v>
      </c>
      <c r="AI12" s="17">
        <v>0.15846693860022301</v>
      </c>
      <c r="AJ12" s="17">
        <v>5.74194206907465E-2</v>
      </c>
      <c r="AK12" s="17"/>
      <c r="AL12" s="17">
        <v>0.14729815652445499</v>
      </c>
      <c r="AM12" s="17">
        <v>0.216123438606943</v>
      </c>
      <c r="AN12" s="17">
        <v>0.21688183855388499</v>
      </c>
      <c r="AO12" s="17">
        <v>0.183708628867357</v>
      </c>
      <c r="AP12" s="17">
        <v>0.19769671379008599</v>
      </c>
      <c r="AQ12" s="17">
        <v>0.1951493135698</v>
      </c>
      <c r="AR12" s="17"/>
      <c r="AS12" s="17">
        <v>0.20055406702894599</v>
      </c>
      <c r="AT12" s="17">
        <v>0.17511014975205799</v>
      </c>
      <c r="AU12" s="17"/>
      <c r="AV12" s="17">
        <v>0.17546286065530101</v>
      </c>
      <c r="AW12" s="17">
        <v>0.25898733665074603</v>
      </c>
    </row>
    <row r="13" spans="2:49" x14ac:dyDescent="0.3">
      <c r="B13" s="18" t="s">
        <v>175</v>
      </c>
      <c r="C13" s="17">
        <v>0.25409822528573101</v>
      </c>
      <c r="D13" s="17">
        <v>0.28432249969629603</v>
      </c>
      <c r="E13" s="17">
        <v>0.22389957074716399</v>
      </c>
      <c r="F13" s="17"/>
      <c r="G13" s="17">
        <v>6.3136434104810402E-2</v>
      </c>
      <c r="H13" s="17">
        <v>8.2276126429418894E-2</v>
      </c>
      <c r="I13" s="17">
        <v>0.13880115953570901</v>
      </c>
      <c r="J13" s="17">
        <v>0.217880165973414</v>
      </c>
      <c r="K13" s="17">
        <v>0.41792723486417399</v>
      </c>
      <c r="L13" s="17">
        <v>0.53520322769988704</v>
      </c>
      <c r="M13" s="17"/>
      <c r="N13" s="17">
        <v>0.24797279969254299</v>
      </c>
      <c r="O13" s="17">
        <v>0.23757321484130001</v>
      </c>
      <c r="P13" s="17">
        <v>0.26306788418844301</v>
      </c>
      <c r="Q13" s="17">
        <v>0.26920125109981202</v>
      </c>
      <c r="R13" s="17"/>
      <c r="S13" s="17">
        <v>0.15820156846429201</v>
      </c>
      <c r="T13" s="17">
        <v>0.29090290588606899</v>
      </c>
      <c r="U13" s="17">
        <v>0.30124872943658298</v>
      </c>
      <c r="V13" s="17">
        <v>0.22131283974275301</v>
      </c>
      <c r="W13" s="17">
        <v>0.26244373344215499</v>
      </c>
      <c r="X13" s="17">
        <v>0.22081977525077001</v>
      </c>
      <c r="Y13" s="17">
        <v>0.29691330963783602</v>
      </c>
      <c r="Z13" s="17">
        <v>0.309834524106952</v>
      </c>
      <c r="AA13" s="17">
        <v>0.207758690859108</v>
      </c>
      <c r="AB13" s="17">
        <v>0.34684317645560597</v>
      </c>
      <c r="AC13" s="17">
        <v>0.29459294720322998</v>
      </c>
      <c r="AD13" s="17">
        <v>0.231164243595776</v>
      </c>
      <c r="AE13" s="17"/>
      <c r="AF13" s="17">
        <v>0.28558466163382001</v>
      </c>
      <c r="AG13" s="17">
        <v>0.26449666784609599</v>
      </c>
      <c r="AH13" s="17">
        <v>0.19442667052885701</v>
      </c>
      <c r="AI13" s="17">
        <v>0.16461349991294499</v>
      </c>
      <c r="AJ13" s="17">
        <v>0.12008246051218099</v>
      </c>
      <c r="AK13" s="17"/>
      <c r="AL13" s="17">
        <v>0.14062987672430199</v>
      </c>
      <c r="AM13" s="17">
        <v>0.29051360438769103</v>
      </c>
      <c r="AN13" s="17">
        <v>0.275020530344325</v>
      </c>
      <c r="AO13" s="17">
        <v>0.27851814559134302</v>
      </c>
      <c r="AP13" s="17">
        <v>0.37827599679624802</v>
      </c>
      <c r="AQ13" s="17">
        <v>0.25632959799169502</v>
      </c>
      <c r="AR13" s="17"/>
      <c r="AS13" s="17">
        <v>0.289049451014049</v>
      </c>
      <c r="AT13" s="17">
        <v>0.21247647655482901</v>
      </c>
      <c r="AU13" s="17"/>
      <c r="AV13" s="17">
        <v>0.30262977633105997</v>
      </c>
      <c r="AW13" s="17">
        <v>0.25742311950237801</v>
      </c>
    </row>
    <row r="14" spans="2:49" x14ac:dyDescent="0.3">
      <c r="B14" s="18" t="s">
        <v>176</v>
      </c>
      <c r="C14" s="17">
        <v>2.6198053639886799E-2</v>
      </c>
      <c r="D14" s="17">
        <v>2.1565201232832301E-2</v>
      </c>
      <c r="E14" s="17">
        <v>3.0905526726394301E-2</v>
      </c>
      <c r="F14" s="17"/>
      <c r="G14" s="17">
        <v>6.4299504589727299E-3</v>
      </c>
      <c r="H14" s="17">
        <v>8.2343147857996193E-3</v>
      </c>
      <c r="I14" s="17">
        <v>1.50436439414573E-2</v>
      </c>
      <c r="J14" s="17">
        <v>2.4592375245783501E-2</v>
      </c>
      <c r="K14" s="17">
        <v>2.73914132294963E-2</v>
      </c>
      <c r="L14" s="17">
        <v>6.3646292942806104E-2</v>
      </c>
      <c r="M14" s="17"/>
      <c r="N14" s="17">
        <v>1.47477295015261E-2</v>
      </c>
      <c r="O14" s="17">
        <v>2.5949605732495499E-2</v>
      </c>
      <c r="P14" s="17">
        <v>2.1216320147755301E-2</v>
      </c>
      <c r="Q14" s="17">
        <v>4.3493630265946999E-2</v>
      </c>
      <c r="R14" s="17"/>
      <c r="S14" s="17">
        <v>2.98619303913936E-2</v>
      </c>
      <c r="T14" s="17">
        <v>3.2855621523664301E-2</v>
      </c>
      <c r="U14" s="17">
        <v>4.4892036407775199E-2</v>
      </c>
      <c r="V14" s="17">
        <v>3.38083308830587E-2</v>
      </c>
      <c r="W14" s="17">
        <v>5.7404373327122503E-3</v>
      </c>
      <c r="X14" s="17">
        <v>2.9472100246333899E-2</v>
      </c>
      <c r="Y14" s="17">
        <v>2.13893067860941E-2</v>
      </c>
      <c r="Z14" s="17">
        <v>1.01044048991686E-2</v>
      </c>
      <c r="AA14" s="17">
        <v>1.7991021299259599E-2</v>
      </c>
      <c r="AB14" s="17">
        <v>1.45661331116644E-2</v>
      </c>
      <c r="AC14" s="17">
        <v>1.76485843145038E-2</v>
      </c>
      <c r="AD14" s="17">
        <v>5.8866790839419501E-2</v>
      </c>
      <c r="AE14" s="17"/>
      <c r="AF14" s="17">
        <v>4.2883787032119799E-2</v>
      </c>
      <c r="AG14" s="17">
        <v>2.1048684156145501E-2</v>
      </c>
      <c r="AH14" s="17">
        <v>2.09086468191821E-2</v>
      </c>
      <c r="AI14" s="17">
        <v>1.5102145456583499E-2</v>
      </c>
      <c r="AJ14" s="17">
        <v>2.9914276394677801E-2</v>
      </c>
      <c r="AK14" s="17"/>
      <c r="AL14" s="17">
        <v>2.1785807987669201E-2</v>
      </c>
      <c r="AM14" s="17">
        <v>2.43917388957486E-2</v>
      </c>
      <c r="AN14" s="17">
        <v>4.0532196026999402E-2</v>
      </c>
      <c r="AO14" s="17">
        <v>1.6945326569527699E-2</v>
      </c>
      <c r="AP14" s="17">
        <v>4.31419284103286E-2</v>
      </c>
      <c r="AQ14" s="17">
        <v>2.74093032146446E-2</v>
      </c>
      <c r="AR14" s="17"/>
      <c r="AS14" s="17">
        <v>2.5247810001616099E-2</v>
      </c>
      <c r="AT14" s="17">
        <v>2.7329653494286E-2</v>
      </c>
      <c r="AU14" s="17"/>
      <c r="AV14" s="17">
        <v>2.91455207778125E-2</v>
      </c>
      <c r="AW14" s="17">
        <v>1.6170686275412599E-2</v>
      </c>
    </row>
    <row r="15" spans="2:49" x14ac:dyDescent="0.3">
      <c r="B15" s="18" t="s">
        <v>177</v>
      </c>
      <c r="C15" s="21">
        <v>0.34728256516174599</v>
      </c>
      <c r="D15" s="21">
        <v>0.31397082750876498</v>
      </c>
      <c r="E15" s="21">
        <v>0.37944134731328799</v>
      </c>
      <c r="F15" s="21"/>
      <c r="G15" s="21">
        <v>0.58968723594456396</v>
      </c>
      <c r="H15" s="21">
        <v>0.551673069612024</v>
      </c>
      <c r="I15" s="21">
        <v>0.46702588861647198</v>
      </c>
      <c r="J15" s="21">
        <v>0.32064201038413997</v>
      </c>
      <c r="K15" s="21">
        <v>0.16683321177644</v>
      </c>
      <c r="L15" s="21">
        <v>6.3904308667131801E-2</v>
      </c>
      <c r="M15" s="21"/>
      <c r="N15" s="21">
        <v>0.39167707288796999</v>
      </c>
      <c r="O15" s="21">
        <v>0.361165446776473</v>
      </c>
      <c r="P15" s="21">
        <v>0.32204243536389299</v>
      </c>
      <c r="Q15" s="21">
        <v>0.30534526500429798</v>
      </c>
      <c r="R15" s="21"/>
      <c r="S15" s="21">
        <v>0.40845016264380901</v>
      </c>
      <c r="T15" s="21">
        <v>0.33072124100613598</v>
      </c>
      <c r="U15" s="21">
        <v>0.28970946811513398</v>
      </c>
      <c r="V15" s="21">
        <v>0.32325789383429099</v>
      </c>
      <c r="W15" s="21">
        <v>0.31403372758632397</v>
      </c>
      <c r="X15" s="21">
        <v>0.37015234048282702</v>
      </c>
      <c r="Y15" s="21">
        <v>0.31455030813766699</v>
      </c>
      <c r="Z15" s="21">
        <v>0.35758327741789803</v>
      </c>
      <c r="AA15" s="21">
        <v>0.425982375360345</v>
      </c>
      <c r="AB15" s="21">
        <v>0.28065577159903199</v>
      </c>
      <c r="AC15" s="21">
        <v>0.379630730388819</v>
      </c>
      <c r="AD15" s="21">
        <v>0.29882640393342802</v>
      </c>
      <c r="AE15" s="21"/>
      <c r="AF15" s="21">
        <v>0.27026136907431603</v>
      </c>
      <c r="AG15" s="21">
        <v>0.32381405393190699</v>
      </c>
      <c r="AH15" s="21">
        <v>0.41110627617026901</v>
      </c>
      <c r="AI15" s="21">
        <v>0.50521880455274704</v>
      </c>
      <c r="AJ15" s="21">
        <v>0.549588719748759</v>
      </c>
      <c r="AK15" s="21"/>
      <c r="AL15" s="21">
        <v>0.47255521984125598</v>
      </c>
      <c r="AM15" s="21">
        <v>0.30269118975183201</v>
      </c>
      <c r="AN15" s="21">
        <v>0.31328191724270499</v>
      </c>
      <c r="AO15" s="21">
        <v>0.339460814576512</v>
      </c>
      <c r="AP15" s="21">
        <v>0.224411938180066</v>
      </c>
      <c r="AQ15" s="21">
        <v>0.28888420298828699</v>
      </c>
      <c r="AR15" s="21"/>
      <c r="AS15" s="21">
        <v>0.30893258338353902</v>
      </c>
      <c r="AT15" s="21">
        <v>0.39295173046698301</v>
      </c>
      <c r="AU15" s="21"/>
      <c r="AV15" s="21">
        <v>0.307805413011489</v>
      </c>
      <c r="AW15" s="21">
        <v>0.311557576748901</v>
      </c>
    </row>
    <row r="16" spans="2:49" x14ac:dyDescent="0.3">
      <c r="B16" s="18" t="s">
        <v>178</v>
      </c>
      <c r="C16" s="21">
        <v>0.44303858522758</v>
      </c>
      <c r="D16" s="21">
        <v>0.48301047330268598</v>
      </c>
      <c r="E16" s="21">
        <v>0.403744264962069</v>
      </c>
      <c r="F16" s="21"/>
      <c r="G16" s="21">
        <v>0.20378690245192399</v>
      </c>
      <c r="H16" s="21">
        <v>0.223384060205257</v>
      </c>
      <c r="I16" s="21">
        <v>0.31560016616768599</v>
      </c>
      <c r="J16" s="21">
        <v>0.43827050048508798</v>
      </c>
      <c r="K16" s="21">
        <v>0.64413605514654904</v>
      </c>
      <c r="L16" s="21">
        <v>0.754662133669876</v>
      </c>
      <c r="M16" s="21"/>
      <c r="N16" s="21">
        <v>0.431974658325604</v>
      </c>
      <c r="O16" s="21">
        <v>0.42560799246588699</v>
      </c>
      <c r="P16" s="21">
        <v>0.459585528626059</v>
      </c>
      <c r="Q16" s="21">
        <v>0.45802041101230001</v>
      </c>
      <c r="R16" s="21"/>
      <c r="S16" s="21">
        <v>0.33850920560986802</v>
      </c>
      <c r="T16" s="21">
        <v>0.49316192779943502</v>
      </c>
      <c r="U16" s="21">
        <v>0.451331174740074</v>
      </c>
      <c r="V16" s="21">
        <v>0.42542203583115501</v>
      </c>
      <c r="W16" s="21">
        <v>0.49917250661614299</v>
      </c>
      <c r="X16" s="21">
        <v>0.41610051622571798</v>
      </c>
      <c r="Y16" s="21">
        <v>0.49120299977292697</v>
      </c>
      <c r="Z16" s="21">
        <v>0.48066683150983802</v>
      </c>
      <c r="AA16" s="21">
        <v>0.41053266005882499</v>
      </c>
      <c r="AB16" s="21">
        <v>0.50923691213150102</v>
      </c>
      <c r="AC16" s="21">
        <v>0.44171498209285398</v>
      </c>
      <c r="AD16" s="21">
        <v>0.43870804459524299</v>
      </c>
      <c r="AE16" s="21"/>
      <c r="AF16" s="21">
        <v>0.50776408039565701</v>
      </c>
      <c r="AG16" s="21">
        <v>0.47003681595888602</v>
      </c>
      <c r="AH16" s="21">
        <v>0.38138056654903102</v>
      </c>
      <c r="AI16" s="21">
        <v>0.32308043851316698</v>
      </c>
      <c r="AJ16" s="21">
        <v>0.17750188120292701</v>
      </c>
      <c r="AK16" s="21"/>
      <c r="AL16" s="21">
        <v>0.28792803324875699</v>
      </c>
      <c r="AM16" s="21">
        <v>0.50663704299463397</v>
      </c>
      <c r="AN16" s="21">
        <v>0.49190236889821098</v>
      </c>
      <c r="AO16" s="21">
        <v>0.46222677445869897</v>
      </c>
      <c r="AP16" s="21">
        <v>0.57597271058633404</v>
      </c>
      <c r="AQ16" s="21">
        <v>0.451478911561494</v>
      </c>
      <c r="AR16" s="21"/>
      <c r="AS16" s="21">
        <v>0.48960351804299501</v>
      </c>
      <c r="AT16" s="21">
        <v>0.38758662630688701</v>
      </c>
      <c r="AU16" s="21"/>
      <c r="AV16" s="21">
        <v>0.47809263698636101</v>
      </c>
      <c r="AW16" s="21">
        <v>0.51641045615312398</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AW21"/>
  <sheetViews>
    <sheetView showGridLines="0" topLeftCell="A2" workbookViewId="0">
      <pane xSplit="2" topLeftCell="C1" activePane="topRight" state="frozen"/>
      <selection pane="topRight" activeCell="C8" sqref="C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8.4432372038907993E-2</v>
      </c>
      <c r="D9" s="17">
        <v>0.10862265564175</v>
      </c>
      <c r="E9" s="17">
        <v>6.0466060587435401E-2</v>
      </c>
      <c r="F9" s="17"/>
      <c r="G9" s="17">
        <v>0.13072591521768301</v>
      </c>
      <c r="H9" s="17">
        <v>0.198157152582742</v>
      </c>
      <c r="I9" s="17">
        <v>9.6539020055122299E-2</v>
      </c>
      <c r="J9" s="17">
        <v>6.6499818084021195E-2</v>
      </c>
      <c r="K9" s="17">
        <v>2.19742915855488E-2</v>
      </c>
      <c r="L9" s="17">
        <v>7.6831503585621597E-3</v>
      </c>
      <c r="M9" s="17"/>
      <c r="N9" s="17">
        <v>0.134724165837528</v>
      </c>
      <c r="O9" s="17">
        <v>6.3990653894380495E-2</v>
      </c>
      <c r="P9" s="17">
        <v>8.7725772190534596E-2</v>
      </c>
      <c r="Q9" s="17">
        <v>4.7638310779823799E-2</v>
      </c>
      <c r="R9" s="17"/>
      <c r="S9" s="17">
        <v>0.15557999049356599</v>
      </c>
      <c r="T9" s="17">
        <v>7.3716406219473701E-2</v>
      </c>
      <c r="U9" s="17">
        <v>6.5366943544245701E-2</v>
      </c>
      <c r="V9" s="17">
        <v>5.9971588658801797E-2</v>
      </c>
      <c r="W9" s="17">
        <v>5.8856424272851302E-2</v>
      </c>
      <c r="X9" s="17">
        <v>7.7531460764521901E-2</v>
      </c>
      <c r="Y9" s="17">
        <v>4.9063838730512198E-2</v>
      </c>
      <c r="Z9" s="17">
        <v>9.8126920810974003E-2</v>
      </c>
      <c r="AA9" s="17">
        <v>0.10437318476966401</v>
      </c>
      <c r="AB9" s="17">
        <v>5.77346547096802E-2</v>
      </c>
      <c r="AC9" s="17">
        <v>7.2363551578847093E-2</v>
      </c>
      <c r="AD9" s="17">
        <v>0.106036094111951</v>
      </c>
      <c r="AE9" s="17"/>
      <c r="AF9" s="17">
        <v>4.7607987239079101E-2</v>
      </c>
      <c r="AG9" s="17">
        <v>6.7965044061927493E-2</v>
      </c>
      <c r="AH9" s="17">
        <v>0.11328872593142</v>
      </c>
      <c r="AI9" s="17">
        <v>0.15041978187098801</v>
      </c>
      <c r="AJ9" s="17">
        <v>0.31222957642139498</v>
      </c>
      <c r="AK9" s="17"/>
      <c r="AL9" s="17">
        <v>0.15979027956441</v>
      </c>
      <c r="AM9" s="17">
        <v>5.8548493638189703E-2</v>
      </c>
      <c r="AN9" s="17">
        <v>9.3703173022517502E-2</v>
      </c>
      <c r="AO9" s="17">
        <v>3.11681936895183E-2</v>
      </c>
      <c r="AP9" s="17">
        <v>1.9769154316569101E-2</v>
      </c>
      <c r="AQ9" s="17">
        <v>0.137346711857394</v>
      </c>
      <c r="AR9" s="17"/>
      <c r="AS9" s="17">
        <v>9.6256666763172904E-2</v>
      </c>
      <c r="AT9" s="17">
        <v>7.0351383069907694E-2</v>
      </c>
      <c r="AU9" s="17"/>
      <c r="AV9" s="17">
        <v>0.10286435499897</v>
      </c>
      <c r="AW9" s="17">
        <v>8.0868453757015304E-2</v>
      </c>
    </row>
    <row r="10" spans="2:49" x14ac:dyDescent="0.3">
      <c r="B10" s="18" t="s">
        <v>172</v>
      </c>
      <c r="C10" s="17">
        <v>0.21889674507010601</v>
      </c>
      <c r="D10" s="17">
        <v>0.23350772997602601</v>
      </c>
      <c r="E10" s="17">
        <v>0.20621946423541099</v>
      </c>
      <c r="F10" s="17"/>
      <c r="G10" s="17">
        <v>0.38351047410466499</v>
      </c>
      <c r="H10" s="17">
        <v>0.39036495699893298</v>
      </c>
      <c r="I10" s="17">
        <v>0.29309321144980199</v>
      </c>
      <c r="J10" s="17">
        <v>0.15968319003592299</v>
      </c>
      <c r="K10" s="17">
        <v>9.1334755181081695E-2</v>
      </c>
      <c r="L10" s="17">
        <v>4.2540661996500202E-2</v>
      </c>
      <c r="M10" s="17"/>
      <c r="N10" s="17">
        <v>0.24755119657822799</v>
      </c>
      <c r="O10" s="17">
        <v>0.23052302475310199</v>
      </c>
      <c r="P10" s="17">
        <v>0.209801482889206</v>
      </c>
      <c r="Q10" s="17">
        <v>0.18434931819168701</v>
      </c>
      <c r="R10" s="17"/>
      <c r="S10" s="17">
        <v>0.21144469956404999</v>
      </c>
      <c r="T10" s="17">
        <v>0.211302162099717</v>
      </c>
      <c r="U10" s="17">
        <v>0.184703327384452</v>
      </c>
      <c r="V10" s="17">
        <v>0.24643191601087999</v>
      </c>
      <c r="W10" s="17">
        <v>0.21306426333101799</v>
      </c>
      <c r="X10" s="17">
        <v>0.21930887004590399</v>
      </c>
      <c r="Y10" s="17">
        <v>0.21805457171649101</v>
      </c>
      <c r="Z10" s="17">
        <v>0.250210016169991</v>
      </c>
      <c r="AA10" s="17">
        <v>0.28237417299744599</v>
      </c>
      <c r="AB10" s="17">
        <v>0.19547526230975401</v>
      </c>
      <c r="AC10" s="17">
        <v>0.19038799535175399</v>
      </c>
      <c r="AD10" s="17">
        <v>0.15330671795001599</v>
      </c>
      <c r="AE10" s="17"/>
      <c r="AF10" s="17">
        <v>0.16112495864509799</v>
      </c>
      <c r="AG10" s="17">
        <v>0.19219962494634299</v>
      </c>
      <c r="AH10" s="17">
        <v>0.26497254528903902</v>
      </c>
      <c r="AI10" s="17">
        <v>0.32074228062647098</v>
      </c>
      <c r="AJ10" s="17">
        <v>0.26984822411630099</v>
      </c>
      <c r="AK10" s="17"/>
      <c r="AL10" s="17">
        <v>0.28298965302492102</v>
      </c>
      <c r="AM10" s="17">
        <v>0.198369383786514</v>
      </c>
      <c r="AN10" s="17">
        <v>0.21151249482319201</v>
      </c>
      <c r="AO10" s="17">
        <v>0.20840640711320199</v>
      </c>
      <c r="AP10" s="17">
        <v>0.15611370774939201</v>
      </c>
      <c r="AQ10" s="17">
        <v>0.176253117608343</v>
      </c>
      <c r="AR10" s="17"/>
      <c r="AS10" s="17">
        <v>0.189172925376903</v>
      </c>
      <c r="AT10" s="17">
        <v>0.25429342512389902</v>
      </c>
      <c r="AU10" s="17"/>
      <c r="AV10" s="17">
        <v>0.18359323803458</v>
      </c>
      <c r="AW10" s="17">
        <v>0.202167094330921</v>
      </c>
    </row>
    <row r="11" spans="2:49" x14ac:dyDescent="0.3">
      <c r="B11" s="18" t="s">
        <v>173</v>
      </c>
      <c r="C11" s="17">
        <v>0.22012946956538201</v>
      </c>
      <c r="D11" s="17">
        <v>0.21141270714497801</v>
      </c>
      <c r="E11" s="17">
        <v>0.22928317877441101</v>
      </c>
      <c r="F11" s="17"/>
      <c r="G11" s="17">
        <v>0.25256854833491199</v>
      </c>
      <c r="H11" s="17">
        <v>0.187555185073258</v>
      </c>
      <c r="I11" s="17">
        <v>0.242642197203948</v>
      </c>
      <c r="J11" s="17">
        <v>0.259567023156899</v>
      </c>
      <c r="K11" s="17">
        <v>0.21394396156642601</v>
      </c>
      <c r="L11" s="17">
        <v>0.17856285123146901</v>
      </c>
      <c r="M11" s="17"/>
      <c r="N11" s="17">
        <v>0.20584479316552301</v>
      </c>
      <c r="O11" s="17">
        <v>0.214612249967956</v>
      </c>
      <c r="P11" s="17">
        <v>0.232013325842648</v>
      </c>
      <c r="Q11" s="17">
        <v>0.23324790259037301</v>
      </c>
      <c r="R11" s="17"/>
      <c r="S11" s="17">
        <v>0.28189509432552501</v>
      </c>
      <c r="T11" s="17">
        <v>0.183707620696475</v>
      </c>
      <c r="U11" s="17">
        <v>0.195440943193259</v>
      </c>
      <c r="V11" s="17">
        <v>0.20906476312647501</v>
      </c>
      <c r="W11" s="17">
        <v>0.22495426314611799</v>
      </c>
      <c r="X11" s="17">
        <v>0.225070416921793</v>
      </c>
      <c r="Y11" s="17">
        <v>0.20030239659362001</v>
      </c>
      <c r="Z11" s="17">
        <v>0.19725090540524701</v>
      </c>
      <c r="AA11" s="17">
        <v>0.179851313854413</v>
      </c>
      <c r="AB11" s="17">
        <v>0.28170287404033201</v>
      </c>
      <c r="AC11" s="17">
        <v>0.22409504720151299</v>
      </c>
      <c r="AD11" s="17">
        <v>0.20226458289775701</v>
      </c>
      <c r="AE11" s="17"/>
      <c r="AF11" s="17">
        <v>0.237545284935861</v>
      </c>
      <c r="AG11" s="17">
        <v>0.22618992663999599</v>
      </c>
      <c r="AH11" s="17">
        <v>0.21759553022293299</v>
      </c>
      <c r="AI11" s="17">
        <v>0.21428664427296101</v>
      </c>
      <c r="AJ11" s="17">
        <v>0.24058692585101499</v>
      </c>
      <c r="AK11" s="17"/>
      <c r="AL11" s="17">
        <v>0.24206024254637401</v>
      </c>
      <c r="AM11" s="17">
        <v>0.20097090455827701</v>
      </c>
      <c r="AN11" s="17">
        <v>0.21388715586992901</v>
      </c>
      <c r="AO11" s="17">
        <v>0.21816599969515199</v>
      </c>
      <c r="AP11" s="17">
        <v>0.22665004854793799</v>
      </c>
      <c r="AQ11" s="17">
        <v>0.223828052226859</v>
      </c>
      <c r="AR11" s="17"/>
      <c r="AS11" s="17">
        <v>0.21128176316470099</v>
      </c>
      <c r="AT11" s="17">
        <v>0.230665781382212</v>
      </c>
      <c r="AU11" s="17"/>
      <c r="AV11" s="17">
        <v>0.213158657583118</v>
      </c>
      <c r="AW11" s="17">
        <v>0.20691078649782099</v>
      </c>
    </row>
    <row r="12" spans="2:49" x14ac:dyDescent="0.3">
      <c r="B12" s="18" t="s">
        <v>174</v>
      </c>
      <c r="C12" s="17">
        <v>0.188341723572614</v>
      </c>
      <c r="D12" s="17">
        <v>0.16227000253507401</v>
      </c>
      <c r="E12" s="17">
        <v>0.21512767391670101</v>
      </c>
      <c r="F12" s="17"/>
      <c r="G12" s="17">
        <v>0.13119456702740401</v>
      </c>
      <c r="H12" s="17">
        <v>0.13663572222118101</v>
      </c>
      <c r="I12" s="17">
        <v>0.161946266188434</v>
      </c>
      <c r="J12" s="17">
        <v>0.235352722859931</v>
      </c>
      <c r="K12" s="17">
        <v>0.23460046443653701</v>
      </c>
      <c r="L12" s="17">
        <v>0.22090544299394199</v>
      </c>
      <c r="M12" s="17"/>
      <c r="N12" s="17">
        <v>0.16535273633366099</v>
      </c>
      <c r="O12" s="17">
        <v>0.196495302204864</v>
      </c>
      <c r="P12" s="17">
        <v>0.17690198940037</v>
      </c>
      <c r="Q12" s="17">
        <v>0.21312915926576401</v>
      </c>
      <c r="R12" s="17"/>
      <c r="S12" s="17">
        <v>0.149604314361626</v>
      </c>
      <c r="T12" s="17">
        <v>0.18269776924570399</v>
      </c>
      <c r="U12" s="17">
        <v>0.18666533943268299</v>
      </c>
      <c r="V12" s="17">
        <v>0.18676098041108899</v>
      </c>
      <c r="W12" s="17">
        <v>0.267505974561566</v>
      </c>
      <c r="X12" s="17">
        <v>0.22041352796090899</v>
      </c>
      <c r="Y12" s="17">
        <v>0.204554895574275</v>
      </c>
      <c r="Z12" s="17">
        <v>0.150310154563945</v>
      </c>
      <c r="AA12" s="17">
        <v>0.18316740266654799</v>
      </c>
      <c r="AB12" s="17">
        <v>0.16797273105374599</v>
      </c>
      <c r="AC12" s="17">
        <v>0.18486625982804999</v>
      </c>
      <c r="AD12" s="17">
        <v>0.21570303908698399</v>
      </c>
      <c r="AE12" s="17"/>
      <c r="AF12" s="17">
        <v>0.217455517032449</v>
      </c>
      <c r="AG12" s="17">
        <v>0.217256511649145</v>
      </c>
      <c r="AH12" s="17">
        <v>0.18463607097059101</v>
      </c>
      <c r="AI12" s="17">
        <v>0.121209188101162</v>
      </c>
      <c r="AJ12" s="17">
        <v>8.9522155658565097E-2</v>
      </c>
      <c r="AK12" s="17"/>
      <c r="AL12" s="17">
        <v>0.14250078947136199</v>
      </c>
      <c r="AM12" s="17">
        <v>0.21479283430592599</v>
      </c>
      <c r="AN12" s="17">
        <v>0.19216334364003501</v>
      </c>
      <c r="AO12" s="17">
        <v>0.21201461643887401</v>
      </c>
      <c r="AP12" s="17">
        <v>0.20427591030852699</v>
      </c>
      <c r="AQ12" s="17">
        <v>0.15423433459111399</v>
      </c>
      <c r="AR12" s="17"/>
      <c r="AS12" s="17">
        <v>0.19780662329339099</v>
      </c>
      <c r="AT12" s="17">
        <v>0.17707042565008799</v>
      </c>
      <c r="AU12" s="17"/>
      <c r="AV12" s="17">
        <v>0.18911425537430099</v>
      </c>
      <c r="AW12" s="17">
        <v>0.21804971048116201</v>
      </c>
    </row>
    <row r="13" spans="2:49" x14ac:dyDescent="0.3">
      <c r="B13" s="18" t="s">
        <v>175</v>
      </c>
      <c r="C13" s="17">
        <v>0.26220373983212097</v>
      </c>
      <c r="D13" s="17">
        <v>0.25771598128875001</v>
      </c>
      <c r="E13" s="17">
        <v>0.264106392068997</v>
      </c>
      <c r="F13" s="17"/>
      <c r="G13" s="17">
        <v>8.5837887844557301E-2</v>
      </c>
      <c r="H13" s="17">
        <v>7.9162930276254095E-2</v>
      </c>
      <c r="I13" s="17">
        <v>0.18448749914773399</v>
      </c>
      <c r="J13" s="17">
        <v>0.259420775981475</v>
      </c>
      <c r="K13" s="17">
        <v>0.40389080259184901</v>
      </c>
      <c r="L13" s="17">
        <v>0.49961325283719499</v>
      </c>
      <c r="M13" s="17"/>
      <c r="N13" s="17">
        <v>0.23119212619243401</v>
      </c>
      <c r="O13" s="17">
        <v>0.27171387166491801</v>
      </c>
      <c r="P13" s="17">
        <v>0.270321297990542</v>
      </c>
      <c r="Q13" s="17">
        <v>0.27794727751878301</v>
      </c>
      <c r="R13" s="17"/>
      <c r="S13" s="17">
        <v>0.17194877246798401</v>
      </c>
      <c r="T13" s="17">
        <v>0.31623738161349202</v>
      </c>
      <c r="U13" s="17">
        <v>0.31105929668912202</v>
      </c>
      <c r="V13" s="17">
        <v>0.26358731448134198</v>
      </c>
      <c r="W13" s="17">
        <v>0.229427402872665</v>
      </c>
      <c r="X13" s="17">
        <v>0.23073416759585899</v>
      </c>
      <c r="Y13" s="17">
        <v>0.311688945504912</v>
      </c>
      <c r="Z13" s="17">
        <v>0.293997598150673</v>
      </c>
      <c r="AA13" s="17">
        <v>0.23764643014161699</v>
      </c>
      <c r="AB13" s="17">
        <v>0.29053770246835198</v>
      </c>
      <c r="AC13" s="17">
        <v>0.29356809851446303</v>
      </c>
      <c r="AD13" s="17">
        <v>0.26420384721692602</v>
      </c>
      <c r="AE13" s="17"/>
      <c r="AF13" s="17">
        <v>0.30171622503717199</v>
      </c>
      <c r="AG13" s="17">
        <v>0.278710065578684</v>
      </c>
      <c r="AH13" s="17">
        <v>0.19833266934096699</v>
      </c>
      <c r="AI13" s="17">
        <v>0.16993079098848701</v>
      </c>
      <c r="AJ13" s="17">
        <v>5.7898841558045297E-2</v>
      </c>
      <c r="AK13" s="17"/>
      <c r="AL13" s="17">
        <v>0.151236905417515</v>
      </c>
      <c r="AM13" s="17">
        <v>0.29613211900196501</v>
      </c>
      <c r="AN13" s="17">
        <v>0.26518358913218998</v>
      </c>
      <c r="AO13" s="17">
        <v>0.31254895855506398</v>
      </c>
      <c r="AP13" s="17">
        <v>0.35335832840409098</v>
      </c>
      <c r="AQ13" s="17">
        <v>0.28016299241238701</v>
      </c>
      <c r="AR13" s="17"/>
      <c r="AS13" s="17">
        <v>0.28134852383068498</v>
      </c>
      <c r="AT13" s="17">
        <v>0.2394051291256</v>
      </c>
      <c r="AU13" s="17"/>
      <c r="AV13" s="17">
        <v>0.28355707656658402</v>
      </c>
      <c r="AW13" s="17">
        <v>0.27620516979784399</v>
      </c>
    </row>
    <row r="14" spans="2:49" x14ac:dyDescent="0.3">
      <c r="B14" s="18" t="s">
        <v>176</v>
      </c>
      <c r="C14" s="17">
        <v>2.5995949920868601E-2</v>
      </c>
      <c r="D14" s="17">
        <v>2.64709234134211E-2</v>
      </c>
      <c r="E14" s="17">
        <v>2.4797230417044201E-2</v>
      </c>
      <c r="F14" s="17"/>
      <c r="G14" s="17">
        <v>1.61626074707787E-2</v>
      </c>
      <c r="H14" s="17">
        <v>8.1240528476314699E-3</v>
      </c>
      <c r="I14" s="17">
        <v>2.1291805954959199E-2</v>
      </c>
      <c r="J14" s="17">
        <v>1.94764698817512E-2</v>
      </c>
      <c r="K14" s="17">
        <v>3.4255724638558201E-2</v>
      </c>
      <c r="L14" s="17">
        <v>5.06946405823318E-2</v>
      </c>
      <c r="M14" s="17"/>
      <c r="N14" s="17">
        <v>1.53349818926268E-2</v>
      </c>
      <c r="O14" s="17">
        <v>2.2664897514779399E-2</v>
      </c>
      <c r="P14" s="17">
        <v>2.32361316867001E-2</v>
      </c>
      <c r="Q14" s="17">
        <v>4.3688031653569603E-2</v>
      </c>
      <c r="R14" s="17"/>
      <c r="S14" s="17">
        <v>2.9527128787248301E-2</v>
      </c>
      <c r="T14" s="17">
        <v>3.2338660125139002E-2</v>
      </c>
      <c r="U14" s="17">
        <v>5.6764149756238197E-2</v>
      </c>
      <c r="V14" s="17">
        <v>3.4183437311411602E-2</v>
      </c>
      <c r="W14" s="17">
        <v>6.1916718157823004E-3</v>
      </c>
      <c r="X14" s="17">
        <v>2.6941556711012699E-2</v>
      </c>
      <c r="Y14" s="17">
        <v>1.6335351880189398E-2</v>
      </c>
      <c r="Z14" s="17">
        <v>1.01044048991686E-2</v>
      </c>
      <c r="AA14" s="17">
        <v>1.25874955703109E-2</v>
      </c>
      <c r="AB14" s="17">
        <v>6.5767754181355904E-3</v>
      </c>
      <c r="AC14" s="17">
        <v>3.4719047525371499E-2</v>
      </c>
      <c r="AD14" s="17">
        <v>5.8485718736366502E-2</v>
      </c>
      <c r="AE14" s="17"/>
      <c r="AF14" s="17">
        <v>3.4550027110341101E-2</v>
      </c>
      <c r="AG14" s="17">
        <v>1.76788271239052E-2</v>
      </c>
      <c r="AH14" s="17">
        <v>2.11744582450503E-2</v>
      </c>
      <c r="AI14" s="17">
        <v>2.3411314139931201E-2</v>
      </c>
      <c r="AJ14" s="17">
        <v>2.9914276394677801E-2</v>
      </c>
      <c r="AK14" s="17"/>
      <c r="AL14" s="17">
        <v>2.1422129975417099E-2</v>
      </c>
      <c r="AM14" s="17">
        <v>3.1186264709128102E-2</v>
      </c>
      <c r="AN14" s="17">
        <v>2.35502435121362E-2</v>
      </c>
      <c r="AO14" s="17">
        <v>1.76958245081901E-2</v>
      </c>
      <c r="AP14" s="17">
        <v>3.9832850673483598E-2</v>
      </c>
      <c r="AQ14" s="17">
        <v>2.8174791303903601E-2</v>
      </c>
      <c r="AR14" s="17"/>
      <c r="AS14" s="17">
        <v>2.4133497571148101E-2</v>
      </c>
      <c r="AT14" s="17">
        <v>2.8213855648293099E-2</v>
      </c>
      <c r="AU14" s="17"/>
      <c r="AV14" s="17">
        <v>2.7712417442447301E-2</v>
      </c>
      <c r="AW14" s="17">
        <v>1.5798785135236401E-2</v>
      </c>
    </row>
    <row r="15" spans="2:49" x14ac:dyDescent="0.3">
      <c r="B15" s="18" t="s">
        <v>177</v>
      </c>
      <c r="C15" s="21">
        <v>0.303329117109014</v>
      </c>
      <c r="D15" s="21">
        <v>0.34213038561777698</v>
      </c>
      <c r="E15" s="21">
        <v>0.26668552482284702</v>
      </c>
      <c r="F15" s="21"/>
      <c r="G15" s="21">
        <v>0.51423638932234805</v>
      </c>
      <c r="H15" s="21">
        <v>0.58852210958167495</v>
      </c>
      <c r="I15" s="21">
        <v>0.38963223150492499</v>
      </c>
      <c r="J15" s="21">
        <v>0.22618300811994399</v>
      </c>
      <c r="K15" s="21">
        <v>0.11330904676663101</v>
      </c>
      <c r="L15" s="21">
        <v>5.0223812355062299E-2</v>
      </c>
      <c r="M15" s="21"/>
      <c r="N15" s="21">
        <v>0.38227536241575599</v>
      </c>
      <c r="O15" s="21">
        <v>0.29451367864748301</v>
      </c>
      <c r="P15" s="21">
        <v>0.29752725507973998</v>
      </c>
      <c r="Q15" s="21">
        <v>0.23198762897151101</v>
      </c>
      <c r="R15" s="21"/>
      <c r="S15" s="21">
        <v>0.36702469005761601</v>
      </c>
      <c r="T15" s="21">
        <v>0.28501856831919098</v>
      </c>
      <c r="U15" s="21">
        <v>0.25007027092869699</v>
      </c>
      <c r="V15" s="21">
        <v>0.30640350466968203</v>
      </c>
      <c r="W15" s="21">
        <v>0.271920687603869</v>
      </c>
      <c r="X15" s="21">
        <v>0.29684033081042599</v>
      </c>
      <c r="Y15" s="21">
        <v>0.26711841044700302</v>
      </c>
      <c r="Z15" s="21">
        <v>0.34833693698096502</v>
      </c>
      <c r="AA15" s="21">
        <v>0.38674735776711</v>
      </c>
      <c r="AB15" s="21">
        <v>0.25320991701943402</v>
      </c>
      <c r="AC15" s="21">
        <v>0.26275154693060099</v>
      </c>
      <c r="AD15" s="21">
        <v>0.25934281206196702</v>
      </c>
      <c r="AE15" s="21"/>
      <c r="AF15" s="21">
        <v>0.20873294588417701</v>
      </c>
      <c r="AG15" s="21">
        <v>0.26016466900827001</v>
      </c>
      <c r="AH15" s="21">
        <v>0.37826127122045899</v>
      </c>
      <c r="AI15" s="21">
        <v>0.47116206249745901</v>
      </c>
      <c r="AJ15" s="21">
        <v>0.58207780053769698</v>
      </c>
      <c r="AK15" s="21"/>
      <c r="AL15" s="21">
        <v>0.44277993258933102</v>
      </c>
      <c r="AM15" s="21">
        <v>0.25691787742470301</v>
      </c>
      <c r="AN15" s="21">
        <v>0.30521566784571003</v>
      </c>
      <c r="AO15" s="21">
        <v>0.23957460080272</v>
      </c>
      <c r="AP15" s="21">
        <v>0.17588286206596099</v>
      </c>
      <c r="AQ15" s="21">
        <v>0.313599829465737</v>
      </c>
      <c r="AR15" s="21"/>
      <c r="AS15" s="21">
        <v>0.28542959214007502</v>
      </c>
      <c r="AT15" s="21">
        <v>0.32464480819380698</v>
      </c>
      <c r="AU15" s="21"/>
      <c r="AV15" s="21">
        <v>0.28645759303354901</v>
      </c>
      <c r="AW15" s="21">
        <v>0.28303554808793702</v>
      </c>
    </row>
    <row r="16" spans="2:49" x14ac:dyDescent="0.3">
      <c r="B16" s="18" t="s">
        <v>178</v>
      </c>
      <c r="C16" s="21">
        <v>0.450545463404735</v>
      </c>
      <c r="D16" s="21">
        <v>0.41998598382382402</v>
      </c>
      <c r="E16" s="21">
        <v>0.47923406598569801</v>
      </c>
      <c r="F16" s="21"/>
      <c r="G16" s="21">
        <v>0.21703245487196099</v>
      </c>
      <c r="H16" s="21">
        <v>0.21579865249743499</v>
      </c>
      <c r="I16" s="21">
        <v>0.34643376533616799</v>
      </c>
      <c r="J16" s="21">
        <v>0.49477349884140598</v>
      </c>
      <c r="K16" s="21">
        <v>0.63849126702838599</v>
      </c>
      <c r="L16" s="21">
        <v>0.72051869583113703</v>
      </c>
      <c r="M16" s="21"/>
      <c r="N16" s="21">
        <v>0.396544862526094</v>
      </c>
      <c r="O16" s="21">
        <v>0.468209173869782</v>
      </c>
      <c r="P16" s="21">
        <v>0.44722328739091199</v>
      </c>
      <c r="Q16" s="21">
        <v>0.49107643678454699</v>
      </c>
      <c r="R16" s="21"/>
      <c r="S16" s="21">
        <v>0.32155308682960998</v>
      </c>
      <c r="T16" s="21">
        <v>0.49893515085919599</v>
      </c>
      <c r="U16" s="21">
        <v>0.49772463612180501</v>
      </c>
      <c r="V16" s="21">
        <v>0.450348294892431</v>
      </c>
      <c r="W16" s="21">
        <v>0.49693337743423099</v>
      </c>
      <c r="X16" s="21">
        <v>0.45114769555676798</v>
      </c>
      <c r="Y16" s="21">
        <v>0.51624384107918797</v>
      </c>
      <c r="Z16" s="21">
        <v>0.44430775271461898</v>
      </c>
      <c r="AA16" s="21">
        <v>0.42081383280816598</v>
      </c>
      <c r="AB16" s="21">
        <v>0.45851043352209803</v>
      </c>
      <c r="AC16" s="21">
        <v>0.47843435834251402</v>
      </c>
      <c r="AD16" s="21">
        <v>0.47990688630390999</v>
      </c>
      <c r="AE16" s="21"/>
      <c r="AF16" s="21">
        <v>0.51917174206962102</v>
      </c>
      <c r="AG16" s="21">
        <v>0.495966577227829</v>
      </c>
      <c r="AH16" s="21">
        <v>0.38296874031155798</v>
      </c>
      <c r="AI16" s="21">
        <v>0.291139979089649</v>
      </c>
      <c r="AJ16" s="21">
        <v>0.14742099721661001</v>
      </c>
      <c r="AK16" s="21"/>
      <c r="AL16" s="21">
        <v>0.29373769488887702</v>
      </c>
      <c r="AM16" s="21">
        <v>0.51092495330789101</v>
      </c>
      <c r="AN16" s="21">
        <v>0.45734693277222499</v>
      </c>
      <c r="AO16" s="21">
        <v>0.52456357499393802</v>
      </c>
      <c r="AP16" s="21">
        <v>0.55763423871261697</v>
      </c>
      <c r="AQ16" s="21">
        <v>0.43439732700350098</v>
      </c>
      <c r="AR16" s="21"/>
      <c r="AS16" s="21">
        <v>0.47915514712407598</v>
      </c>
      <c r="AT16" s="21">
        <v>0.41647555477568798</v>
      </c>
      <c r="AU16" s="21"/>
      <c r="AV16" s="21">
        <v>0.47267133194088501</v>
      </c>
      <c r="AW16" s="21">
        <v>0.49425488027900599</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AW21"/>
  <sheetViews>
    <sheetView showGridLines="0" workbookViewId="0">
      <pane xSplit="2" topLeftCell="C1" activePane="topRight" state="frozen"/>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8.0881597148647996E-2</v>
      </c>
      <c r="D9" s="17">
        <v>9.8301850115083994E-2</v>
      </c>
      <c r="E9" s="17">
        <v>6.3493417324733403E-2</v>
      </c>
      <c r="F9" s="17"/>
      <c r="G9" s="17">
        <v>0.151863891667817</v>
      </c>
      <c r="H9" s="17">
        <v>0.18487350077555201</v>
      </c>
      <c r="I9" s="17">
        <v>8.40868625283933E-2</v>
      </c>
      <c r="J9" s="17">
        <v>6.4975452457626204E-2</v>
      </c>
      <c r="K9" s="17">
        <v>8.8332334108485108E-3</v>
      </c>
      <c r="L9" s="17">
        <v>7.58081555025324E-3</v>
      </c>
      <c r="M9" s="17"/>
      <c r="N9" s="17">
        <v>0.135450297909576</v>
      </c>
      <c r="O9" s="17">
        <v>6.0044035123420901E-2</v>
      </c>
      <c r="P9" s="17">
        <v>7.6296639816239298E-2</v>
      </c>
      <c r="Q9" s="17">
        <v>4.67719858762283E-2</v>
      </c>
      <c r="R9" s="17"/>
      <c r="S9" s="17">
        <v>0.158275200836314</v>
      </c>
      <c r="T9" s="17">
        <v>6.9748324899256905E-2</v>
      </c>
      <c r="U9" s="17">
        <v>7.7479046156353495E-2</v>
      </c>
      <c r="V9" s="17">
        <v>4.8476408866490399E-2</v>
      </c>
      <c r="W9" s="17">
        <v>5.4821636297422399E-2</v>
      </c>
      <c r="X9" s="17">
        <v>8.0484020457182504E-2</v>
      </c>
      <c r="Y9" s="17">
        <v>5.4521618266016598E-2</v>
      </c>
      <c r="Z9" s="17">
        <v>7.1994961979977803E-2</v>
      </c>
      <c r="AA9" s="17">
        <v>0.109691842645798</v>
      </c>
      <c r="AB9" s="17">
        <v>4.3713644045371501E-2</v>
      </c>
      <c r="AC9" s="17">
        <v>5.0069202216965501E-2</v>
      </c>
      <c r="AD9" s="17">
        <v>7.4955369968212102E-2</v>
      </c>
      <c r="AE9" s="17"/>
      <c r="AF9" s="17">
        <v>3.5364220945641102E-2</v>
      </c>
      <c r="AG9" s="17">
        <v>6.0195257715903998E-2</v>
      </c>
      <c r="AH9" s="17">
        <v>0.1110478425173</v>
      </c>
      <c r="AI9" s="17">
        <v>0.153525384313595</v>
      </c>
      <c r="AJ9" s="17">
        <v>0.39739333199246002</v>
      </c>
      <c r="AK9" s="17"/>
      <c r="AL9" s="17">
        <v>0.158633558327712</v>
      </c>
      <c r="AM9" s="17">
        <v>4.84723889903622E-2</v>
      </c>
      <c r="AN9" s="17">
        <v>6.8778512199550501E-2</v>
      </c>
      <c r="AO9" s="17">
        <v>4.9711341103139198E-2</v>
      </c>
      <c r="AP9" s="17">
        <v>3.22561493619411E-2</v>
      </c>
      <c r="AQ9" s="17">
        <v>9.2027179255518399E-2</v>
      </c>
      <c r="AR9" s="17"/>
      <c r="AS9" s="17">
        <v>8.68314166793938E-2</v>
      </c>
      <c r="AT9" s="17">
        <v>7.3796240674232003E-2</v>
      </c>
      <c r="AU9" s="17"/>
      <c r="AV9" s="17">
        <v>9.12049599681891E-2</v>
      </c>
      <c r="AW9" s="17">
        <v>7.6646157732848094E-2</v>
      </c>
    </row>
    <row r="10" spans="2:49" x14ac:dyDescent="0.3">
      <c r="B10" s="18" t="s">
        <v>172</v>
      </c>
      <c r="C10" s="17">
        <v>0.23655642378583699</v>
      </c>
      <c r="D10" s="17">
        <v>0.23977016444266999</v>
      </c>
      <c r="E10" s="17">
        <v>0.23417661385566099</v>
      </c>
      <c r="F10" s="17"/>
      <c r="G10" s="17">
        <v>0.456342817120101</v>
      </c>
      <c r="H10" s="17">
        <v>0.433641200116684</v>
      </c>
      <c r="I10" s="17">
        <v>0.29711592029395301</v>
      </c>
      <c r="J10" s="17">
        <v>0.156413176789575</v>
      </c>
      <c r="K10" s="17">
        <v>9.2586641246744497E-2</v>
      </c>
      <c r="L10" s="17">
        <v>4.1638357605897902E-2</v>
      </c>
      <c r="M10" s="17"/>
      <c r="N10" s="17">
        <v>0.276264726048703</v>
      </c>
      <c r="O10" s="17">
        <v>0.22889462098008501</v>
      </c>
      <c r="P10" s="17">
        <v>0.21524912204499999</v>
      </c>
      <c r="Q10" s="17">
        <v>0.22296558852853901</v>
      </c>
      <c r="R10" s="17"/>
      <c r="S10" s="17">
        <v>0.32450796470571303</v>
      </c>
      <c r="T10" s="17">
        <v>0.21496843072730501</v>
      </c>
      <c r="U10" s="17">
        <v>0.15719814998196999</v>
      </c>
      <c r="V10" s="17">
        <v>0.23418324686021</v>
      </c>
      <c r="W10" s="17">
        <v>0.214908775166648</v>
      </c>
      <c r="X10" s="17">
        <v>0.241062344695784</v>
      </c>
      <c r="Y10" s="17">
        <v>0.24425647965030001</v>
      </c>
      <c r="Z10" s="17">
        <v>0.30853287338750701</v>
      </c>
      <c r="AA10" s="17">
        <v>0.25482919673137799</v>
      </c>
      <c r="AB10" s="17">
        <v>0.17358269442579499</v>
      </c>
      <c r="AC10" s="17">
        <v>0.214960543568506</v>
      </c>
      <c r="AD10" s="17">
        <v>0.216242651626458</v>
      </c>
      <c r="AE10" s="17"/>
      <c r="AF10" s="17">
        <v>0.16118041839028499</v>
      </c>
      <c r="AG10" s="17">
        <v>0.21795520131944601</v>
      </c>
      <c r="AH10" s="17">
        <v>0.29552943764469197</v>
      </c>
      <c r="AI10" s="17">
        <v>0.34719099587160901</v>
      </c>
      <c r="AJ10" s="17">
        <v>0.30734267301989598</v>
      </c>
      <c r="AK10" s="17"/>
      <c r="AL10" s="17">
        <v>0.33807015068969198</v>
      </c>
      <c r="AM10" s="17">
        <v>0.21164936579628099</v>
      </c>
      <c r="AN10" s="17">
        <v>0.23881347736045899</v>
      </c>
      <c r="AO10" s="17">
        <v>0.182131665493133</v>
      </c>
      <c r="AP10" s="17">
        <v>0.138809542035643</v>
      </c>
      <c r="AQ10" s="17">
        <v>0.229003882751634</v>
      </c>
      <c r="AR10" s="17"/>
      <c r="AS10" s="17">
        <v>0.202761172191849</v>
      </c>
      <c r="AT10" s="17">
        <v>0.27680157802095401</v>
      </c>
      <c r="AU10" s="17"/>
      <c r="AV10" s="17">
        <v>0.196175440678203</v>
      </c>
      <c r="AW10" s="17">
        <v>0.218098251623706</v>
      </c>
    </row>
    <row r="11" spans="2:49" x14ac:dyDescent="0.3">
      <c r="B11" s="18" t="s">
        <v>173</v>
      </c>
      <c r="C11" s="17">
        <v>0.20901186182367201</v>
      </c>
      <c r="D11" s="17">
        <v>0.20469624814648499</v>
      </c>
      <c r="E11" s="17">
        <v>0.213802574735064</v>
      </c>
      <c r="F11" s="17"/>
      <c r="G11" s="17">
        <v>0.173465550557384</v>
      </c>
      <c r="H11" s="17">
        <v>0.186051927932777</v>
      </c>
      <c r="I11" s="17">
        <v>0.256842909191836</v>
      </c>
      <c r="J11" s="17">
        <v>0.25412674821710002</v>
      </c>
      <c r="K11" s="17">
        <v>0.21193504520922701</v>
      </c>
      <c r="L11" s="17">
        <v>0.17371546089034101</v>
      </c>
      <c r="M11" s="17"/>
      <c r="N11" s="17">
        <v>0.18481881615461301</v>
      </c>
      <c r="O11" s="17">
        <v>0.21220970878061901</v>
      </c>
      <c r="P11" s="17">
        <v>0.23628688732447301</v>
      </c>
      <c r="Q11" s="17">
        <v>0.208215495488875</v>
      </c>
      <c r="R11" s="17"/>
      <c r="S11" s="17">
        <v>0.20225371226401501</v>
      </c>
      <c r="T11" s="17">
        <v>0.15424574726704501</v>
      </c>
      <c r="U11" s="17">
        <v>0.21820151694472301</v>
      </c>
      <c r="V11" s="17">
        <v>0.20725781824313999</v>
      </c>
      <c r="W11" s="17">
        <v>0.212575568168892</v>
      </c>
      <c r="X11" s="17">
        <v>0.26710658439528301</v>
      </c>
      <c r="Y11" s="17">
        <v>0.15837130508373201</v>
      </c>
      <c r="Z11" s="17">
        <v>0.16318221221189999</v>
      </c>
      <c r="AA11" s="17">
        <v>0.21206614672293</v>
      </c>
      <c r="AB11" s="17">
        <v>0.29148410696209898</v>
      </c>
      <c r="AC11" s="17">
        <v>0.21187181686402601</v>
      </c>
      <c r="AD11" s="17">
        <v>0.209734234315747</v>
      </c>
      <c r="AE11" s="17"/>
      <c r="AF11" s="17">
        <v>0.214539897008347</v>
      </c>
      <c r="AG11" s="17">
        <v>0.22442650120704999</v>
      </c>
      <c r="AH11" s="17">
        <v>0.19789537207824101</v>
      </c>
      <c r="AI11" s="17">
        <v>0.18192179160134</v>
      </c>
      <c r="AJ11" s="17">
        <v>8.9117477953871302E-2</v>
      </c>
      <c r="AK11" s="17"/>
      <c r="AL11" s="17">
        <v>0.21045397216324099</v>
      </c>
      <c r="AM11" s="17">
        <v>0.21524564586834899</v>
      </c>
      <c r="AN11" s="17">
        <v>0.189352728780975</v>
      </c>
      <c r="AO11" s="17">
        <v>0.20962926035908999</v>
      </c>
      <c r="AP11" s="17">
        <v>0.214029705360651</v>
      </c>
      <c r="AQ11" s="17">
        <v>0.198391428255415</v>
      </c>
      <c r="AR11" s="17"/>
      <c r="AS11" s="17">
        <v>0.21411224629164899</v>
      </c>
      <c r="AT11" s="17">
        <v>0.20293805707624199</v>
      </c>
      <c r="AU11" s="17"/>
      <c r="AV11" s="17">
        <v>0.218533240831674</v>
      </c>
      <c r="AW11" s="17">
        <v>0.20381648122930501</v>
      </c>
    </row>
    <row r="12" spans="2:49" x14ac:dyDescent="0.3">
      <c r="B12" s="18" t="s">
        <v>174</v>
      </c>
      <c r="C12" s="17">
        <v>0.19039247741877999</v>
      </c>
      <c r="D12" s="17">
        <v>0.170659426911455</v>
      </c>
      <c r="E12" s="17">
        <v>0.21007785926338601</v>
      </c>
      <c r="F12" s="17"/>
      <c r="G12" s="17">
        <v>0.13652356200277099</v>
      </c>
      <c r="H12" s="17">
        <v>0.110952044147571</v>
      </c>
      <c r="I12" s="17">
        <v>0.194479663113129</v>
      </c>
      <c r="J12" s="17">
        <v>0.26421339982443398</v>
      </c>
      <c r="K12" s="17">
        <v>0.23340759891214699</v>
      </c>
      <c r="L12" s="17">
        <v>0.198751749661049</v>
      </c>
      <c r="M12" s="17"/>
      <c r="N12" s="17">
        <v>0.14299989976541</v>
      </c>
      <c r="O12" s="17">
        <v>0.20912980799463399</v>
      </c>
      <c r="P12" s="17">
        <v>0.206089803193307</v>
      </c>
      <c r="Q12" s="17">
        <v>0.206671391707902</v>
      </c>
      <c r="R12" s="17"/>
      <c r="S12" s="17">
        <v>0.15305919998231199</v>
      </c>
      <c r="T12" s="17">
        <v>0.21377386358966699</v>
      </c>
      <c r="U12" s="17">
        <v>0.21369107257598699</v>
      </c>
      <c r="V12" s="17">
        <v>0.20297441665831001</v>
      </c>
      <c r="W12" s="17">
        <v>0.242131802119918</v>
      </c>
      <c r="X12" s="17">
        <v>0.13858890196564</v>
      </c>
      <c r="Y12" s="17">
        <v>0.164865070111681</v>
      </c>
      <c r="Z12" s="17">
        <v>0.117093469835055</v>
      </c>
      <c r="AA12" s="17">
        <v>0.21455036157333701</v>
      </c>
      <c r="AB12" s="17">
        <v>0.22839003558308499</v>
      </c>
      <c r="AC12" s="17">
        <v>0.18070282938985099</v>
      </c>
      <c r="AD12" s="17">
        <v>0.177531357411115</v>
      </c>
      <c r="AE12" s="17"/>
      <c r="AF12" s="17">
        <v>0.23994115090117801</v>
      </c>
      <c r="AG12" s="17">
        <v>0.21642014485126801</v>
      </c>
      <c r="AH12" s="17">
        <v>0.17555075815224699</v>
      </c>
      <c r="AI12" s="17">
        <v>0.140381649982669</v>
      </c>
      <c r="AJ12" s="17">
        <v>8.9522155658565097E-2</v>
      </c>
      <c r="AK12" s="17"/>
      <c r="AL12" s="17">
        <v>0.12614686806218001</v>
      </c>
      <c r="AM12" s="17">
        <v>0.21428163775985901</v>
      </c>
      <c r="AN12" s="17">
        <v>0.215504326891199</v>
      </c>
      <c r="AO12" s="17">
        <v>0.23208203207694</v>
      </c>
      <c r="AP12" s="17">
        <v>0.18311690130000899</v>
      </c>
      <c r="AQ12" s="17">
        <v>0.20681047673627101</v>
      </c>
      <c r="AR12" s="17"/>
      <c r="AS12" s="17">
        <v>0.200104735322268</v>
      </c>
      <c r="AT12" s="17">
        <v>0.17882661242706499</v>
      </c>
      <c r="AU12" s="17"/>
      <c r="AV12" s="17">
        <v>0.19088030389851601</v>
      </c>
      <c r="AW12" s="17">
        <v>0.22158691041043299</v>
      </c>
    </row>
    <row r="13" spans="2:49" x14ac:dyDescent="0.3">
      <c r="B13" s="18" t="s">
        <v>175</v>
      </c>
      <c r="C13" s="17">
        <v>0.26213526805339898</v>
      </c>
      <c r="D13" s="17">
        <v>0.26933322398295201</v>
      </c>
      <c r="E13" s="17">
        <v>0.25358561341293101</v>
      </c>
      <c r="F13" s="17"/>
      <c r="G13" s="17">
        <v>6.58564889308874E-2</v>
      </c>
      <c r="H13" s="17">
        <v>7.6394481282717502E-2</v>
      </c>
      <c r="I13" s="17">
        <v>0.15692431105462101</v>
      </c>
      <c r="J13" s="17">
        <v>0.246963911899133</v>
      </c>
      <c r="K13" s="17">
        <v>0.42537971852564999</v>
      </c>
      <c r="L13" s="17">
        <v>0.53314354913411299</v>
      </c>
      <c r="M13" s="17"/>
      <c r="N13" s="17">
        <v>0.24586342427962399</v>
      </c>
      <c r="O13" s="17">
        <v>0.27301066824889197</v>
      </c>
      <c r="P13" s="17">
        <v>0.24720395586013399</v>
      </c>
      <c r="Q13" s="17">
        <v>0.28081494742240698</v>
      </c>
      <c r="R13" s="17"/>
      <c r="S13" s="17">
        <v>0.136306806861583</v>
      </c>
      <c r="T13" s="17">
        <v>0.32759407898527898</v>
      </c>
      <c r="U13" s="17">
        <v>0.29399351999054102</v>
      </c>
      <c r="V13" s="17">
        <v>0.29270929951176899</v>
      </c>
      <c r="W13" s="17">
        <v>0.25084647471083399</v>
      </c>
      <c r="X13" s="17">
        <v>0.25795359360832298</v>
      </c>
      <c r="Y13" s="17">
        <v>0.35057143760737203</v>
      </c>
      <c r="Z13" s="17">
        <v>0.31791948234012202</v>
      </c>
      <c r="AA13" s="17">
        <v>0.192389194627162</v>
      </c>
      <c r="AB13" s="17">
        <v>0.25358309873590101</v>
      </c>
      <c r="AC13" s="17">
        <v>0.33372304395014901</v>
      </c>
      <c r="AD13" s="17">
        <v>0.28004870760406603</v>
      </c>
      <c r="AE13" s="17"/>
      <c r="AF13" s="17">
        <v>0.32495924578954399</v>
      </c>
      <c r="AG13" s="17">
        <v>0.26149646161164097</v>
      </c>
      <c r="AH13" s="17">
        <v>0.197413965954675</v>
      </c>
      <c r="AI13" s="17">
        <v>0.16629153053086501</v>
      </c>
      <c r="AJ13" s="17">
        <v>8.6710084980530094E-2</v>
      </c>
      <c r="AK13" s="17"/>
      <c r="AL13" s="17">
        <v>0.14361671892317199</v>
      </c>
      <c r="AM13" s="17">
        <v>0.29064704259357999</v>
      </c>
      <c r="AN13" s="17">
        <v>0.27229529684426101</v>
      </c>
      <c r="AO13" s="17">
        <v>0.31449339615809402</v>
      </c>
      <c r="AP13" s="17">
        <v>0.38882859904683498</v>
      </c>
      <c r="AQ13" s="17">
        <v>0.25490051772906702</v>
      </c>
      <c r="AR13" s="17"/>
      <c r="AS13" s="17">
        <v>0.28008206125107099</v>
      </c>
      <c r="AT13" s="17">
        <v>0.240763287488101</v>
      </c>
      <c r="AU13" s="17"/>
      <c r="AV13" s="17">
        <v>0.28595772379360401</v>
      </c>
      <c r="AW13" s="17">
        <v>0.266398615009316</v>
      </c>
    </row>
    <row r="14" spans="2:49" x14ac:dyDescent="0.3">
      <c r="B14" s="18" t="s">
        <v>176</v>
      </c>
      <c r="C14" s="17">
        <v>2.10223717696644E-2</v>
      </c>
      <c r="D14" s="17">
        <v>1.7239086401353701E-2</v>
      </c>
      <c r="E14" s="17">
        <v>2.4863921408224899E-2</v>
      </c>
      <c r="F14" s="17"/>
      <c r="G14" s="17">
        <v>1.5947689721040301E-2</v>
      </c>
      <c r="H14" s="17">
        <v>8.0868457446978907E-3</v>
      </c>
      <c r="I14" s="17">
        <v>1.0550333818066899E-2</v>
      </c>
      <c r="J14" s="17">
        <v>1.33073108121328E-2</v>
      </c>
      <c r="K14" s="17">
        <v>2.7857762695382898E-2</v>
      </c>
      <c r="L14" s="17">
        <v>4.51700671583459E-2</v>
      </c>
      <c r="M14" s="17"/>
      <c r="N14" s="17">
        <v>1.46028358420744E-2</v>
      </c>
      <c r="O14" s="17">
        <v>1.67111588723492E-2</v>
      </c>
      <c r="P14" s="17">
        <v>1.8873591760846801E-2</v>
      </c>
      <c r="Q14" s="17">
        <v>3.4560590976048203E-2</v>
      </c>
      <c r="R14" s="17"/>
      <c r="S14" s="17">
        <v>2.5597115350062899E-2</v>
      </c>
      <c r="T14" s="17">
        <v>1.9669554531447E-2</v>
      </c>
      <c r="U14" s="17">
        <v>3.9436694350426203E-2</v>
      </c>
      <c r="V14" s="17">
        <v>1.4398809860080601E-2</v>
      </c>
      <c r="W14" s="17">
        <v>2.47157435362854E-2</v>
      </c>
      <c r="X14" s="17">
        <v>1.4804554877787E-2</v>
      </c>
      <c r="Y14" s="17">
        <v>2.74140892808983E-2</v>
      </c>
      <c r="Z14" s="17">
        <v>2.12770002454385E-2</v>
      </c>
      <c r="AA14" s="17">
        <v>1.6473257699393801E-2</v>
      </c>
      <c r="AB14" s="17">
        <v>9.2464202477494303E-3</v>
      </c>
      <c r="AC14" s="17">
        <v>8.6725640105025995E-3</v>
      </c>
      <c r="AD14" s="17">
        <v>4.1487679074401401E-2</v>
      </c>
      <c r="AE14" s="17"/>
      <c r="AF14" s="17">
        <v>2.4015066965005601E-2</v>
      </c>
      <c r="AG14" s="17">
        <v>1.9506433294691299E-2</v>
      </c>
      <c r="AH14" s="17">
        <v>2.25626236528454E-2</v>
      </c>
      <c r="AI14" s="17">
        <v>1.0688647699921601E-2</v>
      </c>
      <c r="AJ14" s="17">
        <v>2.9914276394677801E-2</v>
      </c>
      <c r="AK14" s="17"/>
      <c r="AL14" s="17">
        <v>2.3078731834002799E-2</v>
      </c>
      <c r="AM14" s="17">
        <v>1.9703918991568498E-2</v>
      </c>
      <c r="AN14" s="17">
        <v>1.52556579235546E-2</v>
      </c>
      <c r="AO14" s="17">
        <v>1.19523048096034E-2</v>
      </c>
      <c r="AP14" s="17">
        <v>4.29591028949209E-2</v>
      </c>
      <c r="AQ14" s="17">
        <v>1.8866515272094701E-2</v>
      </c>
      <c r="AR14" s="17"/>
      <c r="AS14" s="17">
        <v>1.6108368263769001E-2</v>
      </c>
      <c r="AT14" s="17">
        <v>2.6874224313406199E-2</v>
      </c>
      <c r="AU14" s="17"/>
      <c r="AV14" s="17">
        <v>1.72483308298138E-2</v>
      </c>
      <c r="AW14" s="17">
        <v>1.34535839943915E-2</v>
      </c>
    </row>
    <row r="15" spans="2:49" x14ac:dyDescent="0.3">
      <c r="B15" s="18" t="s">
        <v>177</v>
      </c>
      <c r="C15" s="21">
        <v>0.31743802093448498</v>
      </c>
      <c r="D15" s="21">
        <v>0.33807201455775399</v>
      </c>
      <c r="E15" s="21">
        <v>0.29767003118039398</v>
      </c>
      <c r="F15" s="21"/>
      <c r="G15" s="21">
        <v>0.60820670878791705</v>
      </c>
      <c r="H15" s="21">
        <v>0.61851470089223604</v>
      </c>
      <c r="I15" s="21">
        <v>0.38120278282234699</v>
      </c>
      <c r="J15" s="21">
        <v>0.22138862924720101</v>
      </c>
      <c r="K15" s="21">
        <v>0.101419874657593</v>
      </c>
      <c r="L15" s="21">
        <v>4.9219173156151201E-2</v>
      </c>
      <c r="M15" s="21"/>
      <c r="N15" s="21">
        <v>0.41171502395827902</v>
      </c>
      <c r="O15" s="21">
        <v>0.288938656103506</v>
      </c>
      <c r="P15" s="21">
        <v>0.29154576186123998</v>
      </c>
      <c r="Q15" s="21">
        <v>0.26973757440476698</v>
      </c>
      <c r="R15" s="21"/>
      <c r="S15" s="21">
        <v>0.48278316554202699</v>
      </c>
      <c r="T15" s="21">
        <v>0.28471675562656201</v>
      </c>
      <c r="U15" s="21">
        <v>0.234677196138324</v>
      </c>
      <c r="V15" s="21">
        <v>0.28265965572670099</v>
      </c>
      <c r="W15" s="21">
        <v>0.26973041146407001</v>
      </c>
      <c r="X15" s="21">
        <v>0.32154636515296597</v>
      </c>
      <c r="Y15" s="21">
        <v>0.29877809791631699</v>
      </c>
      <c r="Z15" s="21">
        <v>0.38052783536748502</v>
      </c>
      <c r="AA15" s="21">
        <v>0.364521039377176</v>
      </c>
      <c r="AB15" s="21">
        <v>0.217296338471166</v>
      </c>
      <c r="AC15" s="21">
        <v>0.265029745785472</v>
      </c>
      <c r="AD15" s="21">
        <v>0.29119802159467001</v>
      </c>
      <c r="AE15" s="21"/>
      <c r="AF15" s="21">
        <v>0.196544639335926</v>
      </c>
      <c r="AG15" s="21">
        <v>0.27815045903535002</v>
      </c>
      <c r="AH15" s="21">
        <v>0.40657728016199302</v>
      </c>
      <c r="AI15" s="21">
        <v>0.50071638018520404</v>
      </c>
      <c r="AJ15" s="21">
        <v>0.704736005012356</v>
      </c>
      <c r="AK15" s="21"/>
      <c r="AL15" s="21">
        <v>0.49670370901740402</v>
      </c>
      <c r="AM15" s="21">
        <v>0.26012175478664301</v>
      </c>
      <c r="AN15" s="21">
        <v>0.30759198956000999</v>
      </c>
      <c r="AO15" s="21">
        <v>0.23184300659627199</v>
      </c>
      <c r="AP15" s="21">
        <v>0.17106569139758401</v>
      </c>
      <c r="AQ15" s="21">
        <v>0.32103106200715198</v>
      </c>
      <c r="AR15" s="21"/>
      <c r="AS15" s="21">
        <v>0.28959258887124301</v>
      </c>
      <c r="AT15" s="21">
        <v>0.35059781869518603</v>
      </c>
      <c r="AU15" s="21"/>
      <c r="AV15" s="21">
        <v>0.28738040064639198</v>
      </c>
      <c r="AW15" s="21">
        <v>0.29474440935655499</v>
      </c>
    </row>
    <row r="16" spans="2:49" x14ac:dyDescent="0.3">
      <c r="B16" s="18" t="s">
        <v>178</v>
      </c>
      <c r="C16" s="21">
        <v>0.452527745472179</v>
      </c>
      <c r="D16" s="21">
        <v>0.43999265089440698</v>
      </c>
      <c r="E16" s="21">
        <v>0.46366347267631702</v>
      </c>
      <c r="F16" s="21"/>
      <c r="G16" s="21">
        <v>0.20238005093365799</v>
      </c>
      <c r="H16" s="21">
        <v>0.18734652543028901</v>
      </c>
      <c r="I16" s="21">
        <v>0.35140397416774999</v>
      </c>
      <c r="J16" s="21">
        <v>0.51117731172356595</v>
      </c>
      <c r="K16" s="21">
        <v>0.65878731743779695</v>
      </c>
      <c r="L16" s="21">
        <v>0.73189529879516202</v>
      </c>
      <c r="M16" s="21"/>
      <c r="N16" s="21">
        <v>0.38886332404503399</v>
      </c>
      <c r="O16" s="21">
        <v>0.48214047624352602</v>
      </c>
      <c r="P16" s="21">
        <v>0.45329375905344099</v>
      </c>
      <c r="Q16" s="21">
        <v>0.48748633913030898</v>
      </c>
      <c r="R16" s="21"/>
      <c r="S16" s="21">
        <v>0.28936600684389502</v>
      </c>
      <c r="T16" s="21">
        <v>0.54136794257494603</v>
      </c>
      <c r="U16" s="21">
        <v>0.50768459256652798</v>
      </c>
      <c r="V16" s="21">
        <v>0.495683716170078</v>
      </c>
      <c r="W16" s="21">
        <v>0.49297827683075202</v>
      </c>
      <c r="X16" s="21">
        <v>0.39654249557396298</v>
      </c>
      <c r="Y16" s="21">
        <v>0.51543650771905303</v>
      </c>
      <c r="Z16" s="21">
        <v>0.43501295217517699</v>
      </c>
      <c r="AA16" s="21">
        <v>0.40693955620049999</v>
      </c>
      <c r="AB16" s="21">
        <v>0.48197313431898497</v>
      </c>
      <c r="AC16" s="21">
        <v>0.51442587334000001</v>
      </c>
      <c r="AD16" s="21">
        <v>0.457580065015182</v>
      </c>
      <c r="AE16" s="21"/>
      <c r="AF16" s="21">
        <v>0.56490039669072101</v>
      </c>
      <c r="AG16" s="21">
        <v>0.47791660646290901</v>
      </c>
      <c r="AH16" s="21">
        <v>0.372964724106922</v>
      </c>
      <c r="AI16" s="21">
        <v>0.30667318051353398</v>
      </c>
      <c r="AJ16" s="21">
        <v>0.17623224063909501</v>
      </c>
      <c r="AK16" s="21"/>
      <c r="AL16" s="21">
        <v>0.26976358698535202</v>
      </c>
      <c r="AM16" s="21">
        <v>0.50492868035343896</v>
      </c>
      <c r="AN16" s="21">
        <v>0.48779962373546099</v>
      </c>
      <c r="AO16" s="21">
        <v>0.54657542823503402</v>
      </c>
      <c r="AP16" s="21">
        <v>0.57194550034684399</v>
      </c>
      <c r="AQ16" s="21">
        <v>0.46171099446533798</v>
      </c>
      <c r="AR16" s="21"/>
      <c r="AS16" s="21">
        <v>0.48018679657333901</v>
      </c>
      <c r="AT16" s="21">
        <v>0.41958989991516599</v>
      </c>
      <c r="AU16" s="21"/>
      <c r="AV16" s="21">
        <v>0.47683802769212003</v>
      </c>
      <c r="AW16" s="21">
        <v>0.48798552541974899</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AW21"/>
  <sheetViews>
    <sheetView showGridLines="0" topLeftCell="A2"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5.7437305735744702E-2</v>
      </c>
      <c r="D9" s="17">
        <v>5.7079337315018401E-2</v>
      </c>
      <c r="E9" s="17">
        <v>5.8199664712856598E-2</v>
      </c>
      <c r="F9" s="17"/>
      <c r="G9" s="17">
        <v>0.126592156221976</v>
      </c>
      <c r="H9" s="17">
        <v>7.9491049919205706E-2</v>
      </c>
      <c r="I9" s="17">
        <v>6.3125044075535805E-2</v>
      </c>
      <c r="J9" s="17">
        <v>5.4660638030075599E-2</v>
      </c>
      <c r="K9" s="17">
        <v>2.2607567689367301E-2</v>
      </c>
      <c r="L9" s="17">
        <v>1.42227536411513E-2</v>
      </c>
      <c r="M9" s="17"/>
      <c r="N9" s="17">
        <v>4.8855289841151499E-2</v>
      </c>
      <c r="O9" s="17">
        <v>4.8232093344146298E-2</v>
      </c>
      <c r="P9" s="17">
        <v>6.9767435133783001E-2</v>
      </c>
      <c r="Q9" s="17">
        <v>6.6061136402881901E-2</v>
      </c>
      <c r="R9" s="17"/>
      <c r="S9" s="17">
        <v>7.9661693016949406E-2</v>
      </c>
      <c r="T9" s="17">
        <v>2.33903503357408E-2</v>
      </c>
      <c r="U9" s="17">
        <v>3.2246897984751201E-2</v>
      </c>
      <c r="V9" s="17">
        <v>5.1501774853843899E-2</v>
      </c>
      <c r="W9" s="17">
        <v>3.8241142163937598E-2</v>
      </c>
      <c r="X9" s="17">
        <v>0.10783001085217001</v>
      </c>
      <c r="Y9" s="17">
        <v>4.3427941635675101E-2</v>
      </c>
      <c r="Z9" s="17">
        <v>2.0469122774727001E-2</v>
      </c>
      <c r="AA9" s="17">
        <v>9.1159585329964293E-2</v>
      </c>
      <c r="AB9" s="17">
        <v>4.7370055745190903E-2</v>
      </c>
      <c r="AC9" s="17">
        <v>7.3508191011229407E-2</v>
      </c>
      <c r="AD9" s="17">
        <v>4.6618085234509297E-2</v>
      </c>
      <c r="AE9" s="17"/>
      <c r="AF9" s="17">
        <v>4.4384655216474403E-2</v>
      </c>
      <c r="AG9" s="17">
        <v>7.36927950414525E-2</v>
      </c>
      <c r="AH9" s="17">
        <v>6.8099856411830195E-2</v>
      </c>
      <c r="AI9" s="17">
        <v>6.1862854051868102E-2</v>
      </c>
      <c r="AJ9" s="17">
        <v>0</v>
      </c>
      <c r="AK9" s="17"/>
      <c r="AL9" s="17">
        <v>8.8209508956716504E-2</v>
      </c>
      <c r="AM9" s="17">
        <v>4.1999573376047601E-2</v>
      </c>
      <c r="AN9" s="17">
        <v>4.9333123358774399E-2</v>
      </c>
      <c r="AO9" s="17">
        <v>3.9021881569456802E-2</v>
      </c>
      <c r="AP9" s="17">
        <v>3.9076048832524302E-2</v>
      </c>
      <c r="AQ9" s="17">
        <v>0.107355758773196</v>
      </c>
      <c r="AR9" s="17"/>
      <c r="AS9" s="17">
        <v>4.5570634104357702E-2</v>
      </c>
      <c r="AT9" s="17">
        <v>7.1568759343494298E-2</v>
      </c>
      <c r="AU9" s="17"/>
      <c r="AV9" s="17">
        <v>4.5652815528407199E-2</v>
      </c>
      <c r="AW9" s="17">
        <v>4.5379247160347101E-2</v>
      </c>
    </row>
    <row r="10" spans="2:49" x14ac:dyDescent="0.3">
      <c r="B10" s="18" t="s">
        <v>172</v>
      </c>
      <c r="C10" s="17">
        <v>0.16107391326296</v>
      </c>
      <c r="D10" s="17">
        <v>0.15166728941048799</v>
      </c>
      <c r="E10" s="17">
        <v>0.169606381385359</v>
      </c>
      <c r="F10" s="17"/>
      <c r="G10" s="17">
        <v>0.292704852543273</v>
      </c>
      <c r="H10" s="17">
        <v>0.240385554456267</v>
      </c>
      <c r="I10" s="17">
        <v>0.20808234792903199</v>
      </c>
      <c r="J10" s="17">
        <v>0.14810846231986499</v>
      </c>
      <c r="K10" s="17">
        <v>9.33775456879751E-2</v>
      </c>
      <c r="L10" s="17">
        <v>2.6093502398260401E-2</v>
      </c>
      <c r="M10" s="17"/>
      <c r="N10" s="17">
        <v>0.16788038977103001</v>
      </c>
      <c r="O10" s="17">
        <v>0.183768354825985</v>
      </c>
      <c r="P10" s="17">
        <v>0.156499411861384</v>
      </c>
      <c r="Q10" s="17">
        <v>0.13414522842978599</v>
      </c>
      <c r="R10" s="17"/>
      <c r="S10" s="17">
        <v>0.164090021912012</v>
      </c>
      <c r="T10" s="17">
        <v>0.155774884258369</v>
      </c>
      <c r="U10" s="17">
        <v>9.7817262698914401E-2</v>
      </c>
      <c r="V10" s="17">
        <v>0.14947735324201</v>
      </c>
      <c r="W10" s="17">
        <v>0.17882768715123001</v>
      </c>
      <c r="X10" s="17">
        <v>0.12157025370032901</v>
      </c>
      <c r="Y10" s="17">
        <v>0.211379988900397</v>
      </c>
      <c r="Z10" s="17">
        <v>0.25044780247569598</v>
      </c>
      <c r="AA10" s="17">
        <v>0.17694084351843301</v>
      </c>
      <c r="AB10" s="17">
        <v>0.14754799039164701</v>
      </c>
      <c r="AC10" s="17">
        <v>0.16554061164932801</v>
      </c>
      <c r="AD10" s="17">
        <v>0.17221289875634499</v>
      </c>
      <c r="AE10" s="17"/>
      <c r="AF10" s="17">
        <v>0.12789500066922799</v>
      </c>
      <c r="AG10" s="17">
        <v>0.163307059337333</v>
      </c>
      <c r="AH10" s="17">
        <v>0.195012604998162</v>
      </c>
      <c r="AI10" s="17">
        <v>0.19745294199277499</v>
      </c>
      <c r="AJ10" s="17">
        <v>0.19898948521758</v>
      </c>
      <c r="AK10" s="17"/>
      <c r="AL10" s="17">
        <v>0.18599661107871199</v>
      </c>
      <c r="AM10" s="17">
        <v>0.147860428799958</v>
      </c>
      <c r="AN10" s="17">
        <v>0.18061087531499501</v>
      </c>
      <c r="AO10" s="17">
        <v>0.17081401336548499</v>
      </c>
      <c r="AP10" s="17">
        <v>0.11071712473108</v>
      </c>
      <c r="AQ10" s="17">
        <v>0.12702985138909301</v>
      </c>
      <c r="AR10" s="17"/>
      <c r="AS10" s="17">
        <v>0.13590854527905599</v>
      </c>
      <c r="AT10" s="17">
        <v>0.19104215045980499</v>
      </c>
      <c r="AU10" s="17"/>
      <c r="AV10" s="17">
        <v>0.12946207589745001</v>
      </c>
      <c r="AW10" s="17">
        <v>0.15092130623899699</v>
      </c>
    </row>
    <row r="11" spans="2:49" x14ac:dyDescent="0.3">
      <c r="B11" s="18" t="s">
        <v>173</v>
      </c>
      <c r="C11" s="17">
        <v>0.17922638359634599</v>
      </c>
      <c r="D11" s="17">
        <v>0.16316829006567701</v>
      </c>
      <c r="E11" s="17">
        <v>0.195201370234595</v>
      </c>
      <c r="F11" s="17"/>
      <c r="G11" s="17">
        <v>0.18975034427027501</v>
      </c>
      <c r="H11" s="17">
        <v>0.19667793827260899</v>
      </c>
      <c r="I11" s="17">
        <v>0.21250148751248699</v>
      </c>
      <c r="J11" s="17">
        <v>0.215162671019346</v>
      </c>
      <c r="K11" s="17">
        <v>0.13748588659023001</v>
      </c>
      <c r="L11" s="17">
        <v>0.12961578698420301</v>
      </c>
      <c r="M11" s="17"/>
      <c r="N11" s="17">
        <v>0.14646298225950799</v>
      </c>
      <c r="O11" s="17">
        <v>0.19804728762753199</v>
      </c>
      <c r="P11" s="17">
        <v>0.20906481140640101</v>
      </c>
      <c r="Q11" s="17">
        <v>0.168857374523607</v>
      </c>
      <c r="R11" s="17"/>
      <c r="S11" s="17">
        <v>0.20931405188425301</v>
      </c>
      <c r="T11" s="17">
        <v>0.14403702054161499</v>
      </c>
      <c r="U11" s="17">
        <v>0.19434273930791701</v>
      </c>
      <c r="V11" s="17">
        <v>0.188609913161746</v>
      </c>
      <c r="W11" s="17">
        <v>0.213389760241497</v>
      </c>
      <c r="X11" s="17">
        <v>0.17548427903247199</v>
      </c>
      <c r="Y11" s="17">
        <v>0.172923953854144</v>
      </c>
      <c r="Z11" s="17">
        <v>9.7966538763180899E-2</v>
      </c>
      <c r="AA11" s="17">
        <v>0.16817787583806801</v>
      </c>
      <c r="AB11" s="17">
        <v>0.192914698131079</v>
      </c>
      <c r="AC11" s="17">
        <v>0.178100748615972</v>
      </c>
      <c r="AD11" s="17">
        <v>0.18099890450602299</v>
      </c>
      <c r="AE11" s="17"/>
      <c r="AF11" s="17">
        <v>0.18105420827004001</v>
      </c>
      <c r="AG11" s="17">
        <v>0.166262238396722</v>
      </c>
      <c r="AH11" s="17">
        <v>0.19596368654461699</v>
      </c>
      <c r="AI11" s="17">
        <v>0.17315100757819199</v>
      </c>
      <c r="AJ11" s="17">
        <v>0.30816137110566899</v>
      </c>
      <c r="AK11" s="17"/>
      <c r="AL11" s="17">
        <v>0.196799661390057</v>
      </c>
      <c r="AM11" s="17">
        <v>0.15745300043865201</v>
      </c>
      <c r="AN11" s="17">
        <v>0.15774225354775001</v>
      </c>
      <c r="AO11" s="17">
        <v>0.19571339186761399</v>
      </c>
      <c r="AP11" s="17">
        <v>0.191267067446491</v>
      </c>
      <c r="AQ11" s="17">
        <v>0.17706485826785301</v>
      </c>
      <c r="AR11" s="17"/>
      <c r="AS11" s="17">
        <v>0.159953490133346</v>
      </c>
      <c r="AT11" s="17">
        <v>0.20217755375758201</v>
      </c>
      <c r="AU11" s="17"/>
      <c r="AV11" s="17">
        <v>0.15517874493146899</v>
      </c>
      <c r="AW11" s="17">
        <v>0.17107308197767199</v>
      </c>
    </row>
    <row r="12" spans="2:49" x14ac:dyDescent="0.3">
      <c r="B12" s="18" t="s">
        <v>174</v>
      </c>
      <c r="C12" s="17">
        <v>0.243663418113166</v>
      </c>
      <c r="D12" s="17">
        <v>0.23552479237320501</v>
      </c>
      <c r="E12" s="17">
        <v>0.253354899714825</v>
      </c>
      <c r="F12" s="17"/>
      <c r="G12" s="17">
        <v>0.24736283617377899</v>
      </c>
      <c r="H12" s="17">
        <v>0.24219695152257201</v>
      </c>
      <c r="I12" s="17">
        <v>0.249554667395676</v>
      </c>
      <c r="J12" s="17">
        <v>0.27160687176373599</v>
      </c>
      <c r="K12" s="17">
        <v>0.23290456463449899</v>
      </c>
      <c r="L12" s="17">
        <v>0.22207185082560299</v>
      </c>
      <c r="M12" s="17"/>
      <c r="N12" s="17">
        <v>0.243845113279264</v>
      </c>
      <c r="O12" s="17">
        <v>0.24454139524299701</v>
      </c>
      <c r="P12" s="17">
        <v>0.232534198495991</v>
      </c>
      <c r="Q12" s="17">
        <v>0.25131390636238399</v>
      </c>
      <c r="R12" s="17"/>
      <c r="S12" s="17">
        <v>0.24490188012986799</v>
      </c>
      <c r="T12" s="17">
        <v>0.28270741215574002</v>
      </c>
      <c r="U12" s="17">
        <v>0.24755232551800899</v>
      </c>
      <c r="V12" s="17">
        <v>0.28527876023919502</v>
      </c>
      <c r="W12" s="17">
        <v>0.22784933180728101</v>
      </c>
      <c r="X12" s="17">
        <v>0.20534623350599601</v>
      </c>
      <c r="Y12" s="17">
        <v>0.19295313006433701</v>
      </c>
      <c r="Z12" s="17">
        <v>0.241078855625524</v>
      </c>
      <c r="AA12" s="17">
        <v>0.26407561980051703</v>
      </c>
      <c r="AB12" s="17">
        <v>0.23458833088880801</v>
      </c>
      <c r="AC12" s="17">
        <v>0.21178374953052401</v>
      </c>
      <c r="AD12" s="17">
        <v>0.22896663978878101</v>
      </c>
      <c r="AE12" s="17"/>
      <c r="AF12" s="17">
        <v>0.240454828907011</v>
      </c>
      <c r="AG12" s="17">
        <v>0.25791064931741597</v>
      </c>
      <c r="AH12" s="17">
        <v>0.23600148073726901</v>
      </c>
      <c r="AI12" s="17">
        <v>0.24483955900544899</v>
      </c>
      <c r="AJ12" s="17">
        <v>0.22704139833930101</v>
      </c>
      <c r="AK12" s="17"/>
      <c r="AL12" s="17">
        <v>0.24968467777259901</v>
      </c>
      <c r="AM12" s="17">
        <v>0.25420406457617301</v>
      </c>
      <c r="AN12" s="17">
        <v>0.23426381414536701</v>
      </c>
      <c r="AO12" s="17">
        <v>0.22120911055765699</v>
      </c>
      <c r="AP12" s="17">
        <v>0.241264782195933</v>
      </c>
      <c r="AQ12" s="17">
        <v>0.26081053555849498</v>
      </c>
      <c r="AR12" s="17"/>
      <c r="AS12" s="17">
        <v>0.257230777925885</v>
      </c>
      <c r="AT12" s="17">
        <v>0.22750669601545601</v>
      </c>
      <c r="AU12" s="17"/>
      <c r="AV12" s="17">
        <v>0.24630054785085101</v>
      </c>
      <c r="AW12" s="17">
        <v>0.28268547593808102</v>
      </c>
    </row>
    <row r="13" spans="2:49" x14ac:dyDescent="0.3">
      <c r="B13" s="18" t="s">
        <v>175</v>
      </c>
      <c r="C13" s="17">
        <v>0.33518217046416598</v>
      </c>
      <c r="D13" s="17">
        <v>0.36941823769259902</v>
      </c>
      <c r="E13" s="17">
        <v>0.29978441736622102</v>
      </c>
      <c r="F13" s="17"/>
      <c r="G13" s="17">
        <v>0.13027855386787199</v>
      </c>
      <c r="H13" s="17">
        <v>0.233659744365558</v>
      </c>
      <c r="I13" s="17">
        <v>0.24946025752868201</v>
      </c>
      <c r="J13" s="17">
        <v>0.29722632481647698</v>
      </c>
      <c r="K13" s="17">
        <v>0.49252983835851999</v>
      </c>
      <c r="L13" s="17">
        <v>0.55010209827398904</v>
      </c>
      <c r="M13" s="17"/>
      <c r="N13" s="17">
        <v>0.37510121554475601</v>
      </c>
      <c r="O13" s="17">
        <v>0.30507767392028701</v>
      </c>
      <c r="P13" s="17">
        <v>0.31331238791542498</v>
      </c>
      <c r="Q13" s="17">
        <v>0.34269224426614497</v>
      </c>
      <c r="R13" s="17"/>
      <c r="S13" s="17">
        <v>0.27607359131640802</v>
      </c>
      <c r="T13" s="17">
        <v>0.368305064569937</v>
      </c>
      <c r="U13" s="17">
        <v>0.38899988042928502</v>
      </c>
      <c r="V13" s="17">
        <v>0.28103784741374799</v>
      </c>
      <c r="W13" s="17">
        <v>0.33595164130334298</v>
      </c>
      <c r="X13" s="17">
        <v>0.35449716650281499</v>
      </c>
      <c r="Y13" s="17">
        <v>0.35780111662117198</v>
      </c>
      <c r="Z13" s="17">
        <v>0.37993327546170402</v>
      </c>
      <c r="AA13" s="17">
        <v>0.29011194712817101</v>
      </c>
      <c r="AB13" s="17">
        <v>0.36788166814797602</v>
      </c>
      <c r="AC13" s="17">
        <v>0.35341811487844299</v>
      </c>
      <c r="AD13" s="17">
        <v>0.34349652448444401</v>
      </c>
      <c r="AE13" s="17"/>
      <c r="AF13" s="17">
        <v>0.3651009784459</v>
      </c>
      <c r="AG13" s="17">
        <v>0.32490260248299802</v>
      </c>
      <c r="AH13" s="17">
        <v>0.28975218581725398</v>
      </c>
      <c r="AI13" s="17">
        <v>0.315359928481664</v>
      </c>
      <c r="AJ13" s="17">
        <v>0.23589346894277199</v>
      </c>
      <c r="AK13" s="17"/>
      <c r="AL13" s="17">
        <v>0.26651662442130503</v>
      </c>
      <c r="AM13" s="17">
        <v>0.36957477695664598</v>
      </c>
      <c r="AN13" s="17">
        <v>0.34092826977551099</v>
      </c>
      <c r="AO13" s="17">
        <v>0.353524297093256</v>
      </c>
      <c r="AP13" s="17">
        <v>0.37947770710499501</v>
      </c>
      <c r="AQ13" s="17">
        <v>0.32773899601136303</v>
      </c>
      <c r="AR13" s="17"/>
      <c r="AS13" s="17">
        <v>0.38041307022829501</v>
      </c>
      <c r="AT13" s="17">
        <v>0.28131884791608402</v>
      </c>
      <c r="AU13" s="17"/>
      <c r="AV13" s="17">
        <v>0.39925337671518402</v>
      </c>
      <c r="AW13" s="17">
        <v>0.33653711255963298</v>
      </c>
    </row>
    <row r="14" spans="2:49" x14ac:dyDescent="0.3">
      <c r="B14" s="18" t="s">
        <v>176</v>
      </c>
      <c r="C14" s="17">
        <v>2.34168088276181E-2</v>
      </c>
      <c r="D14" s="17">
        <v>2.3142053143013298E-2</v>
      </c>
      <c r="E14" s="17">
        <v>2.3853266586143299E-2</v>
      </c>
      <c r="F14" s="17"/>
      <c r="G14" s="17">
        <v>1.3311256922825801E-2</v>
      </c>
      <c r="H14" s="17">
        <v>7.58876146378886E-3</v>
      </c>
      <c r="I14" s="17">
        <v>1.7276195558588E-2</v>
      </c>
      <c r="J14" s="17">
        <v>1.32350320505008E-2</v>
      </c>
      <c r="K14" s="17">
        <v>2.10945970394084E-2</v>
      </c>
      <c r="L14" s="17">
        <v>5.7894007876792997E-2</v>
      </c>
      <c r="M14" s="17"/>
      <c r="N14" s="17">
        <v>1.7855009304290601E-2</v>
      </c>
      <c r="O14" s="17">
        <v>2.0333195039052499E-2</v>
      </c>
      <c r="P14" s="17">
        <v>1.88217551870161E-2</v>
      </c>
      <c r="Q14" s="17">
        <v>3.6930110015196603E-2</v>
      </c>
      <c r="R14" s="17"/>
      <c r="S14" s="17">
        <v>2.59587617405082E-2</v>
      </c>
      <c r="T14" s="17">
        <v>2.5785268138597901E-2</v>
      </c>
      <c r="U14" s="17">
        <v>3.90408940611238E-2</v>
      </c>
      <c r="V14" s="17">
        <v>4.4094351089458098E-2</v>
      </c>
      <c r="W14" s="17">
        <v>5.7404373327122503E-3</v>
      </c>
      <c r="X14" s="17">
        <v>3.5272056406217299E-2</v>
      </c>
      <c r="Y14" s="17">
        <v>2.1513868924274999E-2</v>
      </c>
      <c r="Z14" s="17">
        <v>1.01044048991686E-2</v>
      </c>
      <c r="AA14" s="17">
        <v>9.5341283848475993E-3</v>
      </c>
      <c r="AB14" s="17">
        <v>9.6972566953001504E-3</v>
      </c>
      <c r="AC14" s="17">
        <v>1.76485843145038E-2</v>
      </c>
      <c r="AD14" s="17">
        <v>2.7706947229896101E-2</v>
      </c>
      <c r="AE14" s="17"/>
      <c r="AF14" s="17">
        <v>4.1110328491346999E-2</v>
      </c>
      <c r="AG14" s="17">
        <v>1.39246554240789E-2</v>
      </c>
      <c r="AH14" s="17">
        <v>1.51701854908674E-2</v>
      </c>
      <c r="AI14" s="17">
        <v>7.33370889005199E-3</v>
      </c>
      <c r="AJ14" s="17">
        <v>2.9914276394677801E-2</v>
      </c>
      <c r="AK14" s="17"/>
      <c r="AL14" s="17">
        <v>1.2792916380610799E-2</v>
      </c>
      <c r="AM14" s="17">
        <v>2.8908155852523001E-2</v>
      </c>
      <c r="AN14" s="17">
        <v>3.7121663857602599E-2</v>
      </c>
      <c r="AO14" s="17">
        <v>1.97173055465318E-2</v>
      </c>
      <c r="AP14" s="17">
        <v>3.8197269688976403E-2</v>
      </c>
      <c r="AQ14" s="17">
        <v>0</v>
      </c>
      <c r="AR14" s="17"/>
      <c r="AS14" s="17">
        <v>2.0923482329058499E-2</v>
      </c>
      <c r="AT14" s="17">
        <v>2.63859925075789E-2</v>
      </c>
      <c r="AU14" s="17"/>
      <c r="AV14" s="17">
        <v>2.4152439076637802E-2</v>
      </c>
      <c r="AW14" s="17">
        <v>1.340377612527E-2</v>
      </c>
    </row>
    <row r="15" spans="2:49" x14ac:dyDescent="0.3">
      <c r="B15" s="18" t="s">
        <v>177</v>
      </c>
      <c r="C15" s="21">
        <v>0.21851121899870399</v>
      </c>
      <c r="D15" s="21">
        <v>0.20874662672550601</v>
      </c>
      <c r="E15" s="21">
        <v>0.227806046098216</v>
      </c>
      <c r="F15" s="21"/>
      <c r="G15" s="21">
        <v>0.419297008765249</v>
      </c>
      <c r="H15" s="21">
        <v>0.31987660437547299</v>
      </c>
      <c r="I15" s="21">
        <v>0.27120739200456701</v>
      </c>
      <c r="J15" s="21">
        <v>0.20276910034994</v>
      </c>
      <c r="K15" s="21">
        <v>0.11598511337734201</v>
      </c>
      <c r="L15" s="21">
        <v>4.0316256039411802E-2</v>
      </c>
      <c r="M15" s="21"/>
      <c r="N15" s="21">
        <v>0.21673567961218099</v>
      </c>
      <c r="O15" s="21">
        <v>0.23200044817013099</v>
      </c>
      <c r="P15" s="21">
        <v>0.226266846995167</v>
      </c>
      <c r="Q15" s="21">
        <v>0.20020636483266799</v>
      </c>
      <c r="R15" s="21"/>
      <c r="S15" s="21">
        <v>0.243751714928962</v>
      </c>
      <c r="T15" s="21">
        <v>0.17916523459410899</v>
      </c>
      <c r="U15" s="21">
        <v>0.130064160683666</v>
      </c>
      <c r="V15" s="21">
        <v>0.200979128095854</v>
      </c>
      <c r="W15" s="21">
        <v>0.21706882931516699</v>
      </c>
      <c r="X15" s="21">
        <v>0.22940026455249901</v>
      </c>
      <c r="Y15" s="21">
        <v>0.25480793053607198</v>
      </c>
      <c r="Z15" s="21">
        <v>0.27091692525042299</v>
      </c>
      <c r="AA15" s="21">
        <v>0.26810042884839702</v>
      </c>
      <c r="AB15" s="21">
        <v>0.194918046136837</v>
      </c>
      <c r="AC15" s="21">
        <v>0.239048802660558</v>
      </c>
      <c r="AD15" s="21">
        <v>0.21883098399085499</v>
      </c>
      <c r="AE15" s="21"/>
      <c r="AF15" s="21">
        <v>0.17227965588570299</v>
      </c>
      <c r="AG15" s="21">
        <v>0.23699985437878501</v>
      </c>
      <c r="AH15" s="21">
        <v>0.263112461409992</v>
      </c>
      <c r="AI15" s="21">
        <v>0.259315796044643</v>
      </c>
      <c r="AJ15" s="21">
        <v>0.19898948521758</v>
      </c>
      <c r="AK15" s="21"/>
      <c r="AL15" s="21">
        <v>0.27420612003542799</v>
      </c>
      <c r="AM15" s="21">
        <v>0.18986000217600499</v>
      </c>
      <c r="AN15" s="21">
        <v>0.229943998673769</v>
      </c>
      <c r="AO15" s="21">
        <v>0.20983589493494201</v>
      </c>
      <c r="AP15" s="21">
        <v>0.149793173563604</v>
      </c>
      <c r="AQ15" s="21">
        <v>0.23438561016228901</v>
      </c>
      <c r="AR15" s="21"/>
      <c r="AS15" s="21">
        <v>0.18147917938341401</v>
      </c>
      <c r="AT15" s="21">
        <v>0.26261090980329899</v>
      </c>
      <c r="AU15" s="21"/>
      <c r="AV15" s="21">
        <v>0.17511489142585801</v>
      </c>
      <c r="AW15" s="21">
        <v>0.19630055339934399</v>
      </c>
    </row>
    <row r="16" spans="2:49" x14ac:dyDescent="0.3">
      <c r="B16" s="18" t="s">
        <v>178</v>
      </c>
      <c r="C16" s="21">
        <v>0.57884558857733204</v>
      </c>
      <c r="D16" s="21">
        <v>0.60494303006580397</v>
      </c>
      <c r="E16" s="21">
        <v>0.55313931708104602</v>
      </c>
      <c r="F16" s="21"/>
      <c r="G16" s="21">
        <v>0.37764139004165098</v>
      </c>
      <c r="H16" s="21">
        <v>0.47585669588812901</v>
      </c>
      <c r="I16" s="21">
        <v>0.49901492492435801</v>
      </c>
      <c r="J16" s="21">
        <v>0.56883319658021303</v>
      </c>
      <c r="K16" s="21">
        <v>0.72543440299301898</v>
      </c>
      <c r="L16" s="21">
        <v>0.77217394909959203</v>
      </c>
      <c r="M16" s="21"/>
      <c r="N16" s="21">
        <v>0.61894632882402101</v>
      </c>
      <c r="O16" s="21">
        <v>0.54961906916328396</v>
      </c>
      <c r="P16" s="21">
        <v>0.54584658641141603</v>
      </c>
      <c r="Q16" s="21">
        <v>0.59400615062852902</v>
      </c>
      <c r="R16" s="21"/>
      <c r="S16" s="21">
        <v>0.52097547144627698</v>
      </c>
      <c r="T16" s="21">
        <v>0.65101247672567697</v>
      </c>
      <c r="U16" s="21">
        <v>0.636552205947294</v>
      </c>
      <c r="V16" s="21">
        <v>0.56631660765294201</v>
      </c>
      <c r="W16" s="21">
        <v>0.56380097311062405</v>
      </c>
      <c r="X16" s="21">
        <v>0.55984340000881205</v>
      </c>
      <c r="Y16" s="21">
        <v>0.55075424668550799</v>
      </c>
      <c r="Z16" s="21">
        <v>0.62101213108722797</v>
      </c>
      <c r="AA16" s="21">
        <v>0.55418756692868698</v>
      </c>
      <c r="AB16" s="21">
        <v>0.602469999036784</v>
      </c>
      <c r="AC16" s="21">
        <v>0.56520186440896703</v>
      </c>
      <c r="AD16" s="21">
        <v>0.57246316427322597</v>
      </c>
      <c r="AE16" s="21"/>
      <c r="AF16" s="21">
        <v>0.60555580735291004</v>
      </c>
      <c r="AG16" s="21">
        <v>0.58281325180041399</v>
      </c>
      <c r="AH16" s="21">
        <v>0.52575366655452305</v>
      </c>
      <c r="AI16" s="21">
        <v>0.56019948748711301</v>
      </c>
      <c r="AJ16" s="21">
        <v>0.462934867282073</v>
      </c>
      <c r="AK16" s="21"/>
      <c r="AL16" s="21">
        <v>0.51620130219390403</v>
      </c>
      <c r="AM16" s="21">
        <v>0.62377884153281904</v>
      </c>
      <c r="AN16" s="21">
        <v>0.57519208392087795</v>
      </c>
      <c r="AO16" s="21">
        <v>0.57473340765091296</v>
      </c>
      <c r="AP16" s="21">
        <v>0.62074248930092901</v>
      </c>
      <c r="AQ16" s="21">
        <v>0.58854953156985801</v>
      </c>
      <c r="AR16" s="21"/>
      <c r="AS16" s="21">
        <v>0.63764384815418096</v>
      </c>
      <c r="AT16" s="21">
        <v>0.50882554393154</v>
      </c>
      <c r="AU16" s="21"/>
      <c r="AV16" s="21">
        <v>0.645553924566035</v>
      </c>
      <c r="AW16" s="21">
        <v>0.61922258849771294</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AW21"/>
  <sheetViews>
    <sheetView showGridLines="0" topLeftCell="A2" workbookViewId="0">
      <pane xSplit="2" topLeftCell="C1" activePane="topRight" state="frozen"/>
      <selection pane="topRight" activeCell="B7" sqref="B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596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171</v>
      </c>
      <c r="C9" s="17">
        <v>6.3176482720725693E-2</v>
      </c>
      <c r="D9" s="17">
        <v>6.7207599579224397E-2</v>
      </c>
      <c r="E9" s="17">
        <v>5.8721070724954E-2</v>
      </c>
      <c r="F9" s="17"/>
      <c r="G9" s="17">
        <v>0.11643584436200601</v>
      </c>
      <c r="H9" s="17">
        <v>0.112887851031022</v>
      </c>
      <c r="I9" s="17">
        <v>6.7716316201688095E-2</v>
      </c>
      <c r="J9" s="17">
        <v>5.1565543651695502E-2</v>
      </c>
      <c r="K9" s="17">
        <v>3.4376162967971399E-2</v>
      </c>
      <c r="L9" s="17">
        <v>1.2208698243178899E-2</v>
      </c>
      <c r="M9" s="17"/>
      <c r="N9" s="17">
        <v>5.4467359452764597E-2</v>
      </c>
      <c r="O9" s="17">
        <v>5.68682978883574E-2</v>
      </c>
      <c r="P9" s="17">
        <v>7.9777385839838094E-2</v>
      </c>
      <c r="Q9" s="17">
        <v>6.5229864008478397E-2</v>
      </c>
      <c r="R9" s="17"/>
      <c r="S9" s="17">
        <v>7.7204626851295005E-2</v>
      </c>
      <c r="T9" s="17">
        <v>5.4859431611605197E-2</v>
      </c>
      <c r="U9" s="17">
        <v>6.87610712476594E-2</v>
      </c>
      <c r="V9" s="17">
        <v>5.2562174499530302E-2</v>
      </c>
      <c r="W9" s="17">
        <v>1.8405172319183202E-2</v>
      </c>
      <c r="X9" s="17">
        <v>7.8211106525670898E-2</v>
      </c>
      <c r="Y9" s="17">
        <v>8.7578710260358406E-2</v>
      </c>
      <c r="Z9" s="17">
        <v>7.2390769232712496E-2</v>
      </c>
      <c r="AA9" s="17">
        <v>8.5083485520792104E-2</v>
      </c>
      <c r="AB9" s="17">
        <v>4.0565884245404298E-2</v>
      </c>
      <c r="AC9" s="17">
        <v>5.6778967850144003E-2</v>
      </c>
      <c r="AD9" s="17">
        <v>3.0836542932500301E-2</v>
      </c>
      <c r="AE9" s="17"/>
      <c r="AF9" s="17">
        <v>5.5108034296627598E-2</v>
      </c>
      <c r="AG9" s="17">
        <v>6.1674988001506302E-2</v>
      </c>
      <c r="AH9" s="17">
        <v>7.0666073411725594E-2</v>
      </c>
      <c r="AI9" s="17">
        <v>8.9261396648570204E-2</v>
      </c>
      <c r="AJ9" s="17">
        <v>8.6179346392029899E-2</v>
      </c>
      <c r="AK9" s="17"/>
      <c r="AL9" s="17">
        <v>7.9837843952019705E-2</v>
      </c>
      <c r="AM9" s="17">
        <v>5.8560299633690999E-2</v>
      </c>
      <c r="AN9" s="17">
        <v>5.3317949612550597E-2</v>
      </c>
      <c r="AO9" s="17">
        <v>4.6136357250965099E-2</v>
      </c>
      <c r="AP9" s="17">
        <v>6.5277703661748496E-2</v>
      </c>
      <c r="AQ9" s="17">
        <v>8.1727631685318394E-2</v>
      </c>
      <c r="AR9" s="17"/>
      <c r="AS9" s="17">
        <v>6.21381815259337E-2</v>
      </c>
      <c r="AT9" s="17">
        <v>6.4412946121824896E-2</v>
      </c>
      <c r="AU9" s="17"/>
      <c r="AV9" s="17">
        <v>6.5186025044970994E-2</v>
      </c>
      <c r="AW9" s="17">
        <v>5.5040258075747202E-2</v>
      </c>
    </row>
    <row r="10" spans="2:49" x14ac:dyDescent="0.3">
      <c r="B10" s="18" t="s">
        <v>172</v>
      </c>
      <c r="C10" s="17">
        <v>0.16664996207450899</v>
      </c>
      <c r="D10" s="17">
        <v>0.157098245425627</v>
      </c>
      <c r="E10" s="17">
        <v>0.17623339321006901</v>
      </c>
      <c r="F10" s="17"/>
      <c r="G10" s="17">
        <v>0.34074419400325301</v>
      </c>
      <c r="H10" s="17">
        <v>0.23925037239809699</v>
      </c>
      <c r="I10" s="17">
        <v>0.22395523122991401</v>
      </c>
      <c r="J10" s="17">
        <v>0.161770494954562</v>
      </c>
      <c r="K10" s="17">
        <v>5.4280893558881702E-2</v>
      </c>
      <c r="L10" s="17">
        <v>2.3698223627496101E-2</v>
      </c>
      <c r="M10" s="17"/>
      <c r="N10" s="17">
        <v>0.17198159139458499</v>
      </c>
      <c r="O10" s="17">
        <v>0.18336502099564</v>
      </c>
      <c r="P10" s="17">
        <v>0.15346148982681701</v>
      </c>
      <c r="Q10" s="17">
        <v>0.15314139846681399</v>
      </c>
      <c r="R10" s="17"/>
      <c r="S10" s="17">
        <v>0.16907844728603999</v>
      </c>
      <c r="T10" s="17">
        <v>0.154876478890973</v>
      </c>
      <c r="U10" s="17">
        <v>0.13048674090694401</v>
      </c>
      <c r="V10" s="17">
        <v>0.135666216155612</v>
      </c>
      <c r="W10" s="17">
        <v>0.19846178375951901</v>
      </c>
      <c r="X10" s="17">
        <v>0.16818794463513501</v>
      </c>
      <c r="Y10" s="17">
        <v>0.12899735622160199</v>
      </c>
      <c r="Z10" s="17">
        <v>0.17372676385428101</v>
      </c>
      <c r="AA10" s="17">
        <v>0.197015997409862</v>
      </c>
      <c r="AB10" s="17">
        <v>0.185754041381546</v>
      </c>
      <c r="AC10" s="17">
        <v>0.18480379233988101</v>
      </c>
      <c r="AD10" s="17">
        <v>0.209174239784788</v>
      </c>
      <c r="AE10" s="17"/>
      <c r="AF10" s="17">
        <v>0.146304779986004</v>
      </c>
      <c r="AG10" s="17">
        <v>0.13300879285817499</v>
      </c>
      <c r="AH10" s="17">
        <v>0.21808474480170301</v>
      </c>
      <c r="AI10" s="17">
        <v>0.20974488429756299</v>
      </c>
      <c r="AJ10" s="17">
        <v>0.15218965427992101</v>
      </c>
      <c r="AK10" s="17"/>
      <c r="AL10" s="17">
        <v>0.195645905971123</v>
      </c>
      <c r="AM10" s="17">
        <v>0.15141259550188099</v>
      </c>
      <c r="AN10" s="17">
        <v>0.18735712364287099</v>
      </c>
      <c r="AO10" s="17">
        <v>0.182787233913281</v>
      </c>
      <c r="AP10" s="17">
        <v>9.8939658810608205E-2</v>
      </c>
      <c r="AQ10" s="17">
        <v>0.13205803613473899</v>
      </c>
      <c r="AR10" s="17"/>
      <c r="AS10" s="17">
        <v>0.13115518773467599</v>
      </c>
      <c r="AT10" s="17">
        <v>0.20891899693801599</v>
      </c>
      <c r="AU10" s="17"/>
      <c r="AV10" s="17">
        <v>0.120542833080092</v>
      </c>
      <c r="AW10" s="17">
        <v>0.15586960646843601</v>
      </c>
    </row>
    <row r="11" spans="2:49" x14ac:dyDescent="0.3">
      <c r="B11" s="18" t="s">
        <v>173</v>
      </c>
      <c r="C11" s="17">
        <v>0.19105652078031399</v>
      </c>
      <c r="D11" s="17">
        <v>0.17145176609247001</v>
      </c>
      <c r="E11" s="17">
        <v>0.210631518714648</v>
      </c>
      <c r="F11" s="17"/>
      <c r="G11" s="17">
        <v>0.22684871478170801</v>
      </c>
      <c r="H11" s="17">
        <v>0.18370412594921001</v>
      </c>
      <c r="I11" s="17">
        <v>0.235610552741816</v>
      </c>
      <c r="J11" s="17">
        <v>0.24979063372628399</v>
      </c>
      <c r="K11" s="17">
        <v>0.12155163995040399</v>
      </c>
      <c r="L11" s="17">
        <v>0.13556717894547399</v>
      </c>
      <c r="M11" s="17"/>
      <c r="N11" s="17">
        <v>0.15571757221715599</v>
      </c>
      <c r="O11" s="17">
        <v>0.212415477048323</v>
      </c>
      <c r="P11" s="17">
        <v>0.18429215833731699</v>
      </c>
      <c r="Q11" s="17">
        <v>0.21148874513954899</v>
      </c>
      <c r="R11" s="17"/>
      <c r="S11" s="17">
        <v>0.22476733690614001</v>
      </c>
      <c r="T11" s="17">
        <v>0.150508722545034</v>
      </c>
      <c r="U11" s="17">
        <v>0.19985561998375301</v>
      </c>
      <c r="V11" s="17">
        <v>0.20412531577024001</v>
      </c>
      <c r="W11" s="17">
        <v>0.22585518236837401</v>
      </c>
      <c r="X11" s="17">
        <v>0.175486093739157</v>
      </c>
      <c r="Y11" s="17">
        <v>0.16972229486718299</v>
      </c>
      <c r="Z11" s="17">
        <v>0.133093369805489</v>
      </c>
      <c r="AA11" s="17">
        <v>0.18073559695848401</v>
      </c>
      <c r="AB11" s="17">
        <v>0.19794459943772499</v>
      </c>
      <c r="AC11" s="17">
        <v>0.225866513966101</v>
      </c>
      <c r="AD11" s="17">
        <v>0.20585135279251801</v>
      </c>
      <c r="AE11" s="17"/>
      <c r="AF11" s="17">
        <v>0.184975128241301</v>
      </c>
      <c r="AG11" s="17">
        <v>0.21430082164317599</v>
      </c>
      <c r="AH11" s="17">
        <v>0.18575171039824601</v>
      </c>
      <c r="AI11" s="17">
        <v>0.18777484150885901</v>
      </c>
      <c r="AJ11" s="17">
        <v>0.20977689043929501</v>
      </c>
      <c r="AK11" s="17"/>
      <c r="AL11" s="17">
        <v>0.23800140920751001</v>
      </c>
      <c r="AM11" s="17">
        <v>0.16868706385862201</v>
      </c>
      <c r="AN11" s="17">
        <v>0.16638628737038999</v>
      </c>
      <c r="AO11" s="17">
        <v>0.17886023402976201</v>
      </c>
      <c r="AP11" s="17">
        <v>0.16533784528953899</v>
      </c>
      <c r="AQ11" s="17">
        <v>0.22458380430722699</v>
      </c>
      <c r="AR11" s="17"/>
      <c r="AS11" s="17">
        <v>0.16030093746006199</v>
      </c>
      <c r="AT11" s="17">
        <v>0.227681878957401</v>
      </c>
      <c r="AU11" s="17"/>
      <c r="AV11" s="17">
        <v>0.14367191466534199</v>
      </c>
      <c r="AW11" s="17">
        <v>0.199027181150424</v>
      </c>
    </row>
    <row r="12" spans="2:49" x14ac:dyDescent="0.3">
      <c r="B12" s="18" t="s">
        <v>174</v>
      </c>
      <c r="C12" s="17">
        <v>0.243544910650657</v>
      </c>
      <c r="D12" s="17">
        <v>0.236063543129231</v>
      </c>
      <c r="E12" s="17">
        <v>0.25077835457356401</v>
      </c>
      <c r="F12" s="17"/>
      <c r="G12" s="17">
        <v>0.213229101201974</v>
      </c>
      <c r="H12" s="17">
        <v>0.23928885965517199</v>
      </c>
      <c r="I12" s="17">
        <v>0.253943192239939</v>
      </c>
      <c r="J12" s="17">
        <v>0.26747748899558199</v>
      </c>
      <c r="K12" s="17">
        <v>0.28958185354145199</v>
      </c>
      <c r="L12" s="17">
        <v>0.20843024996457499</v>
      </c>
      <c r="M12" s="17"/>
      <c r="N12" s="17">
        <v>0.25953241438929098</v>
      </c>
      <c r="O12" s="17">
        <v>0.233898622161784</v>
      </c>
      <c r="P12" s="17">
        <v>0.25111363029890099</v>
      </c>
      <c r="Q12" s="17">
        <v>0.230515853347115</v>
      </c>
      <c r="R12" s="17"/>
      <c r="S12" s="17">
        <v>0.248974260725362</v>
      </c>
      <c r="T12" s="17">
        <v>0.24220441871033799</v>
      </c>
      <c r="U12" s="17">
        <v>0.24080767679430201</v>
      </c>
      <c r="V12" s="17">
        <v>0.30335183457646298</v>
      </c>
      <c r="W12" s="17">
        <v>0.244000929392063</v>
      </c>
      <c r="X12" s="17">
        <v>0.26659767894529701</v>
      </c>
      <c r="Y12" s="17">
        <v>0.22773173540862901</v>
      </c>
      <c r="Z12" s="17">
        <v>0.225060718253144</v>
      </c>
      <c r="AA12" s="17">
        <v>0.25067120373142998</v>
      </c>
      <c r="AB12" s="17">
        <v>0.21463244677631399</v>
      </c>
      <c r="AC12" s="17">
        <v>0.203846036017726</v>
      </c>
      <c r="AD12" s="17">
        <v>0.175240076032527</v>
      </c>
      <c r="AE12" s="17"/>
      <c r="AF12" s="17">
        <v>0.26087143815771002</v>
      </c>
      <c r="AG12" s="17">
        <v>0.26337096723365599</v>
      </c>
      <c r="AH12" s="17">
        <v>0.231405527392016</v>
      </c>
      <c r="AI12" s="17">
        <v>0.22008221878614501</v>
      </c>
      <c r="AJ12" s="17">
        <v>0.288715952851751</v>
      </c>
      <c r="AK12" s="17"/>
      <c r="AL12" s="17">
        <v>0.21248716124821801</v>
      </c>
      <c r="AM12" s="17">
        <v>0.26421747923623201</v>
      </c>
      <c r="AN12" s="17">
        <v>0.22775356669020499</v>
      </c>
      <c r="AO12" s="17">
        <v>0.25378776013533</v>
      </c>
      <c r="AP12" s="17">
        <v>0.25969383639934202</v>
      </c>
      <c r="AQ12" s="17">
        <v>0.25914218502043501</v>
      </c>
      <c r="AR12" s="17"/>
      <c r="AS12" s="17">
        <v>0.25335947572735401</v>
      </c>
      <c r="AT12" s="17">
        <v>0.231857212922952</v>
      </c>
      <c r="AU12" s="17"/>
      <c r="AV12" s="17">
        <v>0.25965789207871598</v>
      </c>
      <c r="AW12" s="17">
        <v>0.23869150578725201</v>
      </c>
    </row>
    <row r="13" spans="2:49" x14ac:dyDescent="0.3">
      <c r="B13" s="18" t="s">
        <v>175</v>
      </c>
      <c r="C13" s="17">
        <v>0.30666543213695802</v>
      </c>
      <c r="D13" s="17">
        <v>0.341305804825217</v>
      </c>
      <c r="E13" s="17">
        <v>0.27253734605850499</v>
      </c>
      <c r="F13" s="17"/>
      <c r="G13" s="17">
        <v>8.43852001421459E-2</v>
      </c>
      <c r="H13" s="17">
        <v>0.216792174251107</v>
      </c>
      <c r="I13" s="17">
        <v>0.20509492904343499</v>
      </c>
      <c r="J13" s="17">
        <v>0.25917311422550499</v>
      </c>
      <c r="K13" s="17">
        <v>0.46679573271531299</v>
      </c>
      <c r="L13" s="17">
        <v>0.54259688773339099</v>
      </c>
      <c r="M13" s="17"/>
      <c r="N13" s="17">
        <v>0.33554882297713101</v>
      </c>
      <c r="O13" s="17">
        <v>0.28896700960285998</v>
      </c>
      <c r="P13" s="17">
        <v>0.31718730520749999</v>
      </c>
      <c r="Q13" s="17">
        <v>0.28618873574417703</v>
      </c>
      <c r="R13" s="17"/>
      <c r="S13" s="17">
        <v>0.25100677327411602</v>
      </c>
      <c r="T13" s="17">
        <v>0.37538176543462498</v>
      </c>
      <c r="U13" s="17">
        <v>0.29827492992789501</v>
      </c>
      <c r="V13" s="17">
        <v>0.26258679340373797</v>
      </c>
      <c r="W13" s="17">
        <v>0.29566966629742403</v>
      </c>
      <c r="X13" s="17">
        <v>0.282045075908405</v>
      </c>
      <c r="Y13" s="17">
        <v>0.34880862898104098</v>
      </c>
      <c r="Z13" s="17">
        <v>0.37477041593486299</v>
      </c>
      <c r="AA13" s="17">
        <v>0.27855106897383602</v>
      </c>
      <c r="AB13" s="17">
        <v>0.35152856595929699</v>
      </c>
      <c r="AC13" s="17">
        <v>0.29389489131320201</v>
      </c>
      <c r="AD13" s="17">
        <v>0.30888922129304203</v>
      </c>
      <c r="AE13" s="17"/>
      <c r="AF13" s="17">
        <v>0.319219665446979</v>
      </c>
      <c r="AG13" s="17">
        <v>0.30189390087704498</v>
      </c>
      <c r="AH13" s="17">
        <v>0.27207063205104898</v>
      </c>
      <c r="AI13" s="17">
        <v>0.27582875359417602</v>
      </c>
      <c r="AJ13" s="17">
        <v>0.23322387964232499</v>
      </c>
      <c r="AK13" s="17"/>
      <c r="AL13" s="17">
        <v>0.249827313603006</v>
      </c>
      <c r="AM13" s="17">
        <v>0.333166982203284</v>
      </c>
      <c r="AN13" s="17">
        <v>0.32625206142811902</v>
      </c>
      <c r="AO13" s="17">
        <v>0.30988497168509199</v>
      </c>
      <c r="AP13" s="17">
        <v>0.360579192887172</v>
      </c>
      <c r="AQ13" s="17">
        <v>0.28443881452451703</v>
      </c>
      <c r="AR13" s="17"/>
      <c r="AS13" s="17">
        <v>0.36610612851457203</v>
      </c>
      <c r="AT13" s="17">
        <v>0.23588034012759801</v>
      </c>
      <c r="AU13" s="17"/>
      <c r="AV13" s="17">
        <v>0.38499478336231402</v>
      </c>
      <c r="AW13" s="17">
        <v>0.322117575510178</v>
      </c>
    </row>
    <row r="14" spans="2:49" x14ac:dyDescent="0.3">
      <c r="B14" s="18" t="s">
        <v>176</v>
      </c>
      <c r="C14" s="17">
        <v>2.8906691636837002E-2</v>
      </c>
      <c r="D14" s="17">
        <v>2.6873040948230401E-2</v>
      </c>
      <c r="E14" s="17">
        <v>3.10983167182593E-2</v>
      </c>
      <c r="F14" s="17"/>
      <c r="G14" s="17">
        <v>1.8356945508913199E-2</v>
      </c>
      <c r="H14" s="17">
        <v>8.0766167153925299E-3</v>
      </c>
      <c r="I14" s="17">
        <v>1.3679778543207699E-2</v>
      </c>
      <c r="J14" s="17">
        <v>1.0222724446370599E-2</v>
      </c>
      <c r="K14" s="17">
        <v>3.3413717265978103E-2</v>
      </c>
      <c r="L14" s="17">
        <v>7.7498761485884707E-2</v>
      </c>
      <c r="M14" s="17"/>
      <c r="N14" s="17">
        <v>2.2752239569071801E-2</v>
      </c>
      <c r="O14" s="17">
        <v>2.4485572303035E-2</v>
      </c>
      <c r="P14" s="17">
        <v>1.4168030489626501E-2</v>
      </c>
      <c r="Q14" s="17">
        <v>5.3435403293866902E-2</v>
      </c>
      <c r="R14" s="17"/>
      <c r="S14" s="17">
        <v>2.8968554957047199E-2</v>
      </c>
      <c r="T14" s="17">
        <v>2.2169182807425601E-2</v>
      </c>
      <c r="U14" s="17">
        <v>6.1813961139446497E-2</v>
      </c>
      <c r="V14" s="17">
        <v>4.1707665594417798E-2</v>
      </c>
      <c r="W14" s="17">
        <v>1.7607265863436802E-2</v>
      </c>
      <c r="X14" s="17">
        <v>2.9472100246333899E-2</v>
      </c>
      <c r="Y14" s="17">
        <v>3.7161274261185998E-2</v>
      </c>
      <c r="Z14" s="17">
        <v>2.0957962919510301E-2</v>
      </c>
      <c r="AA14" s="17">
        <v>7.9426474055950894E-3</v>
      </c>
      <c r="AB14" s="17">
        <v>9.5744621997134807E-3</v>
      </c>
      <c r="AC14" s="17">
        <v>3.4809798512945501E-2</v>
      </c>
      <c r="AD14" s="17">
        <v>7.0008567164625002E-2</v>
      </c>
      <c r="AE14" s="17"/>
      <c r="AF14" s="17">
        <v>3.3520953871378503E-2</v>
      </c>
      <c r="AG14" s="17">
        <v>2.5750529386441401E-2</v>
      </c>
      <c r="AH14" s="17">
        <v>2.2021311945259699E-2</v>
      </c>
      <c r="AI14" s="17">
        <v>1.7307905164686499E-2</v>
      </c>
      <c r="AJ14" s="17">
        <v>2.9914276394677801E-2</v>
      </c>
      <c r="AK14" s="17"/>
      <c r="AL14" s="17">
        <v>2.4200366018123198E-2</v>
      </c>
      <c r="AM14" s="17">
        <v>2.3955579566289398E-2</v>
      </c>
      <c r="AN14" s="17">
        <v>3.8933011255863799E-2</v>
      </c>
      <c r="AO14" s="17">
        <v>2.8543442985569701E-2</v>
      </c>
      <c r="AP14" s="17">
        <v>5.0171762951590898E-2</v>
      </c>
      <c r="AQ14" s="17">
        <v>1.8049528327763801E-2</v>
      </c>
      <c r="AR14" s="17"/>
      <c r="AS14" s="17">
        <v>2.6940089037402699E-2</v>
      </c>
      <c r="AT14" s="17">
        <v>3.12486249322084E-2</v>
      </c>
      <c r="AU14" s="17"/>
      <c r="AV14" s="17">
        <v>2.5946551768563999E-2</v>
      </c>
      <c r="AW14" s="17">
        <v>2.9253873007963001E-2</v>
      </c>
    </row>
    <row r="15" spans="2:49" x14ac:dyDescent="0.3">
      <c r="B15" s="18" t="s">
        <v>177</v>
      </c>
      <c r="C15" s="21">
        <v>0.22982644479523401</v>
      </c>
      <c r="D15" s="21">
        <v>0.22430584500485101</v>
      </c>
      <c r="E15" s="21">
        <v>0.23495446393502301</v>
      </c>
      <c r="F15" s="21"/>
      <c r="G15" s="21">
        <v>0.457180038365259</v>
      </c>
      <c r="H15" s="21">
        <v>0.35213822342911899</v>
      </c>
      <c r="I15" s="21">
        <v>0.29167154743160201</v>
      </c>
      <c r="J15" s="21">
        <v>0.21333603860625799</v>
      </c>
      <c r="K15" s="21">
        <v>8.8657056526853198E-2</v>
      </c>
      <c r="L15" s="21">
        <v>3.5906921870674999E-2</v>
      </c>
      <c r="M15" s="21"/>
      <c r="N15" s="21">
        <v>0.22644895084735001</v>
      </c>
      <c r="O15" s="21">
        <v>0.24023331888399699</v>
      </c>
      <c r="P15" s="21">
        <v>0.23323887566665499</v>
      </c>
      <c r="Q15" s="21">
        <v>0.21837126247529201</v>
      </c>
      <c r="R15" s="21"/>
      <c r="S15" s="21">
        <v>0.246283074137335</v>
      </c>
      <c r="T15" s="21">
        <v>0.209735910502578</v>
      </c>
      <c r="U15" s="21">
        <v>0.19924781215460399</v>
      </c>
      <c r="V15" s="21">
        <v>0.18822839065514199</v>
      </c>
      <c r="W15" s="21">
        <v>0.21686695607870199</v>
      </c>
      <c r="X15" s="21">
        <v>0.24639905116080599</v>
      </c>
      <c r="Y15" s="21">
        <v>0.21657606648196101</v>
      </c>
      <c r="Z15" s="21">
        <v>0.246117533086993</v>
      </c>
      <c r="AA15" s="21">
        <v>0.28209948293065401</v>
      </c>
      <c r="AB15" s="21">
        <v>0.226319925626951</v>
      </c>
      <c r="AC15" s="21">
        <v>0.241582760190025</v>
      </c>
      <c r="AD15" s="21">
        <v>0.24001078271728801</v>
      </c>
      <c r="AE15" s="21"/>
      <c r="AF15" s="21">
        <v>0.201412814282632</v>
      </c>
      <c r="AG15" s="21">
        <v>0.19468378085968099</v>
      </c>
      <c r="AH15" s="21">
        <v>0.28875081821342902</v>
      </c>
      <c r="AI15" s="21">
        <v>0.29900628094613402</v>
      </c>
      <c r="AJ15" s="21">
        <v>0.23836900067195099</v>
      </c>
      <c r="AK15" s="21"/>
      <c r="AL15" s="21">
        <v>0.27548374992314301</v>
      </c>
      <c r="AM15" s="21">
        <v>0.20997289513557199</v>
      </c>
      <c r="AN15" s="21">
        <v>0.24067507325542201</v>
      </c>
      <c r="AO15" s="21">
        <v>0.22892359116424599</v>
      </c>
      <c r="AP15" s="21">
        <v>0.16421736247235699</v>
      </c>
      <c r="AQ15" s="21">
        <v>0.21378566782005701</v>
      </c>
      <c r="AR15" s="21"/>
      <c r="AS15" s="21">
        <v>0.193293369260609</v>
      </c>
      <c r="AT15" s="21">
        <v>0.27333194305984099</v>
      </c>
      <c r="AU15" s="21"/>
      <c r="AV15" s="21">
        <v>0.18572885812506301</v>
      </c>
      <c r="AW15" s="21">
        <v>0.21090986454418301</v>
      </c>
    </row>
    <row r="16" spans="2:49" x14ac:dyDescent="0.3">
      <c r="B16" s="18" t="s">
        <v>178</v>
      </c>
      <c r="C16" s="21">
        <v>0.55021034278761405</v>
      </c>
      <c r="D16" s="21">
        <v>0.57736934795444805</v>
      </c>
      <c r="E16" s="21">
        <v>0.52331570063207</v>
      </c>
      <c r="F16" s="21"/>
      <c r="G16" s="21">
        <v>0.29761430134411998</v>
      </c>
      <c r="H16" s="21">
        <v>0.45608103390627902</v>
      </c>
      <c r="I16" s="21">
        <v>0.45903812128337401</v>
      </c>
      <c r="J16" s="21">
        <v>0.52665060322108803</v>
      </c>
      <c r="K16" s="21">
        <v>0.75637758625676399</v>
      </c>
      <c r="L16" s="21">
        <v>0.75102713769796603</v>
      </c>
      <c r="M16" s="21"/>
      <c r="N16" s="21">
        <v>0.59508123736642204</v>
      </c>
      <c r="O16" s="21">
        <v>0.52286563176464496</v>
      </c>
      <c r="P16" s="21">
        <v>0.56830093550640104</v>
      </c>
      <c r="Q16" s="21">
        <v>0.51670458909129202</v>
      </c>
      <c r="R16" s="21"/>
      <c r="S16" s="21">
        <v>0.49998103399947802</v>
      </c>
      <c r="T16" s="21">
        <v>0.61758618414496302</v>
      </c>
      <c r="U16" s="21">
        <v>0.53908260672219699</v>
      </c>
      <c r="V16" s="21">
        <v>0.5659386279802</v>
      </c>
      <c r="W16" s="21">
        <v>0.53967059568948705</v>
      </c>
      <c r="X16" s="21">
        <v>0.54864275485370295</v>
      </c>
      <c r="Y16" s="21">
        <v>0.57654036438967105</v>
      </c>
      <c r="Z16" s="21">
        <v>0.59983113418800704</v>
      </c>
      <c r="AA16" s="21">
        <v>0.52922227270526601</v>
      </c>
      <c r="AB16" s="21">
        <v>0.56616101273561104</v>
      </c>
      <c r="AC16" s="21">
        <v>0.49774092733092801</v>
      </c>
      <c r="AD16" s="21">
        <v>0.48412929732556897</v>
      </c>
      <c r="AE16" s="21"/>
      <c r="AF16" s="21">
        <v>0.58009110360468896</v>
      </c>
      <c r="AG16" s="21">
        <v>0.56526486811070098</v>
      </c>
      <c r="AH16" s="21">
        <v>0.50347615944306601</v>
      </c>
      <c r="AI16" s="21">
        <v>0.49591097238032</v>
      </c>
      <c r="AJ16" s="21">
        <v>0.52193983249407605</v>
      </c>
      <c r="AK16" s="21"/>
      <c r="AL16" s="21">
        <v>0.46231447485122401</v>
      </c>
      <c r="AM16" s="21">
        <v>0.59738446143951696</v>
      </c>
      <c r="AN16" s="21">
        <v>0.55400562811832399</v>
      </c>
      <c r="AO16" s="21">
        <v>0.56367273182042199</v>
      </c>
      <c r="AP16" s="21">
        <v>0.62027302928651395</v>
      </c>
      <c r="AQ16" s="21">
        <v>0.54358099954495198</v>
      </c>
      <c r="AR16" s="21"/>
      <c r="AS16" s="21">
        <v>0.61946560424192598</v>
      </c>
      <c r="AT16" s="21">
        <v>0.46773755305054898</v>
      </c>
      <c r="AU16" s="21"/>
      <c r="AV16" s="21">
        <v>0.644652675441031</v>
      </c>
      <c r="AW16" s="21">
        <v>0.56080908129743001</v>
      </c>
    </row>
    <row r="17" spans="2:2" x14ac:dyDescent="0.3">
      <c r="B17" s="16"/>
    </row>
    <row r="18" spans="2:2" x14ac:dyDescent="0.3">
      <c r="B18" t="s">
        <v>81</v>
      </c>
    </row>
    <row r="19" spans="2:2" x14ac:dyDescent="0.3">
      <c r="B19" t="s">
        <v>82</v>
      </c>
    </row>
    <row r="21" spans="2:2" x14ac:dyDescent="0.3">
      <c r="B2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P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6" width="20.6640625" customWidth="1"/>
  </cols>
  <sheetData>
    <row r="2" spans="2:16" ht="40.049999999999997" customHeight="1" x14ac:dyDescent="0.3">
      <c r="D2" s="32" t="s">
        <v>614</v>
      </c>
      <c r="E2" s="28"/>
      <c r="F2" s="28"/>
      <c r="G2" s="28"/>
      <c r="H2" s="28"/>
      <c r="I2" s="28"/>
      <c r="J2" s="28"/>
      <c r="K2" s="28"/>
      <c r="L2" s="28"/>
      <c r="M2" s="28"/>
      <c r="N2" s="28"/>
      <c r="O2" s="28"/>
      <c r="P2" s="28"/>
    </row>
    <row r="6" spans="2:16" ht="49.95" customHeight="1" x14ac:dyDescent="0.3">
      <c r="B6" s="20" t="s">
        <v>15</v>
      </c>
      <c r="C6" s="20" t="s">
        <v>597</v>
      </c>
      <c r="D6" s="20" t="s">
        <v>598</v>
      </c>
      <c r="E6" s="20" t="s">
        <v>599</v>
      </c>
      <c r="F6" s="20" t="s">
        <v>600</v>
      </c>
      <c r="G6" s="20" t="s">
        <v>601</v>
      </c>
      <c r="H6" s="20" t="s">
        <v>602</v>
      </c>
      <c r="I6" s="20" t="s">
        <v>603</v>
      </c>
      <c r="J6" s="20" t="s">
        <v>604</v>
      </c>
      <c r="K6" s="20" t="s">
        <v>605</v>
      </c>
      <c r="L6" s="20" t="s">
        <v>606</v>
      </c>
      <c r="M6" s="20" t="s">
        <v>607</v>
      </c>
      <c r="N6" s="20" t="s">
        <v>608</v>
      </c>
      <c r="O6" s="20" t="s">
        <v>609</v>
      </c>
    </row>
    <row r="7" spans="2:16" x14ac:dyDescent="0.3">
      <c r="B7" s="18" t="s">
        <v>610</v>
      </c>
      <c r="C7" s="17">
        <v>0.134275418332613</v>
      </c>
      <c r="D7" s="17">
        <v>0.105897563472806</v>
      </c>
      <c r="E7" s="17">
        <v>6.9005198766253495E-2</v>
      </c>
      <c r="F7" s="17">
        <v>0.100570738286387</v>
      </c>
      <c r="G7" s="17">
        <v>0.124238928912824</v>
      </c>
      <c r="H7" s="17">
        <v>0.110639545136827</v>
      </c>
      <c r="I7" s="17">
        <v>0.195425849040676</v>
      </c>
      <c r="J7" s="17">
        <v>0.17976456787928699</v>
      </c>
      <c r="K7" s="17">
        <v>8.0917776856401405E-2</v>
      </c>
      <c r="L7" s="17">
        <v>0.103886635383972</v>
      </c>
      <c r="M7" s="17">
        <v>0.114575296525149</v>
      </c>
      <c r="N7" s="17">
        <v>8.9809529024492393E-2</v>
      </c>
      <c r="O7" s="17">
        <v>9.3430020269910694E-2</v>
      </c>
    </row>
    <row r="8" spans="2:16" x14ac:dyDescent="0.3">
      <c r="B8" s="18" t="s">
        <v>611</v>
      </c>
      <c r="C8" s="17">
        <v>0.352743098636493</v>
      </c>
      <c r="D8" s="17">
        <v>0.29897632895700799</v>
      </c>
      <c r="E8" s="17">
        <v>0.18816087497474401</v>
      </c>
      <c r="F8" s="17">
        <v>0.25452757004325499</v>
      </c>
      <c r="G8" s="17">
        <v>0.361925729434107</v>
      </c>
      <c r="H8" s="17">
        <v>0.30095012600346899</v>
      </c>
      <c r="I8" s="17">
        <v>0.32935056279284503</v>
      </c>
      <c r="J8" s="17">
        <v>0.33203381939413601</v>
      </c>
      <c r="K8" s="17">
        <v>0.17780900440913799</v>
      </c>
      <c r="L8" s="17">
        <v>0.18554307125098499</v>
      </c>
      <c r="M8" s="17">
        <v>0.250885482620955</v>
      </c>
      <c r="N8" s="17">
        <v>0.21296664232350301</v>
      </c>
      <c r="O8" s="17">
        <v>0.19226783467807201</v>
      </c>
    </row>
    <row r="9" spans="2:16" x14ac:dyDescent="0.3">
      <c r="B9" s="18" t="s">
        <v>612</v>
      </c>
      <c r="C9" s="17">
        <v>0.425567276900225</v>
      </c>
      <c r="D9" s="17">
        <v>0.47658284567666598</v>
      </c>
      <c r="E9" s="17">
        <v>0.58329727180985402</v>
      </c>
      <c r="F9" s="17">
        <v>0.527815784125228</v>
      </c>
      <c r="G9" s="17">
        <v>0.42443200864515901</v>
      </c>
      <c r="H9" s="17">
        <v>0.50693917630218999</v>
      </c>
      <c r="I9" s="17">
        <v>0.40073227633550601</v>
      </c>
      <c r="J9" s="17">
        <v>0.41407148107882302</v>
      </c>
      <c r="K9" s="17">
        <v>0.60144834475951603</v>
      </c>
      <c r="L9" s="17">
        <v>0.533836246096281</v>
      </c>
      <c r="M9" s="17">
        <v>0.52680145966668601</v>
      </c>
      <c r="N9" s="17">
        <v>0.57258226892194797</v>
      </c>
      <c r="O9" s="17">
        <v>0.58802598042595</v>
      </c>
    </row>
    <row r="10" spans="2:16" x14ac:dyDescent="0.3">
      <c r="B10" s="18" t="s">
        <v>613</v>
      </c>
      <c r="C10" s="17">
        <v>4.30176421047897E-2</v>
      </c>
      <c r="D10" s="17">
        <v>7.3555320738820901E-2</v>
      </c>
      <c r="E10" s="17">
        <v>0.10471279618127299</v>
      </c>
      <c r="F10" s="17">
        <v>7.1548506324754901E-2</v>
      </c>
      <c r="G10" s="17">
        <v>4.8409369424703197E-2</v>
      </c>
      <c r="H10" s="17">
        <v>4.4469898627829602E-2</v>
      </c>
      <c r="I10" s="17">
        <v>3.7191597805470197E-2</v>
      </c>
      <c r="J10" s="17">
        <v>3.9777558352571803E-2</v>
      </c>
      <c r="K10" s="17">
        <v>8.8468736668316103E-2</v>
      </c>
      <c r="L10" s="17">
        <v>0.12245813563642299</v>
      </c>
      <c r="M10" s="17">
        <v>6.4065062215724694E-2</v>
      </c>
      <c r="N10" s="17">
        <v>7.5028098759089501E-2</v>
      </c>
      <c r="O10" s="17">
        <v>7.2844487573661895E-2</v>
      </c>
    </row>
    <row r="11" spans="2:16" x14ac:dyDescent="0.3">
      <c r="B11" s="18" t="s">
        <v>142</v>
      </c>
      <c r="C11" s="17">
        <v>4.4396564025879999E-2</v>
      </c>
      <c r="D11" s="17">
        <v>4.4987941154698799E-2</v>
      </c>
      <c r="E11" s="17">
        <v>5.4823858267876398E-2</v>
      </c>
      <c r="F11" s="17">
        <v>4.55374012203753E-2</v>
      </c>
      <c r="G11" s="17">
        <v>4.0993963583206498E-2</v>
      </c>
      <c r="H11" s="17">
        <v>3.7001253929685299E-2</v>
      </c>
      <c r="I11" s="17">
        <v>3.7299714025502903E-2</v>
      </c>
      <c r="J11" s="17">
        <v>3.43525732951813E-2</v>
      </c>
      <c r="K11" s="17">
        <v>5.1356137306628899E-2</v>
      </c>
      <c r="L11" s="17">
        <v>5.4275911632338601E-2</v>
      </c>
      <c r="M11" s="17">
        <v>4.3672698971485402E-2</v>
      </c>
      <c r="N11" s="17">
        <v>4.9613460970967499E-2</v>
      </c>
      <c r="O11" s="17">
        <v>5.3431677052406201E-2</v>
      </c>
    </row>
    <row r="12" spans="2:16" x14ac:dyDescent="0.3">
      <c r="B12" s="16"/>
      <c r="C12" s="16"/>
      <c r="D12" s="16"/>
      <c r="E12" s="16"/>
      <c r="F12" s="16"/>
      <c r="G12" s="16"/>
      <c r="H12" s="16"/>
      <c r="I12" s="16"/>
      <c r="J12" s="16"/>
      <c r="K12" s="16"/>
      <c r="L12" s="16"/>
      <c r="M12" s="16"/>
      <c r="N12" s="16"/>
      <c r="O12" s="16"/>
    </row>
    <row r="13" spans="2:16" x14ac:dyDescent="0.3">
      <c r="B13" t="s">
        <v>81</v>
      </c>
    </row>
    <row r="14" spans="2:16" x14ac:dyDescent="0.3">
      <c r="B14" t="s">
        <v>82</v>
      </c>
    </row>
    <row r="18" spans="2:2" x14ac:dyDescent="0.3">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0.134275418332613</v>
      </c>
      <c r="D9" s="17">
        <v>0.14486648187637399</v>
      </c>
      <c r="E9" s="17">
        <v>0.122985963259455</v>
      </c>
      <c r="F9" s="17"/>
      <c r="G9" s="17">
        <v>0.244069510818609</v>
      </c>
      <c r="H9" s="17">
        <v>0.241017847991881</v>
      </c>
      <c r="I9" s="17">
        <v>0.157477382691077</v>
      </c>
      <c r="J9" s="17">
        <v>0.10494393904543101</v>
      </c>
      <c r="K9" s="17">
        <v>4.8635810733836798E-2</v>
      </c>
      <c r="L9" s="17">
        <v>3.6447482048946801E-2</v>
      </c>
      <c r="M9" s="17"/>
      <c r="N9" s="17">
        <v>0.18568983246179699</v>
      </c>
      <c r="O9" s="17">
        <v>9.80710673236415E-2</v>
      </c>
      <c r="P9" s="17">
        <v>0.13004103894913399</v>
      </c>
      <c r="Q9" s="17">
        <v>0.117932160873254</v>
      </c>
      <c r="R9" s="17"/>
      <c r="S9" s="17">
        <v>0.220610628041602</v>
      </c>
      <c r="T9" s="17">
        <v>0.103151896274444</v>
      </c>
      <c r="U9" s="17">
        <v>0.141113334752382</v>
      </c>
      <c r="V9" s="17">
        <v>0.119390987921146</v>
      </c>
      <c r="W9" s="17">
        <v>9.6789734247329104E-2</v>
      </c>
      <c r="X9" s="17">
        <v>0.102015123080673</v>
      </c>
      <c r="Y9" s="17">
        <v>0.10338924621135701</v>
      </c>
      <c r="Z9" s="17">
        <v>9.9306677042165295E-2</v>
      </c>
      <c r="AA9" s="17">
        <v>0.18236412513852801</v>
      </c>
      <c r="AB9" s="17">
        <v>0.11437274119485399</v>
      </c>
      <c r="AC9" s="17">
        <v>8.7912074254381495E-2</v>
      </c>
      <c r="AD9" s="17">
        <v>0.16611888246870199</v>
      </c>
      <c r="AE9" s="17"/>
      <c r="AF9" s="17">
        <v>9.1265728671667698E-2</v>
      </c>
      <c r="AG9" s="17">
        <v>0.116348772546222</v>
      </c>
      <c r="AH9" s="17">
        <v>0.18172793271260901</v>
      </c>
      <c r="AI9" s="17">
        <v>0.21066783854848301</v>
      </c>
      <c r="AJ9" s="17">
        <v>0.23916030326439799</v>
      </c>
      <c r="AK9" s="17"/>
      <c r="AL9" s="17">
        <v>0.21608914826550699</v>
      </c>
      <c r="AM9" s="17">
        <v>0.10520371953001301</v>
      </c>
      <c r="AN9" s="17">
        <v>0.13457386121477699</v>
      </c>
      <c r="AO9" s="17">
        <v>0.10585872123552099</v>
      </c>
      <c r="AP9" s="17">
        <v>7.0870640342571498E-2</v>
      </c>
      <c r="AQ9" s="17">
        <v>9.4241767930885401E-2</v>
      </c>
      <c r="AR9" s="17"/>
      <c r="AS9" s="17">
        <v>0.12700235391074399</v>
      </c>
      <c r="AT9" s="17">
        <v>0.14293656407393199</v>
      </c>
      <c r="AU9" s="17"/>
      <c r="AV9" s="17">
        <v>0.14328320277267101</v>
      </c>
      <c r="AW9" s="17">
        <v>8.9086949722762807E-2</v>
      </c>
    </row>
    <row r="10" spans="2:49" x14ac:dyDescent="0.3">
      <c r="B10" s="18" t="s">
        <v>611</v>
      </c>
      <c r="C10" s="17">
        <v>0.352743098636493</v>
      </c>
      <c r="D10" s="17">
        <v>0.36536891003550998</v>
      </c>
      <c r="E10" s="17">
        <v>0.34029133269586798</v>
      </c>
      <c r="F10" s="17"/>
      <c r="G10" s="17">
        <v>0.47752306481221102</v>
      </c>
      <c r="H10" s="17">
        <v>0.49252832755720899</v>
      </c>
      <c r="I10" s="17">
        <v>0.39631169424817603</v>
      </c>
      <c r="J10" s="17">
        <v>0.33609484250037602</v>
      </c>
      <c r="K10" s="17">
        <v>0.25781152412564201</v>
      </c>
      <c r="L10" s="17">
        <v>0.19732165191672199</v>
      </c>
      <c r="M10" s="17"/>
      <c r="N10" s="17">
        <v>0.36252695460462298</v>
      </c>
      <c r="O10" s="17">
        <v>0.39298341887756</v>
      </c>
      <c r="P10" s="17">
        <v>0.31730953137496298</v>
      </c>
      <c r="Q10" s="17">
        <v>0.33346054433993999</v>
      </c>
      <c r="R10" s="17"/>
      <c r="S10" s="17">
        <v>0.322660402508122</v>
      </c>
      <c r="T10" s="17">
        <v>0.31312003471862099</v>
      </c>
      <c r="U10" s="17">
        <v>0.347827262792898</v>
      </c>
      <c r="V10" s="17">
        <v>0.33127783176675102</v>
      </c>
      <c r="W10" s="17">
        <v>0.36110258483343299</v>
      </c>
      <c r="X10" s="17">
        <v>0.43254249970700398</v>
      </c>
      <c r="Y10" s="17">
        <v>0.31775706079579802</v>
      </c>
      <c r="Z10" s="17">
        <v>0.46289534892676798</v>
      </c>
      <c r="AA10" s="17">
        <v>0.35276266792931399</v>
      </c>
      <c r="AB10" s="17">
        <v>0.340633696026585</v>
      </c>
      <c r="AC10" s="17">
        <v>0.40180958431525998</v>
      </c>
      <c r="AD10" s="17">
        <v>0.385308056794117</v>
      </c>
      <c r="AE10" s="17"/>
      <c r="AF10" s="17">
        <v>0.31871396092870702</v>
      </c>
      <c r="AG10" s="17">
        <v>0.38329329707020698</v>
      </c>
      <c r="AH10" s="17">
        <v>0.37321104731682397</v>
      </c>
      <c r="AI10" s="17">
        <v>0.39969808236248799</v>
      </c>
      <c r="AJ10" s="17">
        <v>0.46614322049893298</v>
      </c>
      <c r="AK10" s="17"/>
      <c r="AL10" s="17">
        <v>0.41246777825988801</v>
      </c>
      <c r="AM10" s="17">
        <v>0.331005464043022</v>
      </c>
      <c r="AN10" s="17">
        <v>0.35244543775436299</v>
      </c>
      <c r="AO10" s="17">
        <v>0.33631022418169698</v>
      </c>
      <c r="AP10" s="17">
        <v>0.294705063794379</v>
      </c>
      <c r="AQ10" s="17">
        <v>0.33935675670597398</v>
      </c>
      <c r="AR10" s="17"/>
      <c r="AS10" s="17">
        <v>0.336507566771925</v>
      </c>
      <c r="AT10" s="17">
        <v>0.37207721964936602</v>
      </c>
      <c r="AU10" s="17"/>
      <c r="AV10" s="17">
        <v>0.317325606190069</v>
      </c>
      <c r="AW10" s="17">
        <v>0.38117918031903902</v>
      </c>
    </row>
    <row r="11" spans="2:49" x14ac:dyDescent="0.3">
      <c r="B11" s="18" t="s">
        <v>612</v>
      </c>
      <c r="C11" s="17">
        <v>0.425567276900225</v>
      </c>
      <c r="D11" s="17">
        <v>0.41538684463081699</v>
      </c>
      <c r="E11" s="17">
        <v>0.43688598452449701</v>
      </c>
      <c r="F11" s="17"/>
      <c r="G11" s="17">
        <v>0.22873124852826801</v>
      </c>
      <c r="H11" s="17">
        <v>0.21116806678550201</v>
      </c>
      <c r="I11" s="17">
        <v>0.359359375028729</v>
      </c>
      <c r="J11" s="17">
        <v>0.45640829519035903</v>
      </c>
      <c r="K11" s="17">
        <v>0.606825062383896</v>
      </c>
      <c r="L11" s="17">
        <v>0.63884176570171503</v>
      </c>
      <c r="M11" s="17"/>
      <c r="N11" s="17">
        <v>0.39143510791092101</v>
      </c>
      <c r="O11" s="17">
        <v>0.427816161342015</v>
      </c>
      <c r="P11" s="17">
        <v>0.46856438951288498</v>
      </c>
      <c r="Q11" s="17">
        <v>0.42153676478728302</v>
      </c>
      <c r="R11" s="17"/>
      <c r="S11" s="17">
        <v>0.39035302552395901</v>
      </c>
      <c r="T11" s="17">
        <v>0.47605053307391099</v>
      </c>
      <c r="U11" s="17">
        <v>0.42935842395255103</v>
      </c>
      <c r="V11" s="17">
        <v>0.44325770926788399</v>
      </c>
      <c r="W11" s="17">
        <v>0.457053599446963</v>
      </c>
      <c r="X11" s="17">
        <v>0.38559444011402799</v>
      </c>
      <c r="Y11" s="17">
        <v>0.469915965029714</v>
      </c>
      <c r="Z11" s="17">
        <v>0.31425915292622097</v>
      </c>
      <c r="AA11" s="17">
        <v>0.39603680819184101</v>
      </c>
      <c r="AB11" s="17">
        <v>0.44975113490764701</v>
      </c>
      <c r="AC11" s="17">
        <v>0.44310194062473202</v>
      </c>
      <c r="AD11" s="17">
        <v>0.39062641374365198</v>
      </c>
      <c r="AE11" s="17"/>
      <c r="AF11" s="17">
        <v>0.46928468554296898</v>
      </c>
      <c r="AG11" s="17">
        <v>0.42544730698112299</v>
      </c>
      <c r="AH11" s="17">
        <v>0.38511068719737701</v>
      </c>
      <c r="AI11" s="17">
        <v>0.31908932831546499</v>
      </c>
      <c r="AJ11" s="17">
        <v>0.26478219984199097</v>
      </c>
      <c r="AK11" s="17"/>
      <c r="AL11" s="17">
        <v>0.30472234298761802</v>
      </c>
      <c r="AM11" s="17">
        <v>0.467671613963073</v>
      </c>
      <c r="AN11" s="17">
        <v>0.42734067817377602</v>
      </c>
      <c r="AO11" s="17">
        <v>0.47683897127098201</v>
      </c>
      <c r="AP11" s="17">
        <v>0.50695281492936495</v>
      </c>
      <c r="AQ11" s="17">
        <v>0.48190755105279798</v>
      </c>
      <c r="AR11" s="17"/>
      <c r="AS11" s="17">
        <v>0.45215069582926098</v>
      </c>
      <c r="AT11" s="17">
        <v>0.39391035042579398</v>
      </c>
      <c r="AU11" s="17"/>
      <c r="AV11" s="17">
        <v>0.44319909646139799</v>
      </c>
      <c r="AW11" s="17">
        <v>0.47299749018499299</v>
      </c>
    </row>
    <row r="12" spans="2:49" x14ac:dyDescent="0.3">
      <c r="B12" s="18" t="s">
        <v>613</v>
      </c>
      <c r="C12" s="17">
        <v>4.30176421047897E-2</v>
      </c>
      <c r="D12" s="17">
        <v>3.6545054399706699E-2</v>
      </c>
      <c r="E12" s="17">
        <v>4.9640638862699003E-2</v>
      </c>
      <c r="F12" s="17"/>
      <c r="G12" s="17">
        <v>2.8203096339841201E-2</v>
      </c>
      <c r="H12" s="17">
        <v>2.61984105415871E-2</v>
      </c>
      <c r="I12" s="17">
        <v>4.51667447468065E-2</v>
      </c>
      <c r="J12" s="17">
        <v>5.8688885787220701E-2</v>
      </c>
      <c r="K12" s="17">
        <v>4.9135803060538302E-2</v>
      </c>
      <c r="L12" s="17">
        <v>4.7993130572532898E-2</v>
      </c>
      <c r="M12" s="17"/>
      <c r="N12" s="17">
        <v>2.3693197544798001E-2</v>
      </c>
      <c r="O12" s="17">
        <v>4.32385257381631E-2</v>
      </c>
      <c r="P12" s="17">
        <v>4.5906055800111201E-2</v>
      </c>
      <c r="Q12" s="17">
        <v>6.1590088566005202E-2</v>
      </c>
      <c r="R12" s="17"/>
      <c r="S12" s="17">
        <v>3.0037206202960201E-2</v>
      </c>
      <c r="T12" s="17">
        <v>3.9982069159227501E-2</v>
      </c>
      <c r="U12" s="17">
        <v>3.39209659711757E-2</v>
      </c>
      <c r="V12" s="17">
        <v>5.3450668117316399E-2</v>
      </c>
      <c r="W12" s="17">
        <v>4.1040251086232202E-2</v>
      </c>
      <c r="X12" s="17">
        <v>5.0355231654804399E-2</v>
      </c>
      <c r="Y12" s="17">
        <v>5.90211245088628E-2</v>
      </c>
      <c r="Z12" s="17">
        <v>4.6236953416919399E-2</v>
      </c>
      <c r="AA12" s="17">
        <v>4.3122826617055701E-2</v>
      </c>
      <c r="AB12" s="17">
        <v>4.9445885907649902E-2</v>
      </c>
      <c r="AC12" s="17">
        <v>5.0422777202785797E-2</v>
      </c>
      <c r="AD12" s="17">
        <v>1.35065552791605E-2</v>
      </c>
      <c r="AE12" s="17"/>
      <c r="AF12" s="17">
        <v>5.7657182675042398E-2</v>
      </c>
      <c r="AG12" s="17">
        <v>3.8242257255521002E-2</v>
      </c>
      <c r="AH12" s="17">
        <v>2.7307973259501201E-2</v>
      </c>
      <c r="AI12" s="17">
        <v>3.6810331172547998E-2</v>
      </c>
      <c r="AJ12" s="17">
        <v>0</v>
      </c>
      <c r="AK12" s="17"/>
      <c r="AL12" s="17">
        <v>4.3954454715295001E-2</v>
      </c>
      <c r="AM12" s="17">
        <v>3.9535343056675797E-2</v>
      </c>
      <c r="AN12" s="17">
        <v>4.7618164080701297E-2</v>
      </c>
      <c r="AO12" s="17">
        <v>4.17779350146429E-2</v>
      </c>
      <c r="AP12" s="17">
        <v>4.0936128884571203E-2</v>
      </c>
      <c r="AQ12" s="17">
        <v>4.7351306309272499E-2</v>
      </c>
      <c r="AR12" s="17"/>
      <c r="AS12" s="17">
        <v>4.3847179964871801E-2</v>
      </c>
      <c r="AT12" s="17">
        <v>4.20297850080604E-2</v>
      </c>
      <c r="AU12" s="17"/>
      <c r="AV12" s="17">
        <v>4.9894006154123698E-2</v>
      </c>
      <c r="AW12" s="17">
        <v>2.9765121899945499E-2</v>
      </c>
    </row>
    <row r="13" spans="2:49" x14ac:dyDescent="0.3">
      <c r="B13" s="18" t="s">
        <v>142</v>
      </c>
      <c r="C13" s="19">
        <v>4.4396564025879999E-2</v>
      </c>
      <c r="D13" s="19">
        <v>3.78327090575915E-2</v>
      </c>
      <c r="E13" s="19">
        <v>5.0196080657480602E-2</v>
      </c>
      <c r="F13" s="19"/>
      <c r="G13" s="19">
        <v>2.1473079501070799E-2</v>
      </c>
      <c r="H13" s="19">
        <v>2.9087347123820401E-2</v>
      </c>
      <c r="I13" s="19">
        <v>4.1684803285211597E-2</v>
      </c>
      <c r="J13" s="19">
        <v>4.3864037476613001E-2</v>
      </c>
      <c r="K13" s="19">
        <v>3.7591799696086198E-2</v>
      </c>
      <c r="L13" s="19">
        <v>7.9395969760083104E-2</v>
      </c>
      <c r="M13" s="19"/>
      <c r="N13" s="19">
        <v>3.6654907477859801E-2</v>
      </c>
      <c r="O13" s="19">
        <v>3.7890826718620298E-2</v>
      </c>
      <c r="P13" s="19">
        <v>3.8178984362905899E-2</v>
      </c>
      <c r="Q13" s="19">
        <v>6.5480441433517694E-2</v>
      </c>
      <c r="R13" s="19"/>
      <c r="S13" s="19">
        <v>3.6338737723356801E-2</v>
      </c>
      <c r="T13" s="19">
        <v>6.7695466773796398E-2</v>
      </c>
      <c r="U13" s="19">
        <v>4.77800125309936E-2</v>
      </c>
      <c r="V13" s="19">
        <v>5.26228029269016E-2</v>
      </c>
      <c r="W13" s="19">
        <v>4.4013830386042903E-2</v>
      </c>
      <c r="X13" s="19">
        <v>2.9492705443490998E-2</v>
      </c>
      <c r="Y13" s="19">
        <v>4.9916603454268203E-2</v>
      </c>
      <c r="Z13" s="19">
        <v>7.7301867687926296E-2</v>
      </c>
      <c r="AA13" s="19">
        <v>2.57135721232612E-2</v>
      </c>
      <c r="AB13" s="19">
        <v>4.5796541963264499E-2</v>
      </c>
      <c r="AC13" s="19">
        <v>1.6753623602841401E-2</v>
      </c>
      <c r="AD13" s="19">
        <v>4.4440091714368697E-2</v>
      </c>
      <c r="AE13" s="19"/>
      <c r="AF13" s="19">
        <v>6.30784421816135E-2</v>
      </c>
      <c r="AG13" s="19">
        <v>3.6668366146926798E-2</v>
      </c>
      <c r="AH13" s="19">
        <v>3.2642359513688303E-2</v>
      </c>
      <c r="AI13" s="19">
        <v>3.3734419601016197E-2</v>
      </c>
      <c r="AJ13" s="19">
        <v>2.9914276394677801E-2</v>
      </c>
      <c r="AK13" s="19"/>
      <c r="AL13" s="19">
        <v>2.27662757716918E-2</v>
      </c>
      <c r="AM13" s="19">
        <v>5.6583859407216698E-2</v>
      </c>
      <c r="AN13" s="19">
        <v>3.8021858776381902E-2</v>
      </c>
      <c r="AO13" s="19">
        <v>3.9214148297156602E-2</v>
      </c>
      <c r="AP13" s="19">
        <v>8.6535352049113501E-2</v>
      </c>
      <c r="AQ13" s="19">
        <v>3.714261800107E-2</v>
      </c>
      <c r="AR13" s="19"/>
      <c r="AS13" s="19">
        <v>4.0492203523198801E-2</v>
      </c>
      <c r="AT13" s="19">
        <v>4.9046080842847901E-2</v>
      </c>
      <c r="AU13" s="19"/>
      <c r="AV13" s="19">
        <v>4.6298088421738E-2</v>
      </c>
      <c r="AW13" s="19">
        <v>2.6971257873258901E-2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0.105897563472806</v>
      </c>
      <c r="D9" s="17">
        <v>0.11305248264925501</v>
      </c>
      <c r="E9" s="17">
        <v>9.6823270022744698E-2</v>
      </c>
      <c r="F9" s="17"/>
      <c r="G9" s="17">
        <v>0.163309475087144</v>
      </c>
      <c r="H9" s="17">
        <v>0.216192506434882</v>
      </c>
      <c r="I9" s="17">
        <v>0.14260684579216101</v>
      </c>
      <c r="J9" s="17">
        <v>6.1490519088064702E-2</v>
      </c>
      <c r="K9" s="17">
        <v>4.9232236371429997E-2</v>
      </c>
      <c r="L9" s="17">
        <v>2.2005555474583501E-2</v>
      </c>
      <c r="M9" s="17"/>
      <c r="N9" s="17">
        <v>0.158533816905646</v>
      </c>
      <c r="O9" s="17">
        <v>9.4236197236826996E-2</v>
      </c>
      <c r="P9" s="17">
        <v>8.5769115545394098E-2</v>
      </c>
      <c r="Q9" s="17">
        <v>8.0037395102762005E-2</v>
      </c>
      <c r="R9" s="17"/>
      <c r="S9" s="17">
        <v>0.188007272024246</v>
      </c>
      <c r="T9" s="17">
        <v>9.9094835922403507E-2</v>
      </c>
      <c r="U9" s="17">
        <v>8.2532969410281098E-2</v>
      </c>
      <c r="V9" s="17">
        <v>8.2437514115174096E-2</v>
      </c>
      <c r="W9" s="17">
        <v>9.5864017304435001E-2</v>
      </c>
      <c r="X9" s="17">
        <v>0.100050063490598</v>
      </c>
      <c r="Y9" s="17">
        <v>6.0717828563127102E-2</v>
      </c>
      <c r="Z9" s="17">
        <v>7.7490030610789101E-2</v>
      </c>
      <c r="AA9" s="17">
        <v>0.119209736979283</v>
      </c>
      <c r="AB9" s="17">
        <v>8.43961813432898E-2</v>
      </c>
      <c r="AC9" s="17">
        <v>9.4613209622148003E-2</v>
      </c>
      <c r="AD9" s="17">
        <v>0.117958864193606</v>
      </c>
      <c r="AE9" s="17"/>
      <c r="AF9" s="17">
        <v>6.6151597966144796E-2</v>
      </c>
      <c r="AG9" s="17">
        <v>7.6869431396000901E-2</v>
      </c>
      <c r="AH9" s="17">
        <v>0.130623820866032</v>
      </c>
      <c r="AI9" s="17">
        <v>0.21593167896705301</v>
      </c>
      <c r="AJ9" s="17">
        <v>0.28819128534892302</v>
      </c>
      <c r="AK9" s="17"/>
      <c r="AL9" s="17">
        <v>0.19971375735616101</v>
      </c>
      <c r="AM9" s="17">
        <v>6.6024600331880803E-2</v>
      </c>
      <c r="AN9" s="17">
        <v>0.100824363014684</v>
      </c>
      <c r="AO9" s="17">
        <v>6.1409039364033503E-2</v>
      </c>
      <c r="AP9" s="17">
        <v>5.3772333860048399E-2</v>
      </c>
      <c r="AQ9" s="17">
        <v>0.113689637226858</v>
      </c>
      <c r="AR9" s="17"/>
      <c r="AS9" s="17">
        <v>0.116728703048581</v>
      </c>
      <c r="AT9" s="17">
        <v>9.2999275630299805E-2</v>
      </c>
      <c r="AU9" s="17"/>
      <c r="AV9" s="17">
        <v>0.128070188488565</v>
      </c>
      <c r="AW9" s="17">
        <v>9.03162593120201E-2</v>
      </c>
    </row>
    <row r="10" spans="2:49" x14ac:dyDescent="0.3">
      <c r="B10" s="18" t="s">
        <v>611</v>
      </c>
      <c r="C10" s="17">
        <v>0.29897632895700799</v>
      </c>
      <c r="D10" s="17">
        <v>0.30506675482871098</v>
      </c>
      <c r="E10" s="17">
        <v>0.29431698204990397</v>
      </c>
      <c r="F10" s="17"/>
      <c r="G10" s="17">
        <v>0.43616394196514802</v>
      </c>
      <c r="H10" s="17">
        <v>0.400429799179149</v>
      </c>
      <c r="I10" s="17">
        <v>0.327883364718833</v>
      </c>
      <c r="J10" s="17">
        <v>0.300257297051363</v>
      </c>
      <c r="K10" s="17">
        <v>0.215987451925997</v>
      </c>
      <c r="L10" s="17">
        <v>0.15577946548193999</v>
      </c>
      <c r="M10" s="17"/>
      <c r="N10" s="17">
        <v>0.292866166026931</v>
      </c>
      <c r="O10" s="17">
        <v>0.31677781534239202</v>
      </c>
      <c r="P10" s="17">
        <v>0.30111786813704</v>
      </c>
      <c r="Q10" s="17">
        <v>0.28844476691924698</v>
      </c>
      <c r="R10" s="17"/>
      <c r="S10" s="17">
        <v>0.31968684999116198</v>
      </c>
      <c r="T10" s="17">
        <v>0.230497786001743</v>
      </c>
      <c r="U10" s="17">
        <v>0.26722778765030097</v>
      </c>
      <c r="V10" s="17">
        <v>0.25849583792563802</v>
      </c>
      <c r="W10" s="17">
        <v>0.24844899509337801</v>
      </c>
      <c r="X10" s="17">
        <v>0.37969812663057001</v>
      </c>
      <c r="Y10" s="17">
        <v>0.33123322653812598</v>
      </c>
      <c r="Z10" s="17">
        <v>0.38798641863289102</v>
      </c>
      <c r="AA10" s="17">
        <v>0.32627146002976098</v>
      </c>
      <c r="AB10" s="17">
        <v>0.30415371900800398</v>
      </c>
      <c r="AC10" s="17">
        <v>0.25912310756770701</v>
      </c>
      <c r="AD10" s="17">
        <v>0.32786402426864603</v>
      </c>
      <c r="AE10" s="17"/>
      <c r="AF10" s="17">
        <v>0.24800837749683899</v>
      </c>
      <c r="AG10" s="17">
        <v>0.29045085666289799</v>
      </c>
      <c r="AH10" s="17">
        <v>0.350474287792574</v>
      </c>
      <c r="AI10" s="17">
        <v>0.33980022024977602</v>
      </c>
      <c r="AJ10" s="17">
        <v>0.48675712146120598</v>
      </c>
      <c r="AK10" s="17"/>
      <c r="AL10" s="17">
        <v>0.36858081033873902</v>
      </c>
      <c r="AM10" s="17">
        <v>0.26079185045089198</v>
      </c>
      <c r="AN10" s="17">
        <v>0.292384529071054</v>
      </c>
      <c r="AO10" s="17">
        <v>0.29437478346305301</v>
      </c>
      <c r="AP10" s="17">
        <v>0.26429414057464101</v>
      </c>
      <c r="AQ10" s="17">
        <v>0.24930501972952501</v>
      </c>
      <c r="AR10" s="17"/>
      <c r="AS10" s="17">
        <v>0.26865913829506</v>
      </c>
      <c r="AT10" s="17">
        <v>0.335079626213794</v>
      </c>
      <c r="AU10" s="17"/>
      <c r="AV10" s="17">
        <v>0.24935431566996799</v>
      </c>
      <c r="AW10" s="17">
        <v>0.31361687721979697</v>
      </c>
    </row>
    <row r="11" spans="2:49" x14ac:dyDescent="0.3">
      <c r="B11" s="18" t="s">
        <v>612</v>
      </c>
      <c r="C11" s="17">
        <v>0.47658284567666598</v>
      </c>
      <c r="D11" s="17">
        <v>0.47652715623788799</v>
      </c>
      <c r="E11" s="17">
        <v>0.47839259020540698</v>
      </c>
      <c r="F11" s="17"/>
      <c r="G11" s="17">
        <v>0.28815089136854299</v>
      </c>
      <c r="H11" s="17">
        <v>0.29115250581292601</v>
      </c>
      <c r="I11" s="17">
        <v>0.40875476232957297</v>
      </c>
      <c r="J11" s="17">
        <v>0.516801723470517</v>
      </c>
      <c r="K11" s="17">
        <v>0.62096843232639898</v>
      </c>
      <c r="L11" s="17">
        <v>0.67916073249480402</v>
      </c>
      <c r="M11" s="17"/>
      <c r="N11" s="17">
        <v>0.45362698857610101</v>
      </c>
      <c r="O11" s="17">
        <v>0.48658723209384602</v>
      </c>
      <c r="P11" s="17">
        <v>0.49234461554301101</v>
      </c>
      <c r="Q11" s="17">
        <v>0.47314366493571802</v>
      </c>
      <c r="R11" s="17"/>
      <c r="S11" s="17">
        <v>0.39373876245376599</v>
      </c>
      <c r="T11" s="17">
        <v>0.52334441456695202</v>
      </c>
      <c r="U11" s="17">
        <v>0.51059935542330903</v>
      </c>
      <c r="V11" s="17">
        <v>0.55717601019238505</v>
      </c>
      <c r="W11" s="17">
        <v>0.50105171680688698</v>
      </c>
      <c r="X11" s="17">
        <v>0.43286086443708399</v>
      </c>
      <c r="Y11" s="17">
        <v>0.48840702712205403</v>
      </c>
      <c r="Z11" s="17">
        <v>0.368203165437339</v>
      </c>
      <c r="AA11" s="17">
        <v>0.44871070947563302</v>
      </c>
      <c r="AB11" s="17">
        <v>0.51052239276531397</v>
      </c>
      <c r="AC11" s="17">
        <v>0.52114226445933398</v>
      </c>
      <c r="AD11" s="17">
        <v>0.44138282482545499</v>
      </c>
      <c r="AE11" s="17"/>
      <c r="AF11" s="17">
        <v>0.55271862212214196</v>
      </c>
      <c r="AG11" s="17">
        <v>0.50624016165244801</v>
      </c>
      <c r="AH11" s="17">
        <v>0.437921537999168</v>
      </c>
      <c r="AI11" s="17">
        <v>0.34984856195783298</v>
      </c>
      <c r="AJ11" s="17">
        <v>0.16434216544899399</v>
      </c>
      <c r="AK11" s="17"/>
      <c r="AL11" s="17">
        <v>0.33479160466704799</v>
      </c>
      <c r="AM11" s="17">
        <v>0.54084687670832099</v>
      </c>
      <c r="AN11" s="17">
        <v>0.49244707803555299</v>
      </c>
      <c r="AO11" s="17">
        <v>0.52301579919769403</v>
      </c>
      <c r="AP11" s="17">
        <v>0.55341019442045203</v>
      </c>
      <c r="AQ11" s="17">
        <v>0.51118907705081096</v>
      </c>
      <c r="AR11" s="17"/>
      <c r="AS11" s="17">
        <v>0.491914144659366</v>
      </c>
      <c r="AT11" s="17">
        <v>0.45832553250154401</v>
      </c>
      <c r="AU11" s="17"/>
      <c r="AV11" s="17">
        <v>0.49455227669399698</v>
      </c>
      <c r="AW11" s="17">
        <v>0.48577037149111402</v>
      </c>
    </row>
    <row r="12" spans="2:49" x14ac:dyDescent="0.3">
      <c r="B12" s="18" t="s">
        <v>613</v>
      </c>
      <c r="C12" s="17">
        <v>7.3555320738820901E-2</v>
      </c>
      <c r="D12" s="17">
        <v>7.03901143364771E-2</v>
      </c>
      <c r="E12" s="17">
        <v>7.5377462279004104E-2</v>
      </c>
      <c r="F12" s="17"/>
      <c r="G12" s="17">
        <v>7.5250613877366299E-2</v>
      </c>
      <c r="H12" s="17">
        <v>7.0985444748595E-2</v>
      </c>
      <c r="I12" s="17">
        <v>7.1785154553441394E-2</v>
      </c>
      <c r="J12" s="17">
        <v>7.5291253180118797E-2</v>
      </c>
      <c r="K12" s="17">
        <v>6.3095206276820498E-2</v>
      </c>
      <c r="L12" s="17">
        <v>8.1567416335377299E-2</v>
      </c>
      <c r="M12" s="17"/>
      <c r="N12" s="17">
        <v>6.0170426475526097E-2</v>
      </c>
      <c r="O12" s="17">
        <v>6.0692400969572E-2</v>
      </c>
      <c r="P12" s="17">
        <v>7.8914639965904906E-2</v>
      </c>
      <c r="Q12" s="17">
        <v>9.5722426924518503E-2</v>
      </c>
      <c r="R12" s="17"/>
      <c r="S12" s="17">
        <v>5.3187779122505503E-2</v>
      </c>
      <c r="T12" s="17">
        <v>9.2904567679782002E-2</v>
      </c>
      <c r="U12" s="17">
        <v>8.6058050433919495E-2</v>
      </c>
      <c r="V12" s="17">
        <v>6.3407374589850296E-2</v>
      </c>
      <c r="W12" s="17">
        <v>0.111574697714212</v>
      </c>
      <c r="X12" s="17">
        <v>5.1963114661015303E-2</v>
      </c>
      <c r="Y12" s="17">
        <v>8.0007531771164001E-2</v>
      </c>
      <c r="Z12" s="17">
        <v>7.8503091183955501E-2</v>
      </c>
      <c r="AA12" s="17">
        <v>8.0316090743361407E-2</v>
      </c>
      <c r="AB12" s="17">
        <v>5.4582168771836997E-2</v>
      </c>
      <c r="AC12" s="17">
        <v>7.2975875755550701E-2</v>
      </c>
      <c r="AD12" s="17">
        <v>6.7113550364505795E-2</v>
      </c>
      <c r="AE12" s="17"/>
      <c r="AF12" s="17">
        <v>7.8111597051148604E-2</v>
      </c>
      <c r="AG12" s="17">
        <v>8.5639478956289899E-2</v>
      </c>
      <c r="AH12" s="17">
        <v>4.4403626190006797E-2</v>
      </c>
      <c r="AI12" s="17">
        <v>6.4892228380868805E-2</v>
      </c>
      <c r="AJ12" s="17">
        <v>3.0795151346198899E-2</v>
      </c>
      <c r="AK12" s="17"/>
      <c r="AL12" s="17">
        <v>6.9258660721684406E-2</v>
      </c>
      <c r="AM12" s="17">
        <v>7.2398687289998806E-2</v>
      </c>
      <c r="AN12" s="17">
        <v>5.6499063379419102E-2</v>
      </c>
      <c r="AO12" s="17">
        <v>8.1364217584641005E-2</v>
      </c>
      <c r="AP12" s="17">
        <v>7.3068312740694794E-2</v>
      </c>
      <c r="AQ12" s="17">
        <v>0.107111561342562</v>
      </c>
      <c r="AR12" s="17"/>
      <c r="AS12" s="17">
        <v>7.8642747989690995E-2</v>
      </c>
      <c r="AT12" s="17">
        <v>6.7496946123623905E-2</v>
      </c>
      <c r="AU12" s="17"/>
      <c r="AV12" s="17">
        <v>7.8909393228113606E-2</v>
      </c>
      <c r="AW12" s="17">
        <v>7.8021775331856294E-2</v>
      </c>
    </row>
    <row r="13" spans="2:49" x14ac:dyDescent="0.3">
      <c r="B13" s="18" t="s">
        <v>142</v>
      </c>
      <c r="C13" s="19">
        <v>4.4987941154698799E-2</v>
      </c>
      <c r="D13" s="19">
        <v>3.4963491947669102E-2</v>
      </c>
      <c r="E13" s="19">
        <v>5.5089695442940498E-2</v>
      </c>
      <c r="F13" s="19"/>
      <c r="G13" s="19">
        <v>3.7125077701798598E-2</v>
      </c>
      <c r="H13" s="19">
        <v>2.1239743824447401E-2</v>
      </c>
      <c r="I13" s="19">
        <v>4.8969872605991602E-2</v>
      </c>
      <c r="J13" s="19">
        <v>4.6159207209936402E-2</v>
      </c>
      <c r="K13" s="19">
        <v>5.0716673099353897E-2</v>
      </c>
      <c r="L13" s="19">
        <v>6.1486830213295103E-2</v>
      </c>
      <c r="M13" s="19"/>
      <c r="N13" s="19">
        <v>3.4802602015796401E-2</v>
      </c>
      <c r="O13" s="19">
        <v>4.1706354357363501E-2</v>
      </c>
      <c r="P13" s="19">
        <v>4.1853760808649498E-2</v>
      </c>
      <c r="Q13" s="19">
        <v>6.2651746117754606E-2</v>
      </c>
      <c r="R13" s="19"/>
      <c r="S13" s="19">
        <v>4.5379336408319898E-2</v>
      </c>
      <c r="T13" s="19">
        <v>5.4158395829120298E-2</v>
      </c>
      <c r="U13" s="19">
        <v>5.3581837082189797E-2</v>
      </c>
      <c r="V13" s="19">
        <v>3.8483263176952498E-2</v>
      </c>
      <c r="W13" s="19">
        <v>4.3060573081088203E-2</v>
      </c>
      <c r="X13" s="19">
        <v>3.5427830780731501E-2</v>
      </c>
      <c r="Y13" s="19">
        <v>3.9634386005529099E-2</v>
      </c>
      <c r="Z13" s="19">
        <v>8.7817294135024704E-2</v>
      </c>
      <c r="AA13" s="19">
        <v>2.54920027719613E-2</v>
      </c>
      <c r="AB13" s="19">
        <v>4.6345538111555097E-2</v>
      </c>
      <c r="AC13" s="19">
        <v>5.2145542595259803E-2</v>
      </c>
      <c r="AD13" s="19">
        <v>4.5680736347786702E-2</v>
      </c>
      <c r="AE13" s="19"/>
      <c r="AF13" s="19">
        <v>5.5009805363725198E-2</v>
      </c>
      <c r="AG13" s="19">
        <v>4.0800071332363901E-2</v>
      </c>
      <c r="AH13" s="19">
        <v>3.6576727152219803E-2</v>
      </c>
      <c r="AI13" s="19">
        <v>2.9527310444469199E-2</v>
      </c>
      <c r="AJ13" s="19">
        <v>2.9914276394677801E-2</v>
      </c>
      <c r="AK13" s="19"/>
      <c r="AL13" s="19">
        <v>2.7655166916366498E-2</v>
      </c>
      <c r="AM13" s="19">
        <v>5.99379852189076E-2</v>
      </c>
      <c r="AN13" s="19">
        <v>5.78449664992901E-2</v>
      </c>
      <c r="AO13" s="19">
        <v>3.9836160390578697E-2</v>
      </c>
      <c r="AP13" s="19">
        <v>5.5455018404163302E-2</v>
      </c>
      <c r="AQ13" s="19">
        <v>1.8704704650243601E-2</v>
      </c>
      <c r="AR13" s="19"/>
      <c r="AS13" s="19">
        <v>4.4055266007302002E-2</v>
      </c>
      <c r="AT13" s="19">
        <v>4.6098619530738003E-2</v>
      </c>
      <c r="AU13" s="19"/>
      <c r="AV13" s="19">
        <v>4.9113825919356299E-2</v>
      </c>
      <c r="AW13" s="19">
        <v>3.2274716645212399E-2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6.9005198766253495E-2</v>
      </c>
      <c r="D9" s="17">
        <v>5.1072574906259202E-2</v>
      </c>
      <c r="E9" s="17">
        <v>8.5093331729592006E-2</v>
      </c>
      <c r="F9" s="17"/>
      <c r="G9" s="17">
        <v>0.158432346305489</v>
      </c>
      <c r="H9" s="17">
        <v>0.118517011952748</v>
      </c>
      <c r="I9" s="17">
        <v>6.5337932578197505E-2</v>
      </c>
      <c r="J9" s="17">
        <v>5.52313762477155E-2</v>
      </c>
      <c r="K9" s="17">
        <v>2.2740679683173101E-2</v>
      </c>
      <c r="L9" s="17">
        <v>1.41824111247338E-2</v>
      </c>
      <c r="M9" s="17"/>
      <c r="N9" s="17">
        <v>7.2302310471041895E-2</v>
      </c>
      <c r="O9" s="17">
        <v>5.7419611709814002E-2</v>
      </c>
      <c r="P9" s="17">
        <v>7.8623884976898997E-2</v>
      </c>
      <c r="Q9" s="17">
        <v>6.9785506090740093E-2</v>
      </c>
      <c r="R9" s="17"/>
      <c r="S9" s="17">
        <v>0.10336027486153899</v>
      </c>
      <c r="T9" s="17">
        <v>5.1233541226851101E-2</v>
      </c>
      <c r="U9" s="17">
        <v>4.6095445769552899E-2</v>
      </c>
      <c r="V9" s="17">
        <v>5.6946785446600999E-2</v>
      </c>
      <c r="W9" s="17">
        <v>4.8385912703219403E-2</v>
      </c>
      <c r="X9" s="17">
        <v>6.4595244095837306E-2</v>
      </c>
      <c r="Y9" s="17">
        <v>7.2270396057575306E-2</v>
      </c>
      <c r="Z9" s="17">
        <v>0.122867723714694</v>
      </c>
      <c r="AA9" s="17">
        <v>8.7494328378289202E-2</v>
      </c>
      <c r="AB9" s="17">
        <v>5.6116834218549003E-2</v>
      </c>
      <c r="AC9" s="17">
        <v>5.3653842709198499E-2</v>
      </c>
      <c r="AD9" s="17">
        <v>6.01414255769121E-2</v>
      </c>
      <c r="AE9" s="17"/>
      <c r="AF9" s="17">
        <v>5.0626707411685297E-2</v>
      </c>
      <c r="AG9" s="17">
        <v>6.8068126768881201E-2</v>
      </c>
      <c r="AH9" s="17">
        <v>7.8178422993729998E-2</v>
      </c>
      <c r="AI9" s="17">
        <v>9.3521326109258202E-2</v>
      </c>
      <c r="AJ9" s="17">
        <v>0.124774897053719</v>
      </c>
      <c r="AK9" s="17"/>
      <c r="AL9" s="17">
        <v>0.113606091500897</v>
      </c>
      <c r="AM9" s="17">
        <v>5.6277316047180399E-2</v>
      </c>
      <c r="AN9" s="17">
        <v>6.1372302072632799E-2</v>
      </c>
      <c r="AO9" s="17">
        <v>4.4804193010666099E-2</v>
      </c>
      <c r="AP9" s="17">
        <v>3.6448008871113699E-2</v>
      </c>
      <c r="AQ9" s="17">
        <v>7.5534130002377603E-2</v>
      </c>
      <c r="AR9" s="17"/>
      <c r="AS9" s="17">
        <v>6.47701523547934E-2</v>
      </c>
      <c r="AT9" s="17">
        <v>7.4048513669475402E-2</v>
      </c>
      <c r="AU9" s="17"/>
      <c r="AV9" s="17">
        <v>6.6260275028778806E-2</v>
      </c>
      <c r="AW9" s="17">
        <v>6.1299903109623202E-2</v>
      </c>
    </row>
    <row r="10" spans="2:49" x14ac:dyDescent="0.3">
      <c r="B10" s="18" t="s">
        <v>611</v>
      </c>
      <c r="C10" s="17">
        <v>0.18816087497474401</v>
      </c>
      <c r="D10" s="17">
        <v>0.14170686453018499</v>
      </c>
      <c r="E10" s="17">
        <v>0.233954973532429</v>
      </c>
      <c r="F10" s="17"/>
      <c r="G10" s="17">
        <v>0.253295626326975</v>
      </c>
      <c r="H10" s="17">
        <v>0.290630625014484</v>
      </c>
      <c r="I10" s="17">
        <v>0.24198829003621899</v>
      </c>
      <c r="J10" s="17">
        <v>0.154547156774929</v>
      </c>
      <c r="K10" s="17">
        <v>0.123219288992196</v>
      </c>
      <c r="L10" s="17">
        <v>8.8242737478599495E-2</v>
      </c>
      <c r="M10" s="17"/>
      <c r="N10" s="17">
        <v>0.19313376296151899</v>
      </c>
      <c r="O10" s="17">
        <v>0.19041430887729499</v>
      </c>
      <c r="P10" s="17">
        <v>0.20854080388368901</v>
      </c>
      <c r="Q10" s="17">
        <v>0.160885666354594</v>
      </c>
      <c r="R10" s="17"/>
      <c r="S10" s="17">
        <v>0.22139008377258701</v>
      </c>
      <c r="T10" s="17">
        <v>0.14025877787160701</v>
      </c>
      <c r="U10" s="17">
        <v>0.15413423750869901</v>
      </c>
      <c r="V10" s="17">
        <v>0.19955338218497901</v>
      </c>
      <c r="W10" s="17">
        <v>0.16172198289640699</v>
      </c>
      <c r="X10" s="17">
        <v>0.273119588142061</v>
      </c>
      <c r="Y10" s="17">
        <v>0.20253066946732301</v>
      </c>
      <c r="Z10" s="17">
        <v>0.19640429931273001</v>
      </c>
      <c r="AA10" s="17">
        <v>0.21627257400376301</v>
      </c>
      <c r="AB10" s="17">
        <v>0.12205503015913199</v>
      </c>
      <c r="AC10" s="17">
        <v>0.19641977813754399</v>
      </c>
      <c r="AD10" s="17">
        <v>0.136620536112179</v>
      </c>
      <c r="AE10" s="17"/>
      <c r="AF10" s="17">
        <v>0.172205936518918</v>
      </c>
      <c r="AG10" s="17">
        <v>0.177418896828027</v>
      </c>
      <c r="AH10" s="17">
        <v>0.21375231873446801</v>
      </c>
      <c r="AI10" s="17">
        <v>0.23776414268603999</v>
      </c>
      <c r="AJ10" s="17">
        <v>0.29571202400072399</v>
      </c>
      <c r="AK10" s="17"/>
      <c r="AL10" s="17">
        <v>0.241383314938073</v>
      </c>
      <c r="AM10" s="17">
        <v>0.14784554597171501</v>
      </c>
      <c r="AN10" s="17">
        <v>0.23053024601338901</v>
      </c>
      <c r="AO10" s="17">
        <v>0.163403564306593</v>
      </c>
      <c r="AP10" s="17">
        <v>0.16941409974421701</v>
      </c>
      <c r="AQ10" s="17">
        <v>0.16966287056104101</v>
      </c>
      <c r="AR10" s="17"/>
      <c r="AS10" s="17">
        <v>0.189565616277896</v>
      </c>
      <c r="AT10" s="17">
        <v>0.18648803551537199</v>
      </c>
      <c r="AU10" s="17"/>
      <c r="AV10" s="17">
        <v>0.19237866164207601</v>
      </c>
      <c r="AW10" s="17">
        <v>0.18301449889534699</v>
      </c>
    </row>
    <row r="11" spans="2:49" x14ac:dyDescent="0.3">
      <c r="B11" s="18" t="s">
        <v>612</v>
      </c>
      <c r="C11" s="17">
        <v>0.58329727180985402</v>
      </c>
      <c r="D11" s="17">
        <v>0.62638172527318503</v>
      </c>
      <c r="E11" s="17">
        <v>0.543794601129859</v>
      </c>
      <c r="F11" s="17"/>
      <c r="G11" s="17">
        <v>0.39674266377316098</v>
      </c>
      <c r="H11" s="17">
        <v>0.43488912183640899</v>
      </c>
      <c r="I11" s="17">
        <v>0.52105673640210803</v>
      </c>
      <c r="J11" s="17">
        <v>0.64089583314387599</v>
      </c>
      <c r="K11" s="17">
        <v>0.70864916026506997</v>
      </c>
      <c r="L11" s="17">
        <v>0.74863168687626302</v>
      </c>
      <c r="M11" s="17"/>
      <c r="N11" s="17">
        <v>0.59794432222568705</v>
      </c>
      <c r="O11" s="17">
        <v>0.59795092948890605</v>
      </c>
      <c r="P11" s="17">
        <v>0.55394702836767995</v>
      </c>
      <c r="Q11" s="17">
        <v>0.58084585197706096</v>
      </c>
      <c r="R11" s="17"/>
      <c r="S11" s="17">
        <v>0.49977900485906401</v>
      </c>
      <c r="T11" s="17">
        <v>0.63681633578458896</v>
      </c>
      <c r="U11" s="17">
        <v>0.61698592834850496</v>
      </c>
      <c r="V11" s="17">
        <v>0.61665334410800399</v>
      </c>
      <c r="W11" s="17">
        <v>0.66938333028855901</v>
      </c>
      <c r="X11" s="17">
        <v>0.49844288345961202</v>
      </c>
      <c r="Y11" s="17">
        <v>0.59406999834770702</v>
      </c>
      <c r="Z11" s="17">
        <v>0.514458262773835</v>
      </c>
      <c r="AA11" s="17">
        <v>0.52215762750041905</v>
      </c>
      <c r="AB11" s="17">
        <v>0.65200185961081503</v>
      </c>
      <c r="AC11" s="17">
        <v>0.59878273303188301</v>
      </c>
      <c r="AD11" s="17">
        <v>0.66027226251636695</v>
      </c>
      <c r="AE11" s="17"/>
      <c r="AF11" s="17">
        <v>0.59410375027474105</v>
      </c>
      <c r="AG11" s="17">
        <v>0.60955693149763401</v>
      </c>
      <c r="AH11" s="17">
        <v>0.56741461064842702</v>
      </c>
      <c r="AI11" s="17">
        <v>0.50644518966914398</v>
      </c>
      <c r="AJ11" s="17">
        <v>0.39716462543623798</v>
      </c>
      <c r="AK11" s="17"/>
      <c r="AL11" s="17">
        <v>0.46458925351713698</v>
      </c>
      <c r="AM11" s="17">
        <v>0.64754179324308903</v>
      </c>
      <c r="AN11" s="17">
        <v>0.58946374335085405</v>
      </c>
      <c r="AO11" s="17">
        <v>0.61844970012165301</v>
      </c>
      <c r="AP11" s="17">
        <v>0.638204211485074</v>
      </c>
      <c r="AQ11" s="17">
        <v>0.60157037450284101</v>
      </c>
      <c r="AR11" s="17"/>
      <c r="AS11" s="17">
        <v>0.59847800280618801</v>
      </c>
      <c r="AT11" s="17">
        <v>0.56521926287270596</v>
      </c>
      <c r="AU11" s="17"/>
      <c r="AV11" s="17">
        <v>0.59410744343158195</v>
      </c>
      <c r="AW11" s="17">
        <v>0.608656312710118</v>
      </c>
    </row>
    <row r="12" spans="2:49" x14ac:dyDescent="0.3">
      <c r="B12" s="18" t="s">
        <v>613</v>
      </c>
      <c r="C12" s="17">
        <v>0.10471279618127299</v>
      </c>
      <c r="D12" s="17">
        <v>0.12414565361498001</v>
      </c>
      <c r="E12" s="17">
        <v>8.3762238672611095E-2</v>
      </c>
      <c r="F12" s="17"/>
      <c r="G12" s="17">
        <v>0.13721335295741199</v>
      </c>
      <c r="H12" s="17">
        <v>0.11129885067480901</v>
      </c>
      <c r="I12" s="17">
        <v>0.11989341798450499</v>
      </c>
      <c r="J12" s="17">
        <v>9.1499159916927003E-2</v>
      </c>
      <c r="K12" s="17">
        <v>8.7269539962082907E-2</v>
      </c>
      <c r="L12" s="17">
        <v>8.7647121550436302E-2</v>
      </c>
      <c r="M12" s="17"/>
      <c r="N12" s="17">
        <v>9.3512088672972504E-2</v>
      </c>
      <c r="O12" s="17">
        <v>0.101002279207036</v>
      </c>
      <c r="P12" s="17">
        <v>0.11828990487637001</v>
      </c>
      <c r="Q12" s="17">
        <v>0.109869914618552</v>
      </c>
      <c r="R12" s="17"/>
      <c r="S12" s="17">
        <v>9.6544701034443098E-2</v>
      </c>
      <c r="T12" s="17">
        <v>0.12570514456852899</v>
      </c>
      <c r="U12" s="17">
        <v>0.12401396292232</v>
      </c>
      <c r="V12" s="17">
        <v>7.8998435377878207E-2</v>
      </c>
      <c r="W12" s="17">
        <v>9.6932572560959093E-2</v>
      </c>
      <c r="X12" s="17">
        <v>8.9811612612766406E-2</v>
      </c>
      <c r="Y12" s="17">
        <v>8.6038234173834299E-2</v>
      </c>
      <c r="Z12" s="17">
        <v>6.8852244582893907E-2</v>
      </c>
      <c r="AA12" s="17">
        <v>0.146832583484544</v>
      </c>
      <c r="AB12" s="17">
        <v>0.118608167835734</v>
      </c>
      <c r="AC12" s="17">
        <v>9.9350658045621598E-2</v>
      </c>
      <c r="AD12" s="17">
        <v>5.0588549830075102E-2</v>
      </c>
      <c r="AE12" s="17"/>
      <c r="AF12" s="17">
        <v>0.116652740092893</v>
      </c>
      <c r="AG12" s="17">
        <v>9.8898578186956201E-2</v>
      </c>
      <c r="AH12" s="17">
        <v>8.6378709494966704E-2</v>
      </c>
      <c r="AI12" s="17">
        <v>0.12464407616624899</v>
      </c>
      <c r="AJ12" s="17">
        <v>9.7442409375903594E-2</v>
      </c>
      <c r="AK12" s="17"/>
      <c r="AL12" s="17">
        <v>0.126931560399206</v>
      </c>
      <c r="AM12" s="17">
        <v>8.4711700040303803E-2</v>
      </c>
      <c r="AN12" s="17">
        <v>6.7272260456055E-2</v>
      </c>
      <c r="AO12" s="17">
        <v>0.124038758208072</v>
      </c>
      <c r="AP12" s="17">
        <v>9.2097378862450702E-2</v>
      </c>
      <c r="AQ12" s="17">
        <v>0.13427314614851199</v>
      </c>
      <c r="AR12" s="17"/>
      <c r="AS12" s="17">
        <v>9.7816951866448204E-2</v>
      </c>
      <c r="AT12" s="17">
        <v>0.112924728477727</v>
      </c>
      <c r="AU12" s="17"/>
      <c r="AV12" s="17">
        <v>9.5943800917607902E-2</v>
      </c>
      <c r="AW12" s="17">
        <v>0.102179210611842</v>
      </c>
    </row>
    <row r="13" spans="2:49" x14ac:dyDescent="0.3">
      <c r="B13" s="18" t="s">
        <v>142</v>
      </c>
      <c r="C13" s="19">
        <v>5.4823858267876398E-2</v>
      </c>
      <c r="D13" s="19">
        <v>5.6693181675390197E-2</v>
      </c>
      <c r="E13" s="19">
        <v>5.3394854935509203E-2</v>
      </c>
      <c r="F13" s="19"/>
      <c r="G13" s="19">
        <v>5.43160106369623E-2</v>
      </c>
      <c r="H13" s="19">
        <v>4.4664390521550301E-2</v>
      </c>
      <c r="I13" s="19">
        <v>5.17236229989705E-2</v>
      </c>
      <c r="J13" s="19">
        <v>5.7826473916553101E-2</v>
      </c>
      <c r="K13" s="19">
        <v>5.81213310974786E-2</v>
      </c>
      <c r="L13" s="19">
        <v>6.1296042969967497E-2</v>
      </c>
      <c r="M13" s="19"/>
      <c r="N13" s="19">
        <v>4.3107515668779399E-2</v>
      </c>
      <c r="O13" s="19">
        <v>5.3212870716948503E-2</v>
      </c>
      <c r="P13" s="19">
        <v>4.0598377895362199E-2</v>
      </c>
      <c r="Q13" s="19">
        <v>7.8613060959053405E-2</v>
      </c>
      <c r="R13" s="19"/>
      <c r="S13" s="19">
        <v>7.8925935472366607E-2</v>
      </c>
      <c r="T13" s="19">
        <v>4.5986200548423999E-2</v>
      </c>
      <c r="U13" s="19">
        <v>5.8770425450923799E-2</v>
      </c>
      <c r="V13" s="19">
        <v>4.7848052882537503E-2</v>
      </c>
      <c r="W13" s="19">
        <v>2.3576201550856199E-2</v>
      </c>
      <c r="X13" s="19">
        <v>7.4030671689723299E-2</v>
      </c>
      <c r="Y13" s="19">
        <v>4.5090701953560498E-2</v>
      </c>
      <c r="Z13" s="19">
        <v>9.74174696158467E-2</v>
      </c>
      <c r="AA13" s="19">
        <v>2.7242886632985099E-2</v>
      </c>
      <c r="AB13" s="19">
        <v>5.1218108175769703E-2</v>
      </c>
      <c r="AC13" s="19">
        <v>5.1792988075753499E-2</v>
      </c>
      <c r="AD13" s="19">
        <v>9.2377225964467694E-2</v>
      </c>
      <c r="AE13" s="19"/>
      <c r="AF13" s="19">
        <v>6.6410865701762495E-2</v>
      </c>
      <c r="AG13" s="19">
        <v>4.6057466718501798E-2</v>
      </c>
      <c r="AH13" s="19">
        <v>5.4275938128408197E-2</v>
      </c>
      <c r="AI13" s="19">
        <v>3.7625265369308103E-2</v>
      </c>
      <c r="AJ13" s="19">
        <v>8.4906044133414904E-2</v>
      </c>
      <c r="AK13" s="19"/>
      <c r="AL13" s="19">
        <v>5.3489779644686798E-2</v>
      </c>
      <c r="AM13" s="19">
        <v>6.3623644697711798E-2</v>
      </c>
      <c r="AN13" s="19">
        <v>5.1361448107069101E-2</v>
      </c>
      <c r="AO13" s="19">
        <v>4.9303784353016002E-2</v>
      </c>
      <c r="AP13" s="19">
        <v>6.3836301037144202E-2</v>
      </c>
      <c r="AQ13" s="19">
        <v>1.89594787852288E-2</v>
      </c>
      <c r="AR13" s="19"/>
      <c r="AS13" s="19">
        <v>4.9369276694675099E-2</v>
      </c>
      <c r="AT13" s="19">
        <v>6.1319459464719402E-2</v>
      </c>
      <c r="AU13" s="19"/>
      <c r="AV13" s="19">
        <v>5.1309818979955298E-2</v>
      </c>
      <c r="AW13" s="19">
        <v>4.4850074673070298E-2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0.100570738286387</v>
      </c>
      <c r="D9" s="17">
        <v>0.103750375373101</v>
      </c>
      <c r="E9" s="17">
        <v>9.4463726434400097E-2</v>
      </c>
      <c r="F9" s="17"/>
      <c r="G9" s="17">
        <v>0.20132882415523701</v>
      </c>
      <c r="H9" s="17">
        <v>0.17360816037514101</v>
      </c>
      <c r="I9" s="17">
        <v>9.4223965663567902E-2</v>
      </c>
      <c r="J9" s="17">
        <v>8.4061004608859805E-2</v>
      </c>
      <c r="K9" s="17">
        <v>4.9433679635626102E-2</v>
      </c>
      <c r="L9" s="17">
        <v>2.6740281588595202E-2</v>
      </c>
      <c r="M9" s="17"/>
      <c r="N9" s="17">
        <v>0.136521573056539</v>
      </c>
      <c r="O9" s="17">
        <v>8.5651233011206807E-2</v>
      </c>
      <c r="P9" s="17">
        <v>9.5482861545709702E-2</v>
      </c>
      <c r="Q9" s="17">
        <v>8.0940714511704606E-2</v>
      </c>
      <c r="R9" s="17"/>
      <c r="S9" s="17">
        <v>0.130149446919994</v>
      </c>
      <c r="T9" s="17">
        <v>7.6270542070328601E-2</v>
      </c>
      <c r="U9" s="17">
        <v>6.92896540084047E-2</v>
      </c>
      <c r="V9" s="17">
        <v>9.4562827796617205E-2</v>
      </c>
      <c r="W9" s="17">
        <v>5.6876506544772297E-2</v>
      </c>
      <c r="X9" s="17">
        <v>8.5041913861209795E-2</v>
      </c>
      <c r="Y9" s="17">
        <v>0.112831818072266</v>
      </c>
      <c r="Z9" s="17">
        <v>9.0238025909377906E-2</v>
      </c>
      <c r="AA9" s="17">
        <v>0.14649892592340799</v>
      </c>
      <c r="AB9" s="17">
        <v>0.125002879169238</v>
      </c>
      <c r="AC9" s="17">
        <v>8.0178524720878996E-2</v>
      </c>
      <c r="AD9" s="17">
        <v>9.1275279991463398E-2</v>
      </c>
      <c r="AE9" s="17"/>
      <c r="AF9" s="17">
        <v>6.1710432277436299E-2</v>
      </c>
      <c r="AG9" s="17">
        <v>9.9872287267640497E-2</v>
      </c>
      <c r="AH9" s="17">
        <v>0.124465065199051</v>
      </c>
      <c r="AI9" s="17">
        <v>0.153933046864076</v>
      </c>
      <c r="AJ9" s="17">
        <v>0.18314544256287399</v>
      </c>
      <c r="AK9" s="17"/>
      <c r="AL9" s="17">
        <v>0.170672407851855</v>
      </c>
      <c r="AM9" s="17">
        <v>7.4790190047492405E-2</v>
      </c>
      <c r="AN9" s="17">
        <v>8.7501775043970997E-2</v>
      </c>
      <c r="AO9" s="17">
        <v>7.1928774661950107E-2</v>
      </c>
      <c r="AP9" s="17">
        <v>5.1341909394129297E-2</v>
      </c>
      <c r="AQ9" s="17">
        <v>0.108598528105131</v>
      </c>
      <c r="AR9" s="17"/>
      <c r="AS9" s="17">
        <v>9.4533390851386997E-2</v>
      </c>
      <c r="AT9" s="17">
        <v>0.10776032756986401</v>
      </c>
      <c r="AU9" s="17"/>
      <c r="AV9" s="17">
        <v>9.8638441480996805E-2</v>
      </c>
      <c r="AW9" s="17">
        <v>8.4973406900073906E-2</v>
      </c>
    </row>
    <row r="10" spans="2:49" x14ac:dyDescent="0.3">
      <c r="B10" s="18" t="s">
        <v>611</v>
      </c>
      <c r="C10" s="17">
        <v>0.25452757004325499</v>
      </c>
      <c r="D10" s="17">
        <v>0.27336325213201201</v>
      </c>
      <c r="E10" s="17">
        <v>0.23798572034701401</v>
      </c>
      <c r="F10" s="17"/>
      <c r="G10" s="17">
        <v>0.33797865570601698</v>
      </c>
      <c r="H10" s="17">
        <v>0.35930219442433398</v>
      </c>
      <c r="I10" s="17">
        <v>0.29754956406456801</v>
      </c>
      <c r="J10" s="17">
        <v>0.22833891420924099</v>
      </c>
      <c r="K10" s="17">
        <v>0.16473848243620501</v>
      </c>
      <c r="L10" s="17">
        <v>0.15995880501777801</v>
      </c>
      <c r="M10" s="17"/>
      <c r="N10" s="17">
        <v>0.28443026279171701</v>
      </c>
      <c r="O10" s="17">
        <v>0.25305139477841299</v>
      </c>
      <c r="P10" s="17">
        <v>0.258916470722032</v>
      </c>
      <c r="Q10" s="17">
        <v>0.22078566048415599</v>
      </c>
      <c r="R10" s="17"/>
      <c r="S10" s="17">
        <v>0.30295299401002501</v>
      </c>
      <c r="T10" s="17">
        <v>0.220265510387782</v>
      </c>
      <c r="U10" s="17">
        <v>0.21883951456810399</v>
      </c>
      <c r="V10" s="17">
        <v>0.247085040599821</v>
      </c>
      <c r="W10" s="17">
        <v>0.26908753391860202</v>
      </c>
      <c r="X10" s="17">
        <v>0.25309248193754202</v>
      </c>
      <c r="Y10" s="17">
        <v>0.254957774495019</v>
      </c>
      <c r="Z10" s="17">
        <v>0.277200087301883</v>
      </c>
      <c r="AA10" s="17">
        <v>0.27913232290121898</v>
      </c>
      <c r="AB10" s="17">
        <v>0.24891980028638</v>
      </c>
      <c r="AC10" s="17">
        <v>0.225848399606561</v>
      </c>
      <c r="AD10" s="17">
        <v>0.20785936554428899</v>
      </c>
      <c r="AE10" s="17"/>
      <c r="AF10" s="17">
        <v>0.210719417496396</v>
      </c>
      <c r="AG10" s="17">
        <v>0.22024945204135399</v>
      </c>
      <c r="AH10" s="17">
        <v>0.31314329745742098</v>
      </c>
      <c r="AI10" s="17">
        <v>0.32921709395710802</v>
      </c>
      <c r="AJ10" s="17">
        <v>0.41694069957134799</v>
      </c>
      <c r="AK10" s="17"/>
      <c r="AL10" s="17">
        <v>0.31595135752319797</v>
      </c>
      <c r="AM10" s="17">
        <v>0.23678156145264201</v>
      </c>
      <c r="AN10" s="17">
        <v>0.26697019689417401</v>
      </c>
      <c r="AO10" s="17">
        <v>0.22693450536562099</v>
      </c>
      <c r="AP10" s="17">
        <v>0.20362443456784601</v>
      </c>
      <c r="AQ10" s="17">
        <v>0.20302706174256099</v>
      </c>
      <c r="AR10" s="17"/>
      <c r="AS10" s="17">
        <v>0.248642633789281</v>
      </c>
      <c r="AT10" s="17">
        <v>0.26153566011609602</v>
      </c>
      <c r="AU10" s="17"/>
      <c r="AV10" s="17">
        <v>0.23309132652251499</v>
      </c>
      <c r="AW10" s="17">
        <v>0.28485905626647601</v>
      </c>
    </row>
    <row r="11" spans="2:49" x14ac:dyDescent="0.3">
      <c r="B11" s="18" t="s">
        <v>612</v>
      </c>
      <c r="C11" s="17">
        <v>0.527815784125228</v>
      </c>
      <c r="D11" s="17">
        <v>0.51884060964054801</v>
      </c>
      <c r="E11" s="17">
        <v>0.53690264765772899</v>
      </c>
      <c r="F11" s="17"/>
      <c r="G11" s="17">
        <v>0.34872306312534002</v>
      </c>
      <c r="H11" s="17">
        <v>0.335874479184744</v>
      </c>
      <c r="I11" s="17">
        <v>0.48303813836902798</v>
      </c>
      <c r="J11" s="17">
        <v>0.56731902753758401</v>
      </c>
      <c r="K11" s="17">
        <v>0.68194921931403396</v>
      </c>
      <c r="L11" s="17">
        <v>0.70462048147760403</v>
      </c>
      <c r="M11" s="17"/>
      <c r="N11" s="17">
        <v>0.494741470651551</v>
      </c>
      <c r="O11" s="17">
        <v>0.55837850376958598</v>
      </c>
      <c r="P11" s="17">
        <v>0.52030861517639504</v>
      </c>
      <c r="Q11" s="17">
        <v>0.53874438096696498</v>
      </c>
      <c r="R11" s="17"/>
      <c r="S11" s="17">
        <v>0.46447296452661402</v>
      </c>
      <c r="T11" s="17">
        <v>0.58902663542047795</v>
      </c>
      <c r="U11" s="17">
        <v>0.55920694121755499</v>
      </c>
      <c r="V11" s="17">
        <v>0.54685899830898899</v>
      </c>
      <c r="W11" s="17">
        <v>0.59117600141945603</v>
      </c>
      <c r="X11" s="17">
        <v>0.51116965832671701</v>
      </c>
      <c r="Y11" s="17">
        <v>0.53842766810042098</v>
      </c>
      <c r="Z11" s="17">
        <v>0.49820820319694897</v>
      </c>
      <c r="AA11" s="17">
        <v>0.47208934021983601</v>
      </c>
      <c r="AB11" s="17">
        <v>0.497528607157327</v>
      </c>
      <c r="AC11" s="17">
        <v>0.54716246860831297</v>
      </c>
      <c r="AD11" s="17">
        <v>0.59328255679653397</v>
      </c>
      <c r="AE11" s="17"/>
      <c r="AF11" s="17">
        <v>0.57966802922991501</v>
      </c>
      <c r="AG11" s="17">
        <v>0.57273315166323302</v>
      </c>
      <c r="AH11" s="17">
        <v>0.46973988690479301</v>
      </c>
      <c r="AI11" s="17">
        <v>0.403235019425981</v>
      </c>
      <c r="AJ11" s="17">
        <v>0.28174690689090398</v>
      </c>
      <c r="AK11" s="17"/>
      <c r="AL11" s="17">
        <v>0.40022065658808698</v>
      </c>
      <c r="AM11" s="17">
        <v>0.56879799878814497</v>
      </c>
      <c r="AN11" s="17">
        <v>0.51614281185319599</v>
      </c>
      <c r="AO11" s="17">
        <v>0.58331090920096096</v>
      </c>
      <c r="AP11" s="17">
        <v>0.62708721696901204</v>
      </c>
      <c r="AQ11" s="17">
        <v>0.60774216341612097</v>
      </c>
      <c r="AR11" s="17"/>
      <c r="AS11" s="17">
        <v>0.54512393766830902</v>
      </c>
      <c r="AT11" s="17">
        <v>0.50720432908311597</v>
      </c>
      <c r="AU11" s="17"/>
      <c r="AV11" s="17">
        <v>0.55313153220127298</v>
      </c>
      <c r="AW11" s="17">
        <v>0.52647557443702697</v>
      </c>
    </row>
    <row r="12" spans="2:49" x14ac:dyDescent="0.3">
      <c r="B12" s="18" t="s">
        <v>613</v>
      </c>
      <c r="C12" s="17">
        <v>7.1548506324754901E-2</v>
      </c>
      <c r="D12" s="17">
        <v>6.6622490526846906E-2</v>
      </c>
      <c r="E12" s="17">
        <v>7.6868176588797896E-2</v>
      </c>
      <c r="F12" s="17"/>
      <c r="G12" s="17">
        <v>7.1459451676554694E-2</v>
      </c>
      <c r="H12" s="17">
        <v>9.3641771237317706E-2</v>
      </c>
      <c r="I12" s="17">
        <v>7.1765768288917897E-2</v>
      </c>
      <c r="J12" s="17">
        <v>8.0539471984838407E-2</v>
      </c>
      <c r="K12" s="17">
        <v>6.3863916332580303E-2</v>
      </c>
      <c r="L12" s="17">
        <v>5.1336734932646101E-2</v>
      </c>
      <c r="M12" s="17"/>
      <c r="N12" s="17">
        <v>5.0906774467482097E-2</v>
      </c>
      <c r="O12" s="17">
        <v>6.5555100891592194E-2</v>
      </c>
      <c r="P12" s="17">
        <v>8.30088991496504E-2</v>
      </c>
      <c r="Q12" s="17">
        <v>8.90197155579871E-2</v>
      </c>
      <c r="R12" s="17"/>
      <c r="S12" s="17">
        <v>5.7471883115081099E-2</v>
      </c>
      <c r="T12" s="17">
        <v>6.7214768930659197E-2</v>
      </c>
      <c r="U12" s="17">
        <v>0.105351341384677</v>
      </c>
      <c r="V12" s="17">
        <v>6.0272968570814399E-2</v>
      </c>
      <c r="W12" s="17">
        <v>5.84033642289319E-2</v>
      </c>
      <c r="X12" s="17">
        <v>7.9644104801498403E-2</v>
      </c>
      <c r="Y12" s="17">
        <v>7.0219001347599203E-2</v>
      </c>
      <c r="Z12" s="17">
        <v>5.8345506342942097E-2</v>
      </c>
      <c r="AA12" s="17">
        <v>6.4086610857752996E-2</v>
      </c>
      <c r="AB12" s="17">
        <v>8.8960336679428695E-2</v>
      </c>
      <c r="AC12" s="17">
        <v>0.104079963991493</v>
      </c>
      <c r="AD12" s="17">
        <v>4.8318206353151899E-2</v>
      </c>
      <c r="AE12" s="17"/>
      <c r="AF12" s="17">
        <v>8.7308806901581798E-2</v>
      </c>
      <c r="AG12" s="17">
        <v>6.18643154155262E-2</v>
      </c>
      <c r="AH12" s="17">
        <v>5.68279206604307E-2</v>
      </c>
      <c r="AI12" s="17">
        <v>7.9412914022001305E-2</v>
      </c>
      <c r="AJ12" s="17">
        <v>5.61208345121431E-2</v>
      </c>
      <c r="AK12" s="17"/>
      <c r="AL12" s="17">
        <v>7.4361262585812896E-2</v>
      </c>
      <c r="AM12" s="17">
        <v>6.1461235736849099E-2</v>
      </c>
      <c r="AN12" s="17">
        <v>7.5920229685731394E-2</v>
      </c>
      <c r="AO12" s="17">
        <v>8.6264204830286503E-2</v>
      </c>
      <c r="AP12" s="17">
        <v>6.2491420664849397E-2</v>
      </c>
      <c r="AQ12" s="17">
        <v>6.0571578059925003E-2</v>
      </c>
      <c r="AR12" s="17"/>
      <c r="AS12" s="17">
        <v>6.68556357092569E-2</v>
      </c>
      <c r="AT12" s="17">
        <v>7.7137022249866904E-2</v>
      </c>
      <c r="AU12" s="17"/>
      <c r="AV12" s="17">
        <v>6.7399802419470897E-2</v>
      </c>
      <c r="AW12" s="17">
        <v>6.5588361444973806E-2</v>
      </c>
    </row>
    <row r="13" spans="2:49" x14ac:dyDescent="0.3">
      <c r="B13" s="18" t="s">
        <v>142</v>
      </c>
      <c r="C13" s="19">
        <v>4.55374012203753E-2</v>
      </c>
      <c r="D13" s="19">
        <v>3.7423272327492103E-2</v>
      </c>
      <c r="E13" s="19">
        <v>5.3779728972059397E-2</v>
      </c>
      <c r="F13" s="19"/>
      <c r="G13" s="19">
        <v>4.0510005336850903E-2</v>
      </c>
      <c r="H13" s="19">
        <v>3.7573394778463998E-2</v>
      </c>
      <c r="I13" s="19">
        <v>5.3422563613918297E-2</v>
      </c>
      <c r="J13" s="19">
        <v>3.9741581659476402E-2</v>
      </c>
      <c r="K13" s="19">
        <v>4.0014702281554397E-2</v>
      </c>
      <c r="L13" s="19">
        <v>5.7343696983376803E-2</v>
      </c>
      <c r="M13" s="19"/>
      <c r="N13" s="19">
        <v>3.3399919032709897E-2</v>
      </c>
      <c r="O13" s="19">
        <v>3.73637675492021E-2</v>
      </c>
      <c r="P13" s="19">
        <v>4.2283153406212901E-2</v>
      </c>
      <c r="Q13" s="19">
        <v>7.0509528479187802E-2</v>
      </c>
      <c r="R13" s="19"/>
      <c r="S13" s="19">
        <v>4.4952711428286302E-2</v>
      </c>
      <c r="T13" s="19">
        <v>4.7222543190751899E-2</v>
      </c>
      <c r="U13" s="19">
        <v>4.7312548821259903E-2</v>
      </c>
      <c r="V13" s="19">
        <v>5.1220164723758899E-2</v>
      </c>
      <c r="W13" s="19">
        <v>2.4456593888237298E-2</v>
      </c>
      <c r="X13" s="19">
        <v>7.1051841073033001E-2</v>
      </c>
      <c r="Y13" s="19">
        <v>2.35637379846938E-2</v>
      </c>
      <c r="Z13" s="19">
        <v>7.6008177248847703E-2</v>
      </c>
      <c r="AA13" s="19">
        <v>3.8192800097784002E-2</v>
      </c>
      <c r="AB13" s="19">
        <v>3.9588376707626098E-2</v>
      </c>
      <c r="AC13" s="19">
        <v>4.2730643072753899E-2</v>
      </c>
      <c r="AD13" s="19">
        <v>5.9264591314561202E-2</v>
      </c>
      <c r="AE13" s="19"/>
      <c r="AF13" s="19">
        <v>6.0593314094671502E-2</v>
      </c>
      <c r="AG13" s="19">
        <v>4.5280793612246198E-2</v>
      </c>
      <c r="AH13" s="19">
        <v>3.5823829778303999E-2</v>
      </c>
      <c r="AI13" s="19">
        <v>3.4201925730833901E-2</v>
      </c>
      <c r="AJ13" s="19">
        <v>6.2046116462730699E-2</v>
      </c>
      <c r="AK13" s="19"/>
      <c r="AL13" s="19">
        <v>3.8794315451047598E-2</v>
      </c>
      <c r="AM13" s="19">
        <v>5.8169013974871397E-2</v>
      </c>
      <c r="AN13" s="19">
        <v>5.3464986522927603E-2</v>
      </c>
      <c r="AO13" s="19">
        <v>3.1561605941182201E-2</v>
      </c>
      <c r="AP13" s="19">
        <v>5.5455018404163302E-2</v>
      </c>
      <c r="AQ13" s="19">
        <v>2.00606686762612E-2</v>
      </c>
      <c r="AR13" s="19"/>
      <c r="AS13" s="19">
        <v>4.48444019817665E-2</v>
      </c>
      <c r="AT13" s="19">
        <v>4.6362660981056902E-2</v>
      </c>
      <c r="AU13" s="19"/>
      <c r="AV13" s="19">
        <v>4.7738897375744001E-2</v>
      </c>
      <c r="AW13" s="19">
        <v>3.8103600951449899E-2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0.124238928912824</v>
      </c>
      <c r="D9" s="17">
        <v>0.13790242957179899</v>
      </c>
      <c r="E9" s="17">
        <v>0.107153504582956</v>
      </c>
      <c r="F9" s="17"/>
      <c r="G9" s="17">
        <v>0.27365760125988903</v>
      </c>
      <c r="H9" s="17">
        <v>0.212032707976197</v>
      </c>
      <c r="I9" s="17">
        <v>0.14521042664574699</v>
      </c>
      <c r="J9" s="17">
        <v>6.6799231793628205E-2</v>
      </c>
      <c r="K9" s="17">
        <v>5.9437502327245498E-2</v>
      </c>
      <c r="L9" s="17">
        <v>2.59559833928334E-2</v>
      </c>
      <c r="M9" s="17"/>
      <c r="N9" s="17">
        <v>0.15952367725525701</v>
      </c>
      <c r="O9" s="17">
        <v>0.12063003884111401</v>
      </c>
      <c r="P9" s="17">
        <v>0.122094916945356</v>
      </c>
      <c r="Q9" s="17">
        <v>8.9467651813968402E-2</v>
      </c>
      <c r="R9" s="17"/>
      <c r="S9" s="17">
        <v>0.20162808493881099</v>
      </c>
      <c r="T9" s="17">
        <v>8.9533935017115707E-2</v>
      </c>
      <c r="U9" s="17">
        <v>9.1957226102351797E-2</v>
      </c>
      <c r="V9" s="17">
        <v>8.4370960350417898E-2</v>
      </c>
      <c r="W9" s="17">
        <v>0.119770280384715</v>
      </c>
      <c r="X9" s="17">
        <v>0.147314131956088</v>
      </c>
      <c r="Y9" s="17">
        <v>0.107688661965778</v>
      </c>
      <c r="Z9" s="17">
        <v>0.15095053391764701</v>
      </c>
      <c r="AA9" s="17">
        <v>0.16893027875423999</v>
      </c>
      <c r="AB9" s="17">
        <v>7.7248257181501995E-2</v>
      </c>
      <c r="AC9" s="17">
        <v>8.0345648056563496E-2</v>
      </c>
      <c r="AD9" s="17">
        <v>0.118873327777202</v>
      </c>
      <c r="AE9" s="17"/>
      <c r="AF9" s="17">
        <v>8.3423759571912295E-2</v>
      </c>
      <c r="AG9" s="17">
        <v>0.11511104872886201</v>
      </c>
      <c r="AH9" s="17">
        <v>0.13882999572135499</v>
      </c>
      <c r="AI9" s="17">
        <v>0.20574395770489301</v>
      </c>
      <c r="AJ9" s="17">
        <v>0.24423153253663801</v>
      </c>
      <c r="AK9" s="17"/>
      <c r="AL9" s="17">
        <v>0.222330877846911</v>
      </c>
      <c r="AM9" s="17">
        <v>8.8238816140155399E-2</v>
      </c>
      <c r="AN9" s="17">
        <v>0.10144678906398</v>
      </c>
      <c r="AO9" s="17">
        <v>8.7402525176081894E-2</v>
      </c>
      <c r="AP9" s="17">
        <v>6.5006347340086798E-2</v>
      </c>
      <c r="AQ9" s="17">
        <v>0.112394732742196</v>
      </c>
      <c r="AR9" s="17"/>
      <c r="AS9" s="17">
        <v>0.112108723514773</v>
      </c>
      <c r="AT9" s="17">
        <v>0.138684212321665</v>
      </c>
      <c r="AU9" s="17"/>
      <c r="AV9" s="17">
        <v>0.115380238865956</v>
      </c>
      <c r="AW9" s="17">
        <v>0.10448990536227901</v>
      </c>
    </row>
    <row r="10" spans="2:49" x14ac:dyDescent="0.3">
      <c r="B10" s="18" t="s">
        <v>611</v>
      </c>
      <c r="C10" s="17">
        <v>0.361925729434107</v>
      </c>
      <c r="D10" s="17">
        <v>0.38331788741652201</v>
      </c>
      <c r="E10" s="17">
        <v>0.343662812597677</v>
      </c>
      <c r="F10" s="17"/>
      <c r="G10" s="17">
        <v>0.47510765007535999</v>
      </c>
      <c r="H10" s="17">
        <v>0.440060011742886</v>
      </c>
      <c r="I10" s="17">
        <v>0.38644596774801798</v>
      </c>
      <c r="J10" s="17">
        <v>0.35816762028554799</v>
      </c>
      <c r="K10" s="17">
        <v>0.29506372700327099</v>
      </c>
      <c r="L10" s="17">
        <v>0.25059438842002402</v>
      </c>
      <c r="M10" s="17"/>
      <c r="N10" s="17">
        <v>0.39118260394370002</v>
      </c>
      <c r="O10" s="17">
        <v>0.38120656968364802</v>
      </c>
      <c r="P10" s="17">
        <v>0.34771824407721802</v>
      </c>
      <c r="Q10" s="17">
        <v>0.32672551711589998</v>
      </c>
      <c r="R10" s="17"/>
      <c r="S10" s="17">
        <v>0.37399465224322698</v>
      </c>
      <c r="T10" s="17">
        <v>0.33629366810886202</v>
      </c>
      <c r="U10" s="17">
        <v>0.30039335127317102</v>
      </c>
      <c r="V10" s="17">
        <v>0.39322616906809299</v>
      </c>
      <c r="W10" s="17">
        <v>0.31521737990071202</v>
      </c>
      <c r="X10" s="17">
        <v>0.369783813368531</v>
      </c>
      <c r="Y10" s="17">
        <v>0.33672277587308602</v>
      </c>
      <c r="Z10" s="17">
        <v>0.37936979208128502</v>
      </c>
      <c r="AA10" s="17">
        <v>0.33812742177412097</v>
      </c>
      <c r="AB10" s="17">
        <v>0.40614628282695697</v>
      </c>
      <c r="AC10" s="17">
        <v>0.44771562096911499</v>
      </c>
      <c r="AD10" s="17">
        <v>0.42821082567829799</v>
      </c>
      <c r="AE10" s="17"/>
      <c r="AF10" s="17">
        <v>0.31606484894063802</v>
      </c>
      <c r="AG10" s="17">
        <v>0.36676915510976199</v>
      </c>
      <c r="AH10" s="17">
        <v>0.427109849295357</v>
      </c>
      <c r="AI10" s="17">
        <v>0.37457139060844002</v>
      </c>
      <c r="AJ10" s="17">
        <v>0.39708346487903601</v>
      </c>
      <c r="AK10" s="17"/>
      <c r="AL10" s="17">
        <v>0.38506024301895497</v>
      </c>
      <c r="AM10" s="17">
        <v>0.37657026088712198</v>
      </c>
      <c r="AN10" s="17">
        <v>0.36437414736309798</v>
      </c>
      <c r="AO10" s="17">
        <v>0.33973317284606103</v>
      </c>
      <c r="AP10" s="17">
        <v>0.30015507961127702</v>
      </c>
      <c r="AQ10" s="17">
        <v>0.35663030324066902</v>
      </c>
      <c r="AR10" s="17"/>
      <c r="AS10" s="17">
        <v>0.35905029755997298</v>
      </c>
      <c r="AT10" s="17">
        <v>0.365349944192361</v>
      </c>
      <c r="AU10" s="17"/>
      <c r="AV10" s="17">
        <v>0.35432017414322903</v>
      </c>
      <c r="AW10" s="17">
        <v>0.37006597264705698</v>
      </c>
    </row>
    <row r="11" spans="2:49" x14ac:dyDescent="0.3">
      <c r="B11" s="18" t="s">
        <v>612</v>
      </c>
      <c r="C11" s="17">
        <v>0.42443200864515901</v>
      </c>
      <c r="D11" s="17">
        <v>0.40069179796724302</v>
      </c>
      <c r="E11" s="17">
        <v>0.44809980872163002</v>
      </c>
      <c r="F11" s="17"/>
      <c r="G11" s="17">
        <v>0.20305495392513501</v>
      </c>
      <c r="H11" s="17">
        <v>0.26324564406509798</v>
      </c>
      <c r="I11" s="17">
        <v>0.37897687927874801</v>
      </c>
      <c r="J11" s="17">
        <v>0.48639149088396599</v>
      </c>
      <c r="K11" s="17">
        <v>0.53926094112976197</v>
      </c>
      <c r="L11" s="17">
        <v>0.61325312096292905</v>
      </c>
      <c r="M11" s="17"/>
      <c r="N11" s="17">
        <v>0.38904062941203299</v>
      </c>
      <c r="O11" s="17">
        <v>0.42308382737146499</v>
      </c>
      <c r="P11" s="17">
        <v>0.44097259635827302</v>
      </c>
      <c r="Q11" s="17">
        <v>0.44687578009120599</v>
      </c>
      <c r="R11" s="17"/>
      <c r="S11" s="17">
        <v>0.35242860692627298</v>
      </c>
      <c r="T11" s="17">
        <v>0.46609743858314201</v>
      </c>
      <c r="U11" s="17">
        <v>0.475369027514429</v>
      </c>
      <c r="V11" s="17">
        <v>0.43747284504808198</v>
      </c>
      <c r="W11" s="17">
        <v>0.48147769312559402</v>
      </c>
      <c r="X11" s="17">
        <v>0.379032171853669</v>
      </c>
      <c r="Y11" s="17">
        <v>0.46207182010687797</v>
      </c>
      <c r="Z11" s="17">
        <v>0.34601315034881303</v>
      </c>
      <c r="AA11" s="17">
        <v>0.42362941831062401</v>
      </c>
      <c r="AB11" s="17">
        <v>0.44311155146246201</v>
      </c>
      <c r="AC11" s="17">
        <v>0.39367481503778301</v>
      </c>
      <c r="AD11" s="17">
        <v>0.41045241801417198</v>
      </c>
      <c r="AE11" s="17"/>
      <c r="AF11" s="17">
        <v>0.47642412460477601</v>
      </c>
      <c r="AG11" s="17">
        <v>0.439948929176736</v>
      </c>
      <c r="AH11" s="17">
        <v>0.37853826450512301</v>
      </c>
      <c r="AI11" s="17">
        <v>0.33762837460754003</v>
      </c>
      <c r="AJ11" s="17">
        <v>0.299959482767164</v>
      </c>
      <c r="AK11" s="17"/>
      <c r="AL11" s="17">
        <v>0.31392249387780302</v>
      </c>
      <c r="AM11" s="17">
        <v>0.44179989565085598</v>
      </c>
      <c r="AN11" s="17">
        <v>0.43776272053611498</v>
      </c>
      <c r="AO11" s="17">
        <v>0.487716511485069</v>
      </c>
      <c r="AP11" s="17">
        <v>0.52708182091410405</v>
      </c>
      <c r="AQ11" s="17">
        <v>0.454626299478259</v>
      </c>
      <c r="AR11" s="17"/>
      <c r="AS11" s="17">
        <v>0.43476780544297</v>
      </c>
      <c r="AT11" s="17">
        <v>0.41212360090586803</v>
      </c>
      <c r="AU11" s="17"/>
      <c r="AV11" s="17">
        <v>0.43136450562122203</v>
      </c>
      <c r="AW11" s="17">
        <v>0.44269352783059202</v>
      </c>
    </row>
    <row r="12" spans="2:49" x14ac:dyDescent="0.3">
      <c r="B12" s="18" t="s">
        <v>613</v>
      </c>
      <c r="C12" s="17">
        <v>4.8409369424703197E-2</v>
      </c>
      <c r="D12" s="17">
        <v>4.7252385823200897E-2</v>
      </c>
      <c r="E12" s="17">
        <v>4.9886165616248201E-2</v>
      </c>
      <c r="F12" s="17"/>
      <c r="G12" s="17">
        <v>2.2818874759622298E-2</v>
      </c>
      <c r="H12" s="17">
        <v>5.2827652831271901E-2</v>
      </c>
      <c r="I12" s="17">
        <v>4.8035814181091797E-2</v>
      </c>
      <c r="J12" s="17">
        <v>5.2793512201057401E-2</v>
      </c>
      <c r="K12" s="17">
        <v>5.6922343533406597E-2</v>
      </c>
      <c r="L12" s="17">
        <v>5.2977400311443802E-2</v>
      </c>
      <c r="M12" s="17"/>
      <c r="N12" s="17">
        <v>3.28023665141687E-2</v>
      </c>
      <c r="O12" s="17">
        <v>3.2441204751528098E-2</v>
      </c>
      <c r="P12" s="17">
        <v>5.5846685979331998E-2</v>
      </c>
      <c r="Q12" s="17">
        <v>7.58611127307003E-2</v>
      </c>
      <c r="R12" s="17"/>
      <c r="S12" s="17">
        <v>3.4548520072505598E-2</v>
      </c>
      <c r="T12" s="17">
        <v>6.81186652832447E-2</v>
      </c>
      <c r="U12" s="17">
        <v>8.5071538146416895E-2</v>
      </c>
      <c r="V12" s="17">
        <v>3.9864479352955999E-2</v>
      </c>
      <c r="W12" s="17">
        <v>3.4126852937030099E-2</v>
      </c>
      <c r="X12" s="17">
        <v>5.8656755525182201E-2</v>
      </c>
      <c r="Y12" s="17">
        <v>5.8717120225761699E-2</v>
      </c>
      <c r="Z12" s="17">
        <v>4.6688271535796397E-2</v>
      </c>
      <c r="AA12" s="17">
        <v>4.35552382832941E-2</v>
      </c>
      <c r="AB12" s="17">
        <v>3.9420377750696199E-2</v>
      </c>
      <c r="AC12" s="17">
        <v>2.66497491653645E-2</v>
      </c>
      <c r="AD12" s="17">
        <v>1.37807318445053E-2</v>
      </c>
      <c r="AE12" s="17"/>
      <c r="AF12" s="17">
        <v>7.4694858232393802E-2</v>
      </c>
      <c r="AG12" s="17">
        <v>3.88946062233861E-2</v>
      </c>
      <c r="AH12" s="17">
        <v>2.4303532069471199E-2</v>
      </c>
      <c r="AI12" s="17">
        <v>4.8756856269948197E-2</v>
      </c>
      <c r="AJ12" s="17">
        <v>0</v>
      </c>
      <c r="AK12" s="17"/>
      <c r="AL12" s="17">
        <v>4.6045691400347602E-2</v>
      </c>
      <c r="AM12" s="17">
        <v>3.5503313114607402E-2</v>
      </c>
      <c r="AN12" s="17">
        <v>5.5586721200876002E-2</v>
      </c>
      <c r="AO12" s="17">
        <v>5.84499443086672E-2</v>
      </c>
      <c r="AP12" s="17">
        <v>5.2141082169602698E-2</v>
      </c>
      <c r="AQ12" s="17">
        <v>6.7528424683659605E-2</v>
      </c>
      <c r="AR12" s="17"/>
      <c r="AS12" s="17">
        <v>5.50906810056076E-2</v>
      </c>
      <c r="AT12" s="17">
        <v>4.0452913935133498E-2</v>
      </c>
      <c r="AU12" s="17"/>
      <c r="AV12" s="17">
        <v>5.9726265119537103E-2</v>
      </c>
      <c r="AW12" s="17">
        <v>4.4295172318217502E-2</v>
      </c>
    </row>
    <row r="13" spans="2:49" x14ac:dyDescent="0.3">
      <c r="B13" s="18" t="s">
        <v>142</v>
      </c>
      <c r="C13" s="19">
        <v>4.0993963583206498E-2</v>
      </c>
      <c r="D13" s="19">
        <v>3.0835499221234301E-2</v>
      </c>
      <c r="E13" s="19">
        <v>5.1197708481488399E-2</v>
      </c>
      <c r="F13" s="19"/>
      <c r="G13" s="19">
        <v>2.5360919979992898E-2</v>
      </c>
      <c r="H13" s="19">
        <v>3.1833983384548098E-2</v>
      </c>
      <c r="I13" s="19">
        <v>4.13309121463959E-2</v>
      </c>
      <c r="J13" s="19">
        <v>3.5848144835800698E-2</v>
      </c>
      <c r="K13" s="19">
        <v>4.9315486006314399E-2</v>
      </c>
      <c r="L13" s="19">
        <v>5.7219106912770101E-2</v>
      </c>
      <c r="M13" s="19"/>
      <c r="N13" s="19">
        <v>2.7450722874840801E-2</v>
      </c>
      <c r="O13" s="19">
        <v>4.2638359352244498E-2</v>
      </c>
      <c r="P13" s="19">
        <v>3.3367556639820301E-2</v>
      </c>
      <c r="Q13" s="19">
        <v>6.1069938248224598E-2</v>
      </c>
      <c r="R13" s="19"/>
      <c r="S13" s="19">
        <v>3.7400135819183403E-2</v>
      </c>
      <c r="T13" s="19">
        <v>3.9956293007635701E-2</v>
      </c>
      <c r="U13" s="19">
        <v>4.72088569636318E-2</v>
      </c>
      <c r="V13" s="19">
        <v>4.5065546180451298E-2</v>
      </c>
      <c r="W13" s="19">
        <v>4.9407793651949597E-2</v>
      </c>
      <c r="X13" s="19">
        <v>4.5213127296529897E-2</v>
      </c>
      <c r="Y13" s="19">
        <v>3.4799621828495497E-2</v>
      </c>
      <c r="Z13" s="19">
        <v>7.6978252116459298E-2</v>
      </c>
      <c r="AA13" s="19">
        <v>2.5757642877721702E-2</v>
      </c>
      <c r="AB13" s="19">
        <v>3.40735307783838E-2</v>
      </c>
      <c r="AC13" s="19">
        <v>5.1614166771174197E-2</v>
      </c>
      <c r="AD13" s="19">
        <v>2.8682696685821601E-2</v>
      </c>
      <c r="AE13" s="19"/>
      <c r="AF13" s="19">
        <v>4.9392408650279801E-2</v>
      </c>
      <c r="AG13" s="19">
        <v>3.9276260761253803E-2</v>
      </c>
      <c r="AH13" s="19">
        <v>3.12183584086934E-2</v>
      </c>
      <c r="AI13" s="19">
        <v>3.32994208091782E-2</v>
      </c>
      <c r="AJ13" s="19">
        <v>5.8725519817162598E-2</v>
      </c>
      <c r="AK13" s="19"/>
      <c r="AL13" s="19">
        <v>3.26406938559827E-2</v>
      </c>
      <c r="AM13" s="19">
        <v>5.7887714207259001E-2</v>
      </c>
      <c r="AN13" s="19">
        <v>4.0829621835931001E-2</v>
      </c>
      <c r="AO13" s="19">
        <v>2.6697846184120799E-2</v>
      </c>
      <c r="AP13" s="19">
        <v>5.5615669964930399E-2</v>
      </c>
      <c r="AQ13" s="19">
        <v>8.8202398552159403E-3</v>
      </c>
      <c r="AR13" s="19"/>
      <c r="AS13" s="19">
        <v>3.8982492476675602E-2</v>
      </c>
      <c r="AT13" s="19">
        <v>4.3389328644972303E-2</v>
      </c>
      <c r="AU13" s="19"/>
      <c r="AV13" s="19">
        <v>3.9208816250056698E-2</v>
      </c>
      <c r="AW13" s="19">
        <v>3.8455421841853597E-2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0.110639545136827</v>
      </c>
      <c r="D9" s="17">
        <v>0.130818507473456</v>
      </c>
      <c r="E9" s="17">
        <v>8.9842107005197999E-2</v>
      </c>
      <c r="F9" s="17"/>
      <c r="G9" s="17">
        <v>0.196269720403523</v>
      </c>
      <c r="H9" s="17">
        <v>0.21459436709740501</v>
      </c>
      <c r="I9" s="17">
        <v>0.13019754613606299</v>
      </c>
      <c r="J9" s="17">
        <v>7.00878590313916E-2</v>
      </c>
      <c r="K9" s="17">
        <v>5.9219763718160102E-2</v>
      </c>
      <c r="L9" s="17">
        <v>2.03748707336413E-2</v>
      </c>
      <c r="M9" s="17"/>
      <c r="N9" s="17">
        <v>0.167984827467859</v>
      </c>
      <c r="O9" s="17">
        <v>8.4553079303035295E-2</v>
      </c>
      <c r="P9" s="17">
        <v>9.0634512286973598E-2</v>
      </c>
      <c r="Q9" s="17">
        <v>9.0983160366649204E-2</v>
      </c>
      <c r="R9" s="17"/>
      <c r="S9" s="17">
        <v>0.19562549531594101</v>
      </c>
      <c r="T9" s="17">
        <v>8.2005581274729802E-2</v>
      </c>
      <c r="U9" s="17">
        <v>5.3821873909717502E-2</v>
      </c>
      <c r="V9" s="17">
        <v>8.5920467529620903E-2</v>
      </c>
      <c r="W9" s="17">
        <v>7.1981554263827796E-2</v>
      </c>
      <c r="X9" s="17">
        <v>0.137251543050638</v>
      </c>
      <c r="Y9" s="17">
        <v>0.10325967790830699</v>
      </c>
      <c r="Z9" s="17">
        <v>0.12966160926677001</v>
      </c>
      <c r="AA9" s="17">
        <v>0.15446809246969501</v>
      </c>
      <c r="AB9" s="17">
        <v>6.1217466768965299E-2</v>
      </c>
      <c r="AC9" s="17">
        <v>7.10961706406186E-2</v>
      </c>
      <c r="AD9" s="17">
        <v>0.12154196757927301</v>
      </c>
      <c r="AE9" s="17"/>
      <c r="AF9" s="17">
        <v>6.2015164364749603E-2</v>
      </c>
      <c r="AG9" s="17">
        <v>8.8104781246453698E-2</v>
      </c>
      <c r="AH9" s="17">
        <v>0.146770934037523</v>
      </c>
      <c r="AI9" s="17">
        <v>0.18581813216367399</v>
      </c>
      <c r="AJ9" s="17">
        <v>0.29306923638888899</v>
      </c>
      <c r="AK9" s="17"/>
      <c r="AL9" s="17">
        <v>0.20520234761821901</v>
      </c>
      <c r="AM9" s="17">
        <v>8.0327364391158798E-2</v>
      </c>
      <c r="AN9" s="17">
        <v>8.4083216321251597E-2</v>
      </c>
      <c r="AO9" s="17">
        <v>7.1490835327586794E-2</v>
      </c>
      <c r="AP9" s="17">
        <v>6.08166223547211E-2</v>
      </c>
      <c r="AQ9" s="17">
        <v>8.1345689288088593E-2</v>
      </c>
      <c r="AR9" s="17"/>
      <c r="AS9" s="17">
        <v>0.118780672242508</v>
      </c>
      <c r="AT9" s="17">
        <v>0.100944664922526</v>
      </c>
      <c r="AU9" s="17"/>
      <c r="AV9" s="17">
        <v>0.128171845710222</v>
      </c>
      <c r="AW9" s="17">
        <v>9.6910182512670306E-2</v>
      </c>
    </row>
    <row r="10" spans="2:49" x14ac:dyDescent="0.3">
      <c r="B10" s="18" t="s">
        <v>611</v>
      </c>
      <c r="C10" s="17">
        <v>0.30095012600346899</v>
      </c>
      <c r="D10" s="17">
        <v>0.31881462206177902</v>
      </c>
      <c r="E10" s="17">
        <v>0.28474279359909599</v>
      </c>
      <c r="F10" s="17"/>
      <c r="G10" s="17">
        <v>0.44586671697152602</v>
      </c>
      <c r="H10" s="17">
        <v>0.38729834004033498</v>
      </c>
      <c r="I10" s="17">
        <v>0.32755347625214798</v>
      </c>
      <c r="J10" s="17">
        <v>0.281545803607335</v>
      </c>
      <c r="K10" s="17">
        <v>0.223235651771479</v>
      </c>
      <c r="L10" s="17">
        <v>0.180004361766715</v>
      </c>
      <c r="M10" s="17"/>
      <c r="N10" s="17">
        <v>0.31496373043206599</v>
      </c>
      <c r="O10" s="17">
        <v>0.31438004089717903</v>
      </c>
      <c r="P10" s="17">
        <v>0.31662334292590899</v>
      </c>
      <c r="Q10" s="17">
        <v>0.259549428022471</v>
      </c>
      <c r="R10" s="17"/>
      <c r="S10" s="17">
        <v>0.31020662966276702</v>
      </c>
      <c r="T10" s="17">
        <v>0.29827829120496502</v>
      </c>
      <c r="U10" s="17">
        <v>0.27296394408443603</v>
      </c>
      <c r="V10" s="17">
        <v>0.30033516526589499</v>
      </c>
      <c r="W10" s="17">
        <v>0.30728114106405502</v>
      </c>
      <c r="X10" s="17">
        <v>0.32536398399502903</v>
      </c>
      <c r="Y10" s="17">
        <v>0.239684479923052</v>
      </c>
      <c r="Z10" s="17">
        <v>0.31370230165066598</v>
      </c>
      <c r="AA10" s="17">
        <v>0.29231426784701298</v>
      </c>
      <c r="AB10" s="17">
        <v>0.319897396274816</v>
      </c>
      <c r="AC10" s="17">
        <v>0.35568415256785901</v>
      </c>
      <c r="AD10" s="17">
        <v>0.28777367837942802</v>
      </c>
      <c r="AE10" s="17"/>
      <c r="AF10" s="17">
        <v>0.23063693766003199</v>
      </c>
      <c r="AG10" s="17">
        <v>0.290778329257256</v>
      </c>
      <c r="AH10" s="17">
        <v>0.37546339760411501</v>
      </c>
      <c r="AI10" s="17">
        <v>0.35406499942571601</v>
      </c>
      <c r="AJ10" s="17">
        <v>0.32212969001424802</v>
      </c>
      <c r="AK10" s="17"/>
      <c r="AL10" s="17">
        <v>0.35954340930626</v>
      </c>
      <c r="AM10" s="17">
        <v>0.26890749402402397</v>
      </c>
      <c r="AN10" s="17">
        <v>0.28820980151356201</v>
      </c>
      <c r="AO10" s="17">
        <v>0.28825323829340799</v>
      </c>
      <c r="AP10" s="17">
        <v>0.28640200811348898</v>
      </c>
      <c r="AQ10" s="17">
        <v>0.27836415623993799</v>
      </c>
      <c r="AR10" s="17"/>
      <c r="AS10" s="17">
        <v>0.29743973274909502</v>
      </c>
      <c r="AT10" s="17">
        <v>0.305130486003312</v>
      </c>
      <c r="AU10" s="17"/>
      <c r="AV10" s="17">
        <v>0.27754743074872301</v>
      </c>
      <c r="AW10" s="17">
        <v>0.343765613971249</v>
      </c>
    </row>
    <row r="11" spans="2:49" x14ac:dyDescent="0.3">
      <c r="B11" s="18" t="s">
        <v>612</v>
      </c>
      <c r="C11" s="17">
        <v>0.50693917630218999</v>
      </c>
      <c r="D11" s="17">
        <v>0.48439829166700199</v>
      </c>
      <c r="E11" s="17">
        <v>0.530030652375302</v>
      </c>
      <c r="F11" s="17"/>
      <c r="G11" s="17">
        <v>0.29999715115839098</v>
      </c>
      <c r="H11" s="17">
        <v>0.318833518847352</v>
      </c>
      <c r="I11" s="17">
        <v>0.45659487612128102</v>
      </c>
      <c r="J11" s="17">
        <v>0.57036144705450398</v>
      </c>
      <c r="K11" s="17">
        <v>0.65682176557677396</v>
      </c>
      <c r="L11" s="17">
        <v>0.68723474064344103</v>
      </c>
      <c r="M11" s="17"/>
      <c r="N11" s="17">
        <v>0.454640429069607</v>
      </c>
      <c r="O11" s="17">
        <v>0.53817196716971905</v>
      </c>
      <c r="P11" s="17">
        <v>0.51033111217733196</v>
      </c>
      <c r="Q11" s="17">
        <v>0.52802438184350897</v>
      </c>
      <c r="R11" s="17"/>
      <c r="S11" s="17">
        <v>0.41462255133737902</v>
      </c>
      <c r="T11" s="17">
        <v>0.53940487384686697</v>
      </c>
      <c r="U11" s="17">
        <v>0.56162033602049999</v>
      </c>
      <c r="V11" s="17">
        <v>0.52048173217084204</v>
      </c>
      <c r="W11" s="17">
        <v>0.54960021795669201</v>
      </c>
      <c r="X11" s="17">
        <v>0.45327993446930498</v>
      </c>
      <c r="Y11" s="17">
        <v>0.56903412743687798</v>
      </c>
      <c r="Z11" s="17">
        <v>0.46447518025111501</v>
      </c>
      <c r="AA11" s="17">
        <v>0.48474616637331702</v>
      </c>
      <c r="AB11" s="17">
        <v>0.54553000106782101</v>
      </c>
      <c r="AC11" s="17">
        <v>0.49656302645994099</v>
      </c>
      <c r="AD11" s="17">
        <v>0.54639138043512003</v>
      </c>
      <c r="AE11" s="17"/>
      <c r="AF11" s="17">
        <v>0.61297151877814204</v>
      </c>
      <c r="AG11" s="17">
        <v>0.53868834013843103</v>
      </c>
      <c r="AH11" s="17">
        <v>0.42774453424834702</v>
      </c>
      <c r="AI11" s="17">
        <v>0.38829691359401902</v>
      </c>
      <c r="AJ11" s="17">
        <v>0.327142462321867</v>
      </c>
      <c r="AK11" s="17"/>
      <c r="AL11" s="17">
        <v>0.35998168598480701</v>
      </c>
      <c r="AM11" s="17">
        <v>0.56664003000931396</v>
      </c>
      <c r="AN11" s="17">
        <v>0.53416166748009197</v>
      </c>
      <c r="AO11" s="17">
        <v>0.56925073650865199</v>
      </c>
      <c r="AP11" s="17">
        <v>0.55293972456416496</v>
      </c>
      <c r="AQ11" s="17">
        <v>0.57773270963710899</v>
      </c>
      <c r="AR11" s="17"/>
      <c r="AS11" s="17">
        <v>0.50333326646403997</v>
      </c>
      <c r="AT11" s="17">
        <v>0.51123328244874999</v>
      </c>
      <c r="AU11" s="17"/>
      <c r="AV11" s="17">
        <v>0.512649926336879</v>
      </c>
      <c r="AW11" s="17">
        <v>0.481636306572303</v>
      </c>
    </row>
    <row r="12" spans="2:49" x14ac:dyDescent="0.3">
      <c r="B12" s="18" t="s">
        <v>613</v>
      </c>
      <c r="C12" s="17">
        <v>4.4469898627829602E-2</v>
      </c>
      <c r="D12" s="17">
        <v>3.6233952461495002E-2</v>
      </c>
      <c r="E12" s="17">
        <v>5.1028947984908299E-2</v>
      </c>
      <c r="F12" s="17"/>
      <c r="G12" s="17">
        <v>3.8541295145900697E-2</v>
      </c>
      <c r="H12" s="17">
        <v>4.9599316960362197E-2</v>
      </c>
      <c r="I12" s="17">
        <v>4.9074738180577698E-2</v>
      </c>
      <c r="J12" s="17">
        <v>4.7827077107124097E-2</v>
      </c>
      <c r="K12" s="17">
        <v>3.3086544401407E-2</v>
      </c>
      <c r="L12" s="17">
        <v>4.5421580850080003E-2</v>
      </c>
      <c r="M12" s="17"/>
      <c r="N12" s="17">
        <v>2.8698619573934998E-2</v>
      </c>
      <c r="O12" s="17">
        <v>3.4057514291512603E-2</v>
      </c>
      <c r="P12" s="17">
        <v>5.7208340670493803E-2</v>
      </c>
      <c r="Q12" s="17">
        <v>6.16137817246541E-2</v>
      </c>
      <c r="R12" s="17"/>
      <c r="S12" s="17">
        <v>4.7905801877033603E-2</v>
      </c>
      <c r="T12" s="17">
        <v>3.6205409857354598E-2</v>
      </c>
      <c r="U12" s="17">
        <v>6.4109016370292607E-2</v>
      </c>
      <c r="V12" s="17">
        <v>4.9649815835333101E-2</v>
      </c>
      <c r="W12" s="17">
        <v>4.0465000353928499E-2</v>
      </c>
      <c r="X12" s="17">
        <v>4.8820638079660097E-2</v>
      </c>
      <c r="Y12" s="17">
        <v>5.3554885294500497E-2</v>
      </c>
      <c r="Z12" s="17">
        <v>3.6283903343593098E-2</v>
      </c>
      <c r="AA12" s="17">
        <v>5.1287685122739103E-2</v>
      </c>
      <c r="AB12" s="17">
        <v>3.8909475243111599E-2</v>
      </c>
      <c r="AC12" s="17">
        <v>1.7735759673406699E-2</v>
      </c>
      <c r="AD12" s="17">
        <v>1.5610276920357199E-2</v>
      </c>
      <c r="AE12" s="17"/>
      <c r="AF12" s="17">
        <v>5.8840595426293503E-2</v>
      </c>
      <c r="AG12" s="17">
        <v>4.4905672439823401E-2</v>
      </c>
      <c r="AH12" s="17">
        <v>2.58889282267767E-2</v>
      </c>
      <c r="AI12" s="17">
        <v>3.8649223249811203E-2</v>
      </c>
      <c r="AJ12" s="17">
        <v>2.7744334880317599E-2</v>
      </c>
      <c r="AK12" s="17"/>
      <c r="AL12" s="17">
        <v>4.9134865400155797E-2</v>
      </c>
      <c r="AM12" s="17">
        <v>3.8914216991463302E-2</v>
      </c>
      <c r="AN12" s="17">
        <v>5.6199395343345102E-2</v>
      </c>
      <c r="AO12" s="17">
        <v>3.7127824847082297E-2</v>
      </c>
      <c r="AP12" s="17">
        <v>3.50487978049282E-2</v>
      </c>
      <c r="AQ12" s="17">
        <v>6.2557444834864098E-2</v>
      </c>
      <c r="AR12" s="17"/>
      <c r="AS12" s="17">
        <v>4.2597310590976399E-2</v>
      </c>
      <c r="AT12" s="17">
        <v>4.6699874461931697E-2</v>
      </c>
      <c r="AU12" s="17"/>
      <c r="AV12" s="17">
        <v>4.4189259327041902E-2</v>
      </c>
      <c r="AW12" s="17">
        <v>3.8889925288996402E-2</v>
      </c>
    </row>
    <row r="13" spans="2:49" x14ac:dyDescent="0.3">
      <c r="B13" s="18" t="s">
        <v>142</v>
      </c>
      <c r="C13" s="19">
        <v>3.7001253929685299E-2</v>
      </c>
      <c r="D13" s="19">
        <v>2.9734626336268302E-2</v>
      </c>
      <c r="E13" s="19">
        <v>4.4355499035496397E-2</v>
      </c>
      <c r="F13" s="19"/>
      <c r="G13" s="19">
        <v>1.9325116320658999E-2</v>
      </c>
      <c r="H13" s="19">
        <v>2.9674457054545501E-2</v>
      </c>
      <c r="I13" s="19">
        <v>3.6579363309930599E-2</v>
      </c>
      <c r="J13" s="19">
        <v>3.0177813199645701E-2</v>
      </c>
      <c r="K13" s="19">
        <v>2.76362745321805E-2</v>
      </c>
      <c r="L13" s="19">
        <v>6.6964446006122794E-2</v>
      </c>
      <c r="M13" s="19"/>
      <c r="N13" s="19">
        <v>3.3712393456532597E-2</v>
      </c>
      <c r="O13" s="19">
        <v>2.8837398338553501E-2</v>
      </c>
      <c r="P13" s="19">
        <v>2.5202691939290998E-2</v>
      </c>
      <c r="Q13" s="19">
        <v>5.98292480427167E-2</v>
      </c>
      <c r="R13" s="19"/>
      <c r="S13" s="19">
        <v>3.1639521806879102E-2</v>
      </c>
      <c r="T13" s="19">
        <v>4.4105843816083699E-2</v>
      </c>
      <c r="U13" s="19">
        <v>4.7484829615054097E-2</v>
      </c>
      <c r="V13" s="19">
        <v>4.3612819198308797E-2</v>
      </c>
      <c r="W13" s="19">
        <v>3.0672086361496799E-2</v>
      </c>
      <c r="X13" s="19">
        <v>3.5283900405367503E-2</v>
      </c>
      <c r="Y13" s="19">
        <v>3.4466829437262897E-2</v>
      </c>
      <c r="Z13" s="19">
        <v>5.5877005487856297E-2</v>
      </c>
      <c r="AA13" s="19">
        <v>1.71837881872356E-2</v>
      </c>
      <c r="AB13" s="19">
        <v>3.4445660645285203E-2</v>
      </c>
      <c r="AC13" s="19">
        <v>5.8920890658174199E-2</v>
      </c>
      <c r="AD13" s="19">
        <v>2.8682696685821601E-2</v>
      </c>
      <c r="AE13" s="19"/>
      <c r="AF13" s="19">
        <v>3.5535783770783202E-2</v>
      </c>
      <c r="AG13" s="19">
        <v>3.7522876918035103E-2</v>
      </c>
      <c r="AH13" s="19">
        <v>2.41322058832391E-2</v>
      </c>
      <c r="AI13" s="19">
        <v>3.3170731566779799E-2</v>
      </c>
      <c r="AJ13" s="19">
        <v>2.9914276394677801E-2</v>
      </c>
      <c r="AK13" s="19"/>
      <c r="AL13" s="19">
        <v>2.6137691690557598E-2</v>
      </c>
      <c r="AM13" s="19">
        <v>4.5210894584039603E-2</v>
      </c>
      <c r="AN13" s="19">
        <v>3.7345919341749897E-2</v>
      </c>
      <c r="AO13" s="19">
        <v>3.3877365023270399E-2</v>
      </c>
      <c r="AP13" s="19">
        <v>6.4792847162696607E-2</v>
      </c>
      <c r="AQ13" s="19">
        <v>0</v>
      </c>
      <c r="AR13" s="19"/>
      <c r="AS13" s="19">
        <v>3.7849017953380602E-2</v>
      </c>
      <c r="AT13" s="19">
        <v>3.5991692163479201E-2</v>
      </c>
      <c r="AU13" s="19"/>
      <c r="AV13" s="19">
        <v>3.7441537877133398E-2</v>
      </c>
      <c r="AW13" s="19">
        <v>3.87979716547808E-2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0.195425849040676</v>
      </c>
      <c r="D9" s="17">
        <v>0.18822160206798</v>
      </c>
      <c r="E9" s="17">
        <v>0.201057319937546</v>
      </c>
      <c r="F9" s="17"/>
      <c r="G9" s="17">
        <v>0.34922480328434602</v>
      </c>
      <c r="H9" s="17">
        <v>0.230401971820518</v>
      </c>
      <c r="I9" s="17">
        <v>0.22659911924894799</v>
      </c>
      <c r="J9" s="17">
        <v>0.200358116887288</v>
      </c>
      <c r="K9" s="17">
        <v>0.15337809277114101</v>
      </c>
      <c r="L9" s="17">
        <v>6.2795360912259193E-2</v>
      </c>
      <c r="M9" s="17"/>
      <c r="N9" s="17">
        <v>0.224804364439492</v>
      </c>
      <c r="O9" s="17">
        <v>0.18984430426513399</v>
      </c>
      <c r="P9" s="17">
        <v>0.19959883513815199</v>
      </c>
      <c r="Q9" s="17">
        <v>0.16417343881584001</v>
      </c>
      <c r="R9" s="17"/>
      <c r="S9" s="17">
        <v>0.20826760214078399</v>
      </c>
      <c r="T9" s="17">
        <v>0.15951190488738601</v>
      </c>
      <c r="U9" s="17">
        <v>0.18613522438302099</v>
      </c>
      <c r="V9" s="17">
        <v>0.17717240248340399</v>
      </c>
      <c r="W9" s="17">
        <v>0.163699924631106</v>
      </c>
      <c r="X9" s="17">
        <v>0.23647373678789699</v>
      </c>
      <c r="Y9" s="17">
        <v>0.19513922868212899</v>
      </c>
      <c r="Z9" s="17">
        <v>0.17548432930958299</v>
      </c>
      <c r="AA9" s="17">
        <v>0.22440565609560201</v>
      </c>
      <c r="AB9" s="17">
        <v>0.16580737362973699</v>
      </c>
      <c r="AC9" s="17">
        <v>0.24498998887496301</v>
      </c>
      <c r="AD9" s="17">
        <v>0.249353877839423</v>
      </c>
      <c r="AE9" s="17"/>
      <c r="AF9" s="17">
        <v>0.15638187115855201</v>
      </c>
      <c r="AG9" s="17">
        <v>0.202089118127812</v>
      </c>
      <c r="AH9" s="17">
        <v>0.225599429214319</v>
      </c>
      <c r="AI9" s="17">
        <v>0.21574275714244001</v>
      </c>
      <c r="AJ9" s="17">
        <v>0.24584213018505899</v>
      </c>
      <c r="AK9" s="17"/>
      <c r="AL9" s="17">
        <v>0.26467434236054999</v>
      </c>
      <c r="AM9" s="17">
        <v>0.16790572669670201</v>
      </c>
      <c r="AN9" s="17">
        <v>0.199016557004252</v>
      </c>
      <c r="AO9" s="17">
        <v>0.167374383432463</v>
      </c>
      <c r="AP9" s="17">
        <v>0.15695328779540099</v>
      </c>
      <c r="AQ9" s="17">
        <v>0.154919352366924</v>
      </c>
      <c r="AR9" s="17"/>
      <c r="AS9" s="17">
        <v>0.18032934570769599</v>
      </c>
      <c r="AT9" s="17">
        <v>0.21340355526834201</v>
      </c>
      <c r="AU9" s="17"/>
      <c r="AV9" s="17">
        <v>0.19387231489583201</v>
      </c>
      <c r="AW9" s="17">
        <v>0.14879001044156601</v>
      </c>
    </row>
    <row r="10" spans="2:49" x14ac:dyDescent="0.3">
      <c r="B10" s="18" t="s">
        <v>611</v>
      </c>
      <c r="C10" s="17">
        <v>0.32935056279284503</v>
      </c>
      <c r="D10" s="17">
        <v>0.33825140292775302</v>
      </c>
      <c r="E10" s="17">
        <v>0.320318542652205</v>
      </c>
      <c r="F10" s="17"/>
      <c r="G10" s="17">
        <v>0.36365151250160999</v>
      </c>
      <c r="H10" s="17">
        <v>0.44469782876699698</v>
      </c>
      <c r="I10" s="17">
        <v>0.33519535922712801</v>
      </c>
      <c r="J10" s="17">
        <v>0.31254445443022</v>
      </c>
      <c r="K10" s="17">
        <v>0.31425038759934698</v>
      </c>
      <c r="L10" s="17">
        <v>0.23171811990396399</v>
      </c>
      <c r="M10" s="17"/>
      <c r="N10" s="17">
        <v>0.33557267029986698</v>
      </c>
      <c r="O10" s="17">
        <v>0.33491448925550399</v>
      </c>
      <c r="P10" s="17">
        <v>0.35185482436456</v>
      </c>
      <c r="Q10" s="17">
        <v>0.29888576196879801</v>
      </c>
      <c r="R10" s="17"/>
      <c r="S10" s="17">
        <v>0.37191505769566502</v>
      </c>
      <c r="T10" s="17">
        <v>0.336135920278545</v>
      </c>
      <c r="U10" s="17">
        <v>0.25001927946396302</v>
      </c>
      <c r="V10" s="17">
        <v>0.33946550880059401</v>
      </c>
      <c r="W10" s="17">
        <v>0.37258868480267998</v>
      </c>
      <c r="X10" s="17">
        <v>0.30471075778642498</v>
      </c>
      <c r="Y10" s="17">
        <v>0.321007720067986</v>
      </c>
      <c r="Z10" s="17">
        <v>0.37058321716515802</v>
      </c>
      <c r="AA10" s="17">
        <v>0.31507063960258003</v>
      </c>
      <c r="AB10" s="17">
        <v>0.33613149802923098</v>
      </c>
      <c r="AC10" s="17">
        <v>0.32741981029237599</v>
      </c>
      <c r="AD10" s="17">
        <v>0.257509877243424</v>
      </c>
      <c r="AE10" s="17"/>
      <c r="AF10" s="17">
        <v>0.30249920758311999</v>
      </c>
      <c r="AG10" s="17">
        <v>0.316089700081432</v>
      </c>
      <c r="AH10" s="17">
        <v>0.36131557061777297</v>
      </c>
      <c r="AI10" s="17">
        <v>0.38575707054592201</v>
      </c>
      <c r="AJ10" s="17">
        <v>0.27446675479890598</v>
      </c>
      <c r="AK10" s="17"/>
      <c r="AL10" s="17">
        <v>0.37149079137112301</v>
      </c>
      <c r="AM10" s="17">
        <v>0.306019382443391</v>
      </c>
      <c r="AN10" s="17">
        <v>0.29846323759646398</v>
      </c>
      <c r="AO10" s="17">
        <v>0.32830795837909599</v>
      </c>
      <c r="AP10" s="17">
        <v>0.29879563210676802</v>
      </c>
      <c r="AQ10" s="17">
        <v>0.38000977786054202</v>
      </c>
      <c r="AR10" s="17"/>
      <c r="AS10" s="17">
        <v>0.34315622158560399</v>
      </c>
      <c r="AT10" s="17">
        <v>0.31291006179859099</v>
      </c>
      <c r="AU10" s="17"/>
      <c r="AV10" s="17">
        <v>0.322261963823324</v>
      </c>
      <c r="AW10" s="17">
        <v>0.39181549205627902</v>
      </c>
    </row>
    <row r="11" spans="2:49" x14ac:dyDescent="0.3">
      <c r="B11" s="18" t="s">
        <v>612</v>
      </c>
      <c r="C11" s="17">
        <v>0.40073227633550601</v>
      </c>
      <c r="D11" s="17">
        <v>0.40794912910608999</v>
      </c>
      <c r="E11" s="17">
        <v>0.39490253619350701</v>
      </c>
      <c r="F11" s="17"/>
      <c r="G11" s="17">
        <v>0.210102317284354</v>
      </c>
      <c r="H11" s="17">
        <v>0.25701496679149599</v>
      </c>
      <c r="I11" s="17">
        <v>0.36970698004220898</v>
      </c>
      <c r="J11" s="17">
        <v>0.42850864012567402</v>
      </c>
      <c r="K11" s="17">
        <v>0.475055206903716</v>
      </c>
      <c r="L11" s="17">
        <v>0.59796535080566005</v>
      </c>
      <c r="M11" s="17"/>
      <c r="N11" s="17">
        <v>0.37777544237120703</v>
      </c>
      <c r="O11" s="17">
        <v>0.40885034178368801</v>
      </c>
      <c r="P11" s="17">
        <v>0.38103402507783701</v>
      </c>
      <c r="Q11" s="17">
        <v>0.43341319358777702</v>
      </c>
      <c r="R11" s="17"/>
      <c r="S11" s="17">
        <v>0.35704371282134301</v>
      </c>
      <c r="T11" s="17">
        <v>0.42357478734773002</v>
      </c>
      <c r="U11" s="17">
        <v>0.45899236436951302</v>
      </c>
      <c r="V11" s="17">
        <v>0.390360210877782</v>
      </c>
      <c r="W11" s="17">
        <v>0.39492911730463798</v>
      </c>
      <c r="X11" s="17">
        <v>0.37070868725653999</v>
      </c>
      <c r="Y11" s="17">
        <v>0.41267368704132001</v>
      </c>
      <c r="Z11" s="17">
        <v>0.339290489678717</v>
      </c>
      <c r="AA11" s="17">
        <v>0.40437411862359601</v>
      </c>
      <c r="AB11" s="17">
        <v>0.44761318427075403</v>
      </c>
      <c r="AC11" s="17">
        <v>0.36922351501388101</v>
      </c>
      <c r="AD11" s="17">
        <v>0.43367477672486099</v>
      </c>
      <c r="AE11" s="17"/>
      <c r="AF11" s="17">
        <v>0.450719120515091</v>
      </c>
      <c r="AG11" s="17">
        <v>0.41517161394176799</v>
      </c>
      <c r="AH11" s="17">
        <v>0.355479854463358</v>
      </c>
      <c r="AI11" s="17">
        <v>0.33494354650727198</v>
      </c>
      <c r="AJ11" s="17">
        <v>0.44977683862135698</v>
      </c>
      <c r="AK11" s="17"/>
      <c r="AL11" s="17">
        <v>0.30432922724814598</v>
      </c>
      <c r="AM11" s="17">
        <v>0.44733065873885602</v>
      </c>
      <c r="AN11" s="17">
        <v>0.41463975984047702</v>
      </c>
      <c r="AO11" s="17">
        <v>0.42523231891139801</v>
      </c>
      <c r="AP11" s="17">
        <v>0.45652282583481102</v>
      </c>
      <c r="AQ11" s="17">
        <v>0.41920436100491898</v>
      </c>
      <c r="AR11" s="17"/>
      <c r="AS11" s="17">
        <v>0.40894340632458498</v>
      </c>
      <c r="AT11" s="17">
        <v>0.39095403302413201</v>
      </c>
      <c r="AU11" s="17"/>
      <c r="AV11" s="17">
        <v>0.41011932902585801</v>
      </c>
      <c r="AW11" s="17">
        <v>0.40620487684797602</v>
      </c>
    </row>
    <row r="12" spans="2:49" x14ac:dyDescent="0.3">
      <c r="B12" s="18" t="s">
        <v>613</v>
      </c>
      <c r="C12" s="17">
        <v>3.7191597805470197E-2</v>
      </c>
      <c r="D12" s="17">
        <v>3.1371133274463101E-2</v>
      </c>
      <c r="E12" s="17">
        <v>4.3136584801721597E-2</v>
      </c>
      <c r="F12" s="17"/>
      <c r="G12" s="17">
        <v>4.8142085504224802E-2</v>
      </c>
      <c r="H12" s="17">
        <v>3.5802636079677298E-2</v>
      </c>
      <c r="I12" s="17">
        <v>3.6851920423831598E-2</v>
      </c>
      <c r="J12" s="17">
        <v>3.3651581170290303E-2</v>
      </c>
      <c r="K12" s="17">
        <v>3.0117090004232398E-2</v>
      </c>
      <c r="L12" s="17">
        <v>3.8894513745386203E-2</v>
      </c>
      <c r="M12" s="17"/>
      <c r="N12" s="17">
        <v>2.5362872945117701E-2</v>
      </c>
      <c r="O12" s="17">
        <v>3.1635229439402397E-2</v>
      </c>
      <c r="P12" s="17">
        <v>4.4485335375369799E-2</v>
      </c>
      <c r="Q12" s="17">
        <v>4.9736943014550401E-2</v>
      </c>
      <c r="R12" s="17"/>
      <c r="S12" s="17">
        <v>2.6816401104831199E-2</v>
      </c>
      <c r="T12" s="17">
        <v>4.5806782222168399E-2</v>
      </c>
      <c r="U12" s="17">
        <v>6.9134639708176196E-2</v>
      </c>
      <c r="V12" s="17">
        <v>3.9283644509160401E-2</v>
      </c>
      <c r="W12" s="17">
        <v>4.5454504222627701E-2</v>
      </c>
      <c r="X12" s="17">
        <v>5.3004107574464103E-2</v>
      </c>
      <c r="Y12" s="17">
        <v>4.23919666146041E-2</v>
      </c>
      <c r="Z12" s="17">
        <v>4.8908861790602297E-2</v>
      </c>
      <c r="AA12" s="17">
        <v>3.0595833679906599E-2</v>
      </c>
      <c r="AB12" s="17">
        <v>1.4837329311646099E-2</v>
      </c>
      <c r="AC12" s="17">
        <v>0</v>
      </c>
      <c r="AD12" s="17">
        <v>1.37807318445053E-2</v>
      </c>
      <c r="AE12" s="17"/>
      <c r="AF12" s="17">
        <v>5.6980023927385201E-2</v>
      </c>
      <c r="AG12" s="17">
        <v>3.6985997735651401E-2</v>
      </c>
      <c r="AH12" s="17">
        <v>2.10568642597843E-2</v>
      </c>
      <c r="AI12" s="17">
        <v>3.04616331457431E-2</v>
      </c>
      <c r="AJ12" s="17">
        <v>0</v>
      </c>
      <c r="AK12" s="17"/>
      <c r="AL12" s="17">
        <v>3.3257965678297703E-2</v>
      </c>
      <c r="AM12" s="17">
        <v>3.85714495752498E-2</v>
      </c>
      <c r="AN12" s="17">
        <v>4.1203410997204898E-2</v>
      </c>
      <c r="AO12" s="17">
        <v>4.3720701030987699E-2</v>
      </c>
      <c r="AP12" s="17">
        <v>1.8890208577444501E-2</v>
      </c>
      <c r="AQ12" s="17">
        <v>4.5866508767614098E-2</v>
      </c>
      <c r="AR12" s="17"/>
      <c r="AS12" s="17">
        <v>3.4884000223328999E-2</v>
      </c>
      <c r="AT12" s="17">
        <v>3.9939605771843099E-2</v>
      </c>
      <c r="AU12" s="17"/>
      <c r="AV12" s="17">
        <v>3.9638668803354898E-2</v>
      </c>
      <c r="AW12" s="17">
        <v>2.38111635106719E-2</v>
      </c>
    </row>
    <row r="13" spans="2:49" x14ac:dyDescent="0.3">
      <c r="B13" s="18" t="s">
        <v>142</v>
      </c>
      <c r="C13" s="19">
        <v>3.7299714025502903E-2</v>
      </c>
      <c r="D13" s="19">
        <v>3.4206732623713598E-2</v>
      </c>
      <c r="E13" s="19">
        <v>4.0585016415019597E-2</v>
      </c>
      <c r="F13" s="19"/>
      <c r="G13" s="19">
        <v>2.8879281425465201E-2</v>
      </c>
      <c r="H13" s="19">
        <v>3.2082596541311501E-2</v>
      </c>
      <c r="I13" s="19">
        <v>3.1646621057883101E-2</v>
      </c>
      <c r="J13" s="19">
        <v>2.4937207386527702E-2</v>
      </c>
      <c r="K13" s="19">
        <v>2.7199222721564002E-2</v>
      </c>
      <c r="L13" s="19">
        <v>6.8626654632730794E-2</v>
      </c>
      <c r="M13" s="19"/>
      <c r="N13" s="19">
        <v>3.64846499443163E-2</v>
      </c>
      <c r="O13" s="19">
        <v>3.4755635256271102E-2</v>
      </c>
      <c r="P13" s="19">
        <v>2.3026980044079999E-2</v>
      </c>
      <c r="Q13" s="19">
        <v>5.3790662613035202E-2</v>
      </c>
      <c r="R13" s="19"/>
      <c r="S13" s="19">
        <v>3.5957226237376599E-2</v>
      </c>
      <c r="T13" s="19">
        <v>3.497060526417E-2</v>
      </c>
      <c r="U13" s="19">
        <v>3.5718492075326798E-2</v>
      </c>
      <c r="V13" s="19">
        <v>5.3718233329058798E-2</v>
      </c>
      <c r="W13" s="19">
        <v>2.3327769038947899E-2</v>
      </c>
      <c r="X13" s="19">
        <v>3.5102710594674798E-2</v>
      </c>
      <c r="Y13" s="19">
        <v>2.87873975939608E-2</v>
      </c>
      <c r="Z13" s="19">
        <v>6.5733102055939699E-2</v>
      </c>
      <c r="AA13" s="19">
        <v>2.5553751998315999E-2</v>
      </c>
      <c r="AB13" s="19">
        <v>3.5610614758631497E-2</v>
      </c>
      <c r="AC13" s="19">
        <v>5.83666858187799E-2</v>
      </c>
      <c r="AD13" s="19">
        <v>4.5680736347786702E-2</v>
      </c>
      <c r="AE13" s="19"/>
      <c r="AF13" s="19">
        <v>3.3419776815851801E-2</v>
      </c>
      <c r="AG13" s="19">
        <v>2.9663570113336701E-2</v>
      </c>
      <c r="AH13" s="19">
        <v>3.6548281444765997E-2</v>
      </c>
      <c r="AI13" s="19">
        <v>3.30949926586235E-2</v>
      </c>
      <c r="AJ13" s="19">
        <v>2.9914276394677801E-2</v>
      </c>
      <c r="AK13" s="19"/>
      <c r="AL13" s="19">
        <v>2.6247673341882199E-2</v>
      </c>
      <c r="AM13" s="19">
        <v>4.0172782545801297E-2</v>
      </c>
      <c r="AN13" s="19">
        <v>4.66770345616025E-2</v>
      </c>
      <c r="AO13" s="19">
        <v>3.5364638246056103E-2</v>
      </c>
      <c r="AP13" s="19">
        <v>6.8838045685575E-2</v>
      </c>
      <c r="AQ13" s="19">
        <v>0</v>
      </c>
      <c r="AR13" s="19"/>
      <c r="AS13" s="19">
        <v>3.2687026158785402E-2</v>
      </c>
      <c r="AT13" s="19">
        <v>4.2792744137091797E-2</v>
      </c>
      <c r="AU13" s="19"/>
      <c r="AV13" s="19">
        <v>3.4107723451630698E-2</v>
      </c>
      <c r="AW13" s="19">
        <v>2.93784571435073E-2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0.17976456787928699</v>
      </c>
      <c r="D9" s="17">
        <v>0.18681332107471099</v>
      </c>
      <c r="E9" s="17">
        <v>0.17040278437723799</v>
      </c>
      <c r="F9" s="17"/>
      <c r="G9" s="17">
        <v>0.29940359429905999</v>
      </c>
      <c r="H9" s="17">
        <v>0.26610983076706601</v>
      </c>
      <c r="I9" s="17">
        <v>0.207477739648151</v>
      </c>
      <c r="J9" s="17">
        <v>0.149492440194572</v>
      </c>
      <c r="K9" s="17">
        <v>0.11836387896469699</v>
      </c>
      <c r="L9" s="17">
        <v>7.2715191872710999E-2</v>
      </c>
      <c r="M9" s="17"/>
      <c r="N9" s="17">
        <v>0.22049720003658899</v>
      </c>
      <c r="O9" s="17">
        <v>0.16603855228367001</v>
      </c>
      <c r="P9" s="17">
        <v>0.16311128756643201</v>
      </c>
      <c r="Q9" s="17">
        <v>0.16300315237707</v>
      </c>
      <c r="R9" s="17"/>
      <c r="S9" s="17">
        <v>0.22713161574435001</v>
      </c>
      <c r="T9" s="17">
        <v>0.184959932388815</v>
      </c>
      <c r="U9" s="17">
        <v>0.15340973357883</v>
      </c>
      <c r="V9" s="17">
        <v>0.167138869008575</v>
      </c>
      <c r="W9" s="17">
        <v>0.154803609328617</v>
      </c>
      <c r="X9" s="17">
        <v>0.19201233279375801</v>
      </c>
      <c r="Y9" s="17">
        <v>0.14549166739889499</v>
      </c>
      <c r="Z9" s="17">
        <v>0.12994047160834099</v>
      </c>
      <c r="AA9" s="17">
        <v>0.19758801618984201</v>
      </c>
      <c r="AB9" s="17">
        <v>0.17112584147705101</v>
      </c>
      <c r="AC9" s="17">
        <v>0.15378766444106601</v>
      </c>
      <c r="AD9" s="17">
        <v>0.22705272175749999</v>
      </c>
      <c r="AE9" s="17"/>
      <c r="AF9" s="17">
        <v>0.12746920123067701</v>
      </c>
      <c r="AG9" s="17">
        <v>0.16130920978941499</v>
      </c>
      <c r="AH9" s="17">
        <v>0.233025905883228</v>
      </c>
      <c r="AI9" s="17">
        <v>0.21216497966078801</v>
      </c>
      <c r="AJ9" s="17">
        <v>0.38072065830479801</v>
      </c>
      <c r="AK9" s="17"/>
      <c r="AL9" s="17">
        <v>0.27758891108551398</v>
      </c>
      <c r="AM9" s="17">
        <v>0.142579873508062</v>
      </c>
      <c r="AN9" s="17">
        <v>0.16450086341120199</v>
      </c>
      <c r="AO9" s="17">
        <v>0.135626608120334</v>
      </c>
      <c r="AP9" s="17">
        <v>0.117921731340442</v>
      </c>
      <c r="AQ9" s="17">
        <v>0.19291464679199299</v>
      </c>
      <c r="AR9" s="17"/>
      <c r="AS9" s="17">
        <v>0.190522129073498</v>
      </c>
      <c r="AT9" s="17">
        <v>0.166953901024191</v>
      </c>
      <c r="AU9" s="17"/>
      <c r="AV9" s="17">
        <v>0.19408778178651201</v>
      </c>
      <c r="AW9" s="17">
        <v>0.18221831365487701</v>
      </c>
    </row>
    <row r="10" spans="2:49" x14ac:dyDescent="0.3">
      <c r="B10" s="18" t="s">
        <v>611</v>
      </c>
      <c r="C10" s="17">
        <v>0.33203381939413601</v>
      </c>
      <c r="D10" s="17">
        <v>0.340367198519471</v>
      </c>
      <c r="E10" s="17">
        <v>0.32455244083445101</v>
      </c>
      <c r="F10" s="17"/>
      <c r="G10" s="17">
        <v>0.38067700649821301</v>
      </c>
      <c r="H10" s="17">
        <v>0.41904653175350298</v>
      </c>
      <c r="I10" s="17">
        <v>0.35720932320774901</v>
      </c>
      <c r="J10" s="17">
        <v>0.32749401534261602</v>
      </c>
      <c r="K10" s="17">
        <v>0.312201772138196</v>
      </c>
      <c r="L10" s="17">
        <v>0.22521671339003199</v>
      </c>
      <c r="M10" s="17"/>
      <c r="N10" s="17">
        <v>0.35764244778222098</v>
      </c>
      <c r="O10" s="17">
        <v>0.33508618848203497</v>
      </c>
      <c r="P10" s="17">
        <v>0.32545647181763199</v>
      </c>
      <c r="Q10" s="17">
        <v>0.30692694622057798</v>
      </c>
      <c r="R10" s="17"/>
      <c r="S10" s="17">
        <v>0.31462221143376401</v>
      </c>
      <c r="T10" s="17">
        <v>0.32199691313998402</v>
      </c>
      <c r="U10" s="17">
        <v>0.31588491887807202</v>
      </c>
      <c r="V10" s="17">
        <v>0.29181727870122698</v>
      </c>
      <c r="W10" s="17">
        <v>0.37201656418533802</v>
      </c>
      <c r="X10" s="17">
        <v>0.35242165154396299</v>
      </c>
      <c r="Y10" s="17">
        <v>0.32935958519341202</v>
      </c>
      <c r="Z10" s="17">
        <v>0.36859777197301502</v>
      </c>
      <c r="AA10" s="17">
        <v>0.32226053517171999</v>
      </c>
      <c r="AB10" s="17">
        <v>0.36351930207147498</v>
      </c>
      <c r="AC10" s="17">
        <v>0.387088511073653</v>
      </c>
      <c r="AD10" s="17">
        <v>0.27434480196484201</v>
      </c>
      <c r="AE10" s="17"/>
      <c r="AF10" s="17">
        <v>0.29136660039338902</v>
      </c>
      <c r="AG10" s="17">
        <v>0.32372811729494599</v>
      </c>
      <c r="AH10" s="17">
        <v>0.35793381625020798</v>
      </c>
      <c r="AI10" s="17">
        <v>0.41478277916325501</v>
      </c>
      <c r="AJ10" s="17">
        <v>0.344098973984796</v>
      </c>
      <c r="AK10" s="17"/>
      <c r="AL10" s="17">
        <v>0.356201317486664</v>
      </c>
      <c r="AM10" s="17">
        <v>0.31851340759855601</v>
      </c>
      <c r="AN10" s="17">
        <v>0.32291067880840102</v>
      </c>
      <c r="AO10" s="17">
        <v>0.33807192098524103</v>
      </c>
      <c r="AP10" s="17">
        <v>0.30440731452676301</v>
      </c>
      <c r="AQ10" s="17">
        <v>0.33936268007439202</v>
      </c>
      <c r="AR10" s="17"/>
      <c r="AS10" s="17">
        <v>0.32116903371518302</v>
      </c>
      <c r="AT10" s="17">
        <v>0.34497217477713799</v>
      </c>
      <c r="AU10" s="17"/>
      <c r="AV10" s="17">
        <v>0.31774160088721898</v>
      </c>
      <c r="AW10" s="17">
        <v>0.32915095788274401</v>
      </c>
    </row>
    <row r="11" spans="2:49" x14ac:dyDescent="0.3">
      <c r="B11" s="18" t="s">
        <v>612</v>
      </c>
      <c r="C11" s="17">
        <v>0.41407148107882302</v>
      </c>
      <c r="D11" s="17">
        <v>0.40691905660848898</v>
      </c>
      <c r="E11" s="17">
        <v>0.42235388898297099</v>
      </c>
      <c r="F11" s="17"/>
      <c r="G11" s="17">
        <v>0.26487187693162301</v>
      </c>
      <c r="H11" s="17">
        <v>0.24609320554889599</v>
      </c>
      <c r="I11" s="17">
        <v>0.36762633083023899</v>
      </c>
      <c r="J11" s="17">
        <v>0.44550996965760797</v>
      </c>
      <c r="K11" s="17">
        <v>0.517605257922652</v>
      </c>
      <c r="L11" s="17">
        <v>0.59329400517186204</v>
      </c>
      <c r="M11" s="17"/>
      <c r="N11" s="17">
        <v>0.36194269277739699</v>
      </c>
      <c r="O11" s="17">
        <v>0.43453009040183199</v>
      </c>
      <c r="P11" s="17">
        <v>0.43279703233516298</v>
      </c>
      <c r="Q11" s="17">
        <v>0.43356447178677099</v>
      </c>
      <c r="R11" s="17"/>
      <c r="S11" s="17">
        <v>0.39300002110383803</v>
      </c>
      <c r="T11" s="17">
        <v>0.41900270276324603</v>
      </c>
      <c r="U11" s="17">
        <v>0.44317988254636997</v>
      </c>
      <c r="V11" s="17">
        <v>0.44709376109154197</v>
      </c>
      <c r="W11" s="17">
        <v>0.42276980427155503</v>
      </c>
      <c r="X11" s="17">
        <v>0.34555460219635498</v>
      </c>
      <c r="Y11" s="17">
        <v>0.45574031189631797</v>
      </c>
      <c r="Z11" s="17">
        <v>0.40961595502145298</v>
      </c>
      <c r="AA11" s="17">
        <v>0.43247227498409901</v>
      </c>
      <c r="AB11" s="17">
        <v>0.41112130775389999</v>
      </c>
      <c r="AC11" s="17">
        <v>0.35331260608354398</v>
      </c>
      <c r="AD11" s="17">
        <v>0.437164344901325</v>
      </c>
      <c r="AE11" s="17"/>
      <c r="AF11" s="17">
        <v>0.49282060903809799</v>
      </c>
      <c r="AG11" s="17">
        <v>0.448276352495868</v>
      </c>
      <c r="AH11" s="17">
        <v>0.35596605194988601</v>
      </c>
      <c r="AI11" s="17">
        <v>0.322132509072246</v>
      </c>
      <c r="AJ11" s="17">
        <v>0.20476048740806199</v>
      </c>
      <c r="AK11" s="17"/>
      <c r="AL11" s="17">
        <v>0.29902471111623802</v>
      </c>
      <c r="AM11" s="17">
        <v>0.45575160062300601</v>
      </c>
      <c r="AN11" s="17">
        <v>0.44531186372325898</v>
      </c>
      <c r="AO11" s="17">
        <v>0.46778044669193702</v>
      </c>
      <c r="AP11" s="17">
        <v>0.46757608970871201</v>
      </c>
      <c r="AQ11" s="17">
        <v>0.42057897410112699</v>
      </c>
      <c r="AR11" s="17"/>
      <c r="AS11" s="17">
        <v>0.41901104603345501</v>
      </c>
      <c r="AT11" s="17">
        <v>0.40818918862419601</v>
      </c>
      <c r="AU11" s="17"/>
      <c r="AV11" s="17">
        <v>0.41419031415855001</v>
      </c>
      <c r="AW11" s="17">
        <v>0.43023773323318298</v>
      </c>
    </row>
    <row r="12" spans="2:49" x14ac:dyDescent="0.3">
      <c r="B12" s="18" t="s">
        <v>613</v>
      </c>
      <c r="C12" s="17">
        <v>3.9777558352571803E-2</v>
      </c>
      <c r="D12" s="17">
        <v>3.54010237249969E-2</v>
      </c>
      <c r="E12" s="17">
        <v>4.4332698869683801E-2</v>
      </c>
      <c r="F12" s="17"/>
      <c r="G12" s="17">
        <v>3.2836741014610898E-2</v>
      </c>
      <c r="H12" s="17">
        <v>4.4978058801116903E-2</v>
      </c>
      <c r="I12" s="17">
        <v>3.9697032416611003E-2</v>
      </c>
      <c r="J12" s="17">
        <v>4.3920836571068399E-2</v>
      </c>
      <c r="K12" s="17">
        <v>2.1012536598526699E-2</v>
      </c>
      <c r="L12" s="17">
        <v>4.9497283512249697E-2</v>
      </c>
      <c r="M12" s="17"/>
      <c r="N12" s="17">
        <v>2.5703144868391599E-2</v>
      </c>
      <c r="O12" s="17">
        <v>4.2148123497735897E-2</v>
      </c>
      <c r="P12" s="17">
        <v>4.6341811320519899E-2</v>
      </c>
      <c r="Q12" s="17">
        <v>4.7174034973385501E-2</v>
      </c>
      <c r="R12" s="17"/>
      <c r="S12" s="17">
        <v>3.9921361214970801E-2</v>
      </c>
      <c r="T12" s="17">
        <v>3.4821596121519603E-2</v>
      </c>
      <c r="U12" s="17">
        <v>5.76199983086313E-2</v>
      </c>
      <c r="V12" s="17">
        <v>4.3841363403790898E-2</v>
      </c>
      <c r="W12" s="17">
        <v>3.2538731111441899E-2</v>
      </c>
      <c r="X12" s="17">
        <v>5.4158662188727599E-2</v>
      </c>
      <c r="Y12" s="17">
        <v>5.2557998910159498E-2</v>
      </c>
      <c r="Z12" s="17">
        <v>3.6956710237936501E-2</v>
      </c>
      <c r="AA12" s="17">
        <v>2.6339277429777298E-2</v>
      </c>
      <c r="AB12" s="17">
        <v>3.0307205444135499E-2</v>
      </c>
      <c r="AC12" s="17">
        <v>4.3496842834813899E-2</v>
      </c>
      <c r="AD12" s="17">
        <v>1.5757395028547099E-2</v>
      </c>
      <c r="AE12" s="17"/>
      <c r="AF12" s="17">
        <v>5.4392018274871799E-2</v>
      </c>
      <c r="AG12" s="17">
        <v>3.2434079204570497E-2</v>
      </c>
      <c r="AH12" s="17">
        <v>2.63132673305582E-2</v>
      </c>
      <c r="AI12" s="17">
        <v>2.8209703518009902E-2</v>
      </c>
      <c r="AJ12" s="17">
        <v>4.0505603907667102E-2</v>
      </c>
      <c r="AK12" s="17"/>
      <c r="AL12" s="17">
        <v>4.4791332415409203E-2</v>
      </c>
      <c r="AM12" s="17">
        <v>4.2375176577681702E-2</v>
      </c>
      <c r="AN12" s="17">
        <v>3.2850147506207301E-2</v>
      </c>
      <c r="AO12" s="17">
        <v>3.2216905375256899E-2</v>
      </c>
      <c r="AP12" s="17">
        <v>3.6674963181890403E-2</v>
      </c>
      <c r="AQ12" s="17">
        <v>3.7461701632620602E-2</v>
      </c>
      <c r="AR12" s="17"/>
      <c r="AS12" s="17">
        <v>3.7770181628515101E-2</v>
      </c>
      <c r="AT12" s="17">
        <v>4.2168047609412201E-2</v>
      </c>
      <c r="AU12" s="17"/>
      <c r="AV12" s="17">
        <v>3.82915444424567E-2</v>
      </c>
      <c r="AW12" s="17">
        <v>3.6556013866943099E-2</v>
      </c>
    </row>
    <row r="13" spans="2:49" x14ac:dyDescent="0.3">
      <c r="B13" s="18" t="s">
        <v>142</v>
      </c>
      <c r="C13" s="19">
        <v>3.43525732951813E-2</v>
      </c>
      <c r="D13" s="19">
        <v>3.0499400072332299E-2</v>
      </c>
      <c r="E13" s="19">
        <v>3.8358186935656298E-2</v>
      </c>
      <c r="F13" s="19"/>
      <c r="G13" s="19">
        <v>2.22107812564925E-2</v>
      </c>
      <c r="H13" s="19">
        <v>2.37723731294192E-2</v>
      </c>
      <c r="I13" s="19">
        <v>2.7989573897250399E-2</v>
      </c>
      <c r="J13" s="19">
        <v>3.3582738234135302E-2</v>
      </c>
      <c r="K13" s="19">
        <v>3.0816554375928298E-2</v>
      </c>
      <c r="L13" s="19">
        <v>5.9276806053145198E-2</v>
      </c>
      <c r="M13" s="19"/>
      <c r="N13" s="19">
        <v>3.4214514535401599E-2</v>
      </c>
      <c r="O13" s="19">
        <v>2.2197045334727401E-2</v>
      </c>
      <c r="P13" s="19">
        <v>3.2293396960252199E-2</v>
      </c>
      <c r="Q13" s="19">
        <v>4.9331394642194597E-2</v>
      </c>
      <c r="R13" s="19"/>
      <c r="S13" s="19">
        <v>2.5324790503076601E-2</v>
      </c>
      <c r="T13" s="19">
        <v>3.9218855586434703E-2</v>
      </c>
      <c r="U13" s="19">
        <v>2.99054666880973E-2</v>
      </c>
      <c r="V13" s="19">
        <v>5.0108727794864603E-2</v>
      </c>
      <c r="W13" s="19">
        <v>1.7871291103048002E-2</v>
      </c>
      <c r="X13" s="19">
        <v>5.5852751277197299E-2</v>
      </c>
      <c r="Y13" s="19">
        <v>1.6850436601216101E-2</v>
      </c>
      <c r="Z13" s="19">
        <v>5.4889091159255603E-2</v>
      </c>
      <c r="AA13" s="19">
        <v>2.1339896224561901E-2</v>
      </c>
      <c r="AB13" s="19">
        <v>2.39263432534381E-2</v>
      </c>
      <c r="AC13" s="19">
        <v>6.2314375566922799E-2</v>
      </c>
      <c r="AD13" s="19">
        <v>4.5680736347786702E-2</v>
      </c>
      <c r="AE13" s="19"/>
      <c r="AF13" s="19">
        <v>3.3951571062965098E-2</v>
      </c>
      <c r="AG13" s="19">
        <v>3.4252241215200499E-2</v>
      </c>
      <c r="AH13" s="19">
        <v>2.6760958586120299E-2</v>
      </c>
      <c r="AI13" s="19">
        <v>2.2710028585701598E-2</v>
      </c>
      <c r="AJ13" s="19">
        <v>2.9914276394677801E-2</v>
      </c>
      <c r="AK13" s="19"/>
      <c r="AL13" s="19">
        <v>2.2393727896175199E-2</v>
      </c>
      <c r="AM13" s="19">
        <v>4.0779941692693999E-2</v>
      </c>
      <c r="AN13" s="19">
        <v>3.44264465509308E-2</v>
      </c>
      <c r="AO13" s="19">
        <v>2.6304118827231299E-2</v>
      </c>
      <c r="AP13" s="19">
        <v>7.3419901242193095E-2</v>
      </c>
      <c r="AQ13" s="19">
        <v>9.6819973998670296E-3</v>
      </c>
      <c r="AR13" s="19"/>
      <c r="AS13" s="19">
        <v>3.1527609549348801E-2</v>
      </c>
      <c r="AT13" s="19">
        <v>3.7716687965062001E-2</v>
      </c>
      <c r="AU13" s="19"/>
      <c r="AV13" s="19">
        <v>3.5688758725262199E-2</v>
      </c>
      <c r="AW13" s="19">
        <v>2.18369813622529E-2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8.0917776856401405E-2</v>
      </c>
      <c r="D9" s="17">
        <v>6.8204943656773306E-2</v>
      </c>
      <c r="E9" s="17">
        <v>9.2922501654542605E-2</v>
      </c>
      <c r="F9" s="17"/>
      <c r="G9" s="17">
        <v>0.13436175747756701</v>
      </c>
      <c r="H9" s="17">
        <v>0.17419576266888501</v>
      </c>
      <c r="I9" s="17">
        <v>0.112041517038462</v>
      </c>
      <c r="J9" s="17">
        <v>4.7379311381229999E-2</v>
      </c>
      <c r="K9" s="17">
        <v>2.60194431639382E-2</v>
      </c>
      <c r="L9" s="17">
        <v>8.0501805485896603E-3</v>
      </c>
      <c r="M9" s="17"/>
      <c r="N9" s="17">
        <v>0.10789431968221901</v>
      </c>
      <c r="O9" s="17">
        <v>6.4439548474598096E-2</v>
      </c>
      <c r="P9" s="17">
        <v>9.0019990920795503E-2</v>
      </c>
      <c r="Q9" s="17">
        <v>6.1794126179417701E-2</v>
      </c>
      <c r="R9" s="17"/>
      <c r="S9" s="17">
        <v>0.12827131561153801</v>
      </c>
      <c r="T9" s="17">
        <v>5.7426609078855897E-2</v>
      </c>
      <c r="U9" s="17">
        <v>2.8321105080514199E-2</v>
      </c>
      <c r="V9" s="17">
        <v>7.2515932087684296E-2</v>
      </c>
      <c r="W9" s="17">
        <v>7.4660515085894094E-2</v>
      </c>
      <c r="X9" s="17">
        <v>7.3368503276578304E-2</v>
      </c>
      <c r="Y9" s="17">
        <v>3.7486281342981501E-2</v>
      </c>
      <c r="Z9" s="17">
        <v>0.14295352868003999</v>
      </c>
      <c r="AA9" s="17">
        <v>0.119406457007991</v>
      </c>
      <c r="AB9" s="17">
        <v>6.7143684358400596E-2</v>
      </c>
      <c r="AC9" s="17">
        <v>7.6548849183041001E-2</v>
      </c>
      <c r="AD9" s="17">
        <v>0.104959327993498</v>
      </c>
      <c r="AE9" s="17"/>
      <c r="AF9" s="17">
        <v>4.5001002225453203E-2</v>
      </c>
      <c r="AG9" s="17">
        <v>5.8072082844027297E-2</v>
      </c>
      <c r="AH9" s="17">
        <v>0.107411943943527</v>
      </c>
      <c r="AI9" s="17">
        <v>0.151810853629881</v>
      </c>
      <c r="AJ9" s="17">
        <v>0.216339853027154</v>
      </c>
      <c r="AK9" s="17"/>
      <c r="AL9" s="17">
        <v>0.14707402308922801</v>
      </c>
      <c r="AM9" s="17">
        <v>5.4225812881139097E-2</v>
      </c>
      <c r="AN9" s="17">
        <v>6.9833222998412298E-2</v>
      </c>
      <c r="AO9" s="17">
        <v>4.5954547100336099E-2</v>
      </c>
      <c r="AP9" s="17">
        <v>4.88218734455294E-2</v>
      </c>
      <c r="AQ9" s="17">
        <v>9.9301037117891205E-2</v>
      </c>
      <c r="AR9" s="17"/>
      <c r="AS9" s="17">
        <v>9.7106313291651897E-2</v>
      </c>
      <c r="AT9" s="17">
        <v>6.16396204602115E-2</v>
      </c>
      <c r="AU9" s="17"/>
      <c r="AV9" s="17">
        <v>0.10025257602473001</v>
      </c>
      <c r="AW9" s="17">
        <v>8.97791877702558E-2</v>
      </c>
    </row>
    <row r="10" spans="2:49" x14ac:dyDescent="0.3">
      <c r="B10" s="18" t="s">
        <v>611</v>
      </c>
      <c r="C10" s="17">
        <v>0.17780900440913799</v>
      </c>
      <c r="D10" s="17">
        <v>0.15674709849624399</v>
      </c>
      <c r="E10" s="17">
        <v>0.19963247352482699</v>
      </c>
      <c r="F10" s="17"/>
      <c r="G10" s="17">
        <v>0.30087601327605001</v>
      </c>
      <c r="H10" s="17">
        <v>0.27131309319455599</v>
      </c>
      <c r="I10" s="17">
        <v>0.218486716706845</v>
      </c>
      <c r="J10" s="17">
        <v>0.146576061315003</v>
      </c>
      <c r="K10" s="17">
        <v>9.1747645979289194E-2</v>
      </c>
      <c r="L10" s="17">
        <v>6.9388979962597602E-2</v>
      </c>
      <c r="M10" s="17"/>
      <c r="N10" s="17">
        <v>0.194593081850407</v>
      </c>
      <c r="O10" s="17">
        <v>0.18380759886578099</v>
      </c>
      <c r="P10" s="17">
        <v>0.164916734654143</v>
      </c>
      <c r="Q10" s="17">
        <v>0.16483581774157499</v>
      </c>
      <c r="R10" s="17"/>
      <c r="S10" s="17">
        <v>0.23130241424181899</v>
      </c>
      <c r="T10" s="17">
        <v>0.17014902139575899</v>
      </c>
      <c r="U10" s="17">
        <v>0.17971707342408599</v>
      </c>
      <c r="V10" s="17">
        <v>0.16857038961318799</v>
      </c>
      <c r="W10" s="17">
        <v>0.13703312581331301</v>
      </c>
      <c r="X10" s="17">
        <v>0.17760899485016499</v>
      </c>
      <c r="Y10" s="17">
        <v>0.16047323716567699</v>
      </c>
      <c r="Z10" s="17">
        <v>0.19083565519686299</v>
      </c>
      <c r="AA10" s="17">
        <v>0.20905390666062901</v>
      </c>
      <c r="AB10" s="17">
        <v>0.14839972876372501</v>
      </c>
      <c r="AC10" s="17">
        <v>0.16460499244274199</v>
      </c>
      <c r="AD10" s="17">
        <v>0.103796326460041</v>
      </c>
      <c r="AE10" s="17"/>
      <c r="AF10" s="17">
        <v>0.149281100836508</v>
      </c>
      <c r="AG10" s="17">
        <v>0.164062771834666</v>
      </c>
      <c r="AH10" s="17">
        <v>0.21012717141564499</v>
      </c>
      <c r="AI10" s="17">
        <v>0.23942133553144401</v>
      </c>
      <c r="AJ10" s="17">
        <v>0.36744132559927001</v>
      </c>
      <c r="AK10" s="17"/>
      <c r="AL10" s="17">
        <v>0.25809666828209399</v>
      </c>
      <c r="AM10" s="17">
        <v>0.142847990901908</v>
      </c>
      <c r="AN10" s="17">
        <v>0.196473081473305</v>
      </c>
      <c r="AO10" s="17">
        <v>0.15935464847142</v>
      </c>
      <c r="AP10" s="17">
        <v>9.3245449606755598E-2</v>
      </c>
      <c r="AQ10" s="17">
        <v>0.14673865156563501</v>
      </c>
      <c r="AR10" s="17"/>
      <c r="AS10" s="17">
        <v>0.17364135178344101</v>
      </c>
      <c r="AT10" s="17">
        <v>0.18277206326529499</v>
      </c>
      <c r="AU10" s="17"/>
      <c r="AV10" s="17">
        <v>0.16848353841793201</v>
      </c>
      <c r="AW10" s="17">
        <v>0.185653046022353</v>
      </c>
    </row>
    <row r="11" spans="2:49" x14ac:dyDescent="0.3">
      <c r="B11" s="18" t="s">
        <v>612</v>
      </c>
      <c r="C11" s="17">
        <v>0.60144834475951603</v>
      </c>
      <c r="D11" s="17">
        <v>0.61328681290117204</v>
      </c>
      <c r="E11" s="17">
        <v>0.58801153723986899</v>
      </c>
      <c r="F11" s="17"/>
      <c r="G11" s="17">
        <v>0.417635398940575</v>
      </c>
      <c r="H11" s="17">
        <v>0.43184446507468499</v>
      </c>
      <c r="I11" s="17">
        <v>0.53331013703898</v>
      </c>
      <c r="J11" s="17">
        <v>0.68239802997965804</v>
      </c>
      <c r="K11" s="17">
        <v>0.75597579531639003</v>
      </c>
      <c r="L11" s="17">
        <v>0.74841584274336703</v>
      </c>
      <c r="M11" s="17"/>
      <c r="N11" s="17">
        <v>0.57828732784652004</v>
      </c>
      <c r="O11" s="17">
        <v>0.63010029518538402</v>
      </c>
      <c r="P11" s="17">
        <v>0.60104370733587198</v>
      </c>
      <c r="Q11" s="17">
        <v>0.596314105505936</v>
      </c>
      <c r="R11" s="17"/>
      <c r="S11" s="17">
        <v>0.50559138035948303</v>
      </c>
      <c r="T11" s="17">
        <v>0.65670904296785004</v>
      </c>
      <c r="U11" s="17">
        <v>0.62990934995473802</v>
      </c>
      <c r="V11" s="17">
        <v>0.631369493723274</v>
      </c>
      <c r="W11" s="17">
        <v>0.65038697388363098</v>
      </c>
      <c r="X11" s="17">
        <v>0.60437775578239905</v>
      </c>
      <c r="Y11" s="17">
        <v>0.63867416726182202</v>
      </c>
      <c r="Z11" s="17">
        <v>0.45427511043495999</v>
      </c>
      <c r="AA11" s="17">
        <v>0.55672232912477704</v>
      </c>
      <c r="AB11" s="17">
        <v>0.63441019014529099</v>
      </c>
      <c r="AC11" s="17">
        <v>0.63207014037785203</v>
      </c>
      <c r="AD11" s="17">
        <v>0.63190273843428602</v>
      </c>
      <c r="AE11" s="17"/>
      <c r="AF11" s="17">
        <v>0.65819461618189901</v>
      </c>
      <c r="AG11" s="17">
        <v>0.63266942056421704</v>
      </c>
      <c r="AH11" s="17">
        <v>0.57097903252089</v>
      </c>
      <c r="AI11" s="17">
        <v>0.480308347545221</v>
      </c>
      <c r="AJ11" s="17">
        <v>0.38630454497889799</v>
      </c>
      <c r="AK11" s="17"/>
      <c r="AL11" s="17">
        <v>0.46278138183113099</v>
      </c>
      <c r="AM11" s="17">
        <v>0.651218309934814</v>
      </c>
      <c r="AN11" s="17">
        <v>0.61993969621188605</v>
      </c>
      <c r="AO11" s="17">
        <v>0.64686284887659296</v>
      </c>
      <c r="AP11" s="17">
        <v>0.70090296648958295</v>
      </c>
      <c r="AQ11" s="17">
        <v>0.65747044548083899</v>
      </c>
      <c r="AR11" s="17"/>
      <c r="AS11" s="17">
        <v>0.60066892700427998</v>
      </c>
      <c r="AT11" s="17">
        <v>0.60237651621241295</v>
      </c>
      <c r="AU11" s="17"/>
      <c r="AV11" s="17">
        <v>0.610290575579304</v>
      </c>
      <c r="AW11" s="17">
        <v>0.57826169886952195</v>
      </c>
    </row>
    <row r="12" spans="2:49" x14ac:dyDescent="0.3">
      <c r="B12" s="18" t="s">
        <v>613</v>
      </c>
      <c r="C12" s="17">
        <v>8.8468736668316103E-2</v>
      </c>
      <c r="D12" s="17">
        <v>0.103377926857064</v>
      </c>
      <c r="E12" s="17">
        <v>7.4562318319665102E-2</v>
      </c>
      <c r="F12" s="17"/>
      <c r="G12" s="17">
        <v>0.11205459812381099</v>
      </c>
      <c r="H12" s="17">
        <v>8.5397333621803795E-2</v>
      </c>
      <c r="I12" s="17">
        <v>9.4595639257116004E-2</v>
      </c>
      <c r="J12" s="17">
        <v>8.2524917991252597E-2</v>
      </c>
      <c r="K12" s="17">
        <v>8.6133006723276603E-2</v>
      </c>
      <c r="L12" s="17">
        <v>7.6564732369910807E-2</v>
      </c>
      <c r="M12" s="17"/>
      <c r="N12" s="17">
        <v>7.4284325519007904E-2</v>
      </c>
      <c r="O12" s="17">
        <v>7.7417662848984506E-2</v>
      </c>
      <c r="P12" s="17">
        <v>8.9213080372132894E-2</v>
      </c>
      <c r="Q12" s="17">
        <v>0.115595901282969</v>
      </c>
      <c r="R12" s="17"/>
      <c r="S12" s="17">
        <v>8.6670751313654204E-2</v>
      </c>
      <c r="T12" s="17">
        <v>6.6800236187533696E-2</v>
      </c>
      <c r="U12" s="17">
        <v>0.10950174538382799</v>
      </c>
      <c r="V12" s="17">
        <v>6.51173866652036E-2</v>
      </c>
      <c r="W12" s="17">
        <v>0.10009520714895601</v>
      </c>
      <c r="X12" s="17">
        <v>9.3714669389072205E-2</v>
      </c>
      <c r="Y12" s="17">
        <v>9.7452934969024393E-2</v>
      </c>
      <c r="Z12" s="17">
        <v>0.115579255644763</v>
      </c>
      <c r="AA12" s="17">
        <v>8.9173022900991203E-2</v>
      </c>
      <c r="AB12" s="17">
        <v>9.32389896760763E-2</v>
      </c>
      <c r="AC12" s="17">
        <v>8.0821097345380497E-2</v>
      </c>
      <c r="AD12" s="17">
        <v>9.7903475735841294E-2</v>
      </c>
      <c r="AE12" s="17"/>
      <c r="AF12" s="17">
        <v>9.0814844792393198E-2</v>
      </c>
      <c r="AG12" s="17">
        <v>9.8443031488901794E-2</v>
      </c>
      <c r="AH12" s="17">
        <v>7.1112773602323501E-2</v>
      </c>
      <c r="AI12" s="17">
        <v>9.1944053915680807E-2</v>
      </c>
      <c r="AJ12" s="17">
        <v>0</v>
      </c>
      <c r="AK12" s="17"/>
      <c r="AL12" s="17">
        <v>0.104028957420762</v>
      </c>
      <c r="AM12" s="17">
        <v>9.0064791364275407E-2</v>
      </c>
      <c r="AN12" s="17">
        <v>6.3067972007843004E-2</v>
      </c>
      <c r="AO12" s="17">
        <v>8.4295046105190896E-2</v>
      </c>
      <c r="AP12" s="17">
        <v>8.8681911730468702E-2</v>
      </c>
      <c r="AQ12" s="17">
        <v>5.68312137794331E-2</v>
      </c>
      <c r="AR12" s="17"/>
      <c r="AS12" s="17">
        <v>8.1397283898160602E-2</v>
      </c>
      <c r="AT12" s="17">
        <v>9.6889792703652403E-2</v>
      </c>
      <c r="AU12" s="17"/>
      <c r="AV12" s="17">
        <v>7.1952904375373605E-2</v>
      </c>
      <c r="AW12" s="17">
        <v>0.103391681730115</v>
      </c>
    </row>
    <row r="13" spans="2:49" x14ac:dyDescent="0.3">
      <c r="B13" s="18" t="s">
        <v>142</v>
      </c>
      <c r="C13" s="19">
        <v>5.1356137306628899E-2</v>
      </c>
      <c r="D13" s="19">
        <v>5.8383218088746101E-2</v>
      </c>
      <c r="E13" s="19">
        <v>4.48711692610958E-2</v>
      </c>
      <c r="F13" s="19"/>
      <c r="G13" s="19">
        <v>3.5072232181997003E-2</v>
      </c>
      <c r="H13" s="19">
        <v>3.7249345440070102E-2</v>
      </c>
      <c r="I13" s="19">
        <v>4.1565989958597303E-2</v>
      </c>
      <c r="J13" s="19">
        <v>4.1121679332856299E-2</v>
      </c>
      <c r="K13" s="19">
        <v>4.0124108817106201E-2</v>
      </c>
      <c r="L13" s="19">
        <v>9.7580264375535006E-2</v>
      </c>
      <c r="M13" s="19"/>
      <c r="N13" s="19">
        <v>4.4940945101846298E-2</v>
      </c>
      <c r="O13" s="19">
        <v>4.4234894625253103E-2</v>
      </c>
      <c r="P13" s="19">
        <v>5.4806486717055701E-2</v>
      </c>
      <c r="Q13" s="19">
        <v>6.1460049290102299E-2</v>
      </c>
      <c r="R13" s="19"/>
      <c r="S13" s="19">
        <v>4.8164138473505202E-2</v>
      </c>
      <c r="T13" s="19">
        <v>4.8915090370001003E-2</v>
      </c>
      <c r="U13" s="19">
        <v>5.2550726156833899E-2</v>
      </c>
      <c r="V13" s="19">
        <v>6.2426797910649999E-2</v>
      </c>
      <c r="W13" s="19">
        <v>3.7824178068206801E-2</v>
      </c>
      <c r="X13" s="19">
        <v>5.0930076701784899E-2</v>
      </c>
      <c r="Y13" s="19">
        <v>6.5913379260494898E-2</v>
      </c>
      <c r="Z13" s="19">
        <v>9.6356450043373107E-2</v>
      </c>
      <c r="AA13" s="19">
        <v>2.5644284305611699E-2</v>
      </c>
      <c r="AB13" s="19">
        <v>5.6807407056506602E-2</v>
      </c>
      <c r="AC13" s="19">
        <v>4.5954920650984499E-2</v>
      </c>
      <c r="AD13" s="19">
        <v>6.1438131376333797E-2</v>
      </c>
      <c r="AE13" s="19"/>
      <c r="AF13" s="19">
        <v>5.67084359637463E-2</v>
      </c>
      <c r="AG13" s="19">
        <v>4.6752693268187803E-2</v>
      </c>
      <c r="AH13" s="19">
        <v>4.0369078517613399E-2</v>
      </c>
      <c r="AI13" s="19">
        <v>3.6515409377772402E-2</v>
      </c>
      <c r="AJ13" s="19">
        <v>2.9914276394677801E-2</v>
      </c>
      <c r="AK13" s="19"/>
      <c r="AL13" s="19">
        <v>2.8018969376784698E-2</v>
      </c>
      <c r="AM13" s="19">
        <v>6.16430949178636E-2</v>
      </c>
      <c r="AN13" s="19">
        <v>5.0686027308553101E-2</v>
      </c>
      <c r="AO13" s="19">
        <v>6.3532909446460298E-2</v>
      </c>
      <c r="AP13" s="19">
        <v>6.8347798727663001E-2</v>
      </c>
      <c r="AQ13" s="19">
        <v>3.9658652056202601E-2</v>
      </c>
      <c r="AR13" s="19"/>
      <c r="AS13" s="19">
        <v>4.7186124022466601E-2</v>
      </c>
      <c r="AT13" s="19">
        <v>5.6322007358428003E-2</v>
      </c>
      <c r="AU13" s="19"/>
      <c r="AV13" s="19">
        <v>4.9020405602660598E-2</v>
      </c>
      <c r="AW13" s="19">
        <v>4.2914385607753999E-2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0.103886635383972</v>
      </c>
      <c r="D9" s="17">
        <v>0.12008976110243499</v>
      </c>
      <c r="E9" s="17">
        <v>8.8828988312342705E-2</v>
      </c>
      <c r="F9" s="17"/>
      <c r="G9" s="17">
        <v>0.18475630764283099</v>
      </c>
      <c r="H9" s="17">
        <v>0.24383757494782801</v>
      </c>
      <c r="I9" s="17">
        <v>0.118762596858052</v>
      </c>
      <c r="J9" s="17">
        <v>6.0002494740927503E-2</v>
      </c>
      <c r="K9" s="17">
        <v>3.1541553991606401E-2</v>
      </c>
      <c r="L9" s="17">
        <v>8.1575983096904402E-3</v>
      </c>
      <c r="M9" s="17"/>
      <c r="N9" s="17">
        <v>0.15014061967619499</v>
      </c>
      <c r="O9" s="17">
        <v>8.4591876569693095E-2</v>
      </c>
      <c r="P9" s="17">
        <v>9.7316886597369603E-2</v>
      </c>
      <c r="Q9" s="17">
        <v>7.9151105594755106E-2</v>
      </c>
      <c r="R9" s="17"/>
      <c r="S9" s="17">
        <v>0.19429338060626999</v>
      </c>
      <c r="T9" s="17">
        <v>8.3600850600758697E-2</v>
      </c>
      <c r="U9" s="17">
        <v>6.3502139046183695E-2</v>
      </c>
      <c r="V9" s="17">
        <v>0.106519000837943</v>
      </c>
      <c r="W9" s="17">
        <v>9.1466741608528607E-2</v>
      </c>
      <c r="X9" s="17">
        <v>8.1684295357431103E-2</v>
      </c>
      <c r="Y9" s="17">
        <v>6.5262180926058705E-2</v>
      </c>
      <c r="Z9" s="17">
        <v>0.109474040155535</v>
      </c>
      <c r="AA9" s="17">
        <v>0.14963524312227999</v>
      </c>
      <c r="AB9" s="17">
        <v>6.2032342355462899E-2</v>
      </c>
      <c r="AC9" s="17">
        <v>6.2555408254386699E-2</v>
      </c>
      <c r="AD9" s="17">
        <v>8.6917564688643895E-2</v>
      </c>
      <c r="AE9" s="17"/>
      <c r="AF9" s="17">
        <v>5.18588846247598E-2</v>
      </c>
      <c r="AG9" s="17">
        <v>7.3863807167286896E-2</v>
      </c>
      <c r="AH9" s="17">
        <v>0.122974310920043</v>
      </c>
      <c r="AI9" s="17">
        <v>0.218242643309775</v>
      </c>
      <c r="AJ9" s="17">
        <v>0.29503757815537501</v>
      </c>
      <c r="AK9" s="17"/>
      <c r="AL9" s="17">
        <v>0.20343658516301999</v>
      </c>
      <c r="AM9" s="17">
        <v>6.3228748140517405E-2</v>
      </c>
      <c r="AN9" s="17">
        <v>7.76290070125156E-2</v>
      </c>
      <c r="AO9" s="17">
        <v>5.9416436601380997E-2</v>
      </c>
      <c r="AP9" s="17">
        <v>4.59116198797693E-2</v>
      </c>
      <c r="AQ9" s="17">
        <v>0.14685342729101</v>
      </c>
      <c r="AR9" s="17"/>
      <c r="AS9" s="17">
        <v>0.11644558457625601</v>
      </c>
      <c r="AT9" s="17">
        <v>8.8930781427128902E-2</v>
      </c>
      <c r="AU9" s="17"/>
      <c r="AV9" s="17">
        <v>0.12504131027385401</v>
      </c>
      <c r="AW9" s="17">
        <v>9.6427561137956405E-2</v>
      </c>
    </row>
    <row r="10" spans="2:49" x14ac:dyDescent="0.3">
      <c r="B10" s="18" t="s">
        <v>611</v>
      </c>
      <c r="C10" s="17">
        <v>0.18554307125098499</v>
      </c>
      <c r="D10" s="17">
        <v>0.21612492272390901</v>
      </c>
      <c r="E10" s="17">
        <v>0.15606960794480701</v>
      </c>
      <c r="F10" s="17"/>
      <c r="G10" s="17">
        <v>0.30073137367892899</v>
      </c>
      <c r="H10" s="17">
        <v>0.30555236623234699</v>
      </c>
      <c r="I10" s="17">
        <v>0.210626054650356</v>
      </c>
      <c r="J10" s="17">
        <v>0.17684992970097699</v>
      </c>
      <c r="K10" s="17">
        <v>9.8462549088527002E-2</v>
      </c>
      <c r="L10" s="17">
        <v>5.5982147155858399E-2</v>
      </c>
      <c r="M10" s="17"/>
      <c r="N10" s="17">
        <v>0.18914150872902599</v>
      </c>
      <c r="O10" s="17">
        <v>0.17890711463244199</v>
      </c>
      <c r="P10" s="17">
        <v>0.20409901715092599</v>
      </c>
      <c r="Q10" s="17">
        <v>0.17426072947055399</v>
      </c>
      <c r="R10" s="17"/>
      <c r="S10" s="17">
        <v>0.211462460531468</v>
      </c>
      <c r="T10" s="17">
        <v>0.152996000026762</v>
      </c>
      <c r="U10" s="17">
        <v>0.18881266867594301</v>
      </c>
      <c r="V10" s="17">
        <v>0.181553530734124</v>
      </c>
      <c r="W10" s="17">
        <v>0.139344656362311</v>
      </c>
      <c r="X10" s="17">
        <v>0.22536641305003199</v>
      </c>
      <c r="Y10" s="17">
        <v>0.182893357078241</v>
      </c>
      <c r="Z10" s="17">
        <v>0.27096323978672499</v>
      </c>
      <c r="AA10" s="17">
        <v>0.15747965462067201</v>
      </c>
      <c r="AB10" s="17">
        <v>0.175273124461928</v>
      </c>
      <c r="AC10" s="17">
        <v>0.201137024718197</v>
      </c>
      <c r="AD10" s="17">
        <v>0.19828925444941101</v>
      </c>
      <c r="AE10" s="17"/>
      <c r="AF10" s="17">
        <v>0.15843424807432199</v>
      </c>
      <c r="AG10" s="17">
        <v>0.173890129465018</v>
      </c>
      <c r="AH10" s="17">
        <v>0.2233375470989</v>
      </c>
      <c r="AI10" s="17">
        <v>0.24984979268399099</v>
      </c>
      <c r="AJ10" s="17">
        <v>0.25127984758060001</v>
      </c>
      <c r="AK10" s="17"/>
      <c r="AL10" s="17">
        <v>0.23784195345070799</v>
      </c>
      <c r="AM10" s="17">
        <v>0.161270252888569</v>
      </c>
      <c r="AN10" s="17">
        <v>0.190906725796885</v>
      </c>
      <c r="AO10" s="17">
        <v>0.17808657512641299</v>
      </c>
      <c r="AP10" s="17">
        <v>0.13182033297335999</v>
      </c>
      <c r="AQ10" s="17">
        <v>0.17100005092297399</v>
      </c>
      <c r="AR10" s="17"/>
      <c r="AS10" s="17">
        <v>0.17992325555657801</v>
      </c>
      <c r="AT10" s="17">
        <v>0.192235441886703</v>
      </c>
      <c r="AU10" s="17"/>
      <c r="AV10" s="17">
        <v>0.16775956785659599</v>
      </c>
      <c r="AW10" s="17">
        <v>0.208250472366489</v>
      </c>
    </row>
    <row r="11" spans="2:49" x14ac:dyDescent="0.3">
      <c r="B11" s="18" t="s">
        <v>612</v>
      </c>
      <c r="C11" s="17">
        <v>0.533836246096281</v>
      </c>
      <c r="D11" s="17">
        <v>0.51114410573020597</v>
      </c>
      <c r="E11" s="17">
        <v>0.55454192084697196</v>
      </c>
      <c r="F11" s="17"/>
      <c r="G11" s="17">
        <v>0.392224069558192</v>
      </c>
      <c r="H11" s="17">
        <v>0.324062251971027</v>
      </c>
      <c r="I11" s="17">
        <v>0.50639038886241305</v>
      </c>
      <c r="J11" s="17">
        <v>0.57631431923307097</v>
      </c>
      <c r="K11" s="17">
        <v>0.68338800144272305</v>
      </c>
      <c r="L11" s="17">
        <v>0.68652274475748898</v>
      </c>
      <c r="M11" s="17"/>
      <c r="N11" s="17">
        <v>0.49170553891997099</v>
      </c>
      <c r="O11" s="17">
        <v>0.56478585209472199</v>
      </c>
      <c r="P11" s="17">
        <v>0.53067157031289802</v>
      </c>
      <c r="Q11" s="17">
        <v>0.546600998625558</v>
      </c>
      <c r="R11" s="17"/>
      <c r="S11" s="17">
        <v>0.486032352176265</v>
      </c>
      <c r="T11" s="17">
        <v>0.54890523819617199</v>
      </c>
      <c r="U11" s="17">
        <v>0.54007545728379802</v>
      </c>
      <c r="V11" s="17">
        <v>0.54320171718224597</v>
      </c>
      <c r="W11" s="17">
        <v>0.63399624862781001</v>
      </c>
      <c r="X11" s="17">
        <v>0.54153764563627305</v>
      </c>
      <c r="Y11" s="17">
        <v>0.53455821302823003</v>
      </c>
      <c r="Z11" s="17">
        <v>0.38873237139326799</v>
      </c>
      <c r="AA11" s="17">
        <v>0.51942651018861297</v>
      </c>
      <c r="AB11" s="17">
        <v>0.53487572321614596</v>
      </c>
      <c r="AC11" s="17">
        <v>0.57539119886761003</v>
      </c>
      <c r="AD11" s="17">
        <v>0.56237943540600699</v>
      </c>
      <c r="AE11" s="17"/>
      <c r="AF11" s="17">
        <v>0.56846492706014295</v>
      </c>
      <c r="AG11" s="17">
        <v>0.60497978327513602</v>
      </c>
      <c r="AH11" s="17">
        <v>0.49611083974061398</v>
      </c>
      <c r="AI11" s="17">
        <v>0.40288416651328302</v>
      </c>
      <c r="AJ11" s="17">
        <v>0.263275531894334</v>
      </c>
      <c r="AK11" s="17"/>
      <c r="AL11" s="17">
        <v>0.42345636145246701</v>
      </c>
      <c r="AM11" s="17">
        <v>0.59481456805755095</v>
      </c>
      <c r="AN11" s="17">
        <v>0.53538185758643897</v>
      </c>
      <c r="AO11" s="17">
        <v>0.56862159359340103</v>
      </c>
      <c r="AP11" s="17">
        <v>0.59540605608358199</v>
      </c>
      <c r="AQ11" s="17">
        <v>0.52243872369659305</v>
      </c>
      <c r="AR11" s="17"/>
      <c r="AS11" s="17">
        <v>0.52443466974348396</v>
      </c>
      <c r="AT11" s="17">
        <v>0.54503213523826</v>
      </c>
      <c r="AU11" s="17"/>
      <c r="AV11" s="17">
        <v>0.51127904232642796</v>
      </c>
      <c r="AW11" s="17">
        <v>0.555071950090125</v>
      </c>
    </row>
    <row r="12" spans="2:49" x14ac:dyDescent="0.3">
      <c r="B12" s="18" t="s">
        <v>613</v>
      </c>
      <c r="C12" s="17">
        <v>0.12245813563642299</v>
      </c>
      <c r="D12" s="17">
        <v>0.107116623273024</v>
      </c>
      <c r="E12" s="17">
        <v>0.137356843143532</v>
      </c>
      <c r="F12" s="17"/>
      <c r="G12" s="17">
        <v>8.4254836122128904E-2</v>
      </c>
      <c r="H12" s="17">
        <v>8.8903064263609402E-2</v>
      </c>
      <c r="I12" s="17">
        <v>0.111604239284304</v>
      </c>
      <c r="J12" s="17">
        <v>0.14476353804369199</v>
      </c>
      <c r="K12" s="17">
        <v>0.138335496299368</v>
      </c>
      <c r="L12" s="17">
        <v>0.155370709150841</v>
      </c>
      <c r="M12" s="17"/>
      <c r="N12" s="17">
        <v>0.11874462195428</v>
      </c>
      <c r="O12" s="17">
        <v>0.11705329307774</v>
      </c>
      <c r="P12" s="17">
        <v>0.119184611767124</v>
      </c>
      <c r="Q12" s="17">
        <v>0.13630902736175801</v>
      </c>
      <c r="R12" s="17"/>
      <c r="S12" s="17">
        <v>6.2927434852035197E-2</v>
      </c>
      <c r="T12" s="17">
        <v>0.15172898319655301</v>
      </c>
      <c r="U12" s="17">
        <v>0.15467039087923401</v>
      </c>
      <c r="V12" s="17">
        <v>0.13044524789874701</v>
      </c>
      <c r="W12" s="17">
        <v>0.105106371904249</v>
      </c>
      <c r="X12" s="17">
        <v>9.9473684573738994E-2</v>
      </c>
      <c r="Y12" s="17">
        <v>0.15105910407072001</v>
      </c>
      <c r="Z12" s="17">
        <v>0.15542231441695101</v>
      </c>
      <c r="AA12" s="17">
        <v>0.122083845188467</v>
      </c>
      <c r="AB12" s="17">
        <v>0.15223803827606699</v>
      </c>
      <c r="AC12" s="17">
        <v>0.10710546019648801</v>
      </c>
      <c r="AD12" s="17">
        <v>9.0553468561858697E-2</v>
      </c>
      <c r="AE12" s="17"/>
      <c r="AF12" s="17">
        <v>0.17136541014176901</v>
      </c>
      <c r="AG12" s="17">
        <v>0.105863231800727</v>
      </c>
      <c r="AH12" s="17">
        <v>9.9948488243559203E-2</v>
      </c>
      <c r="AI12" s="17">
        <v>8.7649574289043797E-2</v>
      </c>
      <c r="AJ12" s="17">
        <v>0.160492765975013</v>
      </c>
      <c r="AK12" s="17"/>
      <c r="AL12" s="17">
        <v>0.10598633019291</v>
      </c>
      <c r="AM12" s="17">
        <v>0.106400598481331</v>
      </c>
      <c r="AN12" s="17">
        <v>0.13317142308663099</v>
      </c>
      <c r="AO12" s="17">
        <v>0.151997974293055</v>
      </c>
      <c r="AP12" s="17">
        <v>0.12979364143727401</v>
      </c>
      <c r="AQ12" s="17">
        <v>0.15096395223966999</v>
      </c>
      <c r="AR12" s="17"/>
      <c r="AS12" s="17">
        <v>0.133350272335332</v>
      </c>
      <c r="AT12" s="17">
        <v>0.109487209227472</v>
      </c>
      <c r="AU12" s="17"/>
      <c r="AV12" s="17">
        <v>0.14663099231667101</v>
      </c>
      <c r="AW12" s="17">
        <v>0.102421672096472</v>
      </c>
    </row>
    <row r="13" spans="2:49" x14ac:dyDescent="0.3">
      <c r="B13" s="18" t="s">
        <v>142</v>
      </c>
      <c r="C13" s="19">
        <v>5.4275911632338601E-2</v>
      </c>
      <c r="D13" s="19">
        <v>4.5524587170425998E-2</v>
      </c>
      <c r="E13" s="19">
        <v>6.3202639752345496E-2</v>
      </c>
      <c r="F13" s="19"/>
      <c r="G13" s="19">
        <v>3.8033412997918403E-2</v>
      </c>
      <c r="H13" s="19">
        <v>3.7644742585188497E-2</v>
      </c>
      <c r="I13" s="19">
        <v>5.2616720344875099E-2</v>
      </c>
      <c r="J13" s="19">
        <v>4.2069718281331901E-2</v>
      </c>
      <c r="K13" s="19">
        <v>4.8272399177776003E-2</v>
      </c>
      <c r="L13" s="19">
        <v>9.3966800626121297E-2</v>
      </c>
      <c r="M13" s="19"/>
      <c r="N13" s="19">
        <v>5.0267710720528998E-2</v>
      </c>
      <c r="O13" s="19">
        <v>5.4661863625402297E-2</v>
      </c>
      <c r="P13" s="19">
        <v>4.8727914171682499E-2</v>
      </c>
      <c r="Q13" s="19">
        <v>6.3678138947374494E-2</v>
      </c>
      <c r="R13" s="19"/>
      <c r="S13" s="19">
        <v>4.5284371833961702E-2</v>
      </c>
      <c r="T13" s="19">
        <v>6.2768927979754002E-2</v>
      </c>
      <c r="U13" s="19">
        <v>5.29393441148414E-2</v>
      </c>
      <c r="V13" s="19">
        <v>3.82805033469409E-2</v>
      </c>
      <c r="W13" s="19">
        <v>3.0085981497100699E-2</v>
      </c>
      <c r="X13" s="19">
        <v>5.1937961382525599E-2</v>
      </c>
      <c r="Y13" s="19">
        <v>6.6227144896750106E-2</v>
      </c>
      <c r="Z13" s="19">
        <v>7.5408034247520295E-2</v>
      </c>
      <c r="AA13" s="19">
        <v>5.1374746879967799E-2</v>
      </c>
      <c r="AB13" s="19">
        <v>7.5580771690395898E-2</v>
      </c>
      <c r="AC13" s="19">
        <v>5.3810907963317903E-2</v>
      </c>
      <c r="AD13" s="19">
        <v>6.18602768940784E-2</v>
      </c>
      <c r="AE13" s="19"/>
      <c r="AF13" s="19">
        <v>4.9876530099006201E-2</v>
      </c>
      <c r="AG13" s="19">
        <v>4.1403048291833E-2</v>
      </c>
      <c r="AH13" s="19">
        <v>5.7628813996884E-2</v>
      </c>
      <c r="AI13" s="19">
        <v>4.1373823203906902E-2</v>
      </c>
      <c r="AJ13" s="19">
        <v>2.9914276394677801E-2</v>
      </c>
      <c r="AK13" s="19"/>
      <c r="AL13" s="19">
        <v>2.9278769740894599E-2</v>
      </c>
      <c r="AM13" s="19">
        <v>7.4285832432031296E-2</v>
      </c>
      <c r="AN13" s="19">
        <v>6.2910986517530298E-2</v>
      </c>
      <c r="AO13" s="19">
        <v>4.1877420385750298E-2</v>
      </c>
      <c r="AP13" s="19">
        <v>9.7068349626016001E-2</v>
      </c>
      <c r="AQ13" s="19">
        <v>8.7438458497524907E-3</v>
      </c>
      <c r="AR13" s="19"/>
      <c r="AS13" s="19">
        <v>4.5846217788349498E-2</v>
      </c>
      <c r="AT13" s="19">
        <v>6.4314432220435605E-2</v>
      </c>
      <c r="AU13" s="19"/>
      <c r="AV13" s="19">
        <v>4.92890872264505E-2</v>
      </c>
      <c r="AW13" s="19">
        <v>3.7828344308956999E-2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0.114575296525149</v>
      </c>
      <c r="D9" s="17">
        <v>0.124932943825486</v>
      </c>
      <c r="E9" s="17">
        <v>0.101570075546198</v>
      </c>
      <c r="F9" s="17"/>
      <c r="G9" s="17">
        <v>0.19806950666786299</v>
      </c>
      <c r="H9" s="17">
        <v>0.21669635894986899</v>
      </c>
      <c r="I9" s="17">
        <v>0.15882537729275301</v>
      </c>
      <c r="J9" s="17">
        <v>6.3054655520410494E-2</v>
      </c>
      <c r="K9" s="17">
        <v>4.76154196121618E-2</v>
      </c>
      <c r="L9" s="17">
        <v>2.6391230576152499E-2</v>
      </c>
      <c r="M9" s="17"/>
      <c r="N9" s="17">
        <v>0.15868162317221499</v>
      </c>
      <c r="O9" s="17">
        <v>9.9318139043997306E-2</v>
      </c>
      <c r="P9" s="17">
        <v>0.10656251584240101</v>
      </c>
      <c r="Q9" s="17">
        <v>9.1104276614302301E-2</v>
      </c>
      <c r="R9" s="17"/>
      <c r="S9" s="17">
        <v>0.17422963243093301</v>
      </c>
      <c r="T9" s="17">
        <v>7.2642365104322704E-2</v>
      </c>
      <c r="U9" s="17">
        <v>0.103724412482429</v>
      </c>
      <c r="V9" s="17">
        <v>8.5952495681690597E-2</v>
      </c>
      <c r="W9" s="17">
        <v>0.11050945311195</v>
      </c>
      <c r="X9" s="17">
        <v>0.10504270545361299</v>
      </c>
      <c r="Y9" s="17">
        <v>0.10193060960845</v>
      </c>
      <c r="Z9" s="17">
        <v>0.130736612258403</v>
      </c>
      <c r="AA9" s="17">
        <v>0.174199844857158</v>
      </c>
      <c r="AB9" s="17">
        <v>9.2335884643171995E-2</v>
      </c>
      <c r="AC9" s="17">
        <v>8.0490359158985794E-2</v>
      </c>
      <c r="AD9" s="17">
        <v>8.7852445801457402E-2</v>
      </c>
      <c r="AE9" s="17"/>
      <c r="AF9" s="17">
        <v>7.8963287276508504E-2</v>
      </c>
      <c r="AG9" s="17">
        <v>8.56013809136877E-2</v>
      </c>
      <c r="AH9" s="17">
        <v>0.14605673166424499</v>
      </c>
      <c r="AI9" s="17">
        <v>0.197355414663028</v>
      </c>
      <c r="AJ9" s="17">
        <v>0.26394839321048102</v>
      </c>
      <c r="AK9" s="17"/>
      <c r="AL9" s="17">
        <v>0.20887457449850599</v>
      </c>
      <c r="AM9" s="17">
        <v>7.51226447435938E-2</v>
      </c>
      <c r="AN9" s="17">
        <v>8.3272443113988598E-2</v>
      </c>
      <c r="AO9" s="17">
        <v>9.3430580555851198E-2</v>
      </c>
      <c r="AP9" s="17">
        <v>5.5148876680811601E-2</v>
      </c>
      <c r="AQ9" s="17">
        <v>0.105963943339349</v>
      </c>
      <c r="AR9" s="17"/>
      <c r="AS9" s="17">
        <v>0.13150952266324001</v>
      </c>
      <c r="AT9" s="17">
        <v>9.4409133805973294E-2</v>
      </c>
      <c r="AU9" s="17"/>
      <c r="AV9" s="17">
        <v>0.141805703107481</v>
      </c>
      <c r="AW9" s="17">
        <v>0.107531421370948</v>
      </c>
    </row>
    <row r="10" spans="2:49" x14ac:dyDescent="0.3">
      <c r="B10" s="18" t="s">
        <v>611</v>
      </c>
      <c r="C10" s="17">
        <v>0.250885482620955</v>
      </c>
      <c r="D10" s="17">
        <v>0.25431412130933201</v>
      </c>
      <c r="E10" s="17">
        <v>0.249345888434059</v>
      </c>
      <c r="F10" s="17"/>
      <c r="G10" s="17">
        <v>0.39132180602805</v>
      </c>
      <c r="H10" s="17">
        <v>0.38729574889915602</v>
      </c>
      <c r="I10" s="17">
        <v>0.27499471970439698</v>
      </c>
      <c r="J10" s="17">
        <v>0.22901197740267701</v>
      </c>
      <c r="K10" s="17">
        <v>0.154040688958379</v>
      </c>
      <c r="L10" s="17">
        <v>0.109166873835258</v>
      </c>
      <c r="M10" s="17"/>
      <c r="N10" s="17">
        <v>0.27614002577820801</v>
      </c>
      <c r="O10" s="17">
        <v>0.27767244495764798</v>
      </c>
      <c r="P10" s="17">
        <v>0.24379391102390299</v>
      </c>
      <c r="Q10" s="17">
        <v>0.202836845006031</v>
      </c>
      <c r="R10" s="17"/>
      <c r="S10" s="17">
        <v>0.27703409576062299</v>
      </c>
      <c r="T10" s="17">
        <v>0.240221405837444</v>
      </c>
      <c r="U10" s="17">
        <v>0.223174478013349</v>
      </c>
      <c r="V10" s="17">
        <v>0.22512709053826899</v>
      </c>
      <c r="W10" s="17">
        <v>0.264661311668276</v>
      </c>
      <c r="X10" s="17">
        <v>0.24624367091141799</v>
      </c>
      <c r="Y10" s="17">
        <v>0.22898081082619001</v>
      </c>
      <c r="Z10" s="17">
        <v>0.26940439754166601</v>
      </c>
      <c r="AA10" s="17">
        <v>0.27322106826570602</v>
      </c>
      <c r="AB10" s="17">
        <v>0.24214438973136801</v>
      </c>
      <c r="AC10" s="17">
        <v>0.242942195149078</v>
      </c>
      <c r="AD10" s="17">
        <v>0.299242538329484</v>
      </c>
      <c r="AE10" s="17"/>
      <c r="AF10" s="17">
        <v>0.193193332096597</v>
      </c>
      <c r="AG10" s="17">
        <v>0.23937916435083001</v>
      </c>
      <c r="AH10" s="17">
        <v>0.30185480115352598</v>
      </c>
      <c r="AI10" s="17">
        <v>0.32549623148343099</v>
      </c>
      <c r="AJ10" s="17">
        <v>0.31225978995099402</v>
      </c>
      <c r="AK10" s="17"/>
      <c r="AL10" s="17">
        <v>0.30759423250144602</v>
      </c>
      <c r="AM10" s="17">
        <v>0.22060748243844899</v>
      </c>
      <c r="AN10" s="17">
        <v>0.25369922648459298</v>
      </c>
      <c r="AO10" s="17">
        <v>0.22283058003155201</v>
      </c>
      <c r="AP10" s="17">
        <v>0.217122328892217</v>
      </c>
      <c r="AQ10" s="17">
        <v>0.290729477000776</v>
      </c>
      <c r="AR10" s="17"/>
      <c r="AS10" s="17">
        <v>0.23695739948227201</v>
      </c>
      <c r="AT10" s="17">
        <v>0.26747177293327801</v>
      </c>
      <c r="AU10" s="17"/>
      <c r="AV10" s="17">
        <v>0.23293340878903601</v>
      </c>
      <c r="AW10" s="17">
        <v>0.24632860824887901</v>
      </c>
    </row>
    <row r="11" spans="2:49" x14ac:dyDescent="0.3">
      <c r="B11" s="18" t="s">
        <v>612</v>
      </c>
      <c r="C11" s="17">
        <v>0.52680145966668601</v>
      </c>
      <c r="D11" s="17">
        <v>0.52510316047903405</v>
      </c>
      <c r="E11" s="17">
        <v>0.52878028566781599</v>
      </c>
      <c r="F11" s="17"/>
      <c r="G11" s="17">
        <v>0.32330606764408398</v>
      </c>
      <c r="H11" s="17">
        <v>0.31488697258124299</v>
      </c>
      <c r="I11" s="17">
        <v>0.48418620841626497</v>
      </c>
      <c r="J11" s="17">
        <v>0.59973422630219897</v>
      </c>
      <c r="K11" s="17">
        <v>0.69380644141774095</v>
      </c>
      <c r="L11" s="17">
        <v>0.69858216602491197</v>
      </c>
      <c r="M11" s="17"/>
      <c r="N11" s="17">
        <v>0.48182250516889003</v>
      </c>
      <c r="O11" s="17">
        <v>0.54441749804359196</v>
      </c>
      <c r="P11" s="17">
        <v>0.52027706344997604</v>
      </c>
      <c r="Q11" s="17">
        <v>0.55952240443142898</v>
      </c>
      <c r="R11" s="17"/>
      <c r="S11" s="17">
        <v>0.46576566538194297</v>
      </c>
      <c r="T11" s="17">
        <v>0.57995740307615595</v>
      </c>
      <c r="U11" s="17">
        <v>0.55197670785384401</v>
      </c>
      <c r="V11" s="17">
        <v>0.54647130829494395</v>
      </c>
      <c r="W11" s="17">
        <v>0.54496957255610101</v>
      </c>
      <c r="X11" s="17">
        <v>0.54273896539347599</v>
      </c>
      <c r="Y11" s="17">
        <v>0.54084270348262597</v>
      </c>
      <c r="Z11" s="17">
        <v>0.40200903198478799</v>
      </c>
      <c r="AA11" s="17">
        <v>0.46201009748604299</v>
      </c>
      <c r="AB11" s="17">
        <v>0.59027804634872305</v>
      </c>
      <c r="AC11" s="17">
        <v>0.54129528947535799</v>
      </c>
      <c r="AD11" s="17">
        <v>0.51670675035862401</v>
      </c>
      <c r="AE11" s="17"/>
      <c r="AF11" s="17">
        <v>0.59570247816981303</v>
      </c>
      <c r="AG11" s="17">
        <v>0.574561708982396</v>
      </c>
      <c r="AH11" s="17">
        <v>0.48535167523923101</v>
      </c>
      <c r="AI11" s="17">
        <v>0.40085945970574599</v>
      </c>
      <c r="AJ11" s="17">
        <v>0.32300330715908998</v>
      </c>
      <c r="AK11" s="17"/>
      <c r="AL11" s="17">
        <v>0.39679115502581502</v>
      </c>
      <c r="AM11" s="17">
        <v>0.58459786063264096</v>
      </c>
      <c r="AN11" s="17">
        <v>0.53775231337437301</v>
      </c>
      <c r="AO11" s="17">
        <v>0.584690891309254</v>
      </c>
      <c r="AP11" s="17">
        <v>0.58898613202344097</v>
      </c>
      <c r="AQ11" s="17">
        <v>0.53414057246879498</v>
      </c>
      <c r="AR11" s="17"/>
      <c r="AS11" s="17">
        <v>0.52542693868760504</v>
      </c>
      <c r="AT11" s="17">
        <v>0.52843831118260598</v>
      </c>
      <c r="AU11" s="17"/>
      <c r="AV11" s="17">
        <v>0.50969551093268695</v>
      </c>
      <c r="AW11" s="17">
        <v>0.56206283199022899</v>
      </c>
    </row>
    <row r="12" spans="2:49" x14ac:dyDescent="0.3">
      <c r="B12" s="18" t="s">
        <v>613</v>
      </c>
      <c r="C12" s="17">
        <v>6.4065062215724694E-2</v>
      </c>
      <c r="D12" s="17">
        <v>5.7950662300869801E-2</v>
      </c>
      <c r="E12" s="17">
        <v>7.0490081518924899E-2</v>
      </c>
      <c r="F12" s="17"/>
      <c r="G12" s="17">
        <v>5.8730488482050501E-2</v>
      </c>
      <c r="H12" s="17">
        <v>5.7499046917067198E-2</v>
      </c>
      <c r="I12" s="17">
        <v>3.7916159128252101E-2</v>
      </c>
      <c r="J12" s="17">
        <v>6.9116722021126203E-2</v>
      </c>
      <c r="K12" s="17">
        <v>7.0317014001753206E-2</v>
      </c>
      <c r="L12" s="17">
        <v>8.6045380069183594E-2</v>
      </c>
      <c r="M12" s="17"/>
      <c r="N12" s="17">
        <v>4.1138592990670103E-2</v>
      </c>
      <c r="O12" s="17">
        <v>4.6498578140601099E-2</v>
      </c>
      <c r="P12" s="17">
        <v>8.8940233451814399E-2</v>
      </c>
      <c r="Q12" s="17">
        <v>8.59148642623839E-2</v>
      </c>
      <c r="R12" s="17"/>
      <c r="S12" s="17">
        <v>5.21810972396873E-2</v>
      </c>
      <c r="T12" s="17">
        <v>6.2585178855620496E-2</v>
      </c>
      <c r="U12" s="17">
        <v>8.5405909575050398E-2</v>
      </c>
      <c r="V12" s="17">
        <v>0.10364900617322401</v>
      </c>
      <c r="W12" s="17">
        <v>4.9048767742650497E-2</v>
      </c>
      <c r="X12" s="17">
        <v>6.0390570333478298E-2</v>
      </c>
      <c r="Y12" s="17">
        <v>7.0316963112429701E-2</v>
      </c>
      <c r="Z12" s="17">
        <v>0.13234529520171701</v>
      </c>
      <c r="AA12" s="17">
        <v>5.5703504482907298E-2</v>
      </c>
      <c r="AB12" s="17">
        <v>2.05028642232584E-2</v>
      </c>
      <c r="AC12" s="17">
        <v>7.2754601923235407E-2</v>
      </c>
      <c r="AD12" s="17">
        <v>3.5598760307411603E-2</v>
      </c>
      <c r="AE12" s="17"/>
      <c r="AF12" s="17">
        <v>8.3537759929663696E-2</v>
      </c>
      <c r="AG12" s="17">
        <v>6.6117774523330203E-2</v>
      </c>
      <c r="AH12" s="17">
        <v>3.7902554622424797E-2</v>
      </c>
      <c r="AI12" s="17">
        <v>3.2073211917246998E-2</v>
      </c>
      <c r="AJ12" s="17">
        <v>3.0368629377089298E-2</v>
      </c>
      <c r="AK12" s="17"/>
      <c r="AL12" s="17">
        <v>6.5095006381781201E-2</v>
      </c>
      <c r="AM12" s="17">
        <v>6.4352817755298594E-2</v>
      </c>
      <c r="AN12" s="17">
        <v>6.4260124314734199E-2</v>
      </c>
      <c r="AO12" s="17">
        <v>5.9050699988952397E-2</v>
      </c>
      <c r="AP12" s="17">
        <v>6.2318923974319498E-2</v>
      </c>
      <c r="AQ12" s="17">
        <v>6.9166007191079806E-2</v>
      </c>
      <c r="AR12" s="17"/>
      <c r="AS12" s="17">
        <v>6.7110127731945704E-2</v>
      </c>
      <c r="AT12" s="17">
        <v>6.0438838838883298E-2</v>
      </c>
      <c r="AU12" s="17"/>
      <c r="AV12" s="17">
        <v>7.7012848817044594E-2</v>
      </c>
      <c r="AW12" s="17">
        <v>4.40483282099082E-2</v>
      </c>
    </row>
    <row r="13" spans="2:49" x14ac:dyDescent="0.3">
      <c r="B13" s="18" t="s">
        <v>142</v>
      </c>
      <c r="C13" s="19">
        <v>4.3672698971485402E-2</v>
      </c>
      <c r="D13" s="19">
        <v>3.7699112085278298E-2</v>
      </c>
      <c r="E13" s="19">
        <v>4.9813668833001701E-2</v>
      </c>
      <c r="F13" s="19"/>
      <c r="G13" s="19">
        <v>2.8572131177952501E-2</v>
      </c>
      <c r="H13" s="19">
        <v>2.3621872652664098E-2</v>
      </c>
      <c r="I13" s="19">
        <v>4.4077535458332803E-2</v>
      </c>
      <c r="J13" s="19">
        <v>3.9082418753587402E-2</v>
      </c>
      <c r="K13" s="19">
        <v>3.4220436009965403E-2</v>
      </c>
      <c r="L13" s="19">
        <v>7.9814349494494105E-2</v>
      </c>
      <c r="M13" s="19"/>
      <c r="N13" s="19">
        <v>4.22172528900173E-2</v>
      </c>
      <c r="O13" s="19">
        <v>3.2093339814162403E-2</v>
      </c>
      <c r="P13" s="19">
        <v>4.0426276231905901E-2</v>
      </c>
      <c r="Q13" s="19">
        <v>6.0621609685852999E-2</v>
      </c>
      <c r="R13" s="19"/>
      <c r="S13" s="19">
        <v>3.07895091868138E-2</v>
      </c>
      <c r="T13" s="19">
        <v>4.4593647126456901E-2</v>
      </c>
      <c r="U13" s="19">
        <v>3.5718492075326798E-2</v>
      </c>
      <c r="V13" s="19">
        <v>3.8800099311872102E-2</v>
      </c>
      <c r="W13" s="19">
        <v>3.0810894921023398E-2</v>
      </c>
      <c r="X13" s="19">
        <v>4.55840879080152E-2</v>
      </c>
      <c r="Y13" s="19">
        <v>5.7928912970304301E-2</v>
      </c>
      <c r="Z13" s="19">
        <v>6.5504663013426001E-2</v>
      </c>
      <c r="AA13" s="19">
        <v>3.4865484908186202E-2</v>
      </c>
      <c r="AB13" s="19">
        <v>5.4738815053479301E-2</v>
      </c>
      <c r="AC13" s="19">
        <v>6.2517554293342797E-2</v>
      </c>
      <c r="AD13" s="19">
        <v>6.05995052030232E-2</v>
      </c>
      <c r="AE13" s="19"/>
      <c r="AF13" s="19">
        <v>4.8603142527417403E-2</v>
      </c>
      <c r="AG13" s="19">
        <v>3.4339971229755697E-2</v>
      </c>
      <c r="AH13" s="19">
        <v>2.8834237320573001E-2</v>
      </c>
      <c r="AI13" s="19">
        <v>4.4215682230546997E-2</v>
      </c>
      <c r="AJ13" s="19">
        <v>7.0419880302344903E-2</v>
      </c>
      <c r="AK13" s="19"/>
      <c r="AL13" s="19">
        <v>2.1645031592452499E-2</v>
      </c>
      <c r="AM13" s="19">
        <v>5.5319194430017198E-2</v>
      </c>
      <c r="AN13" s="19">
        <v>6.1015892712310803E-2</v>
      </c>
      <c r="AO13" s="19">
        <v>3.9997248114390198E-2</v>
      </c>
      <c r="AP13" s="19">
        <v>7.6423738429210394E-2</v>
      </c>
      <c r="AQ13" s="19">
        <v>0</v>
      </c>
      <c r="AR13" s="19"/>
      <c r="AS13" s="19">
        <v>3.8996011434937999E-2</v>
      </c>
      <c r="AT13" s="19">
        <v>4.9241943239259602E-2</v>
      </c>
      <c r="AU13" s="19"/>
      <c r="AV13" s="19">
        <v>3.8552528353751399E-2</v>
      </c>
      <c r="AW13" s="19">
        <v>4.0028810180035602E-2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8.9809529024492393E-2</v>
      </c>
      <c r="D9" s="17">
        <v>9.1619309435023402E-2</v>
      </c>
      <c r="E9" s="17">
        <v>8.5857629046513395E-2</v>
      </c>
      <c r="F9" s="17"/>
      <c r="G9" s="17">
        <v>0.13251385774668001</v>
      </c>
      <c r="H9" s="17">
        <v>0.20940995992379499</v>
      </c>
      <c r="I9" s="17">
        <v>0.110547043885955</v>
      </c>
      <c r="J9" s="17">
        <v>5.0464980890818301E-2</v>
      </c>
      <c r="K9" s="17">
        <v>2.8825276685922999E-2</v>
      </c>
      <c r="L9" s="17">
        <v>2.0048453211592501E-2</v>
      </c>
      <c r="M9" s="17"/>
      <c r="N9" s="17">
        <v>0.13917074974214999</v>
      </c>
      <c r="O9" s="17">
        <v>7.05090103245717E-2</v>
      </c>
      <c r="P9" s="17">
        <v>8.5215168322910997E-2</v>
      </c>
      <c r="Q9" s="17">
        <v>6.1589721529217899E-2</v>
      </c>
      <c r="R9" s="17"/>
      <c r="S9" s="17">
        <v>0.15640918170314599</v>
      </c>
      <c r="T9" s="17">
        <v>6.2326122012825301E-2</v>
      </c>
      <c r="U9" s="17">
        <v>6.5060657971132405E-2</v>
      </c>
      <c r="V9" s="17">
        <v>8.3720145012259897E-2</v>
      </c>
      <c r="W9" s="17">
        <v>4.1770122243428597E-2</v>
      </c>
      <c r="X9" s="17">
        <v>0.12072644850390001</v>
      </c>
      <c r="Y9" s="17">
        <v>6.5292904861509807E-2</v>
      </c>
      <c r="Z9" s="17">
        <v>8.7751426326793697E-2</v>
      </c>
      <c r="AA9" s="17">
        <v>0.13871298293633</v>
      </c>
      <c r="AB9" s="17">
        <v>4.8132975572130698E-2</v>
      </c>
      <c r="AC9" s="17">
        <v>5.3789850835254699E-2</v>
      </c>
      <c r="AD9" s="17">
        <v>7.5354036684663103E-2</v>
      </c>
      <c r="AE9" s="17"/>
      <c r="AF9" s="17">
        <v>5.9580307047458501E-2</v>
      </c>
      <c r="AG9" s="17">
        <v>5.7953792581709303E-2</v>
      </c>
      <c r="AH9" s="17">
        <v>0.12577184191583199</v>
      </c>
      <c r="AI9" s="17">
        <v>0.16241883751095901</v>
      </c>
      <c r="AJ9" s="17">
        <v>0.205537413263499</v>
      </c>
      <c r="AK9" s="17"/>
      <c r="AL9" s="17">
        <v>0.185455294361457</v>
      </c>
      <c r="AM9" s="17">
        <v>5.6879818529417203E-2</v>
      </c>
      <c r="AN9" s="17">
        <v>7.2547062122380407E-2</v>
      </c>
      <c r="AO9" s="17">
        <v>5.3254873424746697E-2</v>
      </c>
      <c r="AP9" s="17">
        <v>3.5426444750258197E-2</v>
      </c>
      <c r="AQ9" s="17">
        <v>4.7989525319644399E-2</v>
      </c>
      <c r="AR9" s="17"/>
      <c r="AS9" s="17">
        <v>0.10635463357250199</v>
      </c>
      <c r="AT9" s="17">
        <v>7.0106752659032295E-2</v>
      </c>
      <c r="AU9" s="17"/>
      <c r="AV9" s="17">
        <v>0.117248404047181</v>
      </c>
      <c r="AW9" s="17">
        <v>8.0984843939209503E-2</v>
      </c>
    </row>
    <row r="10" spans="2:49" x14ac:dyDescent="0.3">
      <c r="B10" s="18" t="s">
        <v>611</v>
      </c>
      <c r="C10" s="17">
        <v>0.21296664232350301</v>
      </c>
      <c r="D10" s="17">
        <v>0.217285604049932</v>
      </c>
      <c r="E10" s="17">
        <v>0.20846974837674101</v>
      </c>
      <c r="F10" s="17"/>
      <c r="G10" s="17">
        <v>0.35991383419277001</v>
      </c>
      <c r="H10" s="17">
        <v>0.34928539308690099</v>
      </c>
      <c r="I10" s="17">
        <v>0.24895592657107499</v>
      </c>
      <c r="J10" s="17">
        <v>0.17855009582726</v>
      </c>
      <c r="K10" s="17">
        <v>0.11123047141701201</v>
      </c>
      <c r="L10" s="17">
        <v>7.0730073853926198E-2</v>
      </c>
      <c r="M10" s="17"/>
      <c r="N10" s="17">
        <v>0.21171186700851399</v>
      </c>
      <c r="O10" s="17">
        <v>0.226466049575135</v>
      </c>
      <c r="P10" s="17">
        <v>0.216443383556959</v>
      </c>
      <c r="Q10" s="17">
        <v>0.19586379765048501</v>
      </c>
      <c r="R10" s="17"/>
      <c r="S10" s="17">
        <v>0.26687559158261798</v>
      </c>
      <c r="T10" s="17">
        <v>0.17928788718625299</v>
      </c>
      <c r="U10" s="17">
        <v>0.186797616859703</v>
      </c>
      <c r="V10" s="17">
        <v>0.208173638638186</v>
      </c>
      <c r="W10" s="17">
        <v>0.18826412079626201</v>
      </c>
      <c r="X10" s="17">
        <v>0.22249514271523199</v>
      </c>
      <c r="Y10" s="17">
        <v>0.19201448087564499</v>
      </c>
      <c r="Z10" s="17">
        <v>0.246579927952256</v>
      </c>
      <c r="AA10" s="17">
        <v>0.21850941398329601</v>
      </c>
      <c r="AB10" s="17">
        <v>0.209264275479427</v>
      </c>
      <c r="AC10" s="17">
        <v>0.218863581488941</v>
      </c>
      <c r="AD10" s="17">
        <v>0.212514713139282</v>
      </c>
      <c r="AE10" s="17"/>
      <c r="AF10" s="17">
        <v>0.135449908315774</v>
      </c>
      <c r="AG10" s="17">
        <v>0.20075880493193901</v>
      </c>
      <c r="AH10" s="17">
        <v>0.27587972291762303</v>
      </c>
      <c r="AI10" s="17">
        <v>0.28032210438552801</v>
      </c>
      <c r="AJ10" s="17">
        <v>0.292790797422599</v>
      </c>
      <c r="AK10" s="17"/>
      <c r="AL10" s="17">
        <v>0.28258298297561502</v>
      </c>
      <c r="AM10" s="17">
        <v>0.186015665156258</v>
      </c>
      <c r="AN10" s="17">
        <v>0.22470052370839</v>
      </c>
      <c r="AO10" s="17">
        <v>0.181563221875153</v>
      </c>
      <c r="AP10" s="17">
        <v>0.14816044024627101</v>
      </c>
      <c r="AQ10" s="17">
        <v>0.217177125407233</v>
      </c>
      <c r="AR10" s="17"/>
      <c r="AS10" s="17">
        <v>0.204196625125392</v>
      </c>
      <c r="AT10" s="17">
        <v>0.22341043777213301</v>
      </c>
      <c r="AU10" s="17"/>
      <c r="AV10" s="17">
        <v>0.19981808522903599</v>
      </c>
      <c r="AW10" s="17">
        <v>0.214393520344521</v>
      </c>
    </row>
    <row r="11" spans="2:49" x14ac:dyDescent="0.3">
      <c r="B11" s="18" t="s">
        <v>612</v>
      </c>
      <c r="C11" s="17">
        <v>0.57258226892194797</v>
      </c>
      <c r="D11" s="17">
        <v>0.56867182009327</v>
      </c>
      <c r="E11" s="17">
        <v>0.57797064442104296</v>
      </c>
      <c r="F11" s="17"/>
      <c r="G11" s="17">
        <v>0.37627025815728898</v>
      </c>
      <c r="H11" s="17">
        <v>0.35712929990161801</v>
      </c>
      <c r="I11" s="17">
        <v>0.52826273997453599</v>
      </c>
      <c r="J11" s="17">
        <v>0.66032121618763195</v>
      </c>
      <c r="K11" s="17">
        <v>0.720995431921027</v>
      </c>
      <c r="L11" s="17">
        <v>0.74427011214498195</v>
      </c>
      <c r="M11" s="17"/>
      <c r="N11" s="17">
        <v>0.55385951149387602</v>
      </c>
      <c r="O11" s="17">
        <v>0.60011772404946595</v>
      </c>
      <c r="P11" s="17">
        <v>0.57618860055039001</v>
      </c>
      <c r="Q11" s="17">
        <v>0.56176698736817998</v>
      </c>
      <c r="R11" s="17"/>
      <c r="S11" s="17">
        <v>0.48944337000125099</v>
      </c>
      <c r="T11" s="17">
        <v>0.63985816328382095</v>
      </c>
      <c r="U11" s="17">
        <v>0.59898226177909997</v>
      </c>
      <c r="V11" s="17">
        <v>0.58653924908010702</v>
      </c>
      <c r="W11" s="17">
        <v>0.63413092080850797</v>
      </c>
      <c r="X11" s="17">
        <v>0.52527406648973696</v>
      </c>
      <c r="Y11" s="17">
        <v>0.617123234156428</v>
      </c>
      <c r="Z11" s="17">
        <v>0.48824637661374698</v>
      </c>
      <c r="AA11" s="17">
        <v>0.48769496912781701</v>
      </c>
      <c r="AB11" s="17">
        <v>0.62978278088206396</v>
      </c>
      <c r="AC11" s="17">
        <v>0.61936143260444898</v>
      </c>
      <c r="AD11" s="17">
        <v>0.61023468919717905</v>
      </c>
      <c r="AE11" s="17"/>
      <c r="AF11" s="17">
        <v>0.63943038383577999</v>
      </c>
      <c r="AG11" s="17">
        <v>0.62543728170294399</v>
      </c>
      <c r="AH11" s="17">
        <v>0.50981635814247594</v>
      </c>
      <c r="AI11" s="17">
        <v>0.472136341025163</v>
      </c>
      <c r="AJ11" s="17">
        <v>0.47175751291922402</v>
      </c>
      <c r="AK11" s="17"/>
      <c r="AL11" s="17">
        <v>0.435225955237799</v>
      </c>
      <c r="AM11" s="17">
        <v>0.62725189945510595</v>
      </c>
      <c r="AN11" s="17">
        <v>0.55785971470470397</v>
      </c>
      <c r="AO11" s="17">
        <v>0.63715246720848695</v>
      </c>
      <c r="AP11" s="17">
        <v>0.64761416858847798</v>
      </c>
      <c r="AQ11" s="17">
        <v>0.64911837230422198</v>
      </c>
      <c r="AR11" s="17"/>
      <c r="AS11" s="17">
        <v>0.56141026713624198</v>
      </c>
      <c r="AT11" s="17">
        <v>0.58588647332268395</v>
      </c>
      <c r="AU11" s="17"/>
      <c r="AV11" s="17">
        <v>0.547996051605526</v>
      </c>
      <c r="AW11" s="17">
        <v>0.59264975642977502</v>
      </c>
    </row>
    <row r="12" spans="2:49" x14ac:dyDescent="0.3">
      <c r="B12" s="18" t="s">
        <v>613</v>
      </c>
      <c r="C12" s="17">
        <v>7.5028098759089501E-2</v>
      </c>
      <c r="D12" s="17">
        <v>7.8123509460979304E-2</v>
      </c>
      <c r="E12" s="17">
        <v>7.25484792485976E-2</v>
      </c>
      <c r="F12" s="17"/>
      <c r="G12" s="17">
        <v>9.7782871537855004E-2</v>
      </c>
      <c r="H12" s="17">
        <v>5.1941752639305498E-2</v>
      </c>
      <c r="I12" s="17">
        <v>5.31745512158932E-2</v>
      </c>
      <c r="J12" s="17">
        <v>7.4512812009699406E-2</v>
      </c>
      <c r="K12" s="17">
        <v>8.8772895669351606E-2</v>
      </c>
      <c r="L12" s="17">
        <v>8.7605556140869095E-2</v>
      </c>
      <c r="M12" s="17"/>
      <c r="N12" s="17">
        <v>5.4471499843565002E-2</v>
      </c>
      <c r="O12" s="17">
        <v>6.0107537337678998E-2</v>
      </c>
      <c r="P12" s="17">
        <v>7.3722039094865105E-2</v>
      </c>
      <c r="Q12" s="17">
        <v>0.112961960709414</v>
      </c>
      <c r="R12" s="17"/>
      <c r="S12" s="17">
        <v>5.1965747176775899E-2</v>
      </c>
      <c r="T12" s="17">
        <v>7.3242279147492498E-2</v>
      </c>
      <c r="U12" s="17">
        <v>8.9154005405175707E-2</v>
      </c>
      <c r="V12" s="17">
        <v>7.1976275531230302E-2</v>
      </c>
      <c r="W12" s="17">
        <v>8.7714644625040902E-2</v>
      </c>
      <c r="X12" s="17">
        <v>7.5062992597286202E-2</v>
      </c>
      <c r="Y12" s="17">
        <v>6.9302209158164804E-2</v>
      </c>
      <c r="Z12" s="17">
        <v>6.7506835820534697E-2</v>
      </c>
      <c r="AA12" s="17">
        <v>0.115150472320193</v>
      </c>
      <c r="AB12" s="17">
        <v>6.6882946099742102E-2</v>
      </c>
      <c r="AC12" s="17">
        <v>7.0701917085575702E-2</v>
      </c>
      <c r="AD12" s="17">
        <v>4.2274769704920598E-2</v>
      </c>
      <c r="AE12" s="17"/>
      <c r="AF12" s="17">
        <v>0.104151630199993</v>
      </c>
      <c r="AG12" s="17">
        <v>7.2837744818472397E-2</v>
      </c>
      <c r="AH12" s="17">
        <v>5.1455976671120597E-2</v>
      </c>
      <c r="AI12" s="17">
        <v>4.6348915595424998E-2</v>
      </c>
      <c r="AJ12" s="17">
        <v>0</v>
      </c>
      <c r="AK12" s="17"/>
      <c r="AL12" s="17">
        <v>6.10845019664671E-2</v>
      </c>
      <c r="AM12" s="17">
        <v>7.45107341209547E-2</v>
      </c>
      <c r="AN12" s="17">
        <v>6.8559993978723699E-2</v>
      </c>
      <c r="AO12" s="17">
        <v>9.1105061760800202E-2</v>
      </c>
      <c r="AP12" s="17">
        <v>8.6398003812313995E-2</v>
      </c>
      <c r="AQ12" s="17">
        <v>7.7083666749921703E-2</v>
      </c>
      <c r="AR12" s="17"/>
      <c r="AS12" s="17">
        <v>7.9569861181764304E-2</v>
      </c>
      <c r="AT12" s="17">
        <v>6.9619530378070907E-2</v>
      </c>
      <c r="AU12" s="17"/>
      <c r="AV12" s="17">
        <v>8.8775632374607297E-2</v>
      </c>
      <c r="AW12" s="17">
        <v>5.8131142685031799E-2</v>
      </c>
    </row>
    <row r="13" spans="2:49" x14ac:dyDescent="0.3">
      <c r="B13" s="18" t="s">
        <v>142</v>
      </c>
      <c r="C13" s="19">
        <v>4.9613460970967499E-2</v>
      </c>
      <c r="D13" s="19">
        <v>4.4299756960795099E-2</v>
      </c>
      <c r="E13" s="19">
        <v>5.5153498907104602E-2</v>
      </c>
      <c r="F13" s="19"/>
      <c r="G13" s="19">
        <v>3.35191783654053E-2</v>
      </c>
      <c r="H13" s="19">
        <v>3.22335944483811E-2</v>
      </c>
      <c r="I13" s="19">
        <v>5.9059738352541302E-2</v>
      </c>
      <c r="J13" s="19">
        <v>3.6150895084590802E-2</v>
      </c>
      <c r="K13" s="19">
        <v>5.0175924306686798E-2</v>
      </c>
      <c r="L13" s="19">
        <v>7.7345804648630501E-2</v>
      </c>
      <c r="M13" s="19"/>
      <c r="N13" s="19">
        <v>4.0786371911895297E-2</v>
      </c>
      <c r="O13" s="19">
        <v>4.2799678713148201E-2</v>
      </c>
      <c r="P13" s="19">
        <v>4.8430808474875298E-2</v>
      </c>
      <c r="Q13" s="19">
        <v>6.7817532742703301E-2</v>
      </c>
      <c r="R13" s="19"/>
      <c r="S13" s="19">
        <v>3.5306109536208899E-2</v>
      </c>
      <c r="T13" s="19">
        <v>4.5285548369608297E-2</v>
      </c>
      <c r="U13" s="19">
        <v>6.0005457984889203E-2</v>
      </c>
      <c r="V13" s="19">
        <v>4.9590691738217403E-2</v>
      </c>
      <c r="W13" s="19">
        <v>4.8120191526760198E-2</v>
      </c>
      <c r="X13" s="19">
        <v>5.64413496938449E-2</v>
      </c>
      <c r="Y13" s="19">
        <v>5.6267170948252301E-2</v>
      </c>
      <c r="Z13" s="19">
        <v>0.109915433286669</v>
      </c>
      <c r="AA13" s="19">
        <v>3.9932161632363801E-2</v>
      </c>
      <c r="AB13" s="19">
        <v>4.5937021966636203E-2</v>
      </c>
      <c r="AC13" s="19">
        <v>3.7283217985780499E-2</v>
      </c>
      <c r="AD13" s="19">
        <v>5.9621791273955498E-2</v>
      </c>
      <c r="AE13" s="19"/>
      <c r="AF13" s="19">
        <v>6.13877706009942E-2</v>
      </c>
      <c r="AG13" s="19">
        <v>4.3012375964935297E-2</v>
      </c>
      <c r="AH13" s="19">
        <v>3.7076100352948997E-2</v>
      </c>
      <c r="AI13" s="19">
        <v>3.8773801482924697E-2</v>
      </c>
      <c r="AJ13" s="19">
        <v>2.9914276394677801E-2</v>
      </c>
      <c r="AK13" s="19"/>
      <c r="AL13" s="19">
        <v>3.56512654586622E-2</v>
      </c>
      <c r="AM13" s="19">
        <v>5.5341882738263702E-2</v>
      </c>
      <c r="AN13" s="19">
        <v>7.6332705485801594E-2</v>
      </c>
      <c r="AO13" s="19">
        <v>3.6924375730813801E-2</v>
      </c>
      <c r="AP13" s="19">
        <v>8.2400942602678898E-2</v>
      </c>
      <c r="AQ13" s="19">
        <v>8.6313102189789302E-3</v>
      </c>
      <c r="AR13" s="19"/>
      <c r="AS13" s="19">
        <v>4.8468612984099102E-2</v>
      </c>
      <c r="AT13" s="19">
        <v>5.0976805868079601E-2</v>
      </c>
      <c r="AU13" s="19"/>
      <c r="AV13" s="19">
        <v>4.61618267436502E-2</v>
      </c>
      <c r="AW13" s="19">
        <v>5.3840736601462803E-2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B2:AW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x14ac:dyDescent="0.3">
      <c r="B9" s="18" t="s">
        <v>610</v>
      </c>
      <c r="C9" s="17">
        <v>9.3430020269910694E-2</v>
      </c>
      <c r="D9" s="17">
        <v>0.10420333661485499</v>
      </c>
      <c r="E9" s="17">
        <v>8.1693291273912505E-2</v>
      </c>
      <c r="F9" s="17"/>
      <c r="G9" s="17">
        <v>0.150058065182227</v>
      </c>
      <c r="H9" s="17">
        <v>0.19718558031963099</v>
      </c>
      <c r="I9" s="17">
        <v>0.105114348864891</v>
      </c>
      <c r="J9" s="17">
        <v>6.6018527774958993E-2</v>
      </c>
      <c r="K9" s="17">
        <v>3.4239637729042302E-2</v>
      </c>
      <c r="L9" s="17">
        <v>2.37162107530383E-2</v>
      </c>
      <c r="M9" s="17"/>
      <c r="N9" s="17">
        <v>0.127233727764657</v>
      </c>
      <c r="O9" s="17">
        <v>7.8647084389318306E-2</v>
      </c>
      <c r="P9" s="17">
        <v>7.7904223107500906E-2</v>
      </c>
      <c r="Q9" s="17">
        <v>8.6972821717081802E-2</v>
      </c>
      <c r="R9" s="17"/>
      <c r="S9" s="17">
        <v>0.145587776205472</v>
      </c>
      <c r="T9" s="17">
        <v>7.3568536957197894E-2</v>
      </c>
      <c r="U9" s="17">
        <v>8.4217376118574799E-2</v>
      </c>
      <c r="V9" s="17">
        <v>9.5793160867286495E-2</v>
      </c>
      <c r="W9" s="17">
        <v>4.6825635185679303E-2</v>
      </c>
      <c r="X9" s="17">
        <v>8.2971439943801906E-2</v>
      </c>
      <c r="Y9" s="17">
        <v>7.4750628157552998E-2</v>
      </c>
      <c r="Z9" s="17">
        <v>0.14090132987158699</v>
      </c>
      <c r="AA9" s="17">
        <v>0.13985702265536501</v>
      </c>
      <c r="AB9" s="17">
        <v>6.6012741459115704E-2</v>
      </c>
      <c r="AC9" s="17">
        <v>5.3553506541992597E-2</v>
      </c>
      <c r="AD9" s="17">
        <v>5.8446661744934798E-2</v>
      </c>
      <c r="AE9" s="17"/>
      <c r="AF9" s="17">
        <v>6.0786808326966597E-2</v>
      </c>
      <c r="AG9" s="17">
        <v>6.4114324866738598E-2</v>
      </c>
      <c r="AH9" s="17">
        <v>0.12470175900167001</v>
      </c>
      <c r="AI9" s="17">
        <v>0.167381123750454</v>
      </c>
      <c r="AJ9" s="17">
        <v>0.18425674202559</v>
      </c>
      <c r="AK9" s="17"/>
      <c r="AL9" s="17">
        <v>0.17834680651722201</v>
      </c>
      <c r="AM9" s="17">
        <v>5.7680469458300097E-2</v>
      </c>
      <c r="AN9" s="17">
        <v>0.10464378362031</v>
      </c>
      <c r="AO9" s="17">
        <v>5.0096029951116797E-2</v>
      </c>
      <c r="AP9" s="17">
        <v>4.86932281522056E-2</v>
      </c>
      <c r="AQ9" s="17">
        <v>6.7235696042100598E-2</v>
      </c>
      <c r="AR9" s="17"/>
      <c r="AS9" s="17">
        <v>9.8902136691409001E-2</v>
      </c>
      <c r="AT9" s="17">
        <v>8.6913537658048698E-2</v>
      </c>
      <c r="AU9" s="17"/>
      <c r="AV9" s="17">
        <v>0.108257403759298</v>
      </c>
      <c r="AW9" s="17">
        <v>7.7115267027935794E-2</v>
      </c>
    </row>
    <row r="10" spans="2:49" x14ac:dyDescent="0.3">
      <c r="B10" s="18" t="s">
        <v>611</v>
      </c>
      <c r="C10" s="17">
        <v>0.19226783467807201</v>
      </c>
      <c r="D10" s="17">
        <v>0.206637041320203</v>
      </c>
      <c r="E10" s="17">
        <v>0.17963483066981001</v>
      </c>
      <c r="F10" s="17"/>
      <c r="G10" s="17">
        <v>0.28304736583448198</v>
      </c>
      <c r="H10" s="17">
        <v>0.33121484969911402</v>
      </c>
      <c r="I10" s="17">
        <v>0.23757935451859499</v>
      </c>
      <c r="J10" s="17">
        <v>0.16864267461690799</v>
      </c>
      <c r="K10" s="17">
        <v>8.9714567234756501E-2</v>
      </c>
      <c r="L10" s="17">
        <v>6.9651286127113299E-2</v>
      </c>
      <c r="M10" s="17"/>
      <c r="N10" s="17">
        <v>0.20621954137749399</v>
      </c>
      <c r="O10" s="17">
        <v>0.18907174201006799</v>
      </c>
      <c r="P10" s="17">
        <v>0.18567269100622</v>
      </c>
      <c r="Q10" s="17">
        <v>0.186629759812249</v>
      </c>
      <c r="R10" s="17"/>
      <c r="S10" s="17">
        <v>0.21257851537161301</v>
      </c>
      <c r="T10" s="17">
        <v>0.16044801615048199</v>
      </c>
      <c r="U10" s="17">
        <v>0.136111721940818</v>
      </c>
      <c r="V10" s="17">
        <v>0.16446405844342801</v>
      </c>
      <c r="W10" s="17">
        <v>0.20071636835359</v>
      </c>
      <c r="X10" s="17">
        <v>0.24090275594681501</v>
      </c>
      <c r="Y10" s="17">
        <v>0.149239395816639</v>
      </c>
      <c r="Z10" s="17">
        <v>0.212598991915985</v>
      </c>
      <c r="AA10" s="17">
        <v>0.20079316414583401</v>
      </c>
      <c r="AB10" s="17">
        <v>0.223867475228721</v>
      </c>
      <c r="AC10" s="17">
        <v>0.23329373055802499</v>
      </c>
      <c r="AD10" s="17">
        <v>0.19646851269912499</v>
      </c>
      <c r="AE10" s="17"/>
      <c r="AF10" s="17">
        <v>0.159300488084822</v>
      </c>
      <c r="AG10" s="17">
        <v>0.170305426980253</v>
      </c>
      <c r="AH10" s="17">
        <v>0.238390217690538</v>
      </c>
      <c r="AI10" s="17">
        <v>0.24867806474685999</v>
      </c>
      <c r="AJ10" s="17">
        <v>0.339830110190877</v>
      </c>
      <c r="AK10" s="17"/>
      <c r="AL10" s="17">
        <v>0.27453826112423302</v>
      </c>
      <c r="AM10" s="17">
        <v>0.148089066346934</v>
      </c>
      <c r="AN10" s="17">
        <v>0.17719618021904099</v>
      </c>
      <c r="AO10" s="17">
        <v>0.183642827311637</v>
      </c>
      <c r="AP10" s="17">
        <v>0.13589334586680399</v>
      </c>
      <c r="AQ10" s="17">
        <v>0.18862453988209699</v>
      </c>
      <c r="AR10" s="17"/>
      <c r="AS10" s="17">
        <v>0.180867159703643</v>
      </c>
      <c r="AT10" s="17">
        <v>0.20584435507929799</v>
      </c>
      <c r="AU10" s="17"/>
      <c r="AV10" s="17">
        <v>0.17203781460919801</v>
      </c>
      <c r="AW10" s="17">
        <v>0.201429244077137</v>
      </c>
    </row>
    <row r="11" spans="2:49" x14ac:dyDescent="0.3">
      <c r="B11" s="18" t="s">
        <v>612</v>
      </c>
      <c r="C11" s="17">
        <v>0.58802598042595</v>
      </c>
      <c r="D11" s="17">
        <v>0.56683299366014395</v>
      </c>
      <c r="E11" s="17">
        <v>0.60763483400408402</v>
      </c>
      <c r="F11" s="17"/>
      <c r="G11" s="17">
        <v>0.41213596494913701</v>
      </c>
      <c r="H11" s="17">
        <v>0.369348419695116</v>
      </c>
      <c r="I11" s="17">
        <v>0.54257049753331799</v>
      </c>
      <c r="J11" s="17">
        <v>0.66017135967277596</v>
      </c>
      <c r="K11" s="17">
        <v>0.75242521584839295</v>
      </c>
      <c r="L11" s="17">
        <v>0.75153221278071702</v>
      </c>
      <c r="M11" s="17"/>
      <c r="N11" s="17">
        <v>0.55814558893624699</v>
      </c>
      <c r="O11" s="17">
        <v>0.63821665592379395</v>
      </c>
      <c r="P11" s="17">
        <v>0.60236906318978301</v>
      </c>
      <c r="Q11" s="17">
        <v>0.55453167008625903</v>
      </c>
      <c r="R11" s="17"/>
      <c r="S11" s="17">
        <v>0.52222995060965005</v>
      </c>
      <c r="T11" s="17">
        <v>0.64373481961683399</v>
      </c>
      <c r="U11" s="17">
        <v>0.64141702401451295</v>
      </c>
      <c r="V11" s="17">
        <v>0.61178742859995705</v>
      </c>
      <c r="W11" s="17">
        <v>0.63887606264034302</v>
      </c>
      <c r="X11" s="17">
        <v>0.51213735016991202</v>
      </c>
      <c r="Y11" s="17">
        <v>0.62483770429472996</v>
      </c>
      <c r="Z11" s="17">
        <v>0.49085066443083503</v>
      </c>
      <c r="AA11" s="17">
        <v>0.53928696088342298</v>
      </c>
      <c r="AB11" s="17">
        <v>0.60895479371283501</v>
      </c>
      <c r="AC11" s="17">
        <v>0.63419994505153499</v>
      </c>
      <c r="AD11" s="17">
        <v>0.619163461066502</v>
      </c>
      <c r="AE11" s="17"/>
      <c r="AF11" s="17">
        <v>0.62137148299044298</v>
      </c>
      <c r="AG11" s="17">
        <v>0.65781164088634803</v>
      </c>
      <c r="AH11" s="17">
        <v>0.53915310682419904</v>
      </c>
      <c r="AI11" s="17">
        <v>0.473211658512253</v>
      </c>
      <c r="AJ11" s="17">
        <v>0.40549326748118703</v>
      </c>
      <c r="AK11" s="17"/>
      <c r="AL11" s="17">
        <v>0.43596881015846201</v>
      </c>
      <c r="AM11" s="17">
        <v>0.66705845012517695</v>
      </c>
      <c r="AN11" s="17">
        <v>0.54810151984575295</v>
      </c>
      <c r="AO11" s="17">
        <v>0.65323464603532</v>
      </c>
      <c r="AP11" s="17">
        <v>0.66689292184860405</v>
      </c>
      <c r="AQ11" s="17">
        <v>0.64797781488764805</v>
      </c>
      <c r="AR11" s="17"/>
      <c r="AS11" s="17">
        <v>0.59065443741811896</v>
      </c>
      <c r="AT11" s="17">
        <v>0.584895876282294</v>
      </c>
      <c r="AU11" s="17"/>
      <c r="AV11" s="17">
        <v>0.59255093982810303</v>
      </c>
      <c r="AW11" s="17">
        <v>0.58623779698199396</v>
      </c>
    </row>
    <row r="12" spans="2:49" x14ac:dyDescent="0.3">
      <c r="B12" s="18" t="s">
        <v>613</v>
      </c>
      <c r="C12" s="17">
        <v>7.2844487573661895E-2</v>
      </c>
      <c r="D12" s="17">
        <v>7.46290346732051E-2</v>
      </c>
      <c r="E12" s="17">
        <v>7.1627812377912797E-2</v>
      </c>
      <c r="F12" s="17"/>
      <c r="G12" s="17">
        <v>9.1685930525042397E-2</v>
      </c>
      <c r="H12" s="17">
        <v>6.7749611594440401E-2</v>
      </c>
      <c r="I12" s="17">
        <v>5.1847641970098599E-2</v>
      </c>
      <c r="J12" s="17">
        <v>6.1092708477979402E-2</v>
      </c>
      <c r="K12" s="17">
        <v>8.5754588271034701E-2</v>
      </c>
      <c r="L12" s="17">
        <v>8.2421340329536893E-2</v>
      </c>
      <c r="M12" s="17"/>
      <c r="N12" s="17">
        <v>6.0960982097944198E-2</v>
      </c>
      <c r="O12" s="17">
        <v>4.75149388595697E-2</v>
      </c>
      <c r="P12" s="17">
        <v>9.4038695168042002E-2</v>
      </c>
      <c r="Q12" s="17">
        <v>9.4174825861828806E-2</v>
      </c>
      <c r="R12" s="17"/>
      <c r="S12" s="17">
        <v>6.4708093292890997E-2</v>
      </c>
      <c r="T12" s="17">
        <v>7.02473849425789E-2</v>
      </c>
      <c r="U12" s="17">
        <v>9.0742710449467703E-2</v>
      </c>
      <c r="V12" s="17">
        <v>7.3679662677445398E-2</v>
      </c>
      <c r="W12" s="17">
        <v>5.8227577201102401E-2</v>
      </c>
      <c r="X12" s="17">
        <v>8.8118762039022802E-2</v>
      </c>
      <c r="Y12" s="17">
        <v>9.4774486749397202E-2</v>
      </c>
      <c r="Z12" s="17">
        <v>6.8764986257818406E-2</v>
      </c>
      <c r="AA12" s="17">
        <v>8.3404691098457204E-2</v>
      </c>
      <c r="AB12" s="17">
        <v>6.0457828589989403E-2</v>
      </c>
      <c r="AC12" s="17">
        <v>3.7598685356078798E-2</v>
      </c>
      <c r="AD12" s="17">
        <v>6.43669747331716E-2</v>
      </c>
      <c r="AE12" s="17"/>
      <c r="AF12" s="17">
        <v>9.8570133582741998E-2</v>
      </c>
      <c r="AG12" s="17">
        <v>6.3896698587406403E-2</v>
      </c>
      <c r="AH12" s="17">
        <v>5.2671879714663597E-2</v>
      </c>
      <c r="AI12" s="17">
        <v>5.46940518875106E-2</v>
      </c>
      <c r="AJ12" s="17">
        <v>4.0505603907667102E-2</v>
      </c>
      <c r="AK12" s="17"/>
      <c r="AL12" s="17">
        <v>6.6002995461116695E-2</v>
      </c>
      <c r="AM12" s="17">
        <v>7.1564066644830698E-2</v>
      </c>
      <c r="AN12" s="17">
        <v>9.9466820981492496E-2</v>
      </c>
      <c r="AO12" s="17">
        <v>6.7777756838642594E-2</v>
      </c>
      <c r="AP12" s="17">
        <v>7.1264265284253905E-2</v>
      </c>
      <c r="AQ12" s="17">
        <v>6.9285402203873706E-2</v>
      </c>
      <c r="AR12" s="17"/>
      <c r="AS12" s="17">
        <v>8.0784722345131399E-2</v>
      </c>
      <c r="AT12" s="17">
        <v>6.3388840464418797E-2</v>
      </c>
      <c r="AU12" s="17"/>
      <c r="AV12" s="17">
        <v>8.0138900359542103E-2</v>
      </c>
      <c r="AW12" s="17">
        <v>8.2288734932236901E-2</v>
      </c>
    </row>
    <row r="13" spans="2:49" x14ac:dyDescent="0.3">
      <c r="B13" s="18" t="s">
        <v>142</v>
      </c>
      <c r="C13" s="19">
        <v>5.3431677052406201E-2</v>
      </c>
      <c r="D13" s="19">
        <v>4.7697593731591999E-2</v>
      </c>
      <c r="E13" s="19">
        <v>5.9409231674280902E-2</v>
      </c>
      <c r="F13" s="19"/>
      <c r="G13" s="19">
        <v>6.3072673509110805E-2</v>
      </c>
      <c r="H13" s="19">
        <v>3.4501538691699002E-2</v>
      </c>
      <c r="I13" s="19">
        <v>6.2888157113097198E-2</v>
      </c>
      <c r="J13" s="19">
        <v>4.4074729457378399E-2</v>
      </c>
      <c r="K13" s="19">
        <v>3.7865990916773402E-2</v>
      </c>
      <c r="L13" s="19">
        <v>7.2678950009594095E-2</v>
      </c>
      <c r="M13" s="19"/>
      <c r="N13" s="19">
        <v>4.7440159823657999E-2</v>
      </c>
      <c r="O13" s="19">
        <v>4.6549578817250699E-2</v>
      </c>
      <c r="P13" s="19">
        <v>4.0015327528454298E-2</v>
      </c>
      <c r="Q13" s="19">
        <v>7.7690922522581904E-2</v>
      </c>
      <c r="R13" s="19"/>
      <c r="S13" s="19">
        <v>5.48956645203739E-2</v>
      </c>
      <c r="T13" s="19">
        <v>5.2001242332907399E-2</v>
      </c>
      <c r="U13" s="19">
        <v>4.7511167476626197E-2</v>
      </c>
      <c r="V13" s="19">
        <v>5.4275689411882898E-2</v>
      </c>
      <c r="W13" s="19">
        <v>5.53543566192857E-2</v>
      </c>
      <c r="X13" s="19">
        <v>7.5869691900447497E-2</v>
      </c>
      <c r="Y13" s="19">
        <v>5.6397784981681402E-2</v>
      </c>
      <c r="Z13" s="19">
        <v>8.6884027523774707E-2</v>
      </c>
      <c r="AA13" s="19">
        <v>3.6658161216920997E-2</v>
      </c>
      <c r="AB13" s="19">
        <v>4.0707161009339202E-2</v>
      </c>
      <c r="AC13" s="19">
        <v>4.1354132492368599E-2</v>
      </c>
      <c r="AD13" s="19">
        <v>6.1554389756266703E-2</v>
      </c>
      <c r="AE13" s="19"/>
      <c r="AF13" s="19">
        <v>5.9971087015026001E-2</v>
      </c>
      <c r="AG13" s="19">
        <v>4.3871908679254799E-2</v>
      </c>
      <c r="AH13" s="19">
        <v>4.5083036768928803E-2</v>
      </c>
      <c r="AI13" s="19">
        <v>5.6035101102922001E-2</v>
      </c>
      <c r="AJ13" s="19">
        <v>2.9914276394677801E-2</v>
      </c>
      <c r="AK13" s="19"/>
      <c r="AL13" s="19">
        <v>4.5143126738966297E-2</v>
      </c>
      <c r="AM13" s="19">
        <v>5.5607947424757803E-2</v>
      </c>
      <c r="AN13" s="19">
        <v>7.0591695333403995E-2</v>
      </c>
      <c r="AO13" s="19">
        <v>4.52487398632836E-2</v>
      </c>
      <c r="AP13" s="19">
        <v>7.7256238848131695E-2</v>
      </c>
      <c r="AQ13" s="19">
        <v>2.6876546984281099E-2</v>
      </c>
      <c r="AR13" s="19"/>
      <c r="AS13" s="19">
        <v>4.87915438416981E-2</v>
      </c>
      <c r="AT13" s="19">
        <v>5.89573905159409E-2</v>
      </c>
      <c r="AU13" s="19"/>
      <c r="AV13" s="19">
        <v>4.7014941443859502E-2</v>
      </c>
      <c r="AW13" s="19">
        <v>5.2928956980696697E-2</v>
      </c>
    </row>
    <row r="14" spans="2:49" x14ac:dyDescent="0.3">
      <c r="B14" s="16"/>
    </row>
    <row r="15" spans="2:49" x14ac:dyDescent="0.3">
      <c r="B15" t="s">
        <v>81</v>
      </c>
    </row>
    <row r="16" spans="2:49" x14ac:dyDescent="0.3">
      <c r="B16" t="s">
        <v>82</v>
      </c>
    </row>
    <row r="18" spans="2:2" x14ac:dyDescent="0.3">
      <c r="B1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B2:AW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238</v>
      </c>
      <c r="D7" s="10">
        <v>123</v>
      </c>
      <c r="E7" s="10">
        <v>115</v>
      </c>
      <c r="F7" s="10"/>
      <c r="G7" s="10">
        <v>4</v>
      </c>
      <c r="H7" s="10">
        <v>43</v>
      </c>
      <c r="I7" s="10">
        <v>81</v>
      </c>
      <c r="J7" s="10">
        <v>77</v>
      </c>
      <c r="K7" s="10">
        <v>28</v>
      </c>
      <c r="L7" s="10">
        <v>5</v>
      </c>
      <c r="M7" s="10"/>
      <c r="N7" s="10">
        <v>81</v>
      </c>
      <c r="O7" s="10">
        <v>57</v>
      </c>
      <c r="P7" s="10">
        <v>53</v>
      </c>
      <c r="Q7" s="10">
        <v>47</v>
      </c>
      <c r="R7" s="10"/>
      <c r="S7" s="10">
        <v>29</v>
      </c>
      <c r="T7" s="10">
        <v>36</v>
      </c>
      <c r="U7" s="10">
        <v>9</v>
      </c>
      <c r="V7" s="10">
        <v>24</v>
      </c>
      <c r="W7" s="10">
        <v>18</v>
      </c>
      <c r="X7" s="10">
        <v>20</v>
      </c>
      <c r="Y7" s="10">
        <v>20</v>
      </c>
      <c r="Z7" s="10">
        <v>11</v>
      </c>
      <c r="AA7" s="10">
        <v>24</v>
      </c>
      <c r="AB7" s="10">
        <v>27</v>
      </c>
      <c r="AC7" s="10">
        <v>7</v>
      </c>
      <c r="AD7" s="10">
        <v>13</v>
      </c>
      <c r="AE7" s="10"/>
      <c r="AF7" s="10">
        <v>47</v>
      </c>
      <c r="AG7" s="10">
        <v>52</v>
      </c>
      <c r="AH7" s="10">
        <v>62</v>
      </c>
      <c r="AI7" s="10">
        <v>38</v>
      </c>
      <c r="AJ7" s="10">
        <v>8</v>
      </c>
      <c r="AK7" s="10"/>
      <c r="AL7" s="10">
        <v>72</v>
      </c>
      <c r="AM7" s="10">
        <v>55</v>
      </c>
      <c r="AN7" s="10">
        <v>24</v>
      </c>
      <c r="AO7" s="10">
        <v>45</v>
      </c>
      <c r="AP7" s="10">
        <v>25</v>
      </c>
      <c r="AQ7" s="10">
        <v>17</v>
      </c>
      <c r="AR7" s="10"/>
      <c r="AS7" s="10">
        <v>238</v>
      </c>
      <c r="AT7" s="10" t="s">
        <v>279</v>
      </c>
      <c r="AU7" s="10"/>
      <c r="AV7" s="10">
        <v>181</v>
      </c>
      <c r="AW7" s="10">
        <v>57</v>
      </c>
    </row>
    <row r="8" spans="2:49" ht="30" customHeight="1" x14ac:dyDescent="0.3">
      <c r="B8" s="11" t="s">
        <v>20</v>
      </c>
      <c r="C8" s="11">
        <v>250</v>
      </c>
      <c r="D8" s="11">
        <v>133</v>
      </c>
      <c r="E8" s="11">
        <v>117</v>
      </c>
      <c r="F8" s="11"/>
      <c r="G8" s="11">
        <v>4</v>
      </c>
      <c r="H8" s="11">
        <v>41</v>
      </c>
      <c r="I8" s="11">
        <v>95</v>
      </c>
      <c r="J8" s="11">
        <v>79</v>
      </c>
      <c r="K8" s="11">
        <v>26</v>
      </c>
      <c r="L8" s="11">
        <v>5</v>
      </c>
      <c r="M8" s="11"/>
      <c r="N8" s="11">
        <v>85</v>
      </c>
      <c r="O8" s="11">
        <v>59</v>
      </c>
      <c r="P8" s="11">
        <v>57</v>
      </c>
      <c r="Q8" s="11">
        <v>49</v>
      </c>
      <c r="R8" s="11"/>
      <c r="S8" s="11">
        <v>30</v>
      </c>
      <c r="T8" s="11">
        <v>37</v>
      </c>
      <c r="U8" s="11">
        <v>10</v>
      </c>
      <c r="V8" s="11">
        <v>25</v>
      </c>
      <c r="W8" s="11">
        <v>19</v>
      </c>
      <c r="X8" s="11">
        <v>22</v>
      </c>
      <c r="Y8" s="11">
        <v>20</v>
      </c>
      <c r="Z8" s="11">
        <v>11</v>
      </c>
      <c r="AA8" s="11">
        <v>27</v>
      </c>
      <c r="AB8" s="11">
        <v>28</v>
      </c>
      <c r="AC8" s="11">
        <v>7</v>
      </c>
      <c r="AD8" s="11">
        <v>13</v>
      </c>
      <c r="AE8" s="11"/>
      <c r="AF8" s="11">
        <v>48</v>
      </c>
      <c r="AG8" s="11">
        <v>56</v>
      </c>
      <c r="AH8" s="11">
        <v>66</v>
      </c>
      <c r="AI8" s="11">
        <v>40</v>
      </c>
      <c r="AJ8" s="11">
        <v>8</v>
      </c>
      <c r="AK8" s="11"/>
      <c r="AL8" s="11">
        <v>77</v>
      </c>
      <c r="AM8" s="11">
        <v>57</v>
      </c>
      <c r="AN8" s="11">
        <v>26</v>
      </c>
      <c r="AO8" s="11">
        <v>46</v>
      </c>
      <c r="AP8" s="11">
        <v>26</v>
      </c>
      <c r="AQ8" s="11">
        <v>17</v>
      </c>
      <c r="AR8" s="11"/>
      <c r="AS8" s="11">
        <v>250</v>
      </c>
      <c r="AT8" s="11" t="s">
        <v>279</v>
      </c>
      <c r="AU8" s="11"/>
      <c r="AV8" s="11">
        <v>189</v>
      </c>
      <c r="AW8" s="11">
        <v>60</v>
      </c>
    </row>
    <row r="9" spans="2:49" ht="57.6" x14ac:dyDescent="0.3">
      <c r="B9" s="18" t="s">
        <v>628</v>
      </c>
      <c r="C9" s="17">
        <v>0.385758638769641</v>
      </c>
      <c r="D9" s="17">
        <v>0.38480571793187601</v>
      </c>
      <c r="E9" s="17">
        <v>0.38684005549845302</v>
      </c>
      <c r="F9" s="17"/>
      <c r="G9" s="17">
        <v>0.25232797276091501</v>
      </c>
      <c r="H9" s="17">
        <v>0.59098558088758901</v>
      </c>
      <c r="I9" s="17">
        <v>0.34857819357666803</v>
      </c>
      <c r="J9" s="17">
        <v>0.33717060454725301</v>
      </c>
      <c r="K9" s="17">
        <v>0.39784612804485903</v>
      </c>
      <c r="L9" s="17">
        <v>0.20930893294900799</v>
      </c>
      <c r="M9" s="17"/>
      <c r="N9" s="17">
        <v>0.41328823797942299</v>
      </c>
      <c r="O9" s="17">
        <v>0.35392849166835799</v>
      </c>
      <c r="P9" s="17">
        <v>0.37609875435824303</v>
      </c>
      <c r="Q9" s="17">
        <v>0.38775769526870701</v>
      </c>
      <c r="R9" s="17"/>
      <c r="S9" s="17">
        <v>0.45309985289420601</v>
      </c>
      <c r="T9" s="17">
        <v>0.31670741739987601</v>
      </c>
      <c r="U9" s="17">
        <v>0.51839101712594704</v>
      </c>
      <c r="V9" s="17">
        <v>0.33276216507961398</v>
      </c>
      <c r="W9" s="17">
        <v>0.38688102826047799</v>
      </c>
      <c r="X9" s="17">
        <v>0.47730483436478299</v>
      </c>
      <c r="Y9" s="17">
        <v>0.36053834427631898</v>
      </c>
      <c r="Z9" s="17">
        <v>0.68636739958994897</v>
      </c>
      <c r="AA9" s="17">
        <v>0.36080535038390799</v>
      </c>
      <c r="AB9" s="17">
        <v>0.21353970049281201</v>
      </c>
      <c r="AC9" s="17">
        <v>0.25575248531535899</v>
      </c>
      <c r="AD9" s="17">
        <v>0.56253782385895301</v>
      </c>
      <c r="AE9" s="17"/>
      <c r="AF9" s="17">
        <v>0.31223898326924399</v>
      </c>
      <c r="AG9" s="17">
        <v>0.353697695715465</v>
      </c>
      <c r="AH9" s="17">
        <v>0.39275501402593699</v>
      </c>
      <c r="AI9" s="17">
        <v>0.42147647569232</v>
      </c>
      <c r="AJ9" s="17">
        <v>0.63113952550378005</v>
      </c>
      <c r="AK9" s="17"/>
      <c r="AL9" s="17">
        <v>0.48819686929325101</v>
      </c>
      <c r="AM9" s="17">
        <v>0.23679106014849899</v>
      </c>
      <c r="AN9" s="17">
        <v>0.49543135177771802</v>
      </c>
      <c r="AO9" s="17">
        <v>0.33253402316227099</v>
      </c>
      <c r="AP9" s="17">
        <v>0.31278585586737701</v>
      </c>
      <c r="AQ9" s="17">
        <v>0.51210317507345005</v>
      </c>
      <c r="AR9" s="17"/>
      <c r="AS9" s="17">
        <v>0.385758638769641</v>
      </c>
      <c r="AT9" s="17" t="s">
        <v>280</v>
      </c>
      <c r="AU9" s="17"/>
      <c r="AV9" s="17">
        <v>0.40633049653634501</v>
      </c>
      <c r="AW9" s="17">
        <v>0.32094884096982401</v>
      </c>
    </row>
    <row r="10" spans="2:49" ht="28.8" x14ac:dyDescent="0.3">
      <c r="B10" s="18" t="s">
        <v>629</v>
      </c>
      <c r="C10" s="17">
        <v>0.35784530775360501</v>
      </c>
      <c r="D10" s="17">
        <v>0.38296517164604599</v>
      </c>
      <c r="E10" s="17">
        <v>0.32933817477657401</v>
      </c>
      <c r="F10" s="17"/>
      <c r="G10" s="17">
        <v>0</v>
      </c>
      <c r="H10" s="17">
        <v>0.43020670932527399</v>
      </c>
      <c r="I10" s="17">
        <v>0.37456450283119302</v>
      </c>
      <c r="J10" s="17">
        <v>0.33687217723672702</v>
      </c>
      <c r="K10" s="17">
        <v>0.366141942412608</v>
      </c>
      <c r="L10" s="17">
        <v>0</v>
      </c>
      <c r="M10" s="17"/>
      <c r="N10" s="17">
        <v>0.47519528014135598</v>
      </c>
      <c r="O10" s="17">
        <v>0.30225677109202598</v>
      </c>
      <c r="P10" s="17">
        <v>0.36283155701672198</v>
      </c>
      <c r="Q10" s="17">
        <v>0.21490360587835799</v>
      </c>
      <c r="R10" s="17"/>
      <c r="S10" s="17">
        <v>0.32787222192693399</v>
      </c>
      <c r="T10" s="17">
        <v>0.38042819272697298</v>
      </c>
      <c r="U10" s="17">
        <v>0.52983445633515502</v>
      </c>
      <c r="V10" s="17">
        <v>0.40068568294631801</v>
      </c>
      <c r="W10" s="17">
        <v>0.27627508796417699</v>
      </c>
      <c r="X10" s="17">
        <v>0.357800658570811</v>
      </c>
      <c r="Y10" s="17">
        <v>0.25525565716135201</v>
      </c>
      <c r="Z10" s="17">
        <v>0.45383418309143397</v>
      </c>
      <c r="AA10" s="17">
        <v>0.33423295040437201</v>
      </c>
      <c r="AB10" s="17">
        <v>0.30389633377484798</v>
      </c>
      <c r="AC10" s="17">
        <v>0.60711181908607403</v>
      </c>
      <c r="AD10" s="17">
        <v>0.37484088746749999</v>
      </c>
      <c r="AE10" s="17"/>
      <c r="AF10" s="17">
        <v>0.30762500130097098</v>
      </c>
      <c r="AG10" s="17">
        <v>0.32989139098421899</v>
      </c>
      <c r="AH10" s="17">
        <v>0.33860896263641499</v>
      </c>
      <c r="AI10" s="17">
        <v>0.45367618971392998</v>
      </c>
      <c r="AJ10" s="17">
        <v>0.52497891113671202</v>
      </c>
      <c r="AK10" s="17"/>
      <c r="AL10" s="17">
        <v>0.36197408231869299</v>
      </c>
      <c r="AM10" s="17">
        <v>0.37987740278877902</v>
      </c>
      <c r="AN10" s="17">
        <v>0.44448362410039999</v>
      </c>
      <c r="AO10" s="17">
        <v>0.36243592784234901</v>
      </c>
      <c r="AP10" s="17">
        <v>0.28886533595869102</v>
      </c>
      <c r="AQ10" s="17">
        <v>0.23065099484818899</v>
      </c>
      <c r="AR10" s="17"/>
      <c r="AS10" s="17">
        <v>0.35784530775360501</v>
      </c>
      <c r="AT10" s="17" t="s">
        <v>280</v>
      </c>
      <c r="AU10" s="17"/>
      <c r="AV10" s="17">
        <v>0.387670605145499</v>
      </c>
      <c r="AW10" s="17">
        <v>0.263883376108489</v>
      </c>
    </row>
    <row r="11" spans="2:49" ht="28.8" x14ac:dyDescent="0.3">
      <c r="B11" s="18" t="s">
        <v>630</v>
      </c>
      <c r="C11" s="17">
        <v>0.33039443948543201</v>
      </c>
      <c r="D11" s="17">
        <v>0.38550062026514897</v>
      </c>
      <c r="E11" s="17">
        <v>0.267857507355936</v>
      </c>
      <c r="F11" s="17"/>
      <c r="G11" s="17">
        <v>0</v>
      </c>
      <c r="H11" s="17">
        <v>0.45165354254037698</v>
      </c>
      <c r="I11" s="17">
        <v>0.32757816522489602</v>
      </c>
      <c r="J11" s="17">
        <v>0.28747985332484899</v>
      </c>
      <c r="K11" s="17">
        <v>0.31910879987164398</v>
      </c>
      <c r="L11" s="17">
        <v>0.39953875046147702</v>
      </c>
      <c r="M11" s="17"/>
      <c r="N11" s="17">
        <v>0.465479878027933</v>
      </c>
      <c r="O11" s="17">
        <v>0.138723708680066</v>
      </c>
      <c r="P11" s="17">
        <v>0.39925223348134498</v>
      </c>
      <c r="Q11" s="17">
        <v>0.24560207757188099</v>
      </c>
      <c r="R11" s="17"/>
      <c r="S11" s="17">
        <v>0.53984596367194304</v>
      </c>
      <c r="T11" s="17">
        <v>0.28358237901183198</v>
      </c>
      <c r="U11" s="17">
        <v>0.263574408346054</v>
      </c>
      <c r="V11" s="17">
        <v>0.374865490824555</v>
      </c>
      <c r="W11" s="17">
        <v>0.38264011116919999</v>
      </c>
      <c r="X11" s="17">
        <v>0.24218305784114399</v>
      </c>
      <c r="Y11" s="17">
        <v>0.40576336206375602</v>
      </c>
      <c r="Z11" s="17">
        <v>0.41597110683230798</v>
      </c>
      <c r="AA11" s="17">
        <v>0.244031974302897</v>
      </c>
      <c r="AB11" s="17">
        <v>0.39104726123225297</v>
      </c>
      <c r="AC11" s="17">
        <v>0</v>
      </c>
      <c r="AD11" s="17">
        <v>7.3787340830478401E-2</v>
      </c>
      <c r="AE11" s="17"/>
      <c r="AF11" s="17">
        <v>0.25144222731750898</v>
      </c>
      <c r="AG11" s="17">
        <v>0.339973218922756</v>
      </c>
      <c r="AH11" s="17">
        <v>0.32443241429869202</v>
      </c>
      <c r="AI11" s="17">
        <v>0.38405611921645499</v>
      </c>
      <c r="AJ11" s="17">
        <v>0.63097775745944595</v>
      </c>
      <c r="AK11" s="17"/>
      <c r="AL11" s="17">
        <v>0.38144641693395198</v>
      </c>
      <c r="AM11" s="17">
        <v>0.40482558221584902</v>
      </c>
      <c r="AN11" s="17">
        <v>0.39625443071383099</v>
      </c>
      <c r="AO11" s="17">
        <v>0.15008553600010099</v>
      </c>
      <c r="AP11" s="17">
        <v>0.23984498245116401</v>
      </c>
      <c r="AQ11" s="17">
        <v>0.373228865867199</v>
      </c>
      <c r="AR11" s="17"/>
      <c r="AS11" s="17">
        <v>0.33039443948543201</v>
      </c>
      <c r="AT11" s="17" t="s">
        <v>280</v>
      </c>
      <c r="AU11" s="17"/>
      <c r="AV11" s="17">
        <v>0.36304487488741499</v>
      </c>
      <c r="AW11" s="17">
        <v>0.22753216324009001</v>
      </c>
    </row>
    <row r="12" spans="2:49" ht="28.8" x14ac:dyDescent="0.3">
      <c r="B12" s="18" t="s">
        <v>631</v>
      </c>
      <c r="C12" s="17">
        <v>0.30923097517882803</v>
      </c>
      <c r="D12" s="17">
        <v>0.34487494516625</v>
      </c>
      <c r="E12" s="17">
        <v>0.26878062096466598</v>
      </c>
      <c r="F12" s="17"/>
      <c r="G12" s="17">
        <v>0</v>
      </c>
      <c r="H12" s="17">
        <v>0.37796258186015202</v>
      </c>
      <c r="I12" s="17">
        <v>0.31778638085840899</v>
      </c>
      <c r="J12" s="17">
        <v>0.245458031296309</v>
      </c>
      <c r="K12" s="17">
        <v>0.427916547141932</v>
      </c>
      <c r="L12" s="17">
        <v>0.20930893294900799</v>
      </c>
      <c r="M12" s="17"/>
      <c r="N12" s="17">
        <v>0.42573993671828703</v>
      </c>
      <c r="O12" s="17">
        <v>0.23538684133798299</v>
      </c>
      <c r="P12" s="17">
        <v>0.27658797081443898</v>
      </c>
      <c r="Q12" s="17">
        <v>0.23433912954432401</v>
      </c>
      <c r="R12" s="17"/>
      <c r="S12" s="17">
        <v>0.547862090118863</v>
      </c>
      <c r="T12" s="17">
        <v>0.40841240419414498</v>
      </c>
      <c r="U12" s="17">
        <v>0.302048147751799</v>
      </c>
      <c r="V12" s="17">
        <v>0.25092158268776699</v>
      </c>
      <c r="W12" s="17">
        <v>0.21429815034437999</v>
      </c>
      <c r="X12" s="17">
        <v>0.49197938764163401</v>
      </c>
      <c r="Y12" s="17">
        <v>0.21021806269092</v>
      </c>
      <c r="Z12" s="17">
        <v>0.37177112174569699</v>
      </c>
      <c r="AA12" s="17">
        <v>0.217108168435489</v>
      </c>
      <c r="AB12" s="17">
        <v>0.11115331280379501</v>
      </c>
      <c r="AC12" s="17">
        <v>0.17822976321801301</v>
      </c>
      <c r="AD12" s="17">
        <v>0.221277449751902</v>
      </c>
      <c r="AE12" s="17"/>
      <c r="AF12" s="17">
        <v>0.18925823923136401</v>
      </c>
      <c r="AG12" s="17">
        <v>0.18951794866545099</v>
      </c>
      <c r="AH12" s="17">
        <v>0.36844865876042798</v>
      </c>
      <c r="AI12" s="17">
        <v>0.47017145717966002</v>
      </c>
      <c r="AJ12" s="17">
        <v>0.49547662057624597</v>
      </c>
      <c r="AK12" s="17"/>
      <c r="AL12" s="17">
        <v>0.39831896244931497</v>
      </c>
      <c r="AM12" s="17">
        <v>0.31512734337831899</v>
      </c>
      <c r="AN12" s="17">
        <v>0.22808925728026699</v>
      </c>
      <c r="AO12" s="17">
        <v>0.19525434484753099</v>
      </c>
      <c r="AP12" s="17">
        <v>0.29884792747079802</v>
      </c>
      <c r="AQ12" s="17">
        <v>0.33135485339536402</v>
      </c>
      <c r="AR12" s="17"/>
      <c r="AS12" s="17">
        <v>0.30923097517882803</v>
      </c>
      <c r="AT12" s="17" t="s">
        <v>280</v>
      </c>
      <c r="AU12" s="17"/>
      <c r="AV12" s="17">
        <v>0.35215425079476098</v>
      </c>
      <c r="AW12" s="17">
        <v>0.17400503471578399</v>
      </c>
    </row>
    <row r="13" spans="2:49" ht="28.8" x14ac:dyDescent="0.3">
      <c r="B13" s="18" t="s">
        <v>632</v>
      </c>
      <c r="C13" s="17">
        <v>0.30564567569616402</v>
      </c>
      <c r="D13" s="17">
        <v>0.333826835468366</v>
      </c>
      <c r="E13" s="17">
        <v>0.27366444870731499</v>
      </c>
      <c r="F13" s="17"/>
      <c r="G13" s="17">
        <v>0</v>
      </c>
      <c r="H13" s="17">
        <v>0.37842050893875201</v>
      </c>
      <c r="I13" s="17">
        <v>0.287505608778995</v>
      </c>
      <c r="J13" s="17">
        <v>0.27177784708870401</v>
      </c>
      <c r="K13" s="17">
        <v>0.459871448981439</v>
      </c>
      <c r="L13" s="17">
        <v>0</v>
      </c>
      <c r="M13" s="17"/>
      <c r="N13" s="17">
        <v>0.40283695706259298</v>
      </c>
      <c r="O13" s="17">
        <v>0.29219190971009901</v>
      </c>
      <c r="P13" s="17">
        <v>0.24344227656995099</v>
      </c>
      <c r="Q13" s="17">
        <v>0.22631192541137801</v>
      </c>
      <c r="R13" s="17"/>
      <c r="S13" s="17">
        <v>0.29588562053909201</v>
      </c>
      <c r="T13" s="17">
        <v>0.28853941169474601</v>
      </c>
      <c r="U13" s="17">
        <v>0.29945498251211999</v>
      </c>
      <c r="V13" s="17">
        <v>0.16954226703122299</v>
      </c>
      <c r="W13" s="17">
        <v>0.37590538024796899</v>
      </c>
      <c r="X13" s="17">
        <v>0.50777648020161503</v>
      </c>
      <c r="Y13" s="17">
        <v>0.34991969648104099</v>
      </c>
      <c r="Z13" s="17">
        <v>0.501584363231936</v>
      </c>
      <c r="AA13" s="17">
        <v>0.29641291857902302</v>
      </c>
      <c r="AB13" s="17">
        <v>0.233707536612203</v>
      </c>
      <c r="AC13" s="17">
        <v>0.26342873428076502</v>
      </c>
      <c r="AD13" s="17">
        <v>0.17504568974245499</v>
      </c>
      <c r="AE13" s="17"/>
      <c r="AF13" s="17">
        <v>0.19033276349188</v>
      </c>
      <c r="AG13" s="17">
        <v>0.24799816634932401</v>
      </c>
      <c r="AH13" s="17">
        <v>0.354459971635528</v>
      </c>
      <c r="AI13" s="17">
        <v>0.39366577839669897</v>
      </c>
      <c r="AJ13" s="17">
        <v>0.38668158241336298</v>
      </c>
      <c r="AK13" s="17"/>
      <c r="AL13" s="17">
        <v>0.40729076468289999</v>
      </c>
      <c r="AM13" s="17">
        <v>0.27282493922506301</v>
      </c>
      <c r="AN13" s="17">
        <v>0.316369344127582</v>
      </c>
      <c r="AO13" s="17">
        <v>0.26362435886792002</v>
      </c>
      <c r="AP13" s="17">
        <v>0.122268293483501</v>
      </c>
      <c r="AQ13" s="17">
        <v>0.33262803685956599</v>
      </c>
      <c r="AR13" s="17"/>
      <c r="AS13" s="17">
        <v>0.30564567569616402</v>
      </c>
      <c r="AT13" s="17" t="s">
        <v>280</v>
      </c>
      <c r="AU13" s="17"/>
      <c r="AV13" s="17">
        <v>0.353837068257354</v>
      </c>
      <c r="AW13" s="17">
        <v>0.15382300401516799</v>
      </c>
    </row>
    <row r="14" spans="2:49" ht="43.2" x14ac:dyDescent="0.3">
      <c r="B14" s="18" t="s">
        <v>633</v>
      </c>
      <c r="C14" s="17">
        <v>0.299792651788299</v>
      </c>
      <c r="D14" s="17">
        <v>0.34108807751101899</v>
      </c>
      <c r="E14" s="17">
        <v>0.25292877555627202</v>
      </c>
      <c r="F14" s="17"/>
      <c r="G14" s="17">
        <v>0.49244691774709398</v>
      </c>
      <c r="H14" s="17">
        <v>0.34677180411839098</v>
      </c>
      <c r="I14" s="17">
        <v>0.26279973982376298</v>
      </c>
      <c r="J14" s="17">
        <v>0.29695786136906799</v>
      </c>
      <c r="K14" s="17">
        <v>0.354746675721552</v>
      </c>
      <c r="L14" s="17">
        <v>0.20930893294900799</v>
      </c>
      <c r="M14" s="17"/>
      <c r="N14" s="17">
        <v>0.49169909910863402</v>
      </c>
      <c r="O14" s="17">
        <v>0.24934385129668299</v>
      </c>
      <c r="P14" s="17">
        <v>0.23901391353263199</v>
      </c>
      <c r="Q14" s="17">
        <v>9.8644106858679095E-2</v>
      </c>
      <c r="R14" s="17"/>
      <c r="S14" s="17">
        <v>0.40580859164274802</v>
      </c>
      <c r="T14" s="17">
        <v>0.33787415925694197</v>
      </c>
      <c r="U14" s="17">
        <v>0.19627888748139699</v>
      </c>
      <c r="V14" s="17">
        <v>0.17891936207897899</v>
      </c>
      <c r="W14" s="17">
        <v>0.212245317343011</v>
      </c>
      <c r="X14" s="17">
        <v>0.37411511945748899</v>
      </c>
      <c r="Y14" s="17">
        <v>0.14973585417112301</v>
      </c>
      <c r="Z14" s="17">
        <v>0.53793677856622202</v>
      </c>
      <c r="AA14" s="17">
        <v>0.37647082323189301</v>
      </c>
      <c r="AB14" s="17">
        <v>0.26863246532541302</v>
      </c>
      <c r="AC14" s="17">
        <v>0.26342873428076502</v>
      </c>
      <c r="AD14" s="17">
        <v>0.22381401903961701</v>
      </c>
      <c r="AE14" s="17"/>
      <c r="AF14" s="17">
        <v>0.22806269490499501</v>
      </c>
      <c r="AG14" s="17">
        <v>0.164484347601181</v>
      </c>
      <c r="AH14" s="17">
        <v>0.32537495880932998</v>
      </c>
      <c r="AI14" s="17">
        <v>0.42684425493528599</v>
      </c>
      <c r="AJ14" s="17">
        <v>0.63393571734392995</v>
      </c>
      <c r="AK14" s="17"/>
      <c r="AL14" s="17">
        <v>0.340300178166978</v>
      </c>
      <c r="AM14" s="17">
        <v>0.26614757299703501</v>
      </c>
      <c r="AN14" s="17">
        <v>0.35842673550478299</v>
      </c>
      <c r="AO14" s="17">
        <v>0.28342542260569797</v>
      </c>
      <c r="AP14" s="17">
        <v>0.23787837728907399</v>
      </c>
      <c r="AQ14" s="17">
        <v>0.28105575659939303</v>
      </c>
      <c r="AR14" s="17"/>
      <c r="AS14" s="17">
        <v>0.299792651788299</v>
      </c>
      <c r="AT14" s="17" t="s">
        <v>280</v>
      </c>
      <c r="AU14" s="17"/>
      <c r="AV14" s="17">
        <v>0.33159375064166902</v>
      </c>
      <c r="AW14" s="17">
        <v>0.19960613436862601</v>
      </c>
    </row>
    <row r="15" spans="2:49" ht="28.8" x14ac:dyDescent="0.3">
      <c r="B15" s="18" t="s">
        <v>634</v>
      </c>
      <c r="C15" s="17">
        <v>0.29203397364300798</v>
      </c>
      <c r="D15" s="17">
        <v>0.29687450558679002</v>
      </c>
      <c r="E15" s="17">
        <v>0.28654072382319001</v>
      </c>
      <c r="F15" s="17"/>
      <c r="G15" s="17">
        <v>0.24436743807596101</v>
      </c>
      <c r="H15" s="17">
        <v>0.32338890399410603</v>
      </c>
      <c r="I15" s="17">
        <v>0.36657310094409201</v>
      </c>
      <c r="J15" s="17">
        <v>0.20858739885650501</v>
      </c>
      <c r="K15" s="17">
        <v>0.25161961034959601</v>
      </c>
      <c r="L15" s="17">
        <v>0.19022981751247001</v>
      </c>
      <c r="M15" s="17"/>
      <c r="N15" s="17">
        <v>0.38050061945750702</v>
      </c>
      <c r="O15" s="17">
        <v>0.23742156646510601</v>
      </c>
      <c r="P15" s="17">
        <v>0.26968626450590599</v>
      </c>
      <c r="Q15" s="17">
        <v>0.230519762131599</v>
      </c>
      <c r="R15" s="17"/>
      <c r="S15" s="17">
        <v>0.50757882026573997</v>
      </c>
      <c r="T15" s="17">
        <v>0.239181275578634</v>
      </c>
      <c r="U15" s="17">
        <v>0.40927760197434299</v>
      </c>
      <c r="V15" s="17">
        <v>0.30329966538400099</v>
      </c>
      <c r="W15" s="17">
        <v>0.27255825475258899</v>
      </c>
      <c r="X15" s="17">
        <v>0.17375309305505801</v>
      </c>
      <c r="Y15" s="17">
        <v>0.19824438583137299</v>
      </c>
      <c r="Z15" s="17">
        <v>0.62493658938431096</v>
      </c>
      <c r="AA15" s="17">
        <v>0.36835335900331301</v>
      </c>
      <c r="AB15" s="17">
        <v>0.11302785045482799</v>
      </c>
      <c r="AC15" s="17">
        <v>0</v>
      </c>
      <c r="AD15" s="17">
        <v>0.33185479794782802</v>
      </c>
      <c r="AE15" s="17"/>
      <c r="AF15" s="17">
        <v>0.17364676821637401</v>
      </c>
      <c r="AG15" s="17">
        <v>0.19171210261018701</v>
      </c>
      <c r="AH15" s="17">
        <v>0.36353427462392102</v>
      </c>
      <c r="AI15" s="17">
        <v>0.41922173825504899</v>
      </c>
      <c r="AJ15" s="17">
        <v>0.38947777425351299</v>
      </c>
      <c r="AK15" s="17"/>
      <c r="AL15" s="17">
        <v>0.39548683290278303</v>
      </c>
      <c r="AM15" s="17">
        <v>0.27123039245881397</v>
      </c>
      <c r="AN15" s="17">
        <v>0.24735473098928801</v>
      </c>
      <c r="AO15" s="17">
        <v>0.27029524184692799</v>
      </c>
      <c r="AP15" s="17">
        <v>0.156559317652122</v>
      </c>
      <c r="AQ15" s="17">
        <v>0.228103124242413</v>
      </c>
      <c r="AR15" s="17"/>
      <c r="AS15" s="17">
        <v>0.29203397364300798</v>
      </c>
      <c r="AT15" s="17" t="s">
        <v>280</v>
      </c>
      <c r="AU15" s="17"/>
      <c r="AV15" s="17">
        <v>0.34432249415328697</v>
      </c>
      <c r="AW15" s="17">
        <v>0.127303666834852</v>
      </c>
    </row>
    <row r="16" spans="2:49" ht="43.2" x14ac:dyDescent="0.3">
      <c r="B16" s="18" t="s">
        <v>635</v>
      </c>
      <c r="C16" s="17">
        <v>0.25467778932087198</v>
      </c>
      <c r="D16" s="17">
        <v>0.237273125190338</v>
      </c>
      <c r="E16" s="17">
        <v>0.27442937224799901</v>
      </c>
      <c r="F16" s="17"/>
      <c r="G16" s="17">
        <v>0</v>
      </c>
      <c r="H16" s="17">
        <v>0.31689839942217302</v>
      </c>
      <c r="I16" s="17">
        <v>0.22425457535247201</v>
      </c>
      <c r="J16" s="17">
        <v>0.26331372871706799</v>
      </c>
      <c r="K16" s="17">
        <v>0.32505019319244199</v>
      </c>
      <c r="L16" s="17">
        <v>0</v>
      </c>
      <c r="M16" s="17"/>
      <c r="N16" s="17">
        <v>0.32163298361064802</v>
      </c>
      <c r="O16" s="17">
        <v>0.18471154784069099</v>
      </c>
      <c r="P16" s="17">
        <v>0.26305142491321698</v>
      </c>
      <c r="Q16" s="17">
        <v>0.212838417264056</v>
      </c>
      <c r="R16" s="17"/>
      <c r="S16" s="17">
        <v>0.36798262312492103</v>
      </c>
      <c r="T16" s="17">
        <v>0.316339173984439</v>
      </c>
      <c r="U16" s="17">
        <v>0.19421210687877999</v>
      </c>
      <c r="V16" s="17">
        <v>0.14017430183476701</v>
      </c>
      <c r="W16" s="17">
        <v>0.32530056393899398</v>
      </c>
      <c r="X16" s="17">
        <v>0.24405757271191</v>
      </c>
      <c r="Y16" s="17">
        <v>9.9420383686538993E-2</v>
      </c>
      <c r="Z16" s="17">
        <v>0.240975559932462</v>
      </c>
      <c r="AA16" s="17">
        <v>0.35469395882652799</v>
      </c>
      <c r="AB16" s="17">
        <v>0.15696169536277699</v>
      </c>
      <c r="AC16" s="17">
        <v>0.17822976321801301</v>
      </c>
      <c r="AD16" s="17">
        <v>0.29472649473489898</v>
      </c>
      <c r="AE16" s="17"/>
      <c r="AF16" s="17">
        <v>0.16692894688186899</v>
      </c>
      <c r="AG16" s="17">
        <v>0.173800674982898</v>
      </c>
      <c r="AH16" s="17">
        <v>0.29272658534169899</v>
      </c>
      <c r="AI16" s="17">
        <v>0.38455414233371399</v>
      </c>
      <c r="AJ16" s="17">
        <v>0.52514067918104701</v>
      </c>
      <c r="AK16" s="17"/>
      <c r="AL16" s="17">
        <v>0.340348415538269</v>
      </c>
      <c r="AM16" s="17">
        <v>0.271542036824379</v>
      </c>
      <c r="AN16" s="17">
        <v>0.205031355447019</v>
      </c>
      <c r="AO16" s="17">
        <v>0.10782256602691501</v>
      </c>
      <c r="AP16" s="17">
        <v>0.28987593492995301</v>
      </c>
      <c r="AQ16" s="17">
        <v>0.22859767651377</v>
      </c>
      <c r="AR16" s="17"/>
      <c r="AS16" s="17">
        <v>0.25467778932087198</v>
      </c>
      <c r="AT16" s="17" t="s">
        <v>280</v>
      </c>
      <c r="AU16" s="17"/>
      <c r="AV16" s="17">
        <v>0.29637090469590799</v>
      </c>
      <c r="AW16" s="17">
        <v>0.123327358662439</v>
      </c>
    </row>
    <row r="17" spans="2:49" ht="28.8" x14ac:dyDescent="0.3">
      <c r="B17" s="18" t="s">
        <v>636</v>
      </c>
      <c r="C17" s="17">
        <v>0.238809497616844</v>
      </c>
      <c r="D17" s="17">
        <v>0.22152737616291501</v>
      </c>
      <c r="E17" s="17">
        <v>0.25842201369264101</v>
      </c>
      <c r="F17" s="17"/>
      <c r="G17" s="17">
        <v>0.25232797276091501</v>
      </c>
      <c r="H17" s="17">
        <v>0.27070755017494302</v>
      </c>
      <c r="I17" s="17">
        <v>0.206555381541945</v>
      </c>
      <c r="J17" s="17">
        <v>0.294989597710896</v>
      </c>
      <c r="K17" s="17">
        <v>0.17654556141842301</v>
      </c>
      <c r="L17" s="17">
        <v>0</v>
      </c>
      <c r="M17" s="17"/>
      <c r="N17" s="17">
        <v>0.30549738035716001</v>
      </c>
      <c r="O17" s="17">
        <v>0.25497615607132801</v>
      </c>
      <c r="P17" s="17">
        <v>0.14727701063617901</v>
      </c>
      <c r="Q17" s="17">
        <v>0.21144242632743801</v>
      </c>
      <c r="R17" s="17"/>
      <c r="S17" s="17">
        <v>0.244589490624565</v>
      </c>
      <c r="T17" s="17">
        <v>0.29841246670639099</v>
      </c>
      <c r="U17" s="17">
        <v>0.107229454222543</v>
      </c>
      <c r="V17" s="17">
        <v>0.28807880971533001</v>
      </c>
      <c r="W17" s="17">
        <v>0.21247062382734599</v>
      </c>
      <c r="X17" s="17">
        <v>0.15958459242509901</v>
      </c>
      <c r="Y17" s="17">
        <v>0.29719241867892798</v>
      </c>
      <c r="Z17" s="17">
        <v>0.418271335748578</v>
      </c>
      <c r="AA17" s="17">
        <v>0.18871994424008301</v>
      </c>
      <c r="AB17" s="17">
        <v>0.243757918779823</v>
      </c>
      <c r="AC17" s="17">
        <v>0.125779131478541</v>
      </c>
      <c r="AD17" s="17">
        <v>0.15136516427536501</v>
      </c>
      <c r="AE17" s="17"/>
      <c r="AF17" s="17">
        <v>0.24515084615546301</v>
      </c>
      <c r="AG17" s="17">
        <v>0.19045392154084101</v>
      </c>
      <c r="AH17" s="17">
        <v>0.202029194065482</v>
      </c>
      <c r="AI17" s="17">
        <v>0.349967500543787</v>
      </c>
      <c r="AJ17" s="17">
        <v>0.13190370447425301</v>
      </c>
      <c r="AK17" s="17"/>
      <c r="AL17" s="17">
        <v>0.191115468543677</v>
      </c>
      <c r="AM17" s="17">
        <v>0.28672437498571501</v>
      </c>
      <c r="AN17" s="17">
        <v>0.35473380606551902</v>
      </c>
      <c r="AO17" s="17">
        <v>0.19806778978209799</v>
      </c>
      <c r="AP17" s="17">
        <v>0.23516381890232399</v>
      </c>
      <c r="AQ17" s="17">
        <v>0.23445758313705201</v>
      </c>
      <c r="AR17" s="17"/>
      <c r="AS17" s="17">
        <v>0.238809497616844</v>
      </c>
      <c r="AT17" s="17" t="s">
        <v>280</v>
      </c>
      <c r="AU17" s="17"/>
      <c r="AV17" s="17">
        <v>0.26562311471224798</v>
      </c>
      <c r="AW17" s="17">
        <v>0.154335595359578</v>
      </c>
    </row>
    <row r="18" spans="2:49" x14ac:dyDescent="0.3">
      <c r="B18" s="18" t="s">
        <v>142</v>
      </c>
      <c r="C18" s="17">
        <v>6.20747174716242E-2</v>
      </c>
      <c r="D18" s="17">
        <v>4.6816385720037601E-2</v>
      </c>
      <c r="E18" s="17">
        <v>7.9390547450346197E-2</v>
      </c>
      <c r="F18" s="17"/>
      <c r="G18" s="17">
        <v>0</v>
      </c>
      <c r="H18" s="17">
        <v>5.0000027951173698E-2</v>
      </c>
      <c r="I18" s="17">
        <v>5.7837898259318503E-2</v>
      </c>
      <c r="J18" s="17">
        <v>5.24345463995671E-2</v>
      </c>
      <c r="K18" s="17">
        <v>0.107820863967894</v>
      </c>
      <c r="L18" s="17">
        <v>0.21246125006448099</v>
      </c>
      <c r="M18" s="17"/>
      <c r="N18" s="17">
        <v>0</v>
      </c>
      <c r="O18" s="17">
        <v>5.08415589182954E-2</v>
      </c>
      <c r="P18" s="17">
        <v>7.2295544761251704E-2</v>
      </c>
      <c r="Q18" s="17">
        <v>0.17162257866172201</v>
      </c>
      <c r="R18" s="17"/>
      <c r="S18" s="17">
        <v>0</v>
      </c>
      <c r="T18" s="17">
        <v>6.0251512142117901E-2</v>
      </c>
      <c r="U18" s="17">
        <v>0</v>
      </c>
      <c r="V18" s="17">
        <v>8.4184689641500998E-2</v>
      </c>
      <c r="W18" s="17">
        <v>0</v>
      </c>
      <c r="X18" s="17">
        <v>9.3062591250404503E-2</v>
      </c>
      <c r="Y18" s="17">
        <v>9.8780544977201803E-2</v>
      </c>
      <c r="Z18" s="17">
        <v>0</v>
      </c>
      <c r="AA18" s="17">
        <v>8.3594996469334604E-2</v>
      </c>
      <c r="AB18" s="17">
        <v>7.05303049669989E-2</v>
      </c>
      <c r="AC18" s="17">
        <v>0.13294147324028999</v>
      </c>
      <c r="AD18" s="17">
        <v>0.139945389010486</v>
      </c>
      <c r="AE18" s="17"/>
      <c r="AF18" s="17">
        <v>0.105821449935738</v>
      </c>
      <c r="AG18" s="17">
        <v>5.4168605582777002E-2</v>
      </c>
      <c r="AH18" s="17">
        <v>4.7505478328049001E-2</v>
      </c>
      <c r="AI18" s="17">
        <v>2.5198490925440301E-2</v>
      </c>
      <c r="AJ18" s="17">
        <v>0</v>
      </c>
      <c r="AK18" s="17"/>
      <c r="AL18" s="17">
        <v>5.5073767107924602E-2</v>
      </c>
      <c r="AM18" s="17">
        <v>1.71238564541615E-2</v>
      </c>
      <c r="AN18" s="17">
        <v>4.1378106767509401E-2</v>
      </c>
      <c r="AO18" s="17">
        <v>0.15916954062923899</v>
      </c>
      <c r="AP18" s="17">
        <v>7.2486196365159794E-2</v>
      </c>
      <c r="AQ18" s="17">
        <v>0</v>
      </c>
      <c r="AR18" s="17"/>
      <c r="AS18" s="17">
        <v>6.20747174716242E-2</v>
      </c>
      <c r="AT18" s="17" t="s">
        <v>280</v>
      </c>
      <c r="AU18" s="17"/>
      <c r="AV18" s="17">
        <v>5.8891500071510901E-2</v>
      </c>
      <c r="AW18" s="17">
        <v>7.2103159160936306E-2</v>
      </c>
    </row>
    <row r="19" spans="2:49" x14ac:dyDescent="0.3">
      <c r="B19" s="18" t="s">
        <v>78</v>
      </c>
      <c r="C19" s="19">
        <v>0.11915790843975201</v>
      </c>
      <c r="D19" s="19">
        <v>0.100024454045527</v>
      </c>
      <c r="E19" s="19">
        <v>0.14087139904868301</v>
      </c>
      <c r="F19" s="19"/>
      <c r="G19" s="19">
        <v>0.25522510949199101</v>
      </c>
      <c r="H19" s="19">
        <v>7.2430958521282299E-2</v>
      </c>
      <c r="I19" s="19">
        <v>8.32281527697942E-2</v>
      </c>
      <c r="J19" s="19">
        <v>0.16815224991450001</v>
      </c>
      <c r="K19" s="19">
        <v>0.105363232345368</v>
      </c>
      <c r="L19" s="19">
        <v>0.38799999947404201</v>
      </c>
      <c r="M19" s="19"/>
      <c r="N19" s="19">
        <v>9.5257026511453693E-2</v>
      </c>
      <c r="O19" s="19">
        <v>0.16799961379432099</v>
      </c>
      <c r="P19" s="19">
        <v>0.116354485008164</v>
      </c>
      <c r="Q19" s="19">
        <v>0.105011480623659</v>
      </c>
      <c r="R19" s="19"/>
      <c r="S19" s="19">
        <v>3.1450468474854602E-2</v>
      </c>
      <c r="T19" s="19">
        <v>0.115233946686643</v>
      </c>
      <c r="U19" s="19">
        <v>0</v>
      </c>
      <c r="V19" s="19">
        <v>0.114409633821571</v>
      </c>
      <c r="W19" s="19">
        <v>0.11918788362255001</v>
      </c>
      <c r="X19" s="19">
        <v>0</v>
      </c>
      <c r="Y19" s="19">
        <v>0.19778491584675401</v>
      </c>
      <c r="Z19" s="19">
        <v>9.9732247746035493E-2</v>
      </c>
      <c r="AA19" s="19">
        <v>0.20212661852247699</v>
      </c>
      <c r="AB19" s="19">
        <v>0.28083958031186101</v>
      </c>
      <c r="AC19" s="19">
        <v>0.12997335383681799</v>
      </c>
      <c r="AD19" s="19">
        <v>0</v>
      </c>
      <c r="AE19" s="19"/>
      <c r="AF19" s="19">
        <v>0.19405351362640699</v>
      </c>
      <c r="AG19" s="19">
        <v>0.18304022850002499</v>
      </c>
      <c r="AH19" s="19">
        <v>4.9654963595016699E-2</v>
      </c>
      <c r="AI19" s="19">
        <v>5.22469506820872E-2</v>
      </c>
      <c r="AJ19" s="19">
        <v>0.128161731859084</v>
      </c>
      <c r="AK19" s="19"/>
      <c r="AL19" s="19">
        <v>5.0323718723141397E-2</v>
      </c>
      <c r="AM19" s="19">
        <v>0.14123532933945299</v>
      </c>
      <c r="AN19" s="19">
        <v>0.17941451067264699</v>
      </c>
      <c r="AO19" s="19">
        <v>0.19848257579192699</v>
      </c>
      <c r="AP19" s="19">
        <v>8.3447391827818407E-2</v>
      </c>
      <c r="AQ19" s="19">
        <v>0.105946278265813</v>
      </c>
      <c r="AR19" s="19"/>
      <c r="AS19" s="19">
        <v>0.11915790843975201</v>
      </c>
      <c r="AT19" s="19" t="s">
        <v>280</v>
      </c>
      <c r="AU19" s="19"/>
      <c r="AV19" s="19">
        <v>7.5703719984185402E-2</v>
      </c>
      <c r="AW19" s="19">
        <v>0.25605644231541602</v>
      </c>
    </row>
    <row r="20" spans="2:49" x14ac:dyDescent="0.3">
      <c r="B20" s="16" t="s">
        <v>638</v>
      </c>
    </row>
    <row r="21" spans="2:49" x14ac:dyDescent="0.3">
      <c r="B21" t="s">
        <v>81</v>
      </c>
    </row>
    <row r="22" spans="2:49" x14ac:dyDescent="0.3">
      <c r="B22" t="s">
        <v>82</v>
      </c>
    </row>
    <row r="24" spans="2:49" x14ac:dyDescent="0.3">
      <c r="B24"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1109</v>
      </c>
      <c r="D7" s="10">
        <v>533</v>
      </c>
      <c r="E7" s="10">
        <v>573</v>
      </c>
      <c r="F7" s="10"/>
      <c r="G7" s="10">
        <v>170</v>
      </c>
      <c r="H7" s="10">
        <v>198</v>
      </c>
      <c r="I7" s="10">
        <v>163</v>
      </c>
      <c r="J7" s="10">
        <v>182</v>
      </c>
      <c r="K7" s="10">
        <v>162</v>
      </c>
      <c r="L7" s="10">
        <v>234</v>
      </c>
      <c r="M7" s="10"/>
      <c r="N7" s="10">
        <v>295</v>
      </c>
      <c r="O7" s="10">
        <v>298</v>
      </c>
      <c r="P7" s="10">
        <v>235</v>
      </c>
      <c r="Q7" s="10">
        <v>276</v>
      </c>
      <c r="R7" s="10"/>
      <c r="S7" s="10">
        <v>148</v>
      </c>
      <c r="T7" s="10">
        <v>138</v>
      </c>
      <c r="U7" s="10">
        <v>89</v>
      </c>
      <c r="V7" s="10">
        <v>85</v>
      </c>
      <c r="W7" s="10">
        <v>88</v>
      </c>
      <c r="X7" s="10">
        <v>100</v>
      </c>
      <c r="Y7" s="10">
        <v>104</v>
      </c>
      <c r="Z7" s="10">
        <v>48</v>
      </c>
      <c r="AA7" s="10">
        <v>127</v>
      </c>
      <c r="AB7" s="10">
        <v>99</v>
      </c>
      <c r="AC7" s="10">
        <v>54</v>
      </c>
      <c r="AD7" s="10">
        <v>29</v>
      </c>
      <c r="AE7" s="10"/>
      <c r="AF7" s="10">
        <v>247</v>
      </c>
      <c r="AG7" s="10">
        <v>269</v>
      </c>
      <c r="AH7" s="10">
        <v>288</v>
      </c>
      <c r="AI7" s="10">
        <v>143</v>
      </c>
      <c r="AJ7" s="10">
        <v>12</v>
      </c>
      <c r="AK7" s="10"/>
      <c r="AL7" s="10">
        <v>314</v>
      </c>
      <c r="AM7" s="10">
        <v>299</v>
      </c>
      <c r="AN7" s="10">
        <v>134</v>
      </c>
      <c r="AO7" s="10">
        <v>200</v>
      </c>
      <c r="AP7" s="10">
        <v>117</v>
      </c>
      <c r="AQ7" s="10">
        <v>44</v>
      </c>
      <c r="AR7" s="10"/>
      <c r="AS7" s="10">
        <v>591</v>
      </c>
      <c r="AT7" s="10">
        <v>518</v>
      </c>
      <c r="AU7" s="10"/>
      <c r="AV7" s="10">
        <v>412</v>
      </c>
      <c r="AW7" s="10">
        <v>179</v>
      </c>
    </row>
    <row r="8" spans="2:49" ht="30" customHeight="1" x14ac:dyDescent="0.3">
      <c r="B8" s="11" t="s">
        <v>20</v>
      </c>
      <c r="C8" s="11">
        <v>1113</v>
      </c>
      <c r="D8" s="11">
        <v>542</v>
      </c>
      <c r="E8" s="11">
        <v>568</v>
      </c>
      <c r="F8" s="11"/>
      <c r="G8" s="11">
        <v>168</v>
      </c>
      <c r="H8" s="11">
        <v>192</v>
      </c>
      <c r="I8" s="11">
        <v>190</v>
      </c>
      <c r="J8" s="11">
        <v>188</v>
      </c>
      <c r="K8" s="11">
        <v>155</v>
      </c>
      <c r="L8" s="11">
        <v>219</v>
      </c>
      <c r="M8" s="11"/>
      <c r="N8" s="11">
        <v>293</v>
      </c>
      <c r="O8" s="11">
        <v>292</v>
      </c>
      <c r="P8" s="11">
        <v>250</v>
      </c>
      <c r="Q8" s="11">
        <v>273</v>
      </c>
      <c r="R8" s="11"/>
      <c r="S8" s="11">
        <v>150</v>
      </c>
      <c r="T8" s="11">
        <v>135</v>
      </c>
      <c r="U8" s="11">
        <v>91</v>
      </c>
      <c r="V8" s="11">
        <v>85</v>
      </c>
      <c r="W8" s="11">
        <v>84</v>
      </c>
      <c r="X8" s="11">
        <v>105</v>
      </c>
      <c r="Y8" s="11">
        <v>101</v>
      </c>
      <c r="Z8" s="11">
        <v>46</v>
      </c>
      <c r="AA8" s="11">
        <v>133</v>
      </c>
      <c r="AB8" s="11">
        <v>101</v>
      </c>
      <c r="AC8" s="11">
        <v>54</v>
      </c>
      <c r="AD8" s="11">
        <v>29</v>
      </c>
      <c r="AE8" s="11"/>
      <c r="AF8" s="11">
        <v>250</v>
      </c>
      <c r="AG8" s="11">
        <v>272</v>
      </c>
      <c r="AH8" s="11">
        <v>289</v>
      </c>
      <c r="AI8" s="11">
        <v>143</v>
      </c>
      <c r="AJ8" s="11">
        <v>11</v>
      </c>
      <c r="AK8" s="11"/>
      <c r="AL8" s="11">
        <v>314</v>
      </c>
      <c r="AM8" s="11">
        <v>301</v>
      </c>
      <c r="AN8" s="11">
        <v>137</v>
      </c>
      <c r="AO8" s="11">
        <v>200</v>
      </c>
      <c r="AP8" s="11">
        <v>117</v>
      </c>
      <c r="AQ8" s="11">
        <v>44</v>
      </c>
      <c r="AR8" s="11"/>
      <c r="AS8" s="11">
        <v>592</v>
      </c>
      <c r="AT8" s="11">
        <v>521</v>
      </c>
      <c r="AU8" s="11"/>
      <c r="AV8" s="11">
        <v>411</v>
      </c>
      <c r="AW8" s="11">
        <v>181</v>
      </c>
    </row>
    <row r="9" spans="2:49" ht="43.2" x14ac:dyDescent="0.3">
      <c r="B9" s="18" t="s">
        <v>639</v>
      </c>
      <c r="C9" s="17">
        <v>0.43460888334696401</v>
      </c>
      <c r="D9" s="17">
        <v>0.460003258500289</v>
      </c>
      <c r="E9" s="17">
        <v>0.410807857388371</v>
      </c>
      <c r="F9" s="17"/>
      <c r="G9" s="17">
        <v>0.61361641512267895</v>
      </c>
      <c r="H9" s="17">
        <v>0.70165869648271295</v>
      </c>
      <c r="I9" s="17">
        <v>0.48413178792809702</v>
      </c>
      <c r="J9" s="17">
        <v>0.373676685664248</v>
      </c>
      <c r="K9" s="17">
        <v>0.29380075606192102</v>
      </c>
      <c r="L9" s="17">
        <v>0.17276970578988499</v>
      </c>
      <c r="M9" s="17"/>
      <c r="N9" s="17">
        <v>0.51660194747383503</v>
      </c>
      <c r="O9" s="17">
        <v>0.40160425533854899</v>
      </c>
      <c r="P9" s="17">
        <v>0.41314382701761998</v>
      </c>
      <c r="Q9" s="17">
        <v>0.40568836569038103</v>
      </c>
      <c r="R9" s="17"/>
      <c r="S9" s="17">
        <v>0.53824804992585296</v>
      </c>
      <c r="T9" s="17">
        <v>0.43686199364966399</v>
      </c>
      <c r="U9" s="17">
        <v>0.38546642408769399</v>
      </c>
      <c r="V9" s="17">
        <v>0.41801930316602498</v>
      </c>
      <c r="W9" s="17">
        <v>0.41064334793185903</v>
      </c>
      <c r="X9" s="17">
        <v>0.46653921536971998</v>
      </c>
      <c r="Y9" s="17">
        <v>0.43709624798750502</v>
      </c>
      <c r="Z9" s="17">
        <v>0.41590240276996698</v>
      </c>
      <c r="AA9" s="17">
        <v>0.39156278443120701</v>
      </c>
      <c r="AB9" s="17">
        <v>0.40541087628225497</v>
      </c>
      <c r="AC9" s="17">
        <v>0.38750440188105401</v>
      </c>
      <c r="AD9" s="17">
        <v>0.45062799266265202</v>
      </c>
      <c r="AE9" s="17"/>
      <c r="AF9" s="17">
        <v>0.370363400799263</v>
      </c>
      <c r="AG9" s="17">
        <v>0.38895130534292999</v>
      </c>
      <c r="AH9" s="17">
        <v>0.47387545788706598</v>
      </c>
      <c r="AI9" s="17">
        <v>0.64918673240592295</v>
      </c>
      <c r="AJ9" s="17">
        <v>0.63756252508334399</v>
      </c>
      <c r="AK9" s="17"/>
      <c r="AL9" s="17">
        <v>0.57478424399079298</v>
      </c>
      <c r="AM9" s="17">
        <v>0.37743290536290602</v>
      </c>
      <c r="AN9" s="17">
        <v>0.45063084121104902</v>
      </c>
      <c r="AO9" s="17">
        <v>0.393515576742273</v>
      </c>
      <c r="AP9" s="17">
        <v>0.268373853454626</v>
      </c>
      <c r="AQ9" s="17">
        <v>0.415149666115744</v>
      </c>
      <c r="AR9" s="17"/>
      <c r="AS9" s="17">
        <v>0.43988316728864801</v>
      </c>
      <c r="AT9" s="17">
        <v>0.42862310811260601</v>
      </c>
      <c r="AU9" s="17"/>
      <c r="AV9" s="17">
        <v>0.44601254193162299</v>
      </c>
      <c r="AW9" s="17">
        <v>0.42597277221829</v>
      </c>
    </row>
    <row r="10" spans="2:49" ht="43.2" x14ac:dyDescent="0.3">
      <c r="B10" s="18" t="s">
        <v>640</v>
      </c>
      <c r="C10" s="17">
        <v>0.48590587542652502</v>
      </c>
      <c r="D10" s="17">
        <v>0.458121164377298</v>
      </c>
      <c r="E10" s="17">
        <v>0.51157859161130104</v>
      </c>
      <c r="F10" s="17"/>
      <c r="G10" s="17">
        <v>0.303040404154794</v>
      </c>
      <c r="H10" s="17">
        <v>0.211769936323534</v>
      </c>
      <c r="I10" s="17">
        <v>0.44500816833271001</v>
      </c>
      <c r="J10" s="17">
        <v>0.54926829977710201</v>
      </c>
      <c r="K10" s="17">
        <v>0.63087415681433001</v>
      </c>
      <c r="L10" s="17">
        <v>0.744402726891216</v>
      </c>
      <c r="M10" s="17"/>
      <c r="N10" s="17">
        <v>0.42876901100890702</v>
      </c>
      <c r="O10" s="17">
        <v>0.53819586593651303</v>
      </c>
      <c r="P10" s="17">
        <v>0.47764579372393101</v>
      </c>
      <c r="Q10" s="17">
        <v>0.49684554267320302</v>
      </c>
      <c r="R10" s="17"/>
      <c r="S10" s="17">
        <v>0.39989933800826899</v>
      </c>
      <c r="T10" s="17">
        <v>0.514034676487929</v>
      </c>
      <c r="U10" s="17">
        <v>0.54052925863951595</v>
      </c>
      <c r="V10" s="17">
        <v>0.49891103260953701</v>
      </c>
      <c r="W10" s="17">
        <v>0.47027149612275398</v>
      </c>
      <c r="X10" s="17">
        <v>0.481143117718835</v>
      </c>
      <c r="Y10" s="17">
        <v>0.47369316254106703</v>
      </c>
      <c r="Z10" s="17">
        <v>0.44701840566239898</v>
      </c>
      <c r="AA10" s="17">
        <v>0.51322886376763299</v>
      </c>
      <c r="AB10" s="17">
        <v>0.51088228490258802</v>
      </c>
      <c r="AC10" s="17">
        <v>0.54073730085046601</v>
      </c>
      <c r="AD10" s="17">
        <v>0.44461073979090998</v>
      </c>
      <c r="AE10" s="17"/>
      <c r="AF10" s="17">
        <v>0.53369324378867999</v>
      </c>
      <c r="AG10" s="17">
        <v>0.52770239549722797</v>
      </c>
      <c r="AH10" s="17">
        <v>0.45325904907269399</v>
      </c>
      <c r="AI10" s="17">
        <v>0.29396509591339598</v>
      </c>
      <c r="AJ10" s="17">
        <v>0.36243747491665601</v>
      </c>
      <c r="AK10" s="17"/>
      <c r="AL10" s="17">
        <v>0.35432902746001799</v>
      </c>
      <c r="AM10" s="17">
        <v>0.52177957560396704</v>
      </c>
      <c r="AN10" s="17">
        <v>0.47021503544562399</v>
      </c>
      <c r="AO10" s="17">
        <v>0.54632007054538501</v>
      </c>
      <c r="AP10" s="17">
        <v>0.65530843572133701</v>
      </c>
      <c r="AQ10" s="17">
        <v>0.49069380968624898</v>
      </c>
      <c r="AR10" s="17"/>
      <c r="AS10" s="17">
        <v>0.48260790132030201</v>
      </c>
      <c r="AT10" s="17">
        <v>0.48964874022994698</v>
      </c>
      <c r="AU10" s="17"/>
      <c r="AV10" s="17">
        <v>0.47665827722897502</v>
      </c>
      <c r="AW10" s="17">
        <v>0.49611035898542799</v>
      </c>
    </row>
    <row r="11" spans="2:49" x14ac:dyDescent="0.3">
      <c r="B11" s="18" t="s">
        <v>142</v>
      </c>
      <c r="C11" s="19">
        <v>7.9485241226511197E-2</v>
      </c>
      <c r="D11" s="19">
        <v>8.1875577122413098E-2</v>
      </c>
      <c r="E11" s="19">
        <v>7.7613551000327199E-2</v>
      </c>
      <c r="F11" s="19"/>
      <c r="G11" s="19">
        <v>8.3343180722526403E-2</v>
      </c>
      <c r="H11" s="19">
        <v>8.6571367193752996E-2</v>
      </c>
      <c r="I11" s="19">
        <v>7.0860043739193301E-2</v>
      </c>
      <c r="J11" s="19">
        <v>7.7055014558649701E-2</v>
      </c>
      <c r="K11" s="19">
        <v>7.5325087123749093E-2</v>
      </c>
      <c r="L11" s="19">
        <v>8.28275673188998E-2</v>
      </c>
      <c r="M11" s="19"/>
      <c r="N11" s="19">
        <v>5.4629041517258399E-2</v>
      </c>
      <c r="O11" s="19">
        <v>6.0199878724937199E-2</v>
      </c>
      <c r="P11" s="19">
        <v>0.10921037925844899</v>
      </c>
      <c r="Q11" s="19">
        <v>9.7466091636415994E-2</v>
      </c>
      <c r="R11" s="19"/>
      <c r="S11" s="19">
        <v>6.18526120658777E-2</v>
      </c>
      <c r="T11" s="19">
        <v>4.9103329862406897E-2</v>
      </c>
      <c r="U11" s="19">
        <v>7.4004317272790596E-2</v>
      </c>
      <c r="V11" s="19">
        <v>8.30696642244379E-2</v>
      </c>
      <c r="W11" s="19">
        <v>0.119085155945388</v>
      </c>
      <c r="X11" s="19">
        <v>5.2317666911445598E-2</v>
      </c>
      <c r="Y11" s="19">
        <v>8.92105894714285E-2</v>
      </c>
      <c r="Z11" s="19">
        <v>0.13707919156763401</v>
      </c>
      <c r="AA11" s="19">
        <v>9.5208351801160496E-2</v>
      </c>
      <c r="AB11" s="19">
        <v>8.3706838815156101E-2</v>
      </c>
      <c r="AC11" s="19">
        <v>7.1758297268480806E-2</v>
      </c>
      <c r="AD11" s="19">
        <v>0.104761267546438</v>
      </c>
      <c r="AE11" s="19"/>
      <c r="AF11" s="19">
        <v>9.5943355412056994E-2</v>
      </c>
      <c r="AG11" s="19">
        <v>8.3346299159841597E-2</v>
      </c>
      <c r="AH11" s="19">
        <v>7.2865493040240203E-2</v>
      </c>
      <c r="AI11" s="19">
        <v>5.6848171680680397E-2</v>
      </c>
      <c r="AJ11" s="19">
        <v>0</v>
      </c>
      <c r="AK11" s="19"/>
      <c r="AL11" s="19">
        <v>7.0886728549188802E-2</v>
      </c>
      <c r="AM11" s="19">
        <v>0.10078751903312599</v>
      </c>
      <c r="AN11" s="19">
        <v>7.9154123343327401E-2</v>
      </c>
      <c r="AO11" s="19">
        <v>6.0164352712342099E-2</v>
      </c>
      <c r="AP11" s="19">
        <v>7.63177108240366E-2</v>
      </c>
      <c r="AQ11" s="19">
        <v>9.4156524198006797E-2</v>
      </c>
      <c r="AR11" s="19"/>
      <c r="AS11" s="19">
        <v>7.7508931391050695E-2</v>
      </c>
      <c r="AT11" s="19">
        <v>8.1728151657446194E-2</v>
      </c>
      <c r="AU11" s="19"/>
      <c r="AV11" s="19">
        <v>7.7329180839402295E-2</v>
      </c>
      <c r="AW11" s="19">
        <v>7.7916868796281805E-2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1110</v>
      </c>
      <c r="D7" s="10">
        <v>547</v>
      </c>
      <c r="E7" s="10">
        <v>559</v>
      </c>
      <c r="F7" s="10"/>
      <c r="G7" s="10">
        <v>152</v>
      </c>
      <c r="H7" s="10">
        <v>206</v>
      </c>
      <c r="I7" s="10">
        <v>152</v>
      </c>
      <c r="J7" s="10">
        <v>184</v>
      </c>
      <c r="K7" s="10">
        <v>158</v>
      </c>
      <c r="L7" s="10">
        <v>258</v>
      </c>
      <c r="M7" s="10"/>
      <c r="N7" s="10">
        <v>304</v>
      </c>
      <c r="O7" s="10">
        <v>278</v>
      </c>
      <c r="P7" s="10">
        <v>250</v>
      </c>
      <c r="Q7" s="10">
        <v>276</v>
      </c>
      <c r="R7" s="10"/>
      <c r="S7" s="10">
        <v>156</v>
      </c>
      <c r="T7" s="10">
        <v>148</v>
      </c>
      <c r="U7" s="10">
        <v>85</v>
      </c>
      <c r="V7" s="10">
        <v>104</v>
      </c>
      <c r="W7" s="10">
        <v>68</v>
      </c>
      <c r="X7" s="10">
        <v>95</v>
      </c>
      <c r="Y7" s="10">
        <v>89</v>
      </c>
      <c r="Z7" s="10">
        <v>53</v>
      </c>
      <c r="AA7" s="10">
        <v>126</v>
      </c>
      <c r="AB7" s="10">
        <v>100</v>
      </c>
      <c r="AC7" s="10">
        <v>51</v>
      </c>
      <c r="AD7" s="10">
        <v>35</v>
      </c>
      <c r="AE7" s="10"/>
      <c r="AF7" s="10">
        <v>244</v>
      </c>
      <c r="AG7" s="10">
        <v>268</v>
      </c>
      <c r="AH7" s="10">
        <v>288</v>
      </c>
      <c r="AI7" s="10">
        <v>137</v>
      </c>
      <c r="AJ7" s="10">
        <v>18</v>
      </c>
      <c r="AK7" s="10"/>
      <c r="AL7" s="10">
        <v>293</v>
      </c>
      <c r="AM7" s="10">
        <v>314</v>
      </c>
      <c r="AN7" s="10">
        <v>118</v>
      </c>
      <c r="AO7" s="10">
        <v>203</v>
      </c>
      <c r="AP7" s="10">
        <v>118</v>
      </c>
      <c r="AQ7" s="10">
        <v>64</v>
      </c>
      <c r="AR7" s="10"/>
      <c r="AS7" s="10">
        <v>611</v>
      </c>
      <c r="AT7" s="10">
        <v>499</v>
      </c>
      <c r="AU7" s="10"/>
      <c r="AV7" s="10">
        <v>432</v>
      </c>
      <c r="AW7" s="10">
        <v>179</v>
      </c>
    </row>
    <row r="8" spans="2:49" ht="30" customHeight="1" x14ac:dyDescent="0.3">
      <c r="B8" s="11" t="s">
        <v>20</v>
      </c>
      <c r="C8" s="11">
        <v>1110</v>
      </c>
      <c r="D8" s="11">
        <v>553</v>
      </c>
      <c r="E8" s="11">
        <v>553</v>
      </c>
      <c r="F8" s="11"/>
      <c r="G8" s="11">
        <v>150</v>
      </c>
      <c r="H8" s="11">
        <v>198</v>
      </c>
      <c r="I8" s="11">
        <v>177</v>
      </c>
      <c r="J8" s="11">
        <v>189</v>
      </c>
      <c r="K8" s="11">
        <v>151</v>
      </c>
      <c r="L8" s="11">
        <v>243</v>
      </c>
      <c r="M8" s="11"/>
      <c r="N8" s="11">
        <v>299</v>
      </c>
      <c r="O8" s="11">
        <v>273</v>
      </c>
      <c r="P8" s="11">
        <v>264</v>
      </c>
      <c r="Q8" s="11">
        <v>272</v>
      </c>
      <c r="R8" s="11"/>
      <c r="S8" s="11">
        <v>157</v>
      </c>
      <c r="T8" s="11">
        <v>143</v>
      </c>
      <c r="U8" s="11">
        <v>87</v>
      </c>
      <c r="V8" s="11">
        <v>105</v>
      </c>
      <c r="W8" s="11">
        <v>64</v>
      </c>
      <c r="X8" s="11">
        <v>98</v>
      </c>
      <c r="Y8" s="11">
        <v>84</v>
      </c>
      <c r="Z8" s="11">
        <v>50</v>
      </c>
      <c r="AA8" s="11">
        <v>133</v>
      </c>
      <c r="AB8" s="11">
        <v>102</v>
      </c>
      <c r="AC8" s="11">
        <v>49</v>
      </c>
      <c r="AD8" s="11">
        <v>37</v>
      </c>
      <c r="AE8" s="11"/>
      <c r="AF8" s="11">
        <v>247</v>
      </c>
      <c r="AG8" s="11">
        <v>268</v>
      </c>
      <c r="AH8" s="11">
        <v>288</v>
      </c>
      <c r="AI8" s="11">
        <v>137</v>
      </c>
      <c r="AJ8" s="11">
        <v>16</v>
      </c>
      <c r="AK8" s="11"/>
      <c r="AL8" s="11">
        <v>293</v>
      </c>
      <c r="AM8" s="11">
        <v>316</v>
      </c>
      <c r="AN8" s="11">
        <v>119</v>
      </c>
      <c r="AO8" s="11">
        <v>201</v>
      </c>
      <c r="AP8" s="11">
        <v>117</v>
      </c>
      <c r="AQ8" s="11">
        <v>64</v>
      </c>
      <c r="AR8" s="11"/>
      <c r="AS8" s="11">
        <v>605</v>
      </c>
      <c r="AT8" s="11">
        <v>504</v>
      </c>
      <c r="AU8" s="11"/>
      <c r="AV8" s="11">
        <v>428</v>
      </c>
      <c r="AW8" s="11">
        <v>177</v>
      </c>
    </row>
    <row r="9" spans="2:49" ht="43.2" x14ac:dyDescent="0.3">
      <c r="B9" s="18" t="s">
        <v>639</v>
      </c>
      <c r="C9" s="17">
        <v>0.371250391177189</v>
      </c>
      <c r="D9" s="17">
        <v>0.37642956330139299</v>
      </c>
      <c r="E9" s="17">
        <v>0.365081780127822</v>
      </c>
      <c r="F9" s="17"/>
      <c r="G9" s="17">
        <v>0.60864700771340996</v>
      </c>
      <c r="H9" s="17">
        <v>0.580371774617778</v>
      </c>
      <c r="I9" s="17">
        <v>0.43331803699809002</v>
      </c>
      <c r="J9" s="17">
        <v>0.34352864730847099</v>
      </c>
      <c r="K9" s="17">
        <v>0.215638806213309</v>
      </c>
      <c r="L9" s="17">
        <v>0.12689265443955</v>
      </c>
      <c r="M9" s="17"/>
      <c r="N9" s="17">
        <v>0.480560068158704</v>
      </c>
      <c r="O9" s="17">
        <v>0.34084808259566401</v>
      </c>
      <c r="P9" s="17">
        <v>0.33998226413676502</v>
      </c>
      <c r="Q9" s="17">
        <v>0.31077141562683802</v>
      </c>
      <c r="R9" s="17"/>
      <c r="S9" s="17">
        <v>0.479474391587007</v>
      </c>
      <c r="T9" s="17">
        <v>0.41368549953936601</v>
      </c>
      <c r="U9" s="17">
        <v>0.29052526430650399</v>
      </c>
      <c r="V9" s="17">
        <v>0.37330401075558001</v>
      </c>
      <c r="W9" s="17">
        <v>0.359975577052771</v>
      </c>
      <c r="X9" s="17">
        <v>0.37824000334816299</v>
      </c>
      <c r="Y9" s="17">
        <v>0.334194628624499</v>
      </c>
      <c r="Z9" s="17">
        <v>0.41428716466287102</v>
      </c>
      <c r="AA9" s="17">
        <v>0.386034129685424</v>
      </c>
      <c r="AB9" s="17">
        <v>0.31637487779749202</v>
      </c>
      <c r="AC9" s="17">
        <v>0.17422242595507501</v>
      </c>
      <c r="AD9" s="17">
        <v>0.31998529066682901</v>
      </c>
      <c r="AE9" s="17"/>
      <c r="AF9" s="17">
        <v>0.26032345090554998</v>
      </c>
      <c r="AG9" s="17">
        <v>0.36250473545089301</v>
      </c>
      <c r="AH9" s="17">
        <v>0.43824368484499898</v>
      </c>
      <c r="AI9" s="17">
        <v>0.51495889045908805</v>
      </c>
      <c r="AJ9" s="17">
        <v>0.61163787729994701</v>
      </c>
      <c r="AK9" s="17"/>
      <c r="AL9" s="17">
        <v>0.54587864421950605</v>
      </c>
      <c r="AM9" s="17">
        <v>0.32241289114753302</v>
      </c>
      <c r="AN9" s="17">
        <v>0.33122416405556299</v>
      </c>
      <c r="AO9" s="17">
        <v>0.30159598973752599</v>
      </c>
      <c r="AP9" s="17">
        <v>0.25640300771628199</v>
      </c>
      <c r="AQ9" s="17">
        <v>0.314182521739031</v>
      </c>
      <c r="AR9" s="17"/>
      <c r="AS9" s="17">
        <v>0.38932254966784402</v>
      </c>
      <c r="AT9" s="17">
        <v>0.34956379423428302</v>
      </c>
      <c r="AU9" s="17"/>
      <c r="AV9" s="17">
        <v>0.39095515811517101</v>
      </c>
      <c r="AW9" s="17">
        <v>0.38536688432181299</v>
      </c>
    </row>
    <row r="10" spans="2:49" ht="43.2" x14ac:dyDescent="0.3">
      <c r="B10" s="18" t="s">
        <v>640</v>
      </c>
      <c r="C10" s="17">
        <v>0.53245579601068305</v>
      </c>
      <c r="D10" s="17">
        <v>0.52307312576833298</v>
      </c>
      <c r="E10" s="17">
        <v>0.54400063862382197</v>
      </c>
      <c r="F10" s="17"/>
      <c r="G10" s="17">
        <v>0.28255179530931601</v>
      </c>
      <c r="H10" s="17">
        <v>0.34359686365026698</v>
      </c>
      <c r="I10" s="17">
        <v>0.47670755988850499</v>
      </c>
      <c r="J10" s="17">
        <v>0.56430928992171803</v>
      </c>
      <c r="K10" s="17">
        <v>0.65558711150263604</v>
      </c>
      <c r="L10" s="17">
        <v>0.78042027766225197</v>
      </c>
      <c r="M10" s="17"/>
      <c r="N10" s="17">
        <v>0.45594958203732</v>
      </c>
      <c r="O10" s="17">
        <v>0.57324874954156901</v>
      </c>
      <c r="P10" s="17">
        <v>0.55022809212488299</v>
      </c>
      <c r="Q10" s="17">
        <v>0.55882272429834901</v>
      </c>
      <c r="R10" s="17"/>
      <c r="S10" s="17">
        <v>0.432902652087435</v>
      </c>
      <c r="T10" s="17">
        <v>0.51956633743150304</v>
      </c>
      <c r="U10" s="17">
        <v>0.58419264036730001</v>
      </c>
      <c r="V10" s="17">
        <v>0.53390586957533703</v>
      </c>
      <c r="W10" s="17">
        <v>0.53573391120646996</v>
      </c>
      <c r="X10" s="17">
        <v>0.52543710691767398</v>
      </c>
      <c r="Y10" s="17">
        <v>0.55229301323481905</v>
      </c>
      <c r="Z10" s="17">
        <v>0.47077872867750797</v>
      </c>
      <c r="AA10" s="17">
        <v>0.50926508153084604</v>
      </c>
      <c r="AB10" s="17">
        <v>0.58292250442632898</v>
      </c>
      <c r="AC10" s="17">
        <v>0.74434102674804203</v>
      </c>
      <c r="AD10" s="17">
        <v>0.59222147890625298</v>
      </c>
      <c r="AE10" s="17"/>
      <c r="AF10" s="17">
        <v>0.61089224474863602</v>
      </c>
      <c r="AG10" s="17">
        <v>0.54128031985168001</v>
      </c>
      <c r="AH10" s="17">
        <v>0.48144655308491102</v>
      </c>
      <c r="AI10" s="17">
        <v>0.44009675083105199</v>
      </c>
      <c r="AJ10" s="17">
        <v>0.33885532498649701</v>
      </c>
      <c r="AK10" s="17"/>
      <c r="AL10" s="17">
        <v>0.36336515618188697</v>
      </c>
      <c r="AM10" s="17">
        <v>0.59607512601214296</v>
      </c>
      <c r="AN10" s="17">
        <v>0.50365701843801303</v>
      </c>
      <c r="AO10" s="17">
        <v>0.61132451352001904</v>
      </c>
      <c r="AP10" s="17">
        <v>0.66227801153435495</v>
      </c>
      <c r="AQ10" s="17">
        <v>0.56281792599348102</v>
      </c>
      <c r="AR10" s="17"/>
      <c r="AS10" s="17">
        <v>0.51688961462931104</v>
      </c>
      <c r="AT10" s="17">
        <v>0.55113521948588995</v>
      </c>
      <c r="AU10" s="17"/>
      <c r="AV10" s="17">
        <v>0.50873139747651797</v>
      </c>
      <c r="AW10" s="17">
        <v>0.53665625060963296</v>
      </c>
    </row>
    <row r="11" spans="2:49" x14ac:dyDescent="0.3">
      <c r="B11" s="18" t="s">
        <v>142</v>
      </c>
      <c r="C11" s="19">
        <v>9.62938128121274E-2</v>
      </c>
      <c r="D11" s="19">
        <v>0.100497310930273</v>
      </c>
      <c r="E11" s="19">
        <v>9.0917581248355903E-2</v>
      </c>
      <c r="F11" s="19"/>
      <c r="G11" s="19">
        <v>0.108801196977274</v>
      </c>
      <c r="H11" s="19">
        <v>7.6031361731955405E-2</v>
      </c>
      <c r="I11" s="19">
        <v>8.9974403113405002E-2</v>
      </c>
      <c r="J11" s="19">
        <v>9.2162062769810899E-2</v>
      </c>
      <c r="K11" s="19">
        <v>0.12877408228405501</v>
      </c>
      <c r="L11" s="19">
        <v>9.2687067898197306E-2</v>
      </c>
      <c r="M11" s="19"/>
      <c r="N11" s="19">
        <v>6.3490349803976207E-2</v>
      </c>
      <c r="O11" s="19">
        <v>8.5903167862766402E-2</v>
      </c>
      <c r="P11" s="19">
        <v>0.109789643738352</v>
      </c>
      <c r="Q11" s="19">
        <v>0.130405860074813</v>
      </c>
      <c r="R11" s="19"/>
      <c r="S11" s="19">
        <v>8.7622956325558096E-2</v>
      </c>
      <c r="T11" s="19">
        <v>6.6748163029131197E-2</v>
      </c>
      <c r="U11" s="19">
        <v>0.125282095326196</v>
      </c>
      <c r="V11" s="19">
        <v>9.2790119669083002E-2</v>
      </c>
      <c r="W11" s="19">
        <v>0.104290511740759</v>
      </c>
      <c r="X11" s="19">
        <v>9.6322889734162198E-2</v>
      </c>
      <c r="Y11" s="19">
        <v>0.113512358140682</v>
      </c>
      <c r="Z11" s="19">
        <v>0.114934106659621</v>
      </c>
      <c r="AA11" s="19">
        <v>0.10470078878373</v>
      </c>
      <c r="AB11" s="19">
        <v>0.100702617776179</v>
      </c>
      <c r="AC11" s="19">
        <v>8.1436547296882406E-2</v>
      </c>
      <c r="AD11" s="19">
        <v>8.7793230426917904E-2</v>
      </c>
      <c r="AE11" s="19"/>
      <c r="AF11" s="19">
        <v>0.128784304345814</v>
      </c>
      <c r="AG11" s="19">
        <v>9.6214944697427598E-2</v>
      </c>
      <c r="AH11" s="19">
        <v>8.0309762070089302E-2</v>
      </c>
      <c r="AI11" s="19">
        <v>4.4944358709860299E-2</v>
      </c>
      <c r="AJ11" s="19">
        <v>4.9506797713556101E-2</v>
      </c>
      <c r="AK11" s="19"/>
      <c r="AL11" s="19">
        <v>9.0756199598607395E-2</v>
      </c>
      <c r="AM11" s="19">
        <v>8.1511982840324196E-2</v>
      </c>
      <c r="AN11" s="19">
        <v>0.16511881750642299</v>
      </c>
      <c r="AO11" s="19">
        <v>8.7079496742454798E-2</v>
      </c>
      <c r="AP11" s="19">
        <v>8.1318980749363098E-2</v>
      </c>
      <c r="AQ11" s="19">
        <v>0.122999552267488</v>
      </c>
      <c r="AR11" s="19"/>
      <c r="AS11" s="19">
        <v>9.3787835702844796E-2</v>
      </c>
      <c r="AT11" s="19">
        <v>9.93009862798271E-2</v>
      </c>
      <c r="AU11" s="19"/>
      <c r="AV11" s="19">
        <v>0.100313444408312</v>
      </c>
      <c r="AW11" s="19">
        <v>7.7976865068553905E-2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1052</v>
      </c>
      <c r="D7" s="10">
        <v>497</v>
      </c>
      <c r="E7" s="10">
        <v>551</v>
      </c>
      <c r="F7" s="10"/>
      <c r="G7" s="10">
        <v>143</v>
      </c>
      <c r="H7" s="10">
        <v>176</v>
      </c>
      <c r="I7" s="10">
        <v>167</v>
      </c>
      <c r="J7" s="10">
        <v>171</v>
      </c>
      <c r="K7" s="10">
        <v>157</v>
      </c>
      <c r="L7" s="10">
        <v>238</v>
      </c>
      <c r="M7" s="10"/>
      <c r="N7" s="10">
        <v>283</v>
      </c>
      <c r="O7" s="10">
        <v>277</v>
      </c>
      <c r="P7" s="10">
        <v>233</v>
      </c>
      <c r="Q7" s="10">
        <v>257</v>
      </c>
      <c r="R7" s="10"/>
      <c r="S7" s="10">
        <v>143</v>
      </c>
      <c r="T7" s="10">
        <v>145</v>
      </c>
      <c r="U7" s="10">
        <v>86</v>
      </c>
      <c r="V7" s="10">
        <v>94</v>
      </c>
      <c r="W7" s="10">
        <v>86</v>
      </c>
      <c r="X7" s="10">
        <v>85</v>
      </c>
      <c r="Y7" s="10">
        <v>84</v>
      </c>
      <c r="Z7" s="10">
        <v>49</v>
      </c>
      <c r="AA7" s="10">
        <v>92</v>
      </c>
      <c r="AB7" s="10">
        <v>101</v>
      </c>
      <c r="AC7" s="10">
        <v>54</v>
      </c>
      <c r="AD7" s="10">
        <v>33</v>
      </c>
      <c r="AE7" s="10"/>
      <c r="AF7" s="10">
        <v>217</v>
      </c>
      <c r="AG7" s="10">
        <v>254</v>
      </c>
      <c r="AH7" s="10">
        <v>280</v>
      </c>
      <c r="AI7" s="10">
        <v>133</v>
      </c>
      <c r="AJ7" s="10">
        <v>14</v>
      </c>
      <c r="AK7" s="10"/>
      <c r="AL7" s="10">
        <v>278</v>
      </c>
      <c r="AM7" s="10">
        <v>315</v>
      </c>
      <c r="AN7" s="10">
        <v>116</v>
      </c>
      <c r="AO7" s="10">
        <v>186</v>
      </c>
      <c r="AP7" s="10">
        <v>105</v>
      </c>
      <c r="AQ7" s="10">
        <v>52</v>
      </c>
      <c r="AR7" s="10"/>
      <c r="AS7" s="10">
        <v>582</v>
      </c>
      <c r="AT7" s="10">
        <v>470</v>
      </c>
      <c r="AU7" s="10"/>
      <c r="AV7" s="10">
        <v>414</v>
      </c>
      <c r="AW7" s="10">
        <v>168</v>
      </c>
    </row>
    <row r="8" spans="2:49" ht="30" customHeight="1" x14ac:dyDescent="0.3">
      <c r="B8" s="11" t="s">
        <v>20</v>
      </c>
      <c r="C8" s="11">
        <v>1057</v>
      </c>
      <c r="D8" s="11">
        <v>508</v>
      </c>
      <c r="E8" s="11">
        <v>546</v>
      </c>
      <c r="F8" s="11"/>
      <c r="G8" s="11">
        <v>142</v>
      </c>
      <c r="H8" s="11">
        <v>170</v>
      </c>
      <c r="I8" s="11">
        <v>195</v>
      </c>
      <c r="J8" s="11">
        <v>176</v>
      </c>
      <c r="K8" s="11">
        <v>151</v>
      </c>
      <c r="L8" s="11">
        <v>223</v>
      </c>
      <c r="M8" s="11"/>
      <c r="N8" s="11">
        <v>283</v>
      </c>
      <c r="O8" s="11">
        <v>274</v>
      </c>
      <c r="P8" s="11">
        <v>245</v>
      </c>
      <c r="Q8" s="11">
        <v>254</v>
      </c>
      <c r="R8" s="11"/>
      <c r="S8" s="11">
        <v>148</v>
      </c>
      <c r="T8" s="11">
        <v>143</v>
      </c>
      <c r="U8" s="11">
        <v>89</v>
      </c>
      <c r="V8" s="11">
        <v>93</v>
      </c>
      <c r="W8" s="11">
        <v>81</v>
      </c>
      <c r="X8" s="11">
        <v>88</v>
      </c>
      <c r="Y8" s="11">
        <v>80</v>
      </c>
      <c r="Z8" s="11">
        <v>47</v>
      </c>
      <c r="AA8" s="11">
        <v>98</v>
      </c>
      <c r="AB8" s="11">
        <v>103</v>
      </c>
      <c r="AC8" s="11">
        <v>53</v>
      </c>
      <c r="AD8" s="11">
        <v>35</v>
      </c>
      <c r="AE8" s="11"/>
      <c r="AF8" s="11">
        <v>219</v>
      </c>
      <c r="AG8" s="11">
        <v>255</v>
      </c>
      <c r="AH8" s="11">
        <v>285</v>
      </c>
      <c r="AI8" s="11">
        <v>134</v>
      </c>
      <c r="AJ8" s="11">
        <v>14</v>
      </c>
      <c r="AK8" s="11"/>
      <c r="AL8" s="11">
        <v>282</v>
      </c>
      <c r="AM8" s="11">
        <v>317</v>
      </c>
      <c r="AN8" s="11">
        <v>117</v>
      </c>
      <c r="AO8" s="11">
        <v>185</v>
      </c>
      <c r="AP8" s="11">
        <v>105</v>
      </c>
      <c r="AQ8" s="11">
        <v>52</v>
      </c>
      <c r="AR8" s="11"/>
      <c r="AS8" s="11">
        <v>582</v>
      </c>
      <c r="AT8" s="11">
        <v>476</v>
      </c>
      <c r="AU8" s="11"/>
      <c r="AV8" s="11">
        <v>415</v>
      </c>
      <c r="AW8" s="11">
        <v>167</v>
      </c>
    </row>
    <row r="9" spans="2:49" ht="43.2" x14ac:dyDescent="0.3">
      <c r="B9" s="18" t="s">
        <v>639</v>
      </c>
      <c r="C9" s="17">
        <v>0.274746805708733</v>
      </c>
      <c r="D9" s="17">
        <v>0.27985145712460702</v>
      </c>
      <c r="E9" s="17">
        <v>0.27007964582552701</v>
      </c>
      <c r="F9" s="17"/>
      <c r="G9" s="17">
        <v>0.39467018900391898</v>
      </c>
      <c r="H9" s="17">
        <v>0.53717009907105295</v>
      </c>
      <c r="I9" s="17">
        <v>0.35814560658065198</v>
      </c>
      <c r="J9" s="17">
        <v>0.18676815047841899</v>
      </c>
      <c r="K9" s="17">
        <v>0.14520312302403801</v>
      </c>
      <c r="L9" s="17">
        <v>8.3414437740562605E-2</v>
      </c>
      <c r="M9" s="17"/>
      <c r="N9" s="17">
        <v>0.34323511477970098</v>
      </c>
      <c r="O9" s="17">
        <v>0.26087025183560197</v>
      </c>
      <c r="P9" s="17">
        <v>0.27991165354908298</v>
      </c>
      <c r="Q9" s="17">
        <v>0.210596641186964</v>
      </c>
      <c r="R9" s="17"/>
      <c r="S9" s="17">
        <v>0.39111559956299202</v>
      </c>
      <c r="T9" s="17">
        <v>0.30050246576225498</v>
      </c>
      <c r="U9" s="17">
        <v>0.17592815745099399</v>
      </c>
      <c r="V9" s="17">
        <v>0.24936633046613901</v>
      </c>
      <c r="W9" s="17">
        <v>0.21164846070323001</v>
      </c>
      <c r="X9" s="17">
        <v>0.28502840754699899</v>
      </c>
      <c r="Y9" s="17">
        <v>0.22084506644663701</v>
      </c>
      <c r="Z9" s="17">
        <v>0.393979973741028</v>
      </c>
      <c r="AA9" s="17">
        <v>0.30083840753477697</v>
      </c>
      <c r="AB9" s="17">
        <v>0.217354034461884</v>
      </c>
      <c r="AC9" s="17">
        <v>0.18768575392494399</v>
      </c>
      <c r="AD9" s="17">
        <v>0.30778900398838399</v>
      </c>
      <c r="AE9" s="17"/>
      <c r="AF9" s="17">
        <v>0.19072699359624901</v>
      </c>
      <c r="AG9" s="17">
        <v>0.21759822665841999</v>
      </c>
      <c r="AH9" s="17">
        <v>0.35805849403737999</v>
      </c>
      <c r="AI9" s="17">
        <v>0.39217927715563999</v>
      </c>
      <c r="AJ9" s="17">
        <v>0.59270512630198202</v>
      </c>
      <c r="AK9" s="17"/>
      <c r="AL9" s="17">
        <v>0.41742178071841102</v>
      </c>
      <c r="AM9" s="17">
        <v>0.19469554489673199</v>
      </c>
      <c r="AN9" s="17">
        <v>0.24326734438256201</v>
      </c>
      <c r="AO9" s="17">
        <v>0.24218945544325199</v>
      </c>
      <c r="AP9" s="17">
        <v>0.17280421990629</v>
      </c>
      <c r="AQ9" s="17">
        <v>0.38212891379664998</v>
      </c>
      <c r="AR9" s="17"/>
      <c r="AS9" s="17">
        <v>0.29382575670764</v>
      </c>
      <c r="AT9" s="17">
        <v>0.25139851159415799</v>
      </c>
      <c r="AU9" s="17"/>
      <c r="AV9" s="17">
        <v>0.30316570035232498</v>
      </c>
      <c r="AW9" s="17">
        <v>0.27063744546396601</v>
      </c>
    </row>
    <row r="10" spans="2:49" ht="43.2" x14ac:dyDescent="0.3">
      <c r="B10" s="18" t="s">
        <v>640</v>
      </c>
      <c r="C10" s="17">
        <v>0.65433127105522704</v>
      </c>
      <c r="D10" s="17">
        <v>0.63932959534701495</v>
      </c>
      <c r="E10" s="17">
        <v>0.66767142561639803</v>
      </c>
      <c r="F10" s="17"/>
      <c r="G10" s="17">
        <v>0.53769269005462805</v>
      </c>
      <c r="H10" s="17">
        <v>0.423549799656676</v>
      </c>
      <c r="I10" s="17">
        <v>0.52720454130376804</v>
      </c>
      <c r="J10" s="17">
        <v>0.73761998949728802</v>
      </c>
      <c r="K10" s="17">
        <v>0.80775115788667495</v>
      </c>
      <c r="L10" s="17">
        <v>0.84534951626505195</v>
      </c>
      <c r="M10" s="17"/>
      <c r="N10" s="17">
        <v>0.60621732039819298</v>
      </c>
      <c r="O10" s="17">
        <v>0.67763652804781105</v>
      </c>
      <c r="P10" s="17">
        <v>0.64656066421734404</v>
      </c>
      <c r="Q10" s="17">
        <v>0.68760160005833304</v>
      </c>
      <c r="R10" s="17"/>
      <c r="S10" s="17">
        <v>0.53699291871975996</v>
      </c>
      <c r="T10" s="17">
        <v>0.65293910998560001</v>
      </c>
      <c r="U10" s="17">
        <v>0.73645977071732205</v>
      </c>
      <c r="V10" s="17">
        <v>0.67210315121737196</v>
      </c>
      <c r="W10" s="17">
        <v>0.66667635988194696</v>
      </c>
      <c r="X10" s="17">
        <v>0.65238586095000894</v>
      </c>
      <c r="Y10" s="17">
        <v>0.68202131858156301</v>
      </c>
      <c r="Z10" s="17">
        <v>0.58501337642468998</v>
      </c>
      <c r="AA10" s="17">
        <v>0.65537382288190105</v>
      </c>
      <c r="AB10" s="17">
        <v>0.73280537145104296</v>
      </c>
      <c r="AC10" s="17">
        <v>0.71953129803862603</v>
      </c>
      <c r="AD10" s="17">
        <v>0.57174979762175504</v>
      </c>
      <c r="AE10" s="17"/>
      <c r="AF10" s="17">
        <v>0.73874471760356097</v>
      </c>
      <c r="AG10" s="17">
        <v>0.702451230717278</v>
      </c>
      <c r="AH10" s="17">
        <v>0.58908288043516699</v>
      </c>
      <c r="AI10" s="17">
        <v>0.56196132701175605</v>
      </c>
      <c r="AJ10" s="17">
        <v>0.40729487369801798</v>
      </c>
      <c r="AK10" s="17"/>
      <c r="AL10" s="17">
        <v>0.516794272147446</v>
      </c>
      <c r="AM10" s="17">
        <v>0.74636515919184399</v>
      </c>
      <c r="AN10" s="17">
        <v>0.65323808949817497</v>
      </c>
      <c r="AO10" s="17">
        <v>0.67200969028854196</v>
      </c>
      <c r="AP10" s="17">
        <v>0.78088736712790996</v>
      </c>
      <c r="AQ10" s="17">
        <v>0.52274726777506297</v>
      </c>
      <c r="AR10" s="17"/>
      <c r="AS10" s="17">
        <v>0.63722371391955901</v>
      </c>
      <c r="AT10" s="17">
        <v>0.67526702772279001</v>
      </c>
      <c r="AU10" s="17"/>
      <c r="AV10" s="17">
        <v>0.61808911093103003</v>
      </c>
      <c r="AW10" s="17">
        <v>0.68472926068745799</v>
      </c>
    </row>
    <row r="11" spans="2:49" x14ac:dyDescent="0.3">
      <c r="B11" s="18" t="s">
        <v>142</v>
      </c>
      <c r="C11" s="19">
        <v>7.0921923236040199E-2</v>
      </c>
      <c r="D11" s="19">
        <v>8.0818947528378496E-2</v>
      </c>
      <c r="E11" s="19">
        <v>6.2248928558075102E-2</v>
      </c>
      <c r="F11" s="19"/>
      <c r="G11" s="19">
        <v>6.7637120941452994E-2</v>
      </c>
      <c r="H11" s="19">
        <v>3.9280101272271301E-2</v>
      </c>
      <c r="I11" s="19">
        <v>0.11464985211558</v>
      </c>
      <c r="J11" s="19">
        <v>7.5611860024292904E-2</v>
      </c>
      <c r="K11" s="19">
        <v>4.7045719089286703E-2</v>
      </c>
      <c r="L11" s="19">
        <v>7.1236045994386002E-2</v>
      </c>
      <c r="M11" s="19"/>
      <c r="N11" s="19">
        <v>5.0547564822106802E-2</v>
      </c>
      <c r="O11" s="19">
        <v>6.1493220116587401E-2</v>
      </c>
      <c r="P11" s="19">
        <v>7.3527682233573102E-2</v>
      </c>
      <c r="Q11" s="19">
        <v>0.101801758754704</v>
      </c>
      <c r="R11" s="19"/>
      <c r="S11" s="19">
        <v>7.1891481717248296E-2</v>
      </c>
      <c r="T11" s="19">
        <v>4.6558424252144501E-2</v>
      </c>
      <c r="U11" s="19">
        <v>8.7612071831683999E-2</v>
      </c>
      <c r="V11" s="19">
        <v>7.8530518316488898E-2</v>
      </c>
      <c r="W11" s="19">
        <v>0.121675179414824</v>
      </c>
      <c r="X11" s="19">
        <v>6.2585731502991696E-2</v>
      </c>
      <c r="Y11" s="19">
        <v>9.71336149718003E-2</v>
      </c>
      <c r="Z11" s="19">
        <v>2.10066498342815E-2</v>
      </c>
      <c r="AA11" s="19">
        <v>4.3787769583321499E-2</v>
      </c>
      <c r="AB11" s="19">
        <v>4.9840594087072899E-2</v>
      </c>
      <c r="AC11" s="19">
        <v>9.2782948036429405E-2</v>
      </c>
      <c r="AD11" s="19">
        <v>0.12046119838986</v>
      </c>
      <c r="AE11" s="19"/>
      <c r="AF11" s="19">
        <v>7.0528288800189895E-2</v>
      </c>
      <c r="AG11" s="19">
        <v>7.9950542624301901E-2</v>
      </c>
      <c r="AH11" s="19">
        <v>5.2858625527453601E-2</v>
      </c>
      <c r="AI11" s="19">
        <v>4.5859395832603997E-2</v>
      </c>
      <c r="AJ11" s="19">
        <v>0</v>
      </c>
      <c r="AK11" s="19"/>
      <c r="AL11" s="19">
        <v>6.5783947134143206E-2</v>
      </c>
      <c r="AM11" s="19">
        <v>5.8939295911424001E-2</v>
      </c>
      <c r="AN11" s="19">
        <v>0.103494566119263</v>
      </c>
      <c r="AO11" s="19">
        <v>8.5800854268206495E-2</v>
      </c>
      <c r="AP11" s="19">
        <v>4.6308412965799899E-2</v>
      </c>
      <c r="AQ11" s="19">
        <v>9.5123818428287404E-2</v>
      </c>
      <c r="AR11" s="19"/>
      <c r="AS11" s="19">
        <v>6.8950529372801397E-2</v>
      </c>
      <c r="AT11" s="19">
        <v>7.3334460683052202E-2</v>
      </c>
      <c r="AU11" s="19"/>
      <c r="AV11" s="19">
        <v>7.8745188716644501E-2</v>
      </c>
      <c r="AW11" s="19">
        <v>4.46332938485762E-2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1085</v>
      </c>
      <c r="D7" s="10">
        <v>526</v>
      </c>
      <c r="E7" s="10">
        <v>555</v>
      </c>
      <c r="F7" s="10"/>
      <c r="G7" s="10">
        <v>153</v>
      </c>
      <c r="H7" s="10">
        <v>191</v>
      </c>
      <c r="I7" s="10">
        <v>158</v>
      </c>
      <c r="J7" s="10">
        <v>190</v>
      </c>
      <c r="K7" s="10">
        <v>170</v>
      </c>
      <c r="L7" s="10">
        <v>223</v>
      </c>
      <c r="M7" s="10"/>
      <c r="N7" s="10">
        <v>299</v>
      </c>
      <c r="O7" s="10">
        <v>296</v>
      </c>
      <c r="P7" s="10">
        <v>227</v>
      </c>
      <c r="Q7" s="10">
        <v>261</v>
      </c>
      <c r="R7" s="10"/>
      <c r="S7" s="10">
        <v>152</v>
      </c>
      <c r="T7" s="10">
        <v>152</v>
      </c>
      <c r="U7" s="10">
        <v>83</v>
      </c>
      <c r="V7" s="10">
        <v>104</v>
      </c>
      <c r="W7" s="10">
        <v>77</v>
      </c>
      <c r="X7" s="10">
        <v>85</v>
      </c>
      <c r="Y7" s="10">
        <v>88</v>
      </c>
      <c r="Z7" s="10">
        <v>42</v>
      </c>
      <c r="AA7" s="10">
        <v>113</v>
      </c>
      <c r="AB7" s="10">
        <v>98</v>
      </c>
      <c r="AC7" s="10">
        <v>54</v>
      </c>
      <c r="AD7" s="10">
        <v>37</v>
      </c>
      <c r="AE7" s="10"/>
      <c r="AF7" s="10">
        <v>241</v>
      </c>
      <c r="AG7" s="10">
        <v>262</v>
      </c>
      <c r="AH7" s="10">
        <v>283</v>
      </c>
      <c r="AI7" s="10">
        <v>124</v>
      </c>
      <c r="AJ7" s="10">
        <v>23</v>
      </c>
      <c r="AK7" s="10"/>
      <c r="AL7" s="10">
        <v>282</v>
      </c>
      <c r="AM7" s="10">
        <v>330</v>
      </c>
      <c r="AN7" s="10">
        <v>112</v>
      </c>
      <c r="AO7" s="10">
        <v>198</v>
      </c>
      <c r="AP7" s="10">
        <v>108</v>
      </c>
      <c r="AQ7" s="10">
        <v>55</v>
      </c>
      <c r="AR7" s="10"/>
      <c r="AS7" s="10">
        <v>583</v>
      </c>
      <c r="AT7" s="10">
        <v>502</v>
      </c>
      <c r="AU7" s="10"/>
      <c r="AV7" s="10">
        <v>392</v>
      </c>
      <c r="AW7" s="10">
        <v>191</v>
      </c>
    </row>
    <row r="8" spans="2:49" ht="30" customHeight="1" x14ac:dyDescent="0.3">
      <c r="B8" s="11" t="s">
        <v>20</v>
      </c>
      <c r="C8" s="11">
        <v>1081</v>
      </c>
      <c r="D8" s="11">
        <v>529</v>
      </c>
      <c r="E8" s="11">
        <v>548</v>
      </c>
      <c r="F8" s="11"/>
      <c r="G8" s="11">
        <v>151</v>
      </c>
      <c r="H8" s="11">
        <v>184</v>
      </c>
      <c r="I8" s="11">
        <v>182</v>
      </c>
      <c r="J8" s="11">
        <v>195</v>
      </c>
      <c r="K8" s="11">
        <v>161</v>
      </c>
      <c r="L8" s="11">
        <v>209</v>
      </c>
      <c r="M8" s="11"/>
      <c r="N8" s="11">
        <v>293</v>
      </c>
      <c r="O8" s="11">
        <v>291</v>
      </c>
      <c r="P8" s="11">
        <v>238</v>
      </c>
      <c r="Q8" s="11">
        <v>257</v>
      </c>
      <c r="R8" s="11"/>
      <c r="S8" s="11">
        <v>153</v>
      </c>
      <c r="T8" s="11">
        <v>147</v>
      </c>
      <c r="U8" s="11">
        <v>85</v>
      </c>
      <c r="V8" s="11">
        <v>102</v>
      </c>
      <c r="W8" s="11">
        <v>74</v>
      </c>
      <c r="X8" s="11">
        <v>88</v>
      </c>
      <c r="Y8" s="11">
        <v>85</v>
      </c>
      <c r="Z8" s="11">
        <v>40</v>
      </c>
      <c r="AA8" s="11">
        <v>120</v>
      </c>
      <c r="AB8" s="11">
        <v>99</v>
      </c>
      <c r="AC8" s="11">
        <v>52</v>
      </c>
      <c r="AD8" s="11">
        <v>37</v>
      </c>
      <c r="AE8" s="11"/>
      <c r="AF8" s="11">
        <v>241</v>
      </c>
      <c r="AG8" s="11">
        <v>262</v>
      </c>
      <c r="AH8" s="11">
        <v>286</v>
      </c>
      <c r="AI8" s="11">
        <v>124</v>
      </c>
      <c r="AJ8" s="11">
        <v>22</v>
      </c>
      <c r="AK8" s="11"/>
      <c r="AL8" s="11">
        <v>280</v>
      </c>
      <c r="AM8" s="11">
        <v>332</v>
      </c>
      <c r="AN8" s="11">
        <v>113</v>
      </c>
      <c r="AO8" s="11">
        <v>196</v>
      </c>
      <c r="AP8" s="11">
        <v>107</v>
      </c>
      <c r="AQ8" s="11">
        <v>54</v>
      </c>
      <c r="AR8" s="11"/>
      <c r="AS8" s="11">
        <v>577</v>
      </c>
      <c r="AT8" s="11">
        <v>504</v>
      </c>
      <c r="AU8" s="11"/>
      <c r="AV8" s="11">
        <v>388</v>
      </c>
      <c r="AW8" s="11">
        <v>190</v>
      </c>
    </row>
    <row r="9" spans="2:49" ht="43.2" x14ac:dyDescent="0.3">
      <c r="B9" s="18" t="s">
        <v>639</v>
      </c>
      <c r="C9" s="17">
        <v>0.15611791122092999</v>
      </c>
      <c r="D9" s="17">
        <v>0.179773325156971</v>
      </c>
      <c r="E9" s="17">
        <v>0.13444494745166399</v>
      </c>
      <c r="F9" s="17"/>
      <c r="G9" s="17">
        <v>0.27136396397436302</v>
      </c>
      <c r="H9" s="17">
        <v>0.35204747957482102</v>
      </c>
      <c r="I9" s="17">
        <v>0.15364141660008601</v>
      </c>
      <c r="J9" s="17">
        <v>9.0592873109092198E-2</v>
      </c>
      <c r="K9" s="17">
        <v>5.1130837239755998E-2</v>
      </c>
      <c r="L9" s="17">
        <v>4.4866627974017199E-2</v>
      </c>
      <c r="M9" s="17"/>
      <c r="N9" s="17">
        <v>0.25357835579589</v>
      </c>
      <c r="O9" s="17">
        <v>0.136710322523063</v>
      </c>
      <c r="P9" s="17">
        <v>0.12514713448255699</v>
      </c>
      <c r="Q9" s="17">
        <v>9.6830484092195496E-2</v>
      </c>
      <c r="R9" s="17"/>
      <c r="S9" s="17">
        <v>0.27417195759345298</v>
      </c>
      <c r="T9" s="17">
        <v>0.12222661410350801</v>
      </c>
      <c r="U9" s="17">
        <v>0.145979157801955</v>
      </c>
      <c r="V9" s="17">
        <v>0.15735025983006101</v>
      </c>
      <c r="W9" s="17">
        <v>9.7402059109409606E-2</v>
      </c>
      <c r="X9" s="17">
        <v>0.15868978493274999</v>
      </c>
      <c r="Y9" s="17">
        <v>0.12588451327545899</v>
      </c>
      <c r="Z9" s="17">
        <v>9.1816618036537401E-2</v>
      </c>
      <c r="AA9" s="17">
        <v>0.197821969053843</v>
      </c>
      <c r="AB9" s="17">
        <v>0.103600559206197</v>
      </c>
      <c r="AC9" s="17">
        <v>7.3184110356165996E-2</v>
      </c>
      <c r="AD9" s="17">
        <v>0.19276043843738599</v>
      </c>
      <c r="AE9" s="17"/>
      <c r="AF9" s="17">
        <v>8.6918364993546507E-2</v>
      </c>
      <c r="AG9" s="17">
        <v>0.109849139051272</v>
      </c>
      <c r="AH9" s="17">
        <v>0.20714265982660801</v>
      </c>
      <c r="AI9" s="17">
        <v>0.31327993616370797</v>
      </c>
      <c r="AJ9" s="17">
        <v>0.63807597370271796</v>
      </c>
      <c r="AK9" s="17"/>
      <c r="AL9" s="17">
        <v>0.298369687366356</v>
      </c>
      <c r="AM9" s="17">
        <v>0.10973011035025</v>
      </c>
      <c r="AN9" s="17">
        <v>0.112116160458648</v>
      </c>
      <c r="AO9" s="17">
        <v>9.9757280280731594E-2</v>
      </c>
      <c r="AP9" s="17">
        <v>6.4138322893305705E-2</v>
      </c>
      <c r="AQ9" s="17">
        <v>0.18085287373603501</v>
      </c>
      <c r="AR9" s="17"/>
      <c r="AS9" s="17">
        <v>0.176188988340822</v>
      </c>
      <c r="AT9" s="17">
        <v>0.133126634956614</v>
      </c>
      <c r="AU9" s="17"/>
      <c r="AV9" s="17">
        <v>0.18608192242585</v>
      </c>
      <c r="AW9" s="17">
        <v>0.155988065318754</v>
      </c>
    </row>
    <row r="10" spans="2:49" ht="43.2" x14ac:dyDescent="0.3">
      <c r="B10" s="18" t="s">
        <v>640</v>
      </c>
      <c r="C10" s="17">
        <v>0.77536708983652902</v>
      </c>
      <c r="D10" s="17">
        <v>0.74693488296295596</v>
      </c>
      <c r="E10" s="17">
        <v>0.80114634258363704</v>
      </c>
      <c r="F10" s="17"/>
      <c r="G10" s="17">
        <v>0.63712412182553702</v>
      </c>
      <c r="H10" s="17">
        <v>0.56890995583144899</v>
      </c>
      <c r="I10" s="17">
        <v>0.74283769383738696</v>
      </c>
      <c r="J10" s="17">
        <v>0.87212644107460002</v>
      </c>
      <c r="K10" s="17">
        <v>0.901354666783583</v>
      </c>
      <c r="L10" s="17">
        <v>0.89755027213153404</v>
      </c>
      <c r="M10" s="17"/>
      <c r="N10" s="17">
        <v>0.68645337140057106</v>
      </c>
      <c r="O10" s="17">
        <v>0.81054419276100997</v>
      </c>
      <c r="P10" s="17">
        <v>0.81218370445636501</v>
      </c>
      <c r="Q10" s="17">
        <v>0.80109865383585499</v>
      </c>
      <c r="R10" s="17"/>
      <c r="S10" s="17">
        <v>0.67032443162019595</v>
      </c>
      <c r="T10" s="17">
        <v>0.78898456088015101</v>
      </c>
      <c r="U10" s="17">
        <v>0.80776476718883405</v>
      </c>
      <c r="V10" s="17">
        <v>0.79974837235046503</v>
      </c>
      <c r="W10" s="17">
        <v>0.79462921761610605</v>
      </c>
      <c r="X10" s="17">
        <v>0.80511830070267298</v>
      </c>
      <c r="Y10" s="17">
        <v>0.77996558414621298</v>
      </c>
      <c r="Z10" s="17">
        <v>0.81349907435359103</v>
      </c>
      <c r="AA10" s="17">
        <v>0.70820537838847997</v>
      </c>
      <c r="AB10" s="17">
        <v>0.88666648572043805</v>
      </c>
      <c r="AC10" s="17">
        <v>0.82381353437912397</v>
      </c>
      <c r="AD10" s="17">
        <v>0.70526118260041504</v>
      </c>
      <c r="AE10" s="17"/>
      <c r="AF10" s="17">
        <v>0.85037976733959697</v>
      </c>
      <c r="AG10" s="17">
        <v>0.82598214957208804</v>
      </c>
      <c r="AH10" s="17">
        <v>0.708499342649342</v>
      </c>
      <c r="AI10" s="17">
        <v>0.64281138999764997</v>
      </c>
      <c r="AJ10" s="17">
        <v>0.36192402629728199</v>
      </c>
      <c r="AK10" s="17"/>
      <c r="AL10" s="17">
        <v>0.61326234418090897</v>
      </c>
      <c r="AM10" s="17">
        <v>0.82694791470706397</v>
      </c>
      <c r="AN10" s="17">
        <v>0.80008733950785005</v>
      </c>
      <c r="AO10" s="17">
        <v>0.84985690051153995</v>
      </c>
      <c r="AP10" s="17">
        <v>0.87254676533485298</v>
      </c>
      <c r="AQ10" s="17">
        <v>0.78643604588353599</v>
      </c>
      <c r="AR10" s="17"/>
      <c r="AS10" s="17">
        <v>0.77009794730263303</v>
      </c>
      <c r="AT10" s="17">
        <v>0.78140285517932795</v>
      </c>
      <c r="AU10" s="17"/>
      <c r="AV10" s="17">
        <v>0.76235116341264098</v>
      </c>
      <c r="AW10" s="17">
        <v>0.78591652889685804</v>
      </c>
    </row>
    <row r="11" spans="2:49" x14ac:dyDescent="0.3">
      <c r="B11" s="18" t="s">
        <v>142</v>
      </c>
      <c r="C11" s="19">
        <v>6.8514998942540997E-2</v>
      </c>
      <c r="D11" s="19">
        <v>7.3291791880072996E-2</v>
      </c>
      <c r="E11" s="19">
        <v>6.4408709964698496E-2</v>
      </c>
      <c r="F11" s="19"/>
      <c r="G11" s="19">
        <v>9.1511914200099798E-2</v>
      </c>
      <c r="H11" s="19">
        <v>7.9042564593730102E-2</v>
      </c>
      <c r="I11" s="19">
        <v>0.103520889562528</v>
      </c>
      <c r="J11" s="19">
        <v>3.7280685816308001E-2</v>
      </c>
      <c r="K11" s="19">
        <v>4.7514495976661401E-2</v>
      </c>
      <c r="L11" s="19">
        <v>5.7583099894448701E-2</v>
      </c>
      <c r="M11" s="19"/>
      <c r="N11" s="19">
        <v>5.9968272803539099E-2</v>
      </c>
      <c r="O11" s="19">
        <v>5.2745484715927299E-2</v>
      </c>
      <c r="P11" s="19">
        <v>6.2669161061078296E-2</v>
      </c>
      <c r="Q11" s="19">
        <v>0.10207086207195</v>
      </c>
      <c r="R11" s="19"/>
      <c r="S11" s="19">
        <v>5.5503610786351597E-2</v>
      </c>
      <c r="T11" s="19">
        <v>8.8788825016341194E-2</v>
      </c>
      <c r="U11" s="19">
        <v>4.6256075009211202E-2</v>
      </c>
      <c r="V11" s="19">
        <v>4.2901367819473998E-2</v>
      </c>
      <c r="W11" s="19">
        <v>0.10796872327448399</v>
      </c>
      <c r="X11" s="19">
        <v>3.61919143645765E-2</v>
      </c>
      <c r="Y11" s="19">
        <v>9.4149902578327893E-2</v>
      </c>
      <c r="Z11" s="19">
        <v>9.4684307609871704E-2</v>
      </c>
      <c r="AA11" s="19">
        <v>9.3972652557676395E-2</v>
      </c>
      <c r="AB11" s="19">
        <v>9.7329550733649198E-3</v>
      </c>
      <c r="AC11" s="19">
        <v>0.10300235526470999</v>
      </c>
      <c r="AD11" s="19">
        <v>0.101978378962199</v>
      </c>
      <c r="AE11" s="19"/>
      <c r="AF11" s="19">
        <v>6.2701867666856398E-2</v>
      </c>
      <c r="AG11" s="19">
        <v>6.4168711376639598E-2</v>
      </c>
      <c r="AH11" s="19">
        <v>8.4357997524050002E-2</v>
      </c>
      <c r="AI11" s="19">
        <v>4.3908673838641797E-2</v>
      </c>
      <c r="AJ11" s="19">
        <v>0</v>
      </c>
      <c r="AK11" s="19"/>
      <c r="AL11" s="19">
        <v>8.8367968452735396E-2</v>
      </c>
      <c r="AM11" s="19">
        <v>6.3321974942685599E-2</v>
      </c>
      <c r="AN11" s="19">
        <v>8.7796500033501396E-2</v>
      </c>
      <c r="AO11" s="19">
        <v>5.0385819207728499E-2</v>
      </c>
      <c r="AP11" s="19">
        <v>6.3314911771841398E-2</v>
      </c>
      <c r="AQ11" s="19">
        <v>3.2711080380429101E-2</v>
      </c>
      <c r="AR11" s="19"/>
      <c r="AS11" s="19">
        <v>5.3713064356545798E-2</v>
      </c>
      <c r="AT11" s="19">
        <v>8.5470509864058394E-2</v>
      </c>
      <c r="AU11" s="19"/>
      <c r="AV11" s="19">
        <v>5.1566914161508701E-2</v>
      </c>
      <c r="AW11" s="19">
        <v>5.8095405784388598E-2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1146</v>
      </c>
      <c r="D7" s="10">
        <v>554</v>
      </c>
      <c r="E7" s="10">
        <v>587</v>
      </c>
      <c r="F7" s="10"/>
      <c r="G7" s="10">
        <v>155</v>
      </c>
      <c r="H7" s="10">
        <v>206</v>
      </c>
      <c r="I7" s="10">
        <v>182</v>
      </c>
      <c r="J7" s="10">
        <v>180</v>
      </c>
      <c r="K7" s="10">
        <v>166</v>
      </c>
      <c r="L7" s="10">
        <v>257</v>
      </c>
      <c r="M7" s="10"/>
      <c r="N7" s="10">
        <v>307</v>
      </c>
      <c r="O7" s="10">
        <v>307</v>
      </c>
      <c r="P7" s="10">
        <v>223</v>
      </c>
      <c r="Q7" s="10">
        <v>305</v>
      </c>
      <c r="R7" s="10"/>
      <c r="S7" s="10">
        <v>150</v>
      </c>
      <c r="T7" s="10">
        <v>161</v>
      </c>
      <c r="U7" s="10">
        <v>93</v>
      </c>
      <c r="V7" s="10">
        <v>98</v>
      </c>
      <c r="W7" s="10">
        <v>75</v>
      </c>
      <c r="X7" s="10">
        <v>106</v>
      </c>
      <c r="Y7" s="10">
        <v>97</v>
      </c>
      <c r="Z7" s="10">
        <v>39</v>
      </c>
      <c r="AA7" s="10">
        <v>125</v>
      </c>
      <c r="AB7" s="10">
        <v>104</v>
      </c>
      <c r="AC7" s="10">
        <v>63</v>
      </c>
      <c r="AD7" s="10">
        <v>35</v>
      </c>
      <c r="AE7" s="10"/>
      <c r="AF7" s="10">
        <v>256</v>
      </c>
      <c r="AG7" s="10">
        <v>289</v>
      </c>
      <c r="AH7" s="10">
        <v>289</v>
      </c>
      <c r="AI7" s="10">
        <v>141</v>
      </c>
      <c r="AJ7" s="10">
        <v>19</v>
      </c>
      <c r="AK7" s="10"/>
      <c r="AL7" s="10">
        <v>293</v>
      </c>
      <c r="AM7" s="10">
        <v>325</v>
      </c>
      <c r="AN7" s="10">
        <v>132</v>
      </c>
      <c r="AO7" s="10">
        <v>218</v>
      </c>
      <c r="AP7" s="10">
        <v>121</v>
      </c>
      <c r="AQ7" s="10">
        <v>57</v>
      </c>
      <c r="AR7" s="10"/>
      <c r="AS7" s="10">
        <v>631</v>
      </c>
      <c r="AT7" s="10">
        <v>515</v>
      </c>
      <c r="AU7" s="10"/>
      <c r="AV7" s="10">
        <v>455</v>
      </c>
      <c r="AW7" s="10">
        <v>176</v>
      </c>
    </row>
    <row r="8" spans="2:49" ht="30" customHeight="1" x14ac:dyDescent="0.3">
      <c r="B8" s="11" t="s">
        <v>20</v>
      </c>
      <c r="C8" s="11">
        <v>1149</v>
      </c>
      <c r="D8" s="11">
        <v>566</v>
      </c>
      <c r="E8" s="11">
        <v>578</v>
      </c>
      <c r="F8" s="11"/>
      <c r="G8" s="11">
        <v>154</v>
      </c>
      <c r="H8" s="11">
        <v>198</v>
      </c>
      <c r="I8" s="11">
        <v>213</v>
      </c>
      <c r="J8" s="11">
        <v>185</v>
      </c>
      <c r="K8" s="11">
        <v>158</v>
      </c>
      <c r="L8" s="11">
        <v>241</v>
      </c>
      <c r="M8" s="11"/>
      <c r="N8" s="11">
        <v>304</v>
      </c>
      <c r="O8" s="11">
        <v>303</v>
      </c>
      <c r="P8" s="11">
        <v>235</v>
      </c>
      <c r="Q8" s="11">
        <v>303</v>
      </c>
      <c r="R8" s="11"/>
      <c r="S8" s="11">
        <v>152</v>
      </c>
      <c r="T8" s="11">
        <v>156</v>
      </c>
      <c r="U8" s="11">
        <v>96</v>
      </c>
      <c r="V8" s="11">
        <v>97</v>
      </c>
      <c r="W8" s="11">
        <v>71</v>
      </c>
      <c r="X8" s="11">
        <v>111</v>
      </c>
      <c r="Y8" s="11">
        <v>94</v>
      </c>
      <c r="Z8" s="11">
        <v>37</v>
      </c>
      <c r="AA8" s="11">
        <v>132</v>
      </c>
      <c r="AB8" s="11">
        <v>106</v>
      </c>
      <c r="AC8" s="11">
        <v>62</v>
      </c>
      <c r="AD8" s="11">
        <v>35</v>
      </c>
      <c r="AE8" s="11"/>
      <c r="AF8" s="11">
        <v>258</v>
      </c>
      <c r="AG8" s="11">
        <v>291</v>
      </c>
      <c r="AH8" s="11">
        <v>290</v>
      </c>
      <c r="AI8" s="11">
        <v>142</v>
      </c>
      <c r="AJ8" s="11">
        <v>18</v>
      </c>
      <c r="AK8" s="11"/>
      <c r="AL8" s="11">
        <v>294</v>
      </c>
      <c r="AM8" s="11">
        <v>328</v>
      </c>
      <c r="AN8" s="11">
        <v>133</v>
      </c>
      <c r="AO8" s="11">
        <v>216</v>
      </c>
      <c r="AP8" s="11">
        <v>120</v>
      </c>
      <c r="AQ8" s="11">
        <v>57</v>
      </c>
      <c r="AR8" s="11"/>
      <c r="AS8" s="11">
        <v>630</v>
      </c>
      <c r="AT8" s="11">
        <v>519</v>
      </c>
      <c r="AU8" s="11"/>
      <c r="AV8" s="11">
        <v>453</v>
      </c>
      <c r="AW8" s="11">
        <v>177</v>
      </c>
    </row>
    <row r="9" spans="2:49" ht="43.2" x14ac:dyDescent="0.3">
      <c r="B9" s="18" t="s">
        <v>639</v>
      </c>
      <c r="C9" s="17">
        <v>8.4992581947051296E-2</v>
      </c>
      <c r="D9" s="17">
        <v>0.106515104738115</v>
      </c>
      <c r="E9" s="17">
        <v>6.2747430714036198E-2</v>
      </c>
      <c r="F9" s="17"/>
      <c r="G9" s="17">
        <v>0.107867585337559</v>
      </c>
      <c r="H9" s="17">
        <v>0.242576651074422</v>
      </c>
      <c r="I9" s="17">
        <v>0.100353509884557</v>
      </c>
      <c r="J9" s="17">
        <v>1.7722288314042999E-2</v>
      </c>
      <c r="K9" s="17">
        <v>1.74329256771284E-2</v>
      </c>
      <c r="L9" s="17">
        <v>2.31060594780504E-2</v>
      </c>
      <c r="M9" s="17"/>
      <c r="N9" s="17">
        <v>0.14797630460230099</v>
      </c>
      <c r="O9" s="17">
        <v>5.4697566324845702E-2</v>
      </c>
      <c r="P9" s="17">
        <v>0.100160441639986</v>
      </c>
      <c r="Q9" s="17">
        <v>4.1448614421062298E-2</v>
      </c>
      <c r="R9" s="17"/>
      <c r="S9" s="17">
        <v>0.163816285074803</v>
      </c>
      <c r="T9" s="17">
        <v>8.82670701699316E-2</v>
      </c>
      <c r="U9" s="17">
        <v>4.6222548194557199E-2</v>
      </c>
      <c r="V9" s="17">
        <v>0.10644726455850299</v>
      </c>
      <c r="W9" s="17">
        <v>1.26406181940377E-2</v>
      </c>
      <c r="X9" s="17">
        <v>4.3259730465427498E-2</v>
      </c>
      <c r="Y9" s="17">
        <v>4.3761746701369397E-2</v>
      </c>
      <c r="Z9" s="17">
        <v>0</v>
      </c>
      <c r="AA9" s="17">
        <v>0.14603921449212501</v>
      </c>
      <c r="AB9" s="17">
        <v>6.9999629751093001E-2</v>
      </c>
      <c r="AC9" s="17">
        <v>7.9636989246538697E-2</v>
      </c>
      <c r="AD9" s="17">
        <v>7.9513284891422606E-2</v>
      </c>
      <c r="AE9" s="17"/>
      <c r="AF9" s="17">
        <v>3.3561887893352897E-2</v>
      </c>
      <c r="AG9" s="17">
        <v>4.9393904489929898E-2</v>
      </c>
      <c r="AH9" s="17">
        <v>0.10468693620316299</v>
      </c>
      <c r="AI9" s="17">
        <v>0.21182464734232401</v>
      </c>
      <c r="AJ9" s="17">
        <v>0.35934344366083798</v>
      </c>
      <c r="AK9" s="17"/>
      <c r="AL9" s="17">
        <v>0.18064765349612499</v>
      </c>
      <c r="AM9" s="17">
        <v>6.4674986656043196E-2</v>
      </c>
      <c r="AN9" s="17">
        <v>7.1446788759414903E-2</v>
      </c>
      <c r="AO9" s="17">
        <v>2.3348459157368599E-2</v>
      </c>
      <c r="AP9" s="17">
        <v>3.9968699986987898E-2</v>
      </c>
      <c r="AQ9" s="17">
        <v>6.8767595826247793E-2</v>
      </c>
      <c r="AR9" s="17"/>
      <c r="AS9" s="17">
        <v>0.10389192791530601</v>
      </c>
      <c r="AT9" s="17">
        <v>6.20858990555406E-2</v>
      </c>
      <c r="AU9" s="17"/>
      <c r="AV9" s="17">
        <v>0.115411305356479</v>
      </c>
      <c r="AW9" s="17">
        <v>7.4343244159215199E-2</v>
      </c>
    </row>
    <row r="10" spans="2:49" ht="43.2" x14ac:dyDescent="0.3">
      <c r="B10" s="18" t="s">
        <v>640</v>
      </c>
      <c r="C10" s="17">
        <v>0.86888201117149599</v>
      </c>
      <c r="D10" s="17">
        <v>0.85515614509365401</v>
      </c>
      <c r="E10" s="17">
        <v>0.88307940461844303</v>
      </c>
      <c r="F10" s="17"/>
      <c r="G10" s="17">
        <v>0.83747564527342799</v>
      </c>
      <c r="H10" s="17">
        <v>0.69451528647452598</v>
      </c>
      <c r="I10" s="17">
        <v>0.84041777350004598</v>
      </c>
      <c r="J10" s="17">
        <v>0.94841207171869302</v>
      </c>
      <c r="K10" s="17">
        <v>0.95720616116855095</v>
      </c>
      <c r="L10" s="17">
        <v>0.93861583750567701</v>
      </c>
      <c r="M10" s="17"/>
      <c r="N10" s="17">
        <v>0.79557725075098296</v>
      </c>
      <c r="O10" s="17">
        <v>0.91650627392244699</v>
      </c>
      <c r="P10" s="17">
        <v>0.85258348207929302</v>
      </c>
      <c r="Q10" s="17">
        <v>0.90895421724569703</v>
      </c>
      <c r="R10" s="17"/>
      <c r="S10" s="17">
        <v>0.75677427672862396</v>
      </c>
      <c r="T10" s="17">
        <v>0.88611428546843596</v>
      </c>
      <c r="U10" s="17">
        <v>0.91111804713444799</v>
      </c>
      <c r="V10" s="17">
        <v>0.87637802642997897</v>
      </c>
      <c r="W10" s="17">
        <v>0.93223968471614904</v>
      </c>
      <c r="X10" s="17">
        <v>0.92111521044634603</v>
      </c>
      <c r="Y10" s="17">
        <v>0.87941842155729899</v>
      </c>
      <c r="Z10" s="17">
        <v>0.87369373900487901</v>
      </c>
      <c r="AA10" s="17">
        <v>0.80591390139451902</v>
      </c>
      <c r="AB10" s="17">
        <v>0.90663374348874703</v>
      </c>
      <c r="AC10" s="17">
        <v>0.87877416926514895</v>
      </c>
      <c r="AD10" s="17">
        <v>0.92048671510857705</v>
      </c>
      <c r="AE10" s="17"/>
      <c r="AF10" s="17">
        <v>0.93988162370235995</v>
      </c>
      <c r="AG10" s="17">
        <v>0.92784999679232105</v>
      </c>
      <c r="AH10" s="17">
        <v>0.85507608717303496</v>
      </c>
      <c r="AI10" s="17">
        <v>0.70316374488573696</v>
      </c>
      <c r="AJ10" s="17">
        <v>0.51363083750151695</v>
      </c>
      <c r="AK10" s="17"/>
      <c r="AL10" s="17">
        <v>0.74439331418346999</v>
      </c>
      <c r="AM10" s="17">
        <v>0.90106216828575303</v>
      </c>
      <c r="AN10" s="17">
        <v>0.86745884547535801</v>
      </c>
      <c r="AO10" s="17">
        <v>0.94007302107639501</v>
      </c>
      <c r="AP10" s="17">
        <v>0.92962081416049702</v>
      </c>
      <c r="AQ10" s="17">
        <v>0.93123240417375197</v>
      </c>
      <c r="AR10" s="17"/>
      <c r="AS10" s="17">
        <v>0.84554034474087902</v>
      </c>
      <c r="AT10" s="17">
        <v>0.89717294525903901</v>
      </c>
      <c r="AU10" s="17"/>
      <c r="AV10" s="17">
        <v>0.83147573699792998</v>
      </c>
      <c r="AW10" s="17">
        <v>0.88161787136696401</v>
      </c>
    </row>
    <row r="11" spans="2:49" x14ac:dyDescent="0.3">
      <c r="B11" s="18" t="s">
        <v>142</v>
      </c>
      <c r="C11" s="19">
        <v>4.6125406881452703E-2</v>
      </c>
      <c r="D11" s="19">
        <v>3.8328750168230903E-2</v>
      </c>
      <c r="E11" s="19">
        <v>5.4173164667521201E-2</v>
      </c>
      <c r="F11" s="19"/>
      <c r="G11" s="19">
        <v>5.4656769389013801E-2</v>
      </c>
      <c r="H11" s="19">
        <v>6.2908062451052293E-2</v>
      </c>
      <c r="I11" s="19">
        <v>5.9228716615397102E-2</v>
      </c>
      <c r="J11" s="19">
        <v>3.3865639967263599E-2</v>
      </c>
      <c r="K11" s="19">
        <v>2.5360913154320701E-2</v>
      </c>
      <c r="L11" s="19">
        <v>3.8278103016272602E-2</v>
      </c>
      <c r="M11" s="19"/>
      <c r="N11" s="19">
        <v>5.6446444646715797E-2</v>
      </c>
      <c r="O11" s="19">
        <v>2.8796159752706801E-2</v>
      </c>
      <c r="P11" s="19">
        <v>4.7256076280720503E-2</v>
      </c>
      <c r="Q11" s="19">
        <v>4.95971683332403E-2</v>
      </c>
      <c r="R11" s="19"/>
      <c r="S11" s="19">
        <v>7.9409438196572896E-2</v>
      </c>
      <c r="T11" s="19">
        <v>2.5618644361632002E-2</v>
      </c>
      <c r="U11" s="19">
        <v>4.2659404670995098E-2</v>
      </c>
      <c r="V11" s="19">
        <v>1.71747090115183E-2</v>
      </c>
      <c r="W11" s="19">
        <v>5.5119697089813097E-2</v>
      </c>
      <c r="X11" s="19">
        <v>3.5625059088226503E-2</v>
      </c>
      <c r="Y11" s="19">
        <v>7.6819831741332001E-2</v>
      </c>
      <c r="Z11" s="19">
        <v>0.12630626099512099</v>
      </c>
      <c r="AA11" s="19">
        <v>4.8046884113355601E-2</v>
      </c>
      <c r="AB11" s="19">
        <v>2.33666267601601E-2</v>
      </c>
      <c r="AC11" s="19">
        <v>4.1588841488312503E-2</v>
      </c>
      <c r="AD11" s="19">
        <v>0</v>
      </c>
      <c r="AE11" s="19"/>
      <c r="AF11" s="19">
        <v>2.6556488404286899E-2</v>
      </c>
      <c r="AG11" s="19">
        <v>2.2756098717749002E-2</v>
      </c>
      <c r="AH11" s="19">
        <v>4.02369766238014E-2</v>
      </c>
      <c r="AI11" s="19">
        <v>8.5011607771939293E-2</v>
      </c>
      <c r="AJ11" s="19">
        <v>0.12702571883764499</v>
      </c>
      <c r="AK11" s="19"/>
      <c r="AL11" s="19">
        <v>7.4959032320404503E-2</v>
      </c>
      <c r="AM11" s="19">
        <v>3.42628450582039E-2</v>
      </c>
      <c r="AN11" s="19">
        <v>6.1094365765226998E-2</v>
      </c>
      <c r="AO11" s="19">
        <v>3.6578519766236703E-2</v>
      </c>
      <c r="AP11" s="19">
        <v>3.0410485852515198E-2</v>
      </c>
      <c r="AQ11" s="19">
        <v>0</v>
      </c>
      <c r="AR11" s="19"/>
      <c r="AS11" s="19">
        <v>5.0567727343815302E-2</v>
      </c>
      <c r="AT11" s="19">
        <v>4.0741155685420097E-2</v>
      </c>
      <c r="AU11" s="19"/>
      <c r="AV11" s="19">
        <v>5.3112957645590902E-2</v>
      </c>
      <c r="AW11" s="19">
        <v>4.4038884473820497E-2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1072</v>
      </c>
      <c r="D7" s="10">
        <v>521</v>
      </c>
      <c r="E7" s="10">
        <v>548</v>
      </c>
      <c r="F7" s="10"/>
      <c r="G7" s="10">
        <v>168</v>
      </c>
      <c r="H7" s="10">
        <v>189</v>
      </c>
      <c r="I7" s="10">
        <v>155</v>
      </c>
      <c r="J7" s="10">
        <v>172</v>
      </c>
      <c r="K7" s="10">
        <v>162</v>
      </c>
      <c r="L7" s="10">
        <v>226</v>
      </c>
      <c r="M7" s="10"/>
      <c r="N7" s="10">
        <v>299</v>
      </c>
      <c r="O7" s="10">
        <v>287</v>
      </c>
      <c r="P7" s="10">
        <v>208</v>
      </c>
      <c r="Q7" s="10">
        <v>274</v>
      </c>
      <c r="R7" s="10"/>
      <c r="S7" s="10">
        <v>157</v>
      </c>
      <c r="T7" s="10">
        <v>154</v>
      </c>
      <c r="U7" s="10">
        <v>74</v>
      </c>
      <c r="V7" s="10">
        <v>94</v>
      </c>
      <c r="W7" s="10">
        <v>86</v>
      </c>
      <c r="X7" s="10">
        <v>98</v>
      </c>
      <c r="Y7" s="10">
        <v>80</v>
      </c>
      <c r="Z7" s="10">
        <v>49</v>
      </c>
      <c r="AA7" s="10">
        <v>110</v>
      </c>
      <c r="AB7" s="10">
        <v>88</v>
      </c>
      <c r="AC7" s="10">
        <v>52</v>
      </c>
      <c r="AD7" s="10">
        <v>30</v>
      </c>
      <c r="AE7" s="10"/>
      <c r="AF7" s="10">
        <v>207</v>
      </c>
      <c r="AG7" s="10">
        <v>278</v>
      </c>
      <c r="AH7" s="10">
        <v>274</v>
      </c>
      <c r="AI7" s="10">
        <v>157</v>
      </c>
      <c r="AJ7" s="10">
        <v>19</v>
      </c>
      <c r="AK7" s="10"/>
      <c r="AL7" s="10">
        <v>304</v>
      </c>
      <c r="AM7" s="10">
        <v>305</v>
      </c>
      <c r="AN7" s="10">
        <v>125</v>
      </c>
      <c r="AO7" s="10">
        <v>178</v>
      </c>
      <c r="AP7" s="10">
        <v>106</v>
      </c>
      <c r="AQ7" s="10">
        <v>53</v>
      </c>
      <c r="AR7" s="10"/>
      <c r="AS7" s="10">
        <v>571</v>
      </c>
      <c r="AT7" s="10">
        <v>501</v>
      </c>
      <c r="AU7" s="10"/>
      <c r="AV7" s="10">
        <v>397</v>
      </c>
      <c r="AW7" s="10">
        <v>174</v>
      </c>
    </row>
    <row r="8" spans="2:49" ht="30" customHeight="1" x14ac:dyDescent="0.3">
      <c r="B8" s="11" t="s">
        <v>20</v>
      </c>
      <c r="C8" s="11">
        <v>1070</v>
      </c>
      <c r="D8" s="11">
        <v>527</v>
      </c>
      <c r="E8" s="11">
        <v>540</v>
      </c>
      <c r="F8" s="11"/>
      <c r="G8" s="11">
        <v>166</v>
      </c>
      <c r="H8" s="11">
        <v>182</v>
      </c>
      <c r="I8" s="11">
        <v>180</v>
      </c>
      <c r="J8" s="11">
        <v>177</v>
      </c>
      <c r="K8" s="11">
        <v>155</v>
      </c>
      <c r="L8" s="11">
        <v>210</v>
      </c>
      <c r="M8" s="11"/>
      <c r="N8" s="11">
        <v>292</v>
      </c>
      <c r="O8" s="11">
        <v>282</v>
      </c>
      <c r="P8" s="11">
        <v>219</v>
      </c>
      <c r="Q8" s="11">
        <v>272</v>
      </c>
      <c r="R8" s="11"/>
      <c r="S8" s="11">
        <v>158</v>
      </c>
      <c r="T8" s="11">
        <v>148</v>
      </c>
      <c r="U8" s="11">
        <v>76</v>
      </c>
      <c r="V8" s="11">
        <v>93</v>
      </c>
      <c r="W8" s="11">
        <v>83</v>
      </c>
      <c r="X8" s="11">
        <v>102</v>
      </c>
      <c r="Y8" s="11">
        <v>77</v>
      </c>
      <c r="Z8" s="11">
        <v>48</v>
      </c>
      <c r="AA8" s="11">
        <v>114</v>
      </c>
      <c r="AB8" s="11">
        <v>90</v>
      </c>
      <c r="AC8" s="11">
        <v>51</v>
      </c>
      <c r="AD8" s="11">
        <v>31</v>
      </c>
      <c r="AE8" s="11"/>
      <c r="AF8" s="11">
        <v>207</v>
      </c>
      <c r="AG8" s="11">
        <v>280</v>
      </c>
      <c r="AH8" s="11">
        <v>275</v>
      </c>
      <c r="AI8" s="11">
        <v>156</v>
      </c>
      <c r="AJ8" s="11">
        <v>18</v>
      </c>
      <c r="AK8" s="11"/>
      <c r="AL8" s="11">
        <v>306</v>
      </c>
      <c r="AM8" s="11">
        <v>308</v>
      </c>
      <c r="AN8" s="11">
        <v>125</v>
      </c>
      <c r="AO8" s="11">
        <v>175</v>
      </c>
      <c r="AP8" s="11">
        <v>103</v>
      </c>
      <c r="AQ8" s="11">
        <v>52</v>
      </c>
      <c r="AR8" s="11"/>
      <c r="AS8" s="11">
        <v>566</v>
      </c>
      <c r="AT8" s="11">
        <v>503</v>
      </c>
      <c r="AU8" s="11"/>
      <c r="AV8" s="11">
        <v>394</v>
      </c>
      <c r="AW8" s="11">
        <v>173</v>
      </c>
    </row>
    <row r="9" spans="2:49" ht="43.2" x14ac:dyDescent="0.3">
      <c r="B9" s="18" t="s">
        <v>639</v>
      </c>
      <c r="C9" s="17">
        <v>7.1955395213789894E-2</v>
      </c>
      <c r="D9" s="17">
        <v>9.8452464331430498E-2</v>
      </c>
      <c r="E9" s="17">
        <v>4.44627967046873E-2</v>
      </c>
      <c r="F9" s="17"/>
      <c r="G9" s="17">
        <v>0.106752399411669</v>
      </c>
      <c r="H9" s="17">
        <v>0.18715236042730701</v>
      </c>
      <c r="I9" s="17">
        <v>9.5088058080943699E-2</v>
      </c>
      <c r="J9" s="17">
        <v>2.95560841273875E-2</v>
      </c>
      <c r="K9" s="17">
        <v>6.7338161797513502E-3</v>
      </c>
      <c r="L9" s="17">
        <v>8.3926997114539392E-3</v>
      </c>
      <c r="M9" s="17"/>
      <c r="N9" s="17">
        <v>0.133672217232748</v>
      </c>
      <c r="O9" s="17">
        <v>4.2232347344557802E-2</v>
      </c>
      <c r="P9" s="17">
        <v>8.6388305291443798E-2</v>
      </c>
      <c r="Q9" s="17">
        <v>2.6031862732014001E-2</v>
      </c>
      <c r="R9" s="17"/>
      <c r="S9" s="17">
        <v>0.14672103759695301</v>
      </c>
      <c r="T9" s="17">
        <v>5.9138129227981E-2</v>
      </c>
      <c r="U9" s="17">
        <v>3.1831199422056602E-2</v>
      </c>
      <c r="V9" s="17">
        <v>8.1836432067193599E-2</v>
      </c>
      <c r="W9" s="17">
        <v>3.4604169915419099E-2</v>
      </c>
      <c r="X9" s="17">
        <v>4.6017958883999503E-2</v>
      </c>
      <c r="Y9" s="17">
        <v>4.1486832130160398E-2</v>
      </c>
      <c r="Z9" s="17">
        <v>2.7377716024486399E-2</v>
      </c>
      <c r="AA9" s="17">
        <v>9.5755896134243595E-2</v>
      </c>
      <c r="AB9" s="17">
        <v>7.9865174141248399E-2</v>
      </c>
      <c r="AC9" s="17">
        <v>7.8591336081213103E-2</v>
      </c>
      <c r="AD9" s="17">
        <v>2.7907254625715201E-2</v>
      </c>
      <c r="AE9" s="17"/>
      <c r="AF9" s="17">
        <v>3.5485542604061303E-2</v>
      </c>
      <c r="AG9" s="17">
        <v>3.6082355540461603E-2</v>
      </c>
      <c r="AH9" s="17">
        <v>9.0877203722424402E-2</v>
      </c>
      <c r="AI9" s="17">
        <v>0.18365911323574799</v>
      </c>
      <c r="AJ9" s="17">
        <v>0.16335706037397801</v>
      </c>
      <c r="AK9" s="17"/>
      <c r="AL9" s="17">
        <v>0.15752455737666901</v>
      </c>
      <c r="AM9" s="17">
        <v>4.7645648071354102E-2</v>
      </c>
      <c r="AN9" s="17">
        <v>4.9476326468170302E-2</v>
      </c>
      <c r="AO9" s="17">
        <v>2.2404658031132001E-2</v>
      </c>
      <c r="AP9" s="17">
        <v>2.7031139605490001E-2</v>
      </c>
      <c r="AQ9" s="17">
        <v>2.38682332354429E-2</v>
      </c>
      <c r="AR9" s="17"/>
      <c r="AS9" s="17">
        <v>9.5629886472438502E-2</v>
      </c>
      <c r="AT9" s="17">
        <v>4.5315726374923801E-2</v>
      </c>
      <c r="AU9" s="17"/>
      <c r="AV9" s="17">
        <v>8.8501810522973998E-2</v>
      </c>
      <c r="AW9" s="17">
        <v>0.111901419658972</v>
      </c>
    </row>
    <row r="10" spans="2:49" ht="43.2" x14ac:dyDescent="0.3">
      <c r="B10" s="18" t="s">
        <v>640</v>
      </c>
      <c r="C10" s="17">
        <v>0.87766785193149299</v>
      </c>
      <c r="D10" s="17">
        <v>0.85843307683472603</v>
      </c>
      <c r="E10" s="17">
        <v>0.89777743006325295</v>
      </c>
      <c r="F10" s="17"/>
      <c r="G10" s="17">
        <v>0.80854403513950701</v>
      </c>
      <c r="H10" s="17">
        <v>0.78509476024510705</v>
      </c>
      <c r="I10" s="17">
        <v>0.84095580530690694</v>
      </c>
      <c r="J10" s="17">
        <v>0.91846252719376997</v>
      </c>
      <c r="K10" s="17">
        <v>0.94274927133937503</v>
      </c>
      <c r="L10" s="17">
        <v>0.96180204942872105</v>
      </c>
      <c r="M10" s="17"/>
      <c r="N10" s="17">
        <v>0.82238253268855599</v>
      </c>
      <c r="O10" s="17">
        <v>0.92071191065617197</v>
      </c>
      <c r="P10" s="17">
        <v>0.86809565108063302</v>
      </c>
      <c r="Q10" s="17">
        <v>0.90183988984952801</v>
      </c>
      <c r="R10" s="17"/>
      <c r="S10" s="17">
        <v>0.78825260424135302</v>
      </c>
      <c r="T10" s="17">
        <v>0.90823080186679495</v>
      </c>
      <c r="U10" s="17">
        <v>0.85827866878730297</v>
      </c>
      <c r="V10" s="17">
        <v>0.85341646392624104</v>
      </c>
      <c r="W10" s="17">
        <v>0.89042626243329803</v>
      </c>
      <c r="X10" s="17">
        <v>0.94388191654748199</v>
      </c>
      <c r="Y10" s="17">
        <v>0.89826800944602903</v>
      </c>
      <c r="Z10" s="17">
        <v>0.91358726419751701</v>
      </c>
      <c r="AA10" s="17">
        <v>0.865781121772083</v>
      </c>
      <c r="AB10" s="17">
        <v>0.892940026418097</v>
      </c>
      <c r="AC10" s="17">
        <v>0.90226669032294604</v>
      </c>
      <c r="AD10" s="17">
        <v>0.90897641908752203</v>
      </c>
      <c r="AE10" s="17"/>
      <c r="AF10" s="17">
        <v>0.94061356104715599</v>
      </c>
      <c r="AG10" s="17">
        <v>0.92269702930347797</v>
      </c>
      <c r="AH10" s="17">
        <v>0.854265124996888</v>
      </c>
      <c r="AI10" s="17">
        <v>0.74264242236609301</v>
      </c>
      <c r="AJ10" s="17">
        <v>0.83664293962602199</v>
      </c>
      <c r="AK10" s="17"/>
      <c r="AL10" s="17">
        <v>0.80263379381064803</v>
      </c>
      <c r="AM10" s="17">
        <v>0.90341145067945605</v>
      </c>
      <c r="AN10" s="17">
        <v>0.89022007588506102</v>
      </c>
      <c r="AO10" s="17">
        <v>0.93434102353081605</v>
      </c>
      <c r="AP10" s="17">
        <v>0.91588632154375305</v>
      </c>
      <c r="AQ10" s="17">
        <v>0.86773307749559603</v>
      </c>
      <c r="AR10" s="17"/>
      <c r="AS10" s="17">
        <v>0.84981956389106295</v>
      </c>
      <c r="AT10" s="17">
        <v>0.90900407635217195</v>
      </c>
      <c r="AU10" s="17"/>
      <c r="AV10" s="17">
        <v>0.85405105551316096</v>
      </c>
      <c r="AW10" s="17">
        <v>0.84016017518005004</v>
      </c>
    </row>
    <row r="11" spans="2:49" x14ac:dyDescent="0.3">
      <c r="B11" s="18" t="s">
        <v>142</v>
      </c>
      <c r="C11" s="19">
        <v>5.0376752854717002E-2</v>
      </c>
      <c r="D11" s="19">
        <v>4.3114458833843801E-2</v>
      </c>
      <c r="E11" s="19">
        <v>5.7759773232059802E-2</v>
      </c>
      <c r="F11" s="19"/>
      <c r="G11" s="19">
        <v>8.4703565448823098E-2</v>
      </c>
      <c r="H11" s="19">
        <v>2.7752879327585599E-2</v>
      </c>
      <c r="I11" s="19">
        <v>6.3956136612148995E-2</v>
      </c>
      <c r="J11" s="19">
        <v>5.1981388678842097E-2</v>
      </c>
      <c r="K11" s="19">
        <v>5.0516912480874199E-2</v>
      </c>
      <c r="L11" s="19">
        <v>2.98052508598253E-2</v>
      </c>
      <c r="M11" s="19"/>
      <c r="N11" s="19">
        <v>4.3945250078695902E-2</v>
      </c>
      <c r="O11" s="19">
        <v>3.7055741999270198E-2</v>
      </c>
      <c r="P11" s="19">
        <v>4.5516043627923497E-2</v>
      </c>
      <c r="Q11" s="19">
        <v>7.2128247418457803E-2</v>
      </c>
      <c r="R11" s="19"/>
      <c r="S11" s="19">
        <v>6.5026358161693804E-2</v>
      </c>
      <c r="T11" s="19">
        <v>3.2631068905224103E-2</v>
      </c>
      <c r="U11" s="19">
        <v>0.109890131790641</v>
      </c>
      <c r="V11" s="19">
        <v>6.4747104006565401E-2</v>
      </c>
      <c r="W11" s="19">
        <v>7.49695676512835E-2</v>
      </c>
      <c r="X11" s="19">
        <v>1.01001245685179E-2</v>
      </c>
      <c r="Y11" s="19">
        <v>6.0245158423810098E-2</v>
      </c>
      <c r="Z11" s="19">
        <v>5.9035019777996203E-2</v>
      </c>
      <c r="AA11" s="19">
        <v>3.8462982093673E-2</v>
      </c>
      <c r="AB11" s="19">
        <v>2.71947994406549E-2</v>
      </c>
      <c r="AC11" s="19">
        <v>1.91419735958413E-2</v>
      </c>
      <c r="AD11" s="19">
        <v>6.3116326286762905E-2</v>
      </c>
      <c r="AE11" s="19"/>
      <c r="AF11" s="19">
        <v>2.3900896348783E-2</v>
      </c>
      <c r="AG11" s="19">
        <v>4.1220615156060098E-2</v>
      </c>
      <c r="AH11" s="19">
        <v>5.4857671280687102E-2</v>
      </c>
      <c r="AI11" s="19">
        <v>7.3698464398159497E-2</v>
      </c>
      <c r="AJ11" s="19">
        <v>0</v>
      </c>
      <c r="AK11" s="19"/>
      <c r="AL11" s="19">
        <v>3.9841648812682699E-2</v>
      </c>
      <c r="AM11" s="19">
        <v>4.8942901249190103E-2</v>
      </c>
      <c r="AN11" s="19">
        <v>6.0303597646769298E-2</v>
      </c>
      <c r="AO11" s="19">
        <v>4.3254318438052199E-2</v>
      </c>
      <c r="AP11" s="19">
        <v>5.7082538850757002E-2</v>
      </c>
      <c r="AQ11" s="19">
        <v>0.108398689268961</v>
      </c>
      <c r="AR11" s="19"/>
      <c r="AS11" s="19">
        <v>5.4550549636498302E-2</v>
      </c>
      <c r="AT11" s="19">
        <v>4.5680197272904503E-2</v>
      </c>
      <c r="AU11" s="19"/>
      <c r="AV11" s="19">
        <v>5.74471339638652E-2</v>
      </c>
      <c r="AW11" s="19">
        <v>4.79384051609777E-2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1129</v>
      </c>
      <c r="D7" s="10">
        <v>555</v>
      </c>
      <c r="E7" s="10">
        <v>569</v>
      </c>
      <c r="F7" s="10"/>
      <c r="G7" s="10">
        <v>151</v>
      </c>
      <c r="H7" s="10">
        <v>210</v>
      </c>
      <c r="I7" s="10">
        <v>158</v>
      </c>
      <c r="J7" s="10">
        <v>184</v>
      </c>
      <c r="K7" s="10">
        <v>153</v>
      </c>
      <c r="L7" s="10">
        <v>273</v>
      </c>
      <c r="M7" s="10"/>
      <c r="N7" s="10">
        <v>315</v>
      </c>
      <c r="O7" s="10">
        <v>286</v>
      </c>
      <c r="P7" s="10">
        <v>228</v>
      </c>
      <c r="Q7" s="10">
        <v>297</v>
      </c>
      <c r="R7" s="10"/>
      <c r="S7" s="10">
        <v>161</v>
      </c>
      <c r="T7" s="10">
        <v>152</v>
      </c>
      <c r="U7" s="10">
        <v>89</v>
      </c>
      <c r="V7" s="10">
        <v>113</v>
      </c>
      <c r="W7" s="10">
        <v>87</v>
      </c>
      <c r="X7" s="10">
        <v>95</v>
      </c>
      <c r="Y7" s="10">
        <v>105</v>
      </c>
      <c r="Z7" s="10">
        <v>45</v>
      </c>
      <c r="AA7" s="10">
        <v>108</v>
      </c>
      <c r="AB7" s="10">
        <v>83</v>
      </c>
      <c r="AC7" s="10">
        <v>59</v>
      </c>
      <c r="AD7" s="10">
        <v>32</v>
      </c>
      <c r="AE7" s="10"/>
      <c r="AF7" s="10">
        <v>263</v>
      </c>
      <c r="AG7" s="10">
        <v>266</v>
      </c>
      <c r="AH7" s="10">
        <v>279</v>
      </c>
      <c r="AI7" s="10">
        <v>151</v>
      </c>
      <c r="AJ7" s="10">
        <v>16</v>
      </c>
      <c r="AK7" s="10"/>
      <c r="AL7" s="10">
        <v>307</v>
      </c>
      <c r="AM7" s="10">
        <v>322</v>
      </c>
      <c r="AN7" s="10">
        <v>128</v>
      </c>
      <c r="AO7" s="10">
        <v>206</v>
      </c>
      <c r="AP7" s="10">
        <v>120</v>
      </c>
      <c r="AQ7" s="10">
        <v>45</v>
      </c>
      <c r="AR7" s="10"/>
      <c r="AS7" s="10">
        <v>625</v>
      </c>
      <c r="AT7" s="10">
        <v>504</v>
      </c>
      <c r="AU7" s="10"/>
      <c r="AV7" s="10">
        <v>433</v>
      </c>
      <c r="AW7" s="10">
        <v>192</v>
      </c>
    </row>
    <row r="8" spans="2:49" ht="30" customHeight="1" x14ac:dyDescent="0.3">
      <c r="B8" s="11" t="s">
        <v>20</v>
      </c>
      <c r="C8" s="11">
        <v>1122</v>
      </c>
      <c r="D8" s="11">
        <v>557</v>
      </c>
      <c r="E8" s="11">
        <v>560</v>
      </c>
      <c r="F8" s="11"/>
      <c r="G8" s="11">
        <v>149</v>
      </c>
      <c r="H8" s="11">
        <v>202</v>
      </c>
      <c r="I8" s="11">
        <v>183</v>
      </c>
      <c r="J8" s="11">
        <v>189</v>
      </c>
      <c r="K8" s="11">
        <v>145</v>
      </c>
      <c r="L8" s="11">
        <v>254</v>
      </c>
      <c r="M8" s="11"/>
      <c r="N8" s="11">
        <v>306</v>
      </c>
      <c r="O8" s="11">
        <v>280</v>
      </c>
      <c r="P8" s="11">
        <v>240</v>
      </c>
      <c r="Q8" s="11">
        <v>292</v>
      </c>
      <c r="R8" s="11"/>
      <c r="S8" s="11">
        <v>162</v>
      </c>
      <c r="T8" s="11">
        <v>147</v>
      </c>
      <c r="U8" s="11">
        <v>91</v>
      </c>
      <c r="V8" s="11">
        <v>110</v>
      </c>
      <c r="W8" s="11">
        <v>83</v>
      </c>
      <c r="X8" s="11">
        <v>98</v>
      </c>
      <c r="Y8" s="11">
        <v>101</v>
      </c>
      <c r="Z8" s="11">
        <v>43</v>
      </c>
      <c r="AA8" s="11">
        <v>113</v>
      </c>
      <c r="AB8" s="11">
        <v>83</v>
      </c>
      <c r="AC8" s="11">
        <v>57</v>
      </c>
      <c r="AD8" s="11">
        <v>34</v>
      </c>
      <c r="AE8" s="11"/>
      <c r="AF8" s="11">
        <v>260</v>
      </c>
      <c r="AG8" s="11">
        <v>265</v>
      </c>
      <c r="AH8" s="11">
        <v>278</v>
      </c>
      <c r="AI8" s="11">
        <v>151</v>
      </c>
      <c r="AJ8" s="11">
        <v>14</v>
      </c>
      <c r="AK8" s="11"/>
      <c r="AL8" s="11">
        <v>306</v>
      </c>
      <c r="AM8" s="11">
        <v>322</v>
      </c>
      <c r="AN8" s="11">
        <v>129</v>
      </c>
      <c r="AO8" s="11">
        <v>203</v>
      </c>
      <c r="AP8" s="11">
        <v>117</v>
      </c>
      <c r="AQ8" s="11">
        <v>44</v>
      </c>
      <c r="AR8" s="11"/>
      <c r="AS8" s="11">
        <v>618</v>
      </c>
      <c r="AT8" s="11">
        <v>504</v>
      </c>
      <c r="AU8" s="11"/>
      <c r="AV8" s="11">
        <v>428</v>
      </c>
      <c r="AW8" s="11">
        <v>190</v>
      </c>
    </row>
    <row r="9" spans="2:49" ht="43.2" x14ac:dyDescent="0.3">
      <c r="B9" s="18" t="s">
        <v>639</v>
      </c>
      <c r="C9" s="17">
        <v>4.8773224087071902E-2</v>
      </c>
      <c r="D9" s="17">
        <v>5.9785251076880701E-2</v>
      </c>
      <c r="E9" s="17">
        <v>3.8250575121867497E-2</v>
      </c>
      <c r="F9" s="17"/>
      <c r="G9" s="17">
        <v>7.3193814454423106E-2</v>
      </c>
      <c r="H9" s="17">
        <v>0.14701374089560401</v>
      </c>
      <c r="I9" s="17">
        <v>3.94391930471426E-2</v>
      </c>
      <c r="J9" s="17">
        <v>3.1850649822891798E-2</v>
      </c>
      <c r="K9" s="17">
        <v>6.4190044009452898E-3</v>
      </c>
      <c r="L9" s="17">
        <v>0</v>
      </c>
      <c r="M9" s="17"/>
      <c r="N9" s="17">
        <v>9.1561796400010706E-2</v>
      </c>
      <c r="O9" s="17">
        <v>3.5490435801666803E-2</v>
      </c>
      <c r="P9" s="17">
        <v>3.9503216441491698E-2</v>
      </c>
      <c r="Q9" s="17">
        <v>2.4785631864603499E-2</v>
      </c>
      <c r="R9" s="17"/>
      <c r="S9" s="17">
        <v>0.10424494723307499</v>
      </c>
      <c r="T9" s="17">
        <v>4.5997666231955302E-2</v>
      </c>
      <c r="U9" s="17">
        <v>0</v>
      </c>
      <c r="V9" s="17">
        <v>3.4771818016932403E-2</v>
      </c>
      <c r="W9" s="17">
        <v>2.2948866068906199E-2</v>
      </c>
      <c r="X9" s="17">
        <v>5.079135406476E-2</v>
      </c>
      <c r="Y9" s="17">
        <v>1.9414374825394001E-2</v>
      </c>
      <c r="Z9" s="17">
        <v>4.8876535207684098E-2</v>
      </c>
      <c r="AA9" s="17">
        <v>8.22290262321934E-2</v>
      </c>
      <c r="AB9" s="17">
        <v>5.0535019297423101E-2</v>
      </c>
      <c r="AC9" s="17">
        <v>3.4397119624443098E-2</v>
      </c>
      <c r="AD9" s="17">
        <v>2.5565156935948401E-2</v>
      </c>
      <c r="AE9" s="17"/>
      <c r="AF9" s="17">
        <v>2.3426237261876402E-2</v>
      </c>
      <c r="AG9" s="17">
        <v>1.86866456930205E-2</v>
      </c>
      <c r="AH9" s="17">
        <v>6.3966454530305E-2</v>
      </c>
      <c r="AI9" s="17">
        <v>0.13121361764785699</v>
      </c>
      <c r="AJ9" s="17">
        <v>0.33177623978932802</v>
      </c>
      <c r="AK9" s="17"/>
      <c r="AL9" s="17">
        <v>0.116559738221491</v>
      </c>
      <c r="AM9" s="17">
        <v>1.8849168811549601E-2</v>
      </c>
      <c r="AN9" s="17">
        <v>4.5853220149389098E-2</v>
      </c>
      <c r="AO9" s="17">
        <v>2.9886628574373401E-2</v>
      </c>
      <c r="AP9" s="17">
        <v>8.6990943680265598E-3</v>
      </c>
      <c r="AQ9" s="17">
        <v>0</v>
      </c>
      <c r="AR9" s="17"/>
      <c r="AS9" s="17">
        <v>6.3724317334898195E-2</v>
      </c>
      <c r="AT9" s="17">
        <v>3.0435883885103002E-2</v>
      </c>
      <c r="AU9" s="17"/>
      <c r="AV9" s="17">
        <v>6.7902585513574407E-2</v>
      </c>
      <c r="AW9" s="17">
        <v>5.4333663724558001E-2</v>
      </c>
    </row>
    <row r="10" spans="2:49" ht="43.2" x14ac:dyDescent="0.3">
      <c r="B10" s="18" t="s">
        <v>640</v>
      </c>
      <c r="C10" s="17">
        <v>0.91487604947475798</v>
      </c>
      <c r="D10" s="17">
        <v>0.90886146239651999</v>
      </c>
      <c r="E10" s="17">
        <v>0.92010106281989501</v>
      </c>
      <c r="F10" s="17"/>
      <c r="G10" s="17">
        <v>0.87731419141267797</v>
      </c>
      <c r="H10" s="17">
        <v>0.80926331450231903</v>
      </c>
      <c r="I10" s="17">
        <v>0.90523187593844701</v>
      </c>
      <c r="J10" s="17">
        <v>0.93511993255375003</v>
      </c>
      <c r="K10" s="17">
        <v>0.97970590391603696</v>
      </c>
      <c r="L10" s="17">
        <v>0.97556925894764002</v>
      </c>
      <c r="M10" s="17"/>
      <c r="N10" s="17">
        <v>0.87150691174965</v>
      </c>
      <c r="O10" s="17">
        <v>0.94025577587301701</v>
      </c>
      <c r="P10" s="17">
        <v>0.92417735786793298</v>
      </c>
      <c r="Q10" s="17">
        <v>0.93083064366774604</v>
      </c>
      <c r="R10" s="17"/>
      <c r="S10" s="17">
        <v>0.83481838611550696</v>
      </c>
      <c r="T10" s="17">
        <v>0.94058671014982997</v>
      </c>
      <c r="U10" s="17">
        <v>0.93176536211767003</v>
      </c>
      <c r="V10" s="17">
        <v>0.93731094647744995</v>
      </c>
      <c r="W10" s="17">
        <v>0.91626202110782595</v>
      </c>
      <c r="X10" s="17">
        <v>0.906249652121626</v>
      </c>
      <c r="Y10" s="17">
        <v>0.92199837256985595</v>
      </c>
      <c r="Z10" s="17">
        <v>0.95112346479231602</v>
      </c>
      <c r="AA10" s="17">
        <v>0.90856401354527305</v>
      </c>
      <c r="AB10" s="17">
        <v>0.93764362107438104</v>
      </c>
      <c r="AC10" s="17">
        <v>0.92206299811638004</v>
      </c>
      <c r="AD10" s="17">
        <v>0.97443484306405204</v>
      </c>
      <c r="AE10" s="17"/>
      <c r="AF10" s="17">
        <v>0.94599164850949802</v>
      </c>
      <c r="AG10" s="17">
        <v>0.94661973111436604</v>
      </c>
      <c r="AH10" s="17">
        <v>0.90117414568335896</v>
      </c>
      <c r="AI10" s="17">
        <v>0.81497944460166705</v>
      </c>
      <c r="AJ10" s="17">
        <v>0.66822376021067198</v>
      </c>
      <c r="AK10" s="17"/>
      <c r="AL10" s="17">
        <v>0.84690861738900802</v>
      </c>
      <c r="AM10" s="17">
        <v>0.94738039103329696</v>
      </c>
      <c r="AN10" s="17">
        <v>0.89853975658822605</v>
      </c>
      <c r="AO10" s="17">
        <v>0.94530203639958998</v>
      </c>
      <c r="AP10" s="17">
        <v>0.97467411618856803</v>
      </c>
      <c r="AQ10" s="17">
        <v>0.896495574503687</v>
      </c>
      <c r="AR10" s="17"/>
      <c r="AS10" s="17">
        <v>0.90330647557223798</v>
      </c>
      <c r="AT10" s="17">
        <v>0.92906599593055705</v>
      </c>
      <c r="AU10" s="17"/>
      <c r="AV10" s="17">
        <v>0.89617861315481995</v>
      </c>
      <c r="AW10" s="17">
        <v>0.919326339324819</v>
      </c>
    </row>
    <row r="11" spans="2:49" x14ac:dyDescent="0.3">
      <c r="B11" s="18" t="s">
        <v>142</v>
      </c>
      <c r="C11" s="19">
        <v>3.63507264381705E-2</v>
      </c>
      <c r="D11" s="19">
        <v>3.1353286526598897E-2</v>
      </c>
      <c r="E11" s="19">
        <v>4.1648362058237E-2</v>
      </c>
      <c r="F11" s="19"/>
      <c r="G11" s="19">
        <v>4.9491994132898599E-2</v>
      </c>
      <c r="H11" s="19">
        <v>4.3722944602076499E-2</v>
      </c>
      <c r="I11" s="19">
        <v>5.5328931014410401E-2</v>
      </c>
      <c r="J11" s="19">
        <v>3.3029417623358197E-2</v>
      </c>
      <c r="K11" s="19">
        <v>1.3875091683017799E-2</v>
      </c>
      <c r="L11" s="19">
        <v>2.4430741052360101E-2</v>
      </c>
      <c r="M11" s="19"/>
      <c r="N11" s="19">
        <v>3.6931291850339699E-2</v>
      </c>
      <c r="O11" s="19">
        <v>2.4253788325316099E-2</v>
      </c>
      <c r="P11" s="19">
        <v>3.6319425690575599E-2</v>
      </c>
      <c r="Q11" s="19">
        <v>4.4383724467650897E-2</v>
      </c>
      <c r="R11" s="19"/>
      <c r="S11" s="19">
        <v>6.0936666651417802E-2</v>
      </c>
      <c r="T11" s="19">
        <v>1.3415623618214899E-2</v>
      </c>
      <c r="U11" s="19">
        <v>6.8234637882329793E-2</v>
      </c>
      <c r="V11" s="19">
        <v>2.79172355056173E-2</v>
      </c>
      <c r="W11" s="19">
        <v>6.07891128232683E-2</v>
      </c>
      <c r="X11" s="19">
        <v>4.2958993813614101E-2</v>
      </c>
      <c r="Y11" s="19">
        <v>5.8587252604750097E-2</v>
      </c>
      <c r="Z11" s="19">
        <v>0</v>
      </c>
      <c r="AA11" s="19">
        <v>9.2069602225335109E-3</v>
      </c>
      <c r="AB11" s="19">
        <v>1.18213596281959E-2</v>
      </c>
      <c r="AC11" s="19">
        <v>4.3539882259176703E-2</v>
      </c>
      <c r="AD11" s="19">
        <v>0</v>
      </c>
      <c r="AE11" s="19"/>
      <c r="AF11" s="19">
        <v>3.0582114228625799E-2</v>
      </c>
      <c r="AG11" s="19">
        <v>3.46936231926133E-2</v>
      </c>
      <c r="AH11" s="19">
        <v>3.4859399786335697E-2</v>
      </c>
      <c r="AI11" s="19">
        <v>5.38069377504755E-2</v>
      </c>
      <c r="AJ11" s="19">
        <v>0</v>
      </c>
      <c r="AK11" s="19"/>
      <c r="AL11" s="19">
        <v>3.6531644389500899E-2</v>
      </c>
      <c r="AM11" s="19">
        <v>3.3770440155153097E-2</v>
      </c>
      <c r="AN11" s="19">
        <v>5.5607023262384703E-2</v>
      </c>
      <c r="AO11" s="19">
        <v>2.4811335026036899E-2</v>
      </c>
      <c r="AP11" s="19">
        <v>1.6626789443405302E-2</v>
      </c>
      <c r="AQ11" s="19">
        <v>0.103504425496313</v>
      </c>
      <c r="AR11" s="19"/>
      <c r="AS11" s="19">
        <v>3.2969207092863703E-2</v>
      </c>
      <c r="AT11" s="19">
        <v>4.0498120184339799E-2</v>
      </c>
      <c r="AU11" s="19"/>
      <c r="AV11" s="19">
        <v>3.5918801331605799E-2</v>
      </c>
      <c r="AW11" s="19">
        <v>2.6339996950623001E-2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B2:AW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1098</v>
      </c>
      <c r="D7" s="10">
        <v>541</v>
      </c>
      <c r="E7" s="10">
        <v>553</v>
      </c>
      <c r="F7" s="10"/>
      <c r="G7" s="10">
        <v>152</v>
      </c>
      <c r="H7" s="10">
        <v>176</v>
      </c>
      <c r="I7" s="10">
        <v>155</v>
      </c>
      <c r="J7" s="10">
        <v>192</v>
      </c>
      <c r="K7" s="10">
        <v>168</v>
      </c>
      <c r="L7" s="10">
        <v>255</v>
      </c>
      <c r="M7" s="10"/>
      <c r="N7" s="10">
        <v>298</v>
      </c>
      <c r="O7" s="10">
        <v>293</v>
      </c>
      <c r="P7" s="10">
        <v>227</v>
      </c>
      <c r="Q7" s="10">
        <v>278</v>
      </c>
      <c r="R7" s="10"/>
      <c r="S7" s="10">
        <v>152</v>
      </c>
      <c r="T7" s="10">
        <v>134</v>
      </c>
      <c r="U7" s="10">
        <v>88</v>
      </c>
      <c r="V7" s="10">
        <v>106</v>
      </c>
      <c r="W7" s="10">
        <v>80</v>
      </c>
      <c r="X7" s="10">
        <v>95</v>
      </c>
      <c r="Y7" s="10">
        <v>84</v>
      </c>
      <c r="Z7" s="10">
        <v>43</v>
      </c>
      <c r="AA7" s="10">
        <v>119</v>
      </c>
      <c r="AB7" s="10">
        <v>107</v>
      </c>
      <c r="AC7" s="10">
        <v>65</v>
      </c>
      <c r="AD7" s="10">
        <v>25</v>
      </c>
      <c r="AE7" s="10"/>
      <c r="AF7" s="10">
        <v>257</v>
      </c>
      <c r="AG7" s="10">
        <v>268</v>
      </c>
      <c r="AH7" s="10">
        <v>270</v>
      </c>
      <c r="AI7" s="10">
        <v>140</v>
      </c>
      <c r="AJ7" s="10">
        <v>15</v>
      </c>
      <c r="AK7" s="10"/>
      <c r="AL7" s="10">
        <v>279</v>
      </c>
      <c r="AM7" s="10">
        <v>323</v>
      </c>
      <c r="AN7" s="10">
        <v>115</v>
      </c>
      <c r="AO7" s="10">
        <v>217</v>
      </c>
      <c r="AP7" s="10">
        <v>113</v>
      </c>
      <c r="AQ7" s="10">
        <v>50</v>
      </c>
      <c r="AR7" s="10"/>
      <c r="AS7" s="10">
        <v>613</v>
      </c>
      <c r="AT7" s="10">
        <v>485</v>
      </c>
      <c r="AU7" s="10"/>
      <c r="AV7" s="10">
        <v>431</v>
      </c>
      <c r="AW7" s="10">
        <v>182</v>
      </c>
    </row>
    <row r="8" spans="2:49" ht="30" customHeight="1" x14ac:dyDescent="0.3">
      <c r="B8" s="11" t="s">
        <v>20</v>
      </c>
      <c r="C8" s="11">
        <v>1099</v>
      </c>
      <c r="D8" s="11">
        <v>549</v>
      </c>
      <c r="E8" s="11">
        <v>546</v>
      </c>
      <c r="F8" s="11"/>
      <c r="G8" s="11">
        <v>152</v>
      </c>
      <c r="H8" s="11">
        <v>170</v>
      </c>
      <c r="I8" s="11">
        <v>182</v>
      </c>
      <c r="J8" s="11">
        <v>197</v>
      </c>
      <c r="K8" s="11">
        <v>160</v>
      </c>
      <c r="L8" s="11">
        <v>238</v>
      </c>
      <c r="M8" s="11"/>
      <c r="N8" s="11">
        <v>298</v>
      </c>
      <c r="O8" s="11">
        <v>286</v>
      </c>
      <c r="P8" s="11">
        <v>240</v>
      </c>
      <c r="Q8" s="11">
        <v>273</v>
      </c>
      <c r="R8" s="11"/>
      <c r="S8" s="11">
        <v>154</v>
      </c>
      <c r="T8" s="11">
        <v>131</v>
      </c>
      <c r="U8" s="11">
        <v>89</v>
      </c>
      <c r="V8" s="11">
        <v>105</v>
      </c>
      <c r="W8" s="11">
        <v>75</v>
      </c>
      <c r="X8" s="11">
        <v>100</v>
      </c>
      <c r="Y8" s="11">
        <v>81</v>
      </c>
      <c r="Z8" s="11">
        <v>41</v>
      </c>
      <c r="AA8" s="11">
        <v>125</v>
      </c>
      <c r="AB8" s="11">
        <v>109</v>
      </c>
      <c r="AC8" s="11">
        <v>63</v>
      </c>
      <c r="AD8" s="11">
        <v>27</v>
      </c>
      <c r="AE8" s="11"/>
      <c r="AF8" s="11">
        <v>257</v>
      </c>
      <c r="AG8" s="11">
        <v>268</v>
      </c>
      <c r="AH8" s="11">
        <v>272</v>
      </c>
      <c r="AI8" s="11">
        <v>140</v>
      </c>
      <c r="AJ8" s="11">
        <v>14</v>
      </c>
      <c r="AK8" s="11"/>
      <c r="AL8" s="11">
        <v>283</v>
      </c>
      <c r="AM8" s="11">
        <v>323</v>
      </c>
      <c r="AN8" s="11">
        <v>116</v>
      </c>
      <c r="AO8" s="11">
        <v>214</v>
      </c>
      <c r="AP8" s="11">
        <v>111</v>
      </c>
      <c r="AQ8" s="11">
        <v>50</v>
      </c>
      <c r="AR8" s="11"/>
      <c r="AS8" s="11">
        <v>612</v>
      </c>
      <c r="AT8" s="11">
        <v>487</v>
      </c>
      <c r="AU8" s="11"/>
      <c r="AV8" s="11">
        <v>431</v>
      </c>
      <c r="AW8" s="11">
        <v>181</v>
      </c>
    </row>
    <row r="9" spans="2:49" ht="43.2" x14ac:dyDescent="0.3">
      <c r="B9" s="18" t="s">
        <v>639</v>
      </c>
      <c r="C9" s="17">
        <v>3.3159073080383898E-2</v>
      </c>
      <c r="D9" s="17">
        <v>5.0319444984557697E-2</v>
      </c>
      <c r="E9" s="17">
        <v>1.6129603452988701E-2</v>
      </c>
      <c r="F9" s="17"/>
      <c r="G9" s="17">
        <v>4.78788285762594E-2</v>
      </c>
      <c r="H9" s="17">
        <v>8.6977759017711195E-2</v>
      </c>
      <c r="I9" s="17">
        <v>5.19933278672529E-2</v>
      </c>
      <c r="J9" s="17">
        <v>1.9890818167329599E-2</v>
      </c>
      <c r="K9" s="17">
        <v>6.04826781493094E-3</v>
      </c>
      <c r="L9" s="17">
        <v>0</v>
      </c>
      <c r="M9" s="17"/>
      <c r="N9" s="17">
        <v>4.88124034590246E-2</v>
      </c>
      <c r="O9" s="17">
        <v>1.03969340624519E-2</v>
      </c>
      <c r="P9" s="17">
        <v>4.7546303787302902E-2</v>
      </c>
      <c r="Q9" s="17">
        <v>2.7525961542719999E-2</v>
      </c>
      <c r="R9" s="17"/>
      <c r="S9" s="17">
        <v>7.2104662508137199E-2</v>
      </c>
      <c r="T9" s="17">
        <v>2.25976942411397E-2</v>
      </c>
      <c r="U9" s="17">
        <v>0</v>
      </c>
      <c r="V9" s="17">
        <v>3.6350357430155203E-2</v>
      </c>
      <c r="W9" s="17">
        <v>1.28755878647339E-2</v>
      </c>
      <c r="X9" s="17">
        <v>3.4865299624364202E-2</v>
      </c>
      <c r="Y9" s="17">
        <v>0</v>
      </c>
      <c r="Z9" s="17">
        <v>5.1434543145990198E-2</v>
      </c>
      <c r="AA9" s="17">
        <v>5.3859429288403003E-2</v>
      </c>
      <c r="AB9" s="17">
        <v>3.5155058328809302E-2</v>
      </c>
      <c r="AC9" s="17">
        <v>0</v>
      </c>
      <c r="AD9" s="17">
        <v>5.4840609176716501E-2</v>
      </c>
      <c r="AE9" s="17"/>
      <c r="AF9" s="17">
        <v>5.4407794886411603E-3</v>
      </c>
      <c r="AG9" s="17">
        <v>2.2559998561962401E-2</v>
      </c>
      <c r="AH9" s="17">
        <v>4.2719812553117499E-2</v>
      </c>
      <c r="AI9" s="17">
        <v>8.0666253032812094E-2</v>
      </c>
      <c r="AJ9" s="17">
        <v>0.27951273936319698</v>
      </c>
      <c r="AK9" s="17"/>
      <c r="AL9" s="17">
        <v>7.34590135456685E-2</v>
      </c>
      <c r="AM9" s="17">
        <v>2.8898357224544501E-2</v>
      </c>
      <c r="AN9" s="17">
        <v>6.9859932552585897E-3</v>
      </c>
      <c r="AO9" s="17">
        <v>9.8790661727607906E-3</v>
      </c>
      <c r="AP9" s="17">
        <v>1.7552937598182401E-2</v>
      </c>
      <c r="AQ9" s="17">
        <v>2.81619662686972E-2</v>
      </c>
      <c r="AR9" s="17"/>
      <c r="AS9" s="17">
        <v>4.1866291608308098E-2</v>
      </c>
      <c r="AT9" s="17">
        <v>2.22044639329553E-2</v>
      </c>
      <c r="AU9" s="17"/>
      <c r="AV9" s="17">
        <v>3.8494142574915902E-2</v>
      </c>
      <c r="AW9" s="17">
        <v>4.98854345563855E-2</v>
      </c>
    </row>
    <row r="10" spans="2:49" ht="43.2" x14ac:dyDescent="0.3">
      <c r="B10" s="18" t="s">
        <v>640</v>
      </c>
      <c r="C10" s="17">
        <v>0.93064469019185703</v>
      </c>
      <c r="D10" s="17">
        <v>0.91029209857613302</v>
      </c>
      <c r="E10" s="17">
        <v>0.95062799256709996</v>
      </c>
      <c r="F10" s="17"/>
      <c r="G10" s="17">
        <v>0.89909181511993796</v>
      </c>
      <c r="H10" s="17">
        <v>0.86243928327229302</v>
      </c>
      <c r="I10" s="17">
        <v>0.88793125370192505</v>
      </c>
      <c r="J10" s="17">
        <v>0.96412950049333801</v>
      </c>
      <c r="K10" s="17">
        <v>0.98830948285695697</v>
      </c>
      <c r="L10" s="17">
        <v>0.965879376930452</v>
      </c>
      <c r="M10" s="17"/>
      <c r="N10" s="17">
        <v>0.90622689496211895</v>
      </c>
      <c r="O10" s="17">
        <v>0.95820511080562398</v>
      </c>
      <c r="P10" s="17">
        <v>0.92044299700480103</v>
      </c>
      <c r="Q10" s="17">
        <v>0.93687132684405405</v>
      </c>
      <c r="R10" s="17"/>
      <c r="S10" s="17">
        <v>0.88357699317304605</v>
      </c>
      <c r="T10" s="17">
        <v>0.93065886878641302</v>
      </c>
      <c r="U10" s="17">
        <v>0.94266891532609198</v>
      </c>
      <c r="V10" s="17">
        <v>0.94344719761003304</v>
      </c>
      <c r="W10" s="17">
        <v>0.926368427196404</v>
      </c>
      <c r="X10" s="17">
        <v>0.96513470037563598</v>
      </c>
      <c r="Y10" s="17">
        <v>0.95123282899052797</v>
      </c>
      <c r="Z10" s="17">
        <v>0.94856545685400995</v>
      </c>
      <c r="AA10" s="17">
        <v>0.91270465350484598</v>
      </c>
      <c r="AB10" s="17">
        <v>0.91856856019743305</v>
      </c>
      <c r="AC10" s="17">
        <v>0.98656245618071503</v>
      </c>
      <c r="AD10" s="17">
        <v>0.90539131781843696</v>
      </c>
      <c r="AE10" s="17"/>
      <c r="AF10" s="17">
        <v>0.97737483161749505</v>
      </c>
      <c r="AG10" s="17">
        <v>0.95282465760990998</v>
      </c>
      <c r="AH10" s="17">
        <v>0.90438985228589697</v>
      </c>
      <c r="AI10" s="17">
        <v>0.87771387241214405</v>
      </c>
      <c r="AJ10" s="17">
        <v>0.630837171172416</v>
      </c>
      <c r="AK10" s="17"/>
      <c r="AL10" s="17">
        <v>0.87339683389254097</v>
      </c>
      <c r="AM10" s="17">
        <v>0.93815757102057096</v>
      </c>
      <c r="AN10" s="17">
        <v>0.95091272756465695</v>
      </c>
      <c r="AO10" s="17">
        <v>0.96798879927231296</v>
      </c>
      <c r="AP10" s="17">
        <v>0.96720272862946</v>
      </c>
      <c r="AQ10" s="17">
        <v>0.91670889931346</v>
      </c>
      <c r="AR10" s="17"/>
      <c r="AS10" s="17">
        <v>0.91173198836357106</v>
      </c>
      <c r="AT10" s="17">
        <v>0.95443888529403598</v>
      </c>
      <c r="AU10" s="17"/>
      <c r="AV10" s="17">
        <v>0.91511281307569303</v>
      </c>
      <c r="AW10" s="17">
        <v>0.90369221420755397</v>
      </c>
    </row>
    <row r="11" spans="2:49" x14ac:dyDescent="0.3">
      <c r="B11" s="18" t="s">
        <v>142</v>
      </c>
      <c r="C11" s="19">
        <v>3.61962367277592E-2</v>
      </c>
      <c r="D11" s="19">
        <v>3.9388456439309702E-2</v>
      </c>
      <c r="E11" s="19">
        <v>3.3242403979911003E-2</v>
      </c>
      <c r="F11" s="19"/>
      <c r="G11" s="19">
        <v>5.30293563038031E-2</v>
      </c>
      <c r="H11" s="19">
        <v>5.0582957709996303E-2</v>
      </c>
      <c r="I11" s="19">
        <v>6.0075418430822598E-2</v>
      </c>
      <c r="J11" s="19">
        <v>1.59796813393321E-2</v>
      </c>
      <c r="K11" s="19">
        <v>5.6422493281124897E-3</v>
      </c>
      <c r="L11" s="19">
        <v>3.4120623069548398E-2</v>
      </c>
      <c r="M11" s="19"/>
      <c r="N11" s="19">
        <v>4.49607015788566E-2</v>
      </c>
      <c r="O11" s="19">
        <v>3.1397955131923901E-2</v>
      </c>
      <c r="P11" s="19">
        <v>3.2010699207896398E-2</v>
      </c>
      <c r="Q11" s="19">
        <v>3.5602711613225702E-2</v>
      </c>
      <c r="R11" s="19"/>
      <c r="S11" s="19">
        <v>4.4318344318816198E-2</v>
      </c>
      <c r="T11" s="19">
        <v>4.6743436972447497E-2</v>
      </c>
      <c r="U11" s="19">
        <v>5.73310846739081E-2</v>
      </c>
      <c r="V11" s="19">
        <v>2.0202444959811799E-2</v>
      </c>
      <c r="W11" s="19">
        <v>6.0755984938862501E-2</v>
      </c>
      <c r="X11" s="19">
        <v>0</v>
      </c>
      <c r="Y11" s="19">
        <v>4.8767171009471998E-2</v>
      </c>
      <c r="Z11" s="19">
        <v>0</v>
      </c>
      <c r="AA11" s="19">
        <v>3.3435917206751098E-2</v>
      </c>
      <c r="AB11" s="19">
        <v>4.6276381473757497E-2</v>
      </c>
      <c r="AC11" s="19">
        <v>1.3437543819284701E-2</v>
      </c>
      <c r="AD11" s="19">
        <v>3.9768073004846097E-2</v>
      </c>
      <c r="AE11" s="19"/>
      <c r="AF11" s="19">
        <v>1.7184388893863301E-2</v>
      </c>
      <c r="AG11" s="19">
        <v>2.46153438281277E-2</v>
      </c>
      <c r="AH11" s="19">
        <v>5.2890335160985402E-2</v>
      </c>
      <c r="AI11" s="19">
        <v>4.1619874555044102E-2</v>
      </c>
      <c r="AJ11" s="19">
        <v>8.9650089464387406E-2</v>
      </c>
      <c r="AK11" s="19"/>
      <c r="AL11" s="19">
        <v>5.3144152561790101E-2</v>
      </c>
      <c r="AM11" s="19">
        <v>3.2944071754884799E-2</v>
      </c>
      <c r="AN11" s="19">
        <v>4.21012791800848E-2</v>
      </c>
      <c r="AO11" s="19">
        <v>2.2132134554925902E-2</v>
      </c>
      <c r="AP11" s="19">
        <v>1.52443337723573E-2</v>
      </c>
      <c r="AQ11" s="19">
        <v>5.5129134417842299E-2</v>
      </c>
      <c r="AR11" s="19"/>
      <c r="AS11" s="19">
        <v>4.6401720028121402E-2</v>
      </c>
      <c r="AT11" s="19">
        <v>2.3356650773008601E-2</v>
      </c>
      <c r="AU11" s="19"/>
      <c r="AV11" s="19">
        <v>4.6393044349391198E-2</v>
      </c>
      <c r="AW11" s="19">
        <v>4.6422351236060401E-2</v>
      </c>
    </row>
    <row r="12" spans="2:49" x14ac:dyDescent="0.3">
      <c r="B12" s="16" t="s">
        <v>276</v>
      </c>
    </row>
    <row r="13" spans="2:49" x14ac:dyDescent="0.3">
      <c r="B13" t="s">
        <v>81</v>
      </c>
    </row>
    <row r="14" spans="2:49" x14ac:dyDescent="0.3">
      <c r="B14" t="s">
        <v>82</v>
      </c>
    </row>
    <row r="16" spans="2:49" x14ac:dyDescent="0.3">
      <c r="B16"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B2:AW28"/>
  <sheetViews>
    <sheetView showGridLines="0" topLeftCell="A20" workbookViewId="0">
      <pane xSplit="2" topLeftCell="C1" activePane="topRight" state="frozen"/>
      <selection pane="topRight" activeCell="B28" sqref="B2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43.2" x14ac:dyDescent="0.3">
      <c r="B9" s="18" t="s">
        <v>649</v>
      </c>
      <c r="C9" s="17">
        <v>0.32184592002484602</v>
      </c>
      <c r="D9" s="17">
        <v>0.24520172688313699</v>
      </c>
      <c r="E9" s="17">
        <v>0.394560999029751</v>
      </c>
      <c r="F9" s="17"/>
      <c r="G9" s="17">
        <v>0.139142941355341</v>
      </c>
      <c r="H9" s="17">
        <v>0.169313860461172</v>
      </c>
      <c r="I9" s="17">
        <v>0.29673691384158501</v>
      </c>
      <c r="J9" s="17">
        <v>0.33939467981340199</v>
      </c>
      <c r="K9" s="17">
        <v>0.41743444592803303</v>
      </c>
      <c r="L9" s="17">
        <v>0.51012990729498098</v>
      </c>
      <c r="M9" s="17"/>
      <c r="N9" s="17">
        <v>0.26659926997653499</v>
      </c>
      <c r="O9" s="17">
        <v>0.31872868995763798</v>
      </c>
      <c r="P9" s="17">
        <v>0.317426323446035</v>
      </c>
      <c r="Q9" s="17">
        <v>0.38669137868284598</v>
      </c>
      <c r="R9" s="17"/>
      <c r="S9" s="17">
        <v>0.20077359160170599</v>
      </c>
      <c r="T9" s="17">
        <v>0.37543475233278401</v>
      </c>
      <c r="U9" s="17">
        <v>0.391250349439623</v>
      </c>
      <c r="V9" s="17">
        <v>0.36850562871188097</v>
      </c>
      <c r="W9" s="17">
        <v>0.40174726200910998</v>
      </c>
      <c r="X9" s="17">
        <v>0.28725624488913898</v>
      </c>
      <c r="Y9" s="17">
        <v>0.34182890787689502</v>
      </c>
      <c r="Z9" s="17">
        <v>0.26066536317774402</v>
      </c>
      <c r="AA9" s="17">
        <v>0.33114375001231</v>
      </c>
      <c r="AB9" s="17">
        <v>0.31580511896798502</v>
      </c>
      <c r="AC9" s="17">
        <v>0.34151500679287</v>
      </c>
      <c r="AD9" s="17">
        <v>0.22683955516118101</v>
      </c>
      <c r="AE9" s="17"/>
      <c r="AF9" s="17">
        <v>0.39001430679537802</v>
      </c>
      <c r="AG9" s="17">
        <v>0.34897871232443201</v>
      </c>
      <c r="AH9" s="17">
        <v>0.25119336881728099</v>
      </c>
      <c r="AI9" s="17">
        <v>0.21022614475451401</v>
      </c>
      <c r="AJ9" s="17">
        <v>0.119035937819157</v>
      </c>
      <c r="AK9" s="17"/>
      <c r="AL9" s="17">
        <v>0.189756413285083</v>
      </c>
      <c r="AM9" s="17">
        <v>0.37110651417239099</v>
      </c>
      <c r="AN9" s="17">
        <v>0.303034807025791</v>
      </c>
      <c r="AO9" s="17">
        <v>0.388677970920069</v>
      </c>
      <c r="AP9" s="17">
        <v>0.422295922405517</v>
      </c>
      <c r="AQ9" s="17">
        <v>0.335010934829436</v>
      </c>
      <c r="AR9" s="17"/>
      <c r="AS9" s="17">
        <v>0.33333635588224197</v>
      </c>
      <c r="AT9" s="17">
        <v>0.30816250766664699</v>
      </c>
      <c r="AU9" s="17"/>
      <c r="AV9" s="17">
        <v>0.34222653337806902</v>
      </c>
      <c r="AW9" s="17">
        <v>0.31263260290745598</v>
      </c>
    </row>
    <row r="10" spans="2:49" ht="28.8" x14ac:dyDescent="0.3">
      <c r="B10" s="18" t="s">
        <v>650</v>
      </c>
      <c r="C10" s="17">
        <v>0.30087189191820102</v>
      </c>
      <c r="D10" s="17">
        <v>0.34176156263528301</v>
      </c>
      <c r="E10" s="17">
        <v>0.26221895307946402</v>
      </c>
      <c r="F10" s="17"/>
      <c r="G10" s="17">
        <v>0.24121140044182901</v>
      </c>
      <c r="H10" s="17">
        <v>0.30413845164999698</v>
      </c>
      <c r="I10" s="17">
        <v>0.29981691706420399</v>
      </c>
      <c r="J10" s="17">
        <v>0.30037943925216898</v>
      </c>
      <c r="K10" s="17">
        <v>0.35713366464677798</v>
      </c>
      <c r="L10" s="17">
        <v>0.30164345944376297</v>
      </c>
      <c r="M10" s="17"/>
      <c r="N10" s="17">
        <v>0.32261170153864299</v>
      </c>
      <c r="O10" s="17">
        <v>0.30652368832511301</v>
      </c>
      <c r="P10" s="17">
        <v>0.30601063250135702</v>
      </c>
      <c r="Q10" s="17">
        <v>0.26672500034227098</v>
      </c>
      <c r="R10" s="17"/>
      <c r="S10" s="17">
        <v>0.28860624744867402</v>
      </c>
      <c r="T10" s="17">
        <v>0.28947124511457101</v>
      </c>
      <c r="U10" s="17">
        <v>0.283176412862163</v>
      </c>
      <c r="V10" s="17">
        <v>0.29315552031610997</v>
      </c>
      <c r="W10" s="17">
        <v>0.28051992796025199</v>
      </c>
      <c r="X10" s="17">
        <v>0.34809224084012902</v>
      </c>
      <c r="Y10" s="17">
        <v>0.32051810250060703</v>
      </c>
      <c r="Z10" s="17">
        <v>0.27007708901562499</v>
      </c>
      <c r="AA10" s="17">
        <v>0.26910300807131698</v>
      </c>
      <c r="AB10" s="17">
        <v>0.31411321290796601</v>
      </c>
      <c r="AC10" s="17">
        <v>0.40468174522351003</v>
      </c>
      <c r="AD10" s="17">
        <v>0.27640279915572302</v>
      </c>
      <c r="AE10" s="17"/>
      <c r="AF10" s="17">
        <v>0.29934180380490999</v>
      </c>
      <c r="AG10" s="17">
        <v>0.29882114930265602</v>
      </c>
      <c r="AH10" s="17">
        <v>0.30854349494459699</v>
      </c>
      <c r="AI10" s="17">
        <v>0.30228786169830602</v>
      </c>
      <c r="AJ10" s="17">
        <v>0.27961165140321598</v>
      </c>
      <c r="AK10" s="17"/>
      <c r="AL10" s="17">
        <v>0.306123070220713</v>
      </c>
      <c r="AM10" s="17">
        <v>0.30954324644630599</v>
      </c>
      <c r="AN10" s="17">
        <v>0.321032353779239</v>
      </c>
      <c r="AO10" s="17">
        <v>0.26868448181325399</v>
      </c>
      <c r="AP10" s="17">
        <v>0.28634966968321202</v>
      </c>
      <c r="AQ10" s="17">
        <v>0.32744235236629499</v>
      </c>
      <c r="AR10" s="17"/>
      <c r="AS10" s="17">
        <v>0.30659066979341199</v>
      </c>
      <c r="AT10" s="17">
        <v>0.29406167193850302</v>
      </c>
      <c r="AU10" s="17"/>
      <c r="AV10" s="17">
        <v>0.31129145168551198</v>
      </c>
      <c r="AW10" s="17">
        <v>0.29564332626421203</v>
      </c>
    </row>
    <row r="11" spans="2:49" ht="43.2" x14ac:dyDescent="0.3">
      <c r="B11" s="18" t="s">
        <v>651</v>
      </c>
      <c r="C11" s="17">
        <v>0.26064733601787898</v>
      </c>
      <c r="D11" s="17">
        <v>0.312219107425661</v>
      </c>
      <c r="E11" s="17">
        <v>0.210307595931745</v>
      </c>
      <c r="F11" s="17"/>
      <c r="G11" s="17">
        <v>0.35503432382435002</v>
      </c>
      <c r="H11" s="17">
        <v>0.32925722106041699</v>
      </c>
      <c r="I11" s="17">
        <v>0.25492150763607502</v>
      </c>
      <c r="J11" s="17">
        <v>0.26510367923982803</v>
      </c>
      <c r="K11" s="17">
        <v>0.20779010976815801</v>
      </c>
      <c r="L11" s="17">
        <v>0.178283527108858</v>
      </c>
      <c r="M11" s="17"/>
      <c r="N11" s="17">
        <v>0.28802166431466097</v>
      </c>
      <c r="O11" s="17">
        <v>0.266323008519395</v>
      </c>
      <c r="P11" s="17">
        <v>0.236844670990975</v>
      </c>
      <c r="Q11" s="17">
        <v>0.24530952654761601</v>
      </c>
      <c r="R11" s="17"/>
      <c r="S11" s="17">
        <v>0.305990991944941</v>
      </c>
      <c r="T11" s="17">
        <v>0.27960176658063002</v>
      </c>
      <c r="U11" s="17">
        <v>0.27404262692996501</v>
      </c>
      <c r="V11" s="17">
        <v>0.282854778496548</v>
      </c>
      <c r="W11" s="17">
        <v>0.24635730486721499</v>
      </c>
      <c r="X11" s="17">
        <v>0.231674202942486</v>
      </c>
      <c r="Y11" s="17">
        <v>0.221909688410554</v>
      </c>
      <c r="Z11" s="17">
        <v>0.24530408616265301</v>
      </c>
      <c r="AA11" s="17">
        <v>0.22533348412502899</v>
      </c>
      <c r="AB11" s="17">
        <v>0.22833620723977999</v>
      </c>
      <c r="AC11" s="17">
        <v>0.25191734851578601</v>
      </c>
      <c r="AD11" s="17">
        <v>0.34880367506495602</v>
      </c>
      <c r="AE11" s="17"/>
      <c r="AF11" s="17">
        <v>0.20318611355091901</v>
      </c>
      <c r="AG11" s="17">
        <v>0.28048292613391801</v>
      </c>
      <c r="AH11" s="17">
        <v>0.29601768602899298</v>
      </c>
      <c r="AI11" s="17">
        <v>0.30348906672777698</v>
      </c>
      <c r="AJ11" s="17">
        <v>0.40320962620039003</v>
      </c>
      <c r="AK11" s="17"/>
      <c r="AL11" s="17">
        <v>0.33630200021225598</v>
      </c>
      <c r="AM11" s="17">
        <v>0.24243114496639701</v>
      </c>
      <c r="AN11" s="17">
        <v>0.25252612659205398</v>
      </c>
      <c r="AO11" s="17">
        <v>0.20729837162435799</v>
      </c>
      <c r="AP11" s="17">
        <v>0.222935048809415</v>
      </c>
      <c r="AQ11" s="17">
        <v>0.25040375795571501</v>
      </c>
      <c r="AR11" s="17"/>
      <c r="AS11" s="17">
        <v>0.26174640377233399</v>
      </c>
      <c r="AT11" s="17">
        <v>0.259338508617383</v>
      </c>
      <c r="AU11" s="17"/>
      <c r="AV11" s="17">
        <v>0.27137274556836799</v>
      </c>
      <c r="AW11" s="17">
        <v>0.23932824590209001</v>
      </c>
    </row>
    <row r="12" spans="2:49" ht="43.2" x14ac:dyDescent="0.3">
      <c r="B12" s="18" t="s">
        <v>652</v>
      </c>
      <c r="C12" s="17">
        <v>0.173521993138225</v>
      </c>
      <c r="D12" s="17">
        <v>0.17265303737417401</v>
      </c>
      <c r="E12" s="17">
        <v>0.17464003969016201</v>
      </c>
      <c r="F12" s="17"/>
      <c r="G12" s="17">
        <v>0.25408677648733302</v>
      </c>
      <c r="H12" s="17">
        <v>0.25520415162819599</v>
      </c>
      <c r="I12" s="17">
        <v>0.179618734886339</v>
      </c>
      <c r="J12" s="17">
        <v>0.147723376873619</v>
      </c>
      <c r="K12" s="17">
        <v>0.123573609959994</v>
      </c>
      <c r="L12" s="17">
        <v>0.102765745613891</v>
      </c>
      <c r="M12" s="17"/>
      <c r="N12" s="17">
        <v>0.19628711064909499</v>
      </c>
      <c r="O12" s="17">
        <v>0.178976620055501</v>
      </c>
      <c r="P12" s="17">
        <v>0.153326185352057</v>
      </c>
      <c r="Q12" s="17">
        <v>0.161025028564629</v>
      </c>
      <c r="R12" s="17"/>
      <c r="S12" s="17">
        <v>0.22544604644389499</v>
      </c>
      <c r="T12" s="17">
        <v>0.16539666624591001</v>
      </c>
      <c r="U12" s="17">
        <v>0.18438517929676901</v>
      </c>
      <c r="V12" s="17">
        <v>0.100810983781997</v>
      </c>
      <c r="W12" s="17">
        <v>0.176370069455416</v>
      </c>
      <c r="X12" s="17">
        <v>0.213496846513507</v>
      </c>
      <c r="Y12" s="17">
        <v>0.18570678437540999</v>
      </c>
      <c r="Z12" s="17">
        <v>0.116617770909986</v>
      </c>
      <c r="AA12" s="17">
        <v>0.17608382011393001</v>
      </c>
      <c r="AB12" s="17">
        <v>0.126452583848045</v>
      </c>
      <c r="AC12" s="17">
        <v>0.16592719773003101</v>
      </c>
      <c r="AD12" s="17">
        <v>0.21641731297874001</v>
      </c>
      <c r="AE12" s="17"/>
      <c r="AF12" s="17">
        <v>0.13561862556003201</v>
      </c>
      <c r="AG12" s="17">
        <v>0.16507961920363101</v>
      </c>
      <c r="AH12" s="17">
        <v>0.208805390567946</v>
      </c>
      <c r="AI12" s="17">
        <v>0.23055721855698599</v>
      </c>
      <c r="AJ12" s="17">
        <v>0.33846075629064598</v>
      </c>
      <c r="AK12" s="17"/>
      <c r="AL12" s="17">
        <v>0.23000066706196701</v>
      </c>
      <c r="AM12" s="17">
        <v>0.150864829035606</v>
      </c>
      <c r="AN12" s="17">
        <v>0.16626659268889599</v>
      </c>
      <c r="AO12" s="17">
        <v>0.156701143949393</v>
      </c>
      <c r="AP12" s="17">
        <v>0.14021625063116799</v>
      </c>
      <c r="AQ12" s="17">
        <v>0.14713641894832799</v>
      </c>
      <c r="AR12" s="17"/>
      <c r="AS12" s="17">
        <v>0.17140551027496001</v>
      </c>
      <c r="AT12" s="17">
        <v>0.17604241169558399</v>
      </c>
      <c r="AU12" s="17"/>
      <c r="AV12" s="17">
        <v>0.17265992201039401</v>
      </c>
      <c r="AW12" s="17">
        <v>0.168484192819679</v>
      </c>
    </row>
    <row r="13" spans="2:49" ht="43.2" x14ac:dyDescent="0.3">
      <c r="B13" s="18" t="s">
        <v>653</v>
      </c>
      <c r="C13" s="17">
        <v>0.15598011089081501</v>
      </c>
      <c r="D13" s="17">
        <v>0.16248826452156301</v>
      </c>
      <c r="E13" s="17">
        <v>0.14884372347022001</v>
      </c>
      <c r="F13" s="17"/>
      <c r="G13" s="17">
        <v>0.25109998433812297</v>
      </c>
      <c r="H13" s="17">
        <v>0.24646488239578199</v>
      </c>
      <c r="I13" s="17">
        <v>0.2096543307822</v>
      </c>
      <c r="J13" s="17">
        <v>0.110497142489447</v>
      </c>
      <c r="K13" s="17">
        <v>7.4166538025338805E-2</v>
      </c>
      <c r="L13" s="17">
        <v>6.6825472202018205E-2</v>
      </c>
      <c r="M13" s="17"/>
      <c r="N13" s="17">
        <v>0.198481362546131</v>
      </c>
      <c r="O13" s="17">
        <v>0.13107649280756201</v>
      </c>
      <c r="P13" s="17">
        <v>0.15374242900274501</v>
      </c>
      <c r="Q13" s="17">
        <v>0.13788975712585899</v>
      </c>
      <c r="R13" s="17"/>
      <c r="S13" s="17">
        <v>0.24200075347487601</v>
      </c>
      <c r="T13" s="17">
        <v>0.15456282027978499</v>
      </c>
      <c r="U13" s="17">
        <v>0.134643716434206</v>
      </c>
      <c r="V13" s="17">
        <v>0.12253047903254299</v>
      </c>
      <c r="W13" s="17">
        <v>0.20642146372112899</v>
      </c>
      <c r="X13" s="17">
        <v>0.13012425763209301</v>
      </c>
      <c r="Y13" s="17">
        <v>9.7156043289621394E-2</v>
      </c>
      <c r="Z13" s="17">
        <v>0.20135624758440601</v>
      </c>
      <c r="AA13" s="17">
        <v>0.147768224222388</v>
      </c>
      <c r="AB13" s="17">
        <v>0.11988374862994</v>
      </c>
      <c r="AC13" s="17">
        <v>0.12761143533672401</v>
      </c>
      <c r="AD13" s="17">
        <v>0.15894044150223799</v>
      </c>
      <c r="AE13" s="17"/>
      <c r="AF13" s="17">
        <v>0.10967725790324</v>
      </c>
      <c r="AG13" s="17">
        <v>0.15672180067687799</v>
      </c>
      <c r="AH13" s="17">
        <v>0.186029590563773</v>
      </c>
      <c r="AI13" s="17">
        <v>0.22143136443288799</v>
      </c>
      <c r="AJ13" s="17">
        <v>0.236106510878998</v>
      </c>
      <c r="AK13" s="17"/>
      <c r="AL13" s="17">
        <v>0.19965016996097501</v>
      </c>
      <c r="AM13" s="17">
        <v>0.13730075326493499</v>
      </c>
      <c r="AN13" s="17">
        <v>0.16486541248412501</v>
      </c>
      <c r="AO13" s="17">
        <v>0.14095111569437099</v>
      </c>
      <c r="AP13" s="17">
        <v>9.2855064517001498E-2</v>
      </c>
      <c r="AQ13" s="17">
        <v>0.196592386157487</v>
      </c>
      <c r="AR13" s="17"/>
      <c r="AS13" s="17">
        <v>0.15326896378664001</v>
      </c>
      <c r="AT13" s="17">
        <v>0.15920868674734101</v>
      </c>
      <c r="AU13" s="17"/>
      <c r="AV13" s="17">
        <v>0.154799267815801</v>
      </c>
      <c r="AW13" s="17">
        <v>0.14970513881116199</v>
      </c>
    </row>
    <row r="14" spans="2:49" ht="28.8" x14ac:dyDescent="0.3">
      <c r="B14" s="18" t="s">
        <v>654</v>
      </c>
      <c r="C14" s="17">
        <v>0.13604788462652301</v>
      </c>
      <c r="D14" s="17">
        <v>0.126976592176409</v>
      </c>
      <c r="E14" s="17">
        <v>0.144942554595024</v>
      </c>
      <c r="F14" s="17"/>
      <c r="G14" s="17">
        <v>0.22096273651557599</v>
      </c>
      <c r="H14" s="17">
        <v>0.20898289648204499</v>
      </c>
      <c r="I14" s="17">
        <v>0.12622632182544599</v>
      </c>
      <c r="J14" s="17">
        <v>0.10449629550223299</v>
      </c>
      <c r="K14" s="17">
        <v>0.102738920334932</v>
      </c>
      <c r="L14" s="17">
        <v>7.6003571090880503E-2</v>
      </c>
      <c r="M14" s="17"/>
      <c r="N14" s="17">
        <v>0.166612256133881</v>
      </c>
      <c r="O14" s="17">
        <v>0.13273047335749899</v>
      </c>
      <c r="P14" s="17">
        <v>0.113576501610504</v>
      </c>
      <c r="Q14" s="17">
        <v>0.12594508588638401</v>
      </c>
      <c r="R14" s="17"/>
      <c r="S14" s="17">
        <v>0.16006762532799201</v>
      </c>
      <c r="T14" s="17">
        <v>0.106723616116742</v>
      </c>
      <c r="U14" s="17">
        <v>0.103764874387564</v>
      </c>
      <c r="V14" s="17">
        <v>0.12567106384274099</v>
      </c>
      <c r="W14" s="17">
        <v>9.6930043051562595E-2</v>
      </c>
      <c r="X14" s="17">
        <v>0.198188973070863</v>
      </c>
      <c r="Y14" s="17">
        <v>0.19750078558495399</v>
      </c>
      <c r="Z14" s="17">
        <v>0.17866040179145301</v>
      </c>
      <c r="AA14" s="17">
        <v>0.13128494866249901</v>
      </c>
      <c r="AB14" s="17">
        <v>0.112591670074785</v>
      </c>
      <c r="AC14" s="17">
        <v>0.10376331806375</v>
      </c>
      <c r="AD14" s="17">
        <v>9.4216288498098794E-2</v>
      </c>
      <c r="AE14" s="17"/>
      <c r="AF14" s="17">
        <v>0.11385615677376799</v>
      </c>
      <c r="AG14" s="17">
        <v>0.11977495037871801</v>
      </c>
      <c r="AH14" s="17">
        <v>0.16592449402981199</v>
      </c>
      <c r="AI14" s="17">
        <v>0.18170450513310801</v>
      </c>
      <c r="AJ14" s="17">
        <v>0.23595622470647801</v>
      </c>
      <c r="AK14" s="17"/>
      <c r="AL14" s="17">
        <v>0.20175191338846299</v>
      </c>
      <c r="AM14" s="17">
        <v>9.9403867676173305E-2</v>
      </c>
      <c r="AN14" s="17">
        <v>0.100141852015904</v>
      </c>
      <c r="AO14" s="17">
        <v>0.122513171838231</v>
      </c>
      <c r="AP14" s="17">
        <v>0.115758983483658</v>
      </c>
      <c r="AQ14" s="17">
        <v>0.17028133397567</v>
      </c>
      <c r="AR14" s="17"/>
      <c r="AS14" s="17">
        <v>0.12975220652670699</v>
      </c>
      <c r="AT14" s="17">
        <v>0.14354510758511199</v>
      </c>
      <c r="AU14" s="17"/>
      <c r="AV14" s="17">
        <v>0.13240471162054299</v>
      </c>
      <c r="AW14" s="17">
        <v>0.123574960880832</v>
      </c>
    </row>
    <row r="15" spans="2:49" ht="43.2" x14ac:dyDescent="0.3">
      <c r="B15" s="18" t="s">
        <v>655</v>
      </c>
      <c r="C15" s="17">
        <v>0.135811728520499</v>
      </c>
      <c r="D15" s="17">
        <v>0.172921059905907</v>
      </c>
      <c r="E15" s="17">
        <v>9.8681022008102401E-2</v>
      </c>
      <c r="F15" s="17"/>
      <c r="G15" s="17">
        <v>0.197803904895935</v>
      </c>
      <c r="H15" s="17">
        <v>0.27536412253519099</v>
      </c>
      <c r="I15" s="17">
        <v>0.16244825351269801</v>
      </c>
      <c r="J15" s="17">
        <v>0.100558274855801</v>
      </c>
      <c r="K15" s="17">
        <v>6.6615206787918907E-2</v>
      </c>
      <c r="L15" s="17">
        <v>3.4298397438396203E-2</v>
      </c>
      <c r="M15" s="17"/>
      <c r="N15" s="17">
        <v>0.22650903349597501</v>
      </c>
      <c r="O15" s="17">
        <v>9.0598311236133905E-2</v>
      </c>
      <c r="P15" s="17">
        <v>0.121768519769896</v>
      </c>
      <c r="Q15" s="17">
        <v>9.6913965811932304E-2</v>
      </c>
      <c r="R15" s="17"/>
      <c r="S15" s="17">
        <v>0.23491461157144899</v>
      </c>
      <c r="T15" s="17">
        <v>0.115943115972457</v>
      </c>
      <c r="U15" s="17">
        <v>0.11440511629934701</v>
      </c>
      <c r="V15" s="17">
        <v>0.10611630688259301</v>
      </c>
      <c r="W15" s="17">
        <v>0.11167297261257</v>
      </c>
      <c r="X15" s="17">
        <v>0.129651312432706</v>
      </c>
      <c r="Y15" s="17">
        <v>0.13455767539038699</v>
      </c>
      <c r="Z15" s="17">
        <v>0.18485030125507901</v>
      </c>
      <c r="AA15" s="17">
        <v>0.126314302271399</v>
      </c>
      <c r="AB15" s="17">
        <v>0.112361225126744</v>
      </c>
      <c r="AC15" s="17">
        <v>9.0686602656134596E-2</v>
      </c>
      <c r="AD15" s="17">
        <v>9.7936891966744599E-2</v>
      </c>
      <c r="AE15" s="17"/>
      <c r="AF15" s="17">
        <v>7.2848831225294897E-2</v>
      </c>
      <c r="AG15" s="17">
        <v>0.11057421522748601</v>
      </c>
      <c r="AH15" s="17">
        <v>0.169365046437913</v>
      </c>
      <c r="AI15" s="17">
        <v>0.23416086101640099</v>
      </c>
      <c r="AJ15" s="17">
        <v>0.467626247219387</v>
      </c>
      <c r="AK15" s="17"/>
      <c r="AL15" s="17">
        <v>0.23570450513455199</v>
      </c>
      <c r="AM15" s="17">
        <v>8.4981543759761705E-2</v>
      </c>
      <c r="AN15" s="17">
        <v>0.13761784844026001</v>
      </c>
      <c r="AO15" s="17">
        <v>0.100567652902521</v>
      </c>
      <c r="AP15" s="17">
        <v>8.0267064053052894E-2</v>
      </c>
      <c r="AQ15" s="17">
        <v>0.13227321432931399</v>
      </c>
      <c r="AR15" s="17"/>
      <c r="AS15" s="17">
        <v>0.148209700763059</v>
      </c>
      <c r="AT15" s="17">
        <v>0.121047574339936</v>
      </c>
      <c r="AU15" s="17"/>
      <c r="AV15" s="17">
        <v>0.150846488591758</v>
      </c>
      <c r="AW15" s="17">
        <v>0.142069058028094</v>
      </c>
    </row>
    <row r="16" spans="2:49" ht="28.8" x14ac:dyDescent="0.3">
      <c r="B16" s="18" t="s">
        <v>656</v>
      </c>
      <c r="C16" s="17">
        <v>0.119105986677864</v>
      </c>
      <c r="D16" s="17">
        <v>0.12580707253346801</v>
      </c>
      <c r="E16" s="17">
        <v>0.111516146483357</v>
      </c>
      <c r="F16" s="17"/>
      <c r="G16" s="17">
        <v>0.144955534432784</v>
      </c>
      <c r="H16" s="17">
        <v>0.20746002938258201</v>
      </c>
      <c r="I16" s="17">
        <v>0.172805283624482</v>
      </c>
      <c r="J16" s="17">
        <v>8.46349885390517E-2</v>
      </c>
      <c r="K16" s="17">
        <v>6.0851226176762301E-2</v>
      </c>
      <c r="L16" s="17">
        <v>5.3263536827715501E-2</v>
      </c>
      <c r="M16" s="17"/>
      <c r="N16" s="17">
        <v>0.188197477709829</v>
      </c>
      <c r="O16" s="17">
        <v>9.1595550554876295E-2</v>
      </c>
      <c r="P16" s="17">
        <v>8.3041386115832005E-2</v>
      </c>
      <c r="Q16" s="17">
        <v>0.106120636651998</v>
      </c>
      <c r="R16" s="17"/>
      <c r="S16" s="17">
        <v>0.15914311508322401</v>
      </c>
      <c r="T16" s="17">
        <v>0.149509414643929</v>
      </c>
      <c r="U16" s="17">
        <v>0.11102319743851501</v>
      </c>
      <c r="V16" s="17">
        <v>8.8102815124760703E-2</v>
      </c>
      <c r="W16" s="17">
        <v>0.122036329817359</v>
      </c>
      <c r="X16" s="17">
        <v>0.10030967748101401</v>
      </c>
      <c r="Y16" s="17">
        <v>0.10176422950715799</v>
      </c>
      <c r="Z16" s="17">
        <v>0.126526691571971</v>
      </c>
      <c r="AA16" s="17">
        <v>9.1472360535565206E-2</v>
      </c>
      <c r="AB16" s="17">
        <v>0.114487980869161</v>
      </c>
      <c r="AC16" s="17">
        <v>0.11121511410870499</v>
      </c>
      <c r="AD16" s="17">
        <v>0.12841087493043299</v>
      </c>
      <c r="AE16" s="17"/>
      <c r="AF16" s="17">
        <v>6.4390942766536299E-2</v>
      </c>
      <c r="AG16" s="17">
        <v>8.5170852845793205E-2</v>
      </c>
      <c r="AH16" s="17">
        <v>0.17072597666508699</v>
      </c>
      <c r="AI16" s="17">
        <v>0.19666277355727099</v>
      </c>
      <c r="AJ16" s="17">
        <v>0.299948204596029</v>
      </c>
      <c r="AK16" s="17"/>
      <c r="AL16" s="17">
        <v>0.18570423616772799</v>
      </c>
      <c r="AM16" s="17">
        <v>9.88706368727581E-2</v>
      </c>
      <c r="AN16" s="17">
        <v>0.100383376156087</v>
      </c>
      <c r="AO16" s="17">
        <v>9.6891120119843299E-2</v>
      </c>
      <c r="AP16" s="17">
        <v>6.9113072758396801E-2</v>
      </c>
      <c r="AQ16" s="17">
        <v>0.10370977435083401</v>
      </c>
      <c r="AR16" s="17"/>
      <c r="AS16" s="17">
        <v>0.121096637104169</v>
      </c>
      <c r="AT16" s="17">
        <v>0.116735415971739</v>
      </c>
      <c r="AU16" s="17"/>
      <c r="AV16" s="17">
        <v>0.118283754685615</v>
      </c>
      <c r="AW16" s="17">
        <v>0.127647375013305</v>
      </c>
    </row>
    <row r="17" spans="2:49" ht="28.8" x14ac:dyDescent="0.3">
      <c r="B17" s="18" t="s">
        <v>657</v>
      </c>
      <c r="C17" s="17">
        <v>0.118128041202643</v>
      </c>
      <c r="D17" s="17">
        <v>0.137001115220763</v>
      </c>
      <c r="E17" s="17">
        <v>9.8668255032456395E-2</v>
      </c>
      <c r="F17" s="17"/>
      <c r="G17" s="17">
        <v>0.14602450568000999</v>
      </c>
      <c r="H17" s="17">
        <v>0.16353032327112599</v>
      </c>
      <c r="I17" s="17">
        <v>0.13140097654216601</v>
      </c>
      <c r="J17" s="17">
        <v>0.14503521029615199</v>
      </c>
      <c r="K17" s="17">
        <v>8.8799787054054696E-2</v>
      </c>
      <c r="L17" s="17">
        <v>4.9544213322832001E-2</v>
      </c>
      <c r="M17" s="17"/>
      <c r="N17" s="17">
        <v>0.150441019750369</v>
      </c>
      <c r="O17" s="17">
        <v>0.10546983523352201</v>
      </c>
      <c r="P17" s="17">
        <v>0.121735069242677</v>
      </c>
      <c r="Q17" s="17">
        <v>9.4508392811832306E-2</v>
      </c>
      <c r="R17" s="17"/>
      <c r="S17" s="17">
        <v>0.116564791687327</v>
      </c>
      <c r="T17" s="17">
        <v>0.15011836048550101</v>
      </c>
      <c r="U17" s="17">
        <v>0.105068534416363</v>
      </c>
      <c r="V17" s="17">
        <v>0.12420313933748101</v>
      </c>
      <c r="W17" s="17">
        <v>0.11562239358467</v>
      </c>
      <c r="X17" s="17">
        <v>9.7633775635449199E-2</v>
      </c>
      <c r="Y17" s="17">
        <v>0.10718741531548</v>
      </c>
      <c r="Z17" s="17">
        <v>0.101171138524346</v>
      </c>
      <c r="AA17" s="17">
        <v>8.5774873298785095E-2</v>
      </c>
      <c r="AB17" s="17">
        <v>0.12600396638259501</v>
      </c>
      <c r="AC17" s="17">
        <v>0.15373352478692001</v>
      </c>
      <c r="AD17" s="17">
        <v>0.15773211460028799</v>
      </c>
      <c r="AE17" s="17"/>
      <c r="AF17" s="17">
        <v>9.0015970279937699E-2</v>
      </c>
      <c r="AG17" s="17">
        <v>8.95837162648951E-2</v>
      </c>
      <c r="AH17" s="17">
        <v>0.15612817320074199</v>
      </c>
      <c r="AI17" s="17">
        <v>0.14060343833372699</v>
      </c>
      <c r="AJ17" s="17">
        <v>0.24865657043619699</v>
      </c>
      <c r="AK17" s="17"/>
      <c r="AL17" s="17">
        <v>0.160750804548697</v>
      </c>
      <c r="AM17" s="17">
        <v>0.104018432715169</v>
      </c>
      <c r="AN17" s="17">
        <v>8.4460365417013905E-2</v>
      </c>
      <c r="AO17" s="17">
        <v>0.11073594815496</v>
      </c>
      <c r="AP17" s="17">
        <v>8.8350424455836601E-2</v>
      </c>
      <c r="AQ17" s="17">
        <v>0.136525461955641</v>
      </c>
      <c r="AR17" s="17"/>
      <c r="AS17" s="17">
        <v>0.130326747969085</v>
      </c>
      <c r="AT17" s="17">
        <v>0.10360118277937901</v>
      </c>
      <c r="AU17" s="17"/>
      <c r="AV17" s="17">
        <v>0.12574657289466101</v>
      </c>
      <c r="AW17" s="17">
        <v>0.14099321816797999</v>
      </c>
    </row>
    <row r="18" spans="2:49" ht="43.2" x14ac:dyDescent="0.3">
      <c r="B18" s="18" t="s">
        <v>658</v>
      </c>
      <c r="C18" s="17">
        <v>0.11489810237128199</v>
      </c>
      <c r="D18" s="17">
        <v>0.11943228735045799</v>
      </c>
      <c r="E18" s="17">
        <v>0.109447044492927</v>
      </c>
      <c r="F18" s="17"/>
      <c r="G18" s="17">
        <v>0.17841466789350599</v>
      </c>
      <c r="H18" s="17">
        <v>0.16565516200819699</v>
      </c>
      <c r="I18" s="17">
        <v>0.103421090994281</v>
      </c>
      <c r="J18" s="17">
        <v>0.123104767612495</v>
      </c>
      <c r="K18" s="17">
        <v>6.5794932566389894E-2</v>
      </c>
      <c r="L18" s="17">
        <v>6.6833926014296996E-2</v>
      </c>
      <c r="M18" s="17"/>
      <c r="N18" s="17">
        <v>0.12609147825821099</v>
      </c>
      <c r="O18" s="17">
        <v>0.114295909333068</v>
      </c>
      <c r="P18" s="17">
        <v>0.13061373030217999</v>
      </c>
      <c r="Q18" s="17">
        <v>8.8964926835277902E-2</v>
      </c>
      <c r="R18" s="17"/>
      <c r="S18" s="17">
        <v>0.149449169057422</v>
      </c>
      <c r="T18" s="17">
        <v>0.10844054396000299</v>
      </c>
      <c r="U18" s="17">
        <v>8.6549911421428594E-2</v>
      </c>
      <c r="V18" s="17">
        <v>9.54232658701928E-2</v>
      </c>
      <c r="W18" s="17">
        <v>8.8971377578755298E-2</v>
      </c>
      <c r="X18" s="17">
        <v>0.125179033519843</v>
      </c>
      <c r="Y18" s="17">
        <v>0.10644353579650501</v>
      </c>
      <c r="Z18" s="17">
        <v>0.128539058593136</v>
      </c>
      <c r="AA18" s="17">
        <v>0.15066040140464401</v>
      </c>
      <c r="AB18" s="17">
        <v>0.101705783926039</v>
      </c>
      <c r="AC18" s="17">
        <v>8.2421939538894401E-2</v>
      </c>
      <c r="AD18" s="17">
        <v>0.11202794758157</v>
      </c>
      <c r="AE18" s="17"/>
      <c r="AF18" s="17">
        <v>7.2817531245471898E-2</v>
      </c>
      <c r="AG18" s="17">
        <v>0.117145517009971</v>
      </c>
      <c r="AH18" s="17">
        <v>0.14392991499996699</v>
      </c>
      <c r="AI18" s="17">
        <v>0.133314964062061</v>
      </c>
      <c r="AJ18" s="17">
        <v>0.24432966511794399</v>
      </c>
      <c r="AK18" s="17"/>
      <c r="AL18" s="17">
        <v>0.15463793898731501</v>
      </c>
      <c r="AM18" s="17">
        <v>0.11035700032420399</v>
      </c>
      <c r="AN18" s="17">
        <v>6.4481294219855503E-2</v>
      </c>
      <c r="AO18" s="17">
        <v>0.12648927204538901</v>
      </c>
      <c r="AP18" s="17">
        <v>7.7596494625889606E-2</v>
      </c>
      <c r="AQ18" s="17">
        <v>7.4370908621940401E-2</v>
      </c>
      <c r="AR18" s="17"/>
      <c r="AS18" s="17">
        <v>0.107581746663672</v>
      </c>
      <c r="AT18" s="17">
        <v>0.12361080164126299</v>
      </c>
      <c r="AU18" s="17"/>
      <c r="AV18" s="17">
        <v>0.105865921556081</v>
      </c>
      <c r="AW18" s="17">
        <v>0.11157761954609299</v>
      </c>
    </row>
    <row r="19" spans="2:49" ht="43.2" x14ac:dyDescent="0.3">
      <c r="B19" s="18" t="s">
        <v>659</v>
      </c>
      <c r="C19" s="17">
        <v>9.5619336110360803E-2</v>
      </c>
      <c r="D19" s="17">
        <v>0.11076963001854399</v>
      </c>
      <c r="E19" s="17">
        <v>8.0551355895087398E-2</v>
      </c>
      <c r="F19" s="17"/>
      <c r="G19" s="17">
        <v>0.21287731169386301</v>
      </c>
      <c r="H19" s="17">
        <v>0.199932535936441</v>
      </c>
      <c r="I19" s="17">
        <v>9.7857783406864504E-2</v>
      </c>
      <c r="J19" s="17">
        <v>6.4902770078754599E-2</v>
      </c>
      <c r="K19" s="17">
        <v>9.4392313529873002E-3</v>
      </c>
      <c r="L19" s="17">
        <v>1.33970211052819E-2</v>
      </c>
      <c r="M19" s="17"/>
      <c r="N19" s="17">
        <v>0.138192451159143</v>
      </c>
      <c r="O19" s="17">
        <v>9.2322787289274802E-2</v>
      </c>
      <c r="P19" s="17">
        <v>7.8202092461612402E-2</v>
      </c>
      <c r="Q19" s="17">
        <v>6.9431206514586397E-2</v>
      </c>
      <c r="R19" s="17"/>
      <c r="S19" s="17">
        <v>0.15989299491956199</v>
      </c>
      <c r="T19" s="17">
        <v>8.2912368960793806E-2</v>
      </c>
      <c r="U19" s="17">
        <v>7.8531224641035305E-2</v>
      </c>
      <c r="V19" s="17">
        <v>0.10784727296529401</v>
      </c>
      <c r="W19" s="17">
        <v>6.2492502923811602E-2</v>
      </c>
      <c r="X19" s="17">
        <v>0.11470845456834999</v>
      </c>
      <c r="Y19" s="17">
        <v>7.1633719918058794E-2</v>
      </c>
      <c r="Z19" s="17">
        <v>0.150541812060389</v>
      </c>
      <c r="AA19" s="17">
        <v>9.4608695770454901E-2</v>
      </c>
      <c r="AB19" s="17">
        <v>5.2100427795582299E-2</v>
      </c>
      <c r="AC19" s="17">
        <v>6.1854724847877199E-2</v>
      </c>
      <c r="AD19" s="17">
        <v>6.0434466277030897E-2</v>
      </c>
      <c r="AE19" s="17"/>
      <c r="AF19" s="17">
        <v>4.5062886963435002E-2</v>
      </c>
      <c r="AG19" s="17">
        <v>7.3908044239489004E-2</v>
      </c>
      <c r="AH19" s="17">
        <v>0.13231418785918</v>
      </c>
      <c r="AI19" s="17">
        <v>0.19329048411976499</v>
      </c>
      <c r="AJ19" s="17">
        <v>0.15587840244095599</v>
      </c>
      <c r="AK19" s="17"/>
      <c r="AL19" s="17">
        <v>0.17260018401814001</v>
      </c>
      <c r="AM19" s="17">
        <v>6.3660287227783399E-2</v>
      </c>
      <c r="AN19" s="17">
        <v>0.108947100728171</v>
      </c>
      <c r="AO19" s="17">
        <v>6.6061049663669102E-2</v>
      </c>
      <c r="AP19" s="17">
        <v>3.3972667270416097E-2</v>
      </c>
      <c r="AQ19" s="17">
        <v>6.9892848364108501E-2</v>
      </c>
      <c r="AR19" s="17"/>
      <c r="AS19" s="17">
        <v>9.5454493295532405E-2</v>
      </c>
      <c r="AT19" s="17">
        <v>9.5815639561124294E-2</v>
      </c>
      <c r="AU19" s="17"/>
      <c r="AV19" s="17">
        <v>9.4609003120003296E-2</v>
      </c>
      <c r="AW19" s="17">
        <v>9.7423500072391395E-2</v>
      </c>
    </row>
    <row r="20" spans="2:49" ht="43.2" x14ac:dyDescent="0.3">
      <c r="B20" s="18" t="s">
        <v>660</v>
      </c>
      <c r="C20" s="17">
        <v>9.5358054034938605E-2</v>
      </c>
      <c r="D20" s="17">
        <v>0.104589853793447</v>
      </c>
      <c r="E20" s="17">
        <v>8.5128850133554701E-2</v>
      </c>
      <c r="F20" s="17"/>
      <c r="G20" s="17">
        <v>0.13891642406388499</v>
      </c>
      <c r="H20" s="17">
        <v>0.17445460508353899</v>
      </c>
      <c r="I20" s="17">
        <v>9.7310102914786298E-2</v>
      </c>
      <c r="J20" s="17">
        <v>8.9964586691332102E-2</v>
      </c>
      <c r="K20" s="17">
        <v>4.5005138190860203E-2</v>
      </c>
      <c r="L20" s="17">
        <v>3.8549336166952101E-2</v>
      </c>
      <c r="M20" s="17"/>
      <c r="N20" s="17">
        <v>0.124593812074759</v>
      </c>
      <c r="O20" s="17">
        <v>7.3936829958762801E-2</v>
      </c>
      <c r="P20" s="17">
        <v>9.7194796670579495E-2</v>
      </c>
      <c r="Q20" s="17">
        <v>8.54850413957364E-2</v>
      </c>
      <c r="R20" s="17"/>
      <c r="S20" s="17">
        <v>0.14439899444314899</v>
      </c>
      <c r="T20" s="17">
        <v>0.106804221605968</v>
      </c>
      <c r="U20" s="17">
        <v>4.51517790231723E-2</v>
      </c>
      <c r="V20" s="17">
        <v>8.0298080184245002E-2</v>
      </c>
      <c r="W20" s="17">
        <v>6.9731991500567095E-2</v>
      </c>
      <c r="X20" s="17">
        <v>0.11233100239216</v>
      </c>
      <c r="Y20" s="17">
        <v>7.0538917422552694E-2</v>
      </c>
      <c r="Z20" s="17">
        <v>0.113312229896118</v>
      </c>
      <c r="AA20" s="17">
        <v>7.8835927609970005E-2</v>
      </c>
      <c r="AB20" s="17">
        <v>0.106633958912507</v>
      </c>
      <c r="AC20" s="17">
        <v>8.0832116424484998E-2</v>
      </c>
      <c r="AD20" s="17">
        <v>9.74133672755228E-2</v>
      </c>
      <c r="AE20" s="17"/>
      <c r="AF20" s="17">
        <v>6.4464674092993196E-2</v>
      </c>
      <c r="AG20" s="17">
        <v>7.51081502160236E-2</v>
      </c>
      <c r="AH20" s="17">
        <v>0.12547536054261199</v>
      </c>
      <c r="AI20" s="17">
        <v>0.127604386213375</v>
      </c>
      <c r="AJ20" s="17">
        <v>0.26353756093059399</v>
      </c>
      <c r="AK20" s="17"/>
      <c r="AL20" s="17">
        <v>0.15810345551230501</v>
      </c>
      <c r="AM20" s="17">
        <v>6.1652573078411002E-2</v>
      </c>
      <c r="AN20" s="17">
        <v>9.65612833680147E-2</v>
      </c>
      <c r="AO20" s="17">
        <v>6.9338538386915199E-2</v>
      </c>
      <c r="AP20" s="17">
        <v>6.6297439521368906E-2</v>
      </c>
      <c r="AQ20" s="17">
        <v>0.10628173726731199</v>
      </c>
      <c r="AR20" s="17"/>
      <c r="AS20" s="17">
        <v>9.1795335364037903E-2</v>
      </c>
      <c r="AT20" s="17">
        <v>9.9600725879176094E-2</v>
      </c>
      <c r="AU20" s="17"/>
      <c r="AV20" s="17">
        <v>9.6085742182318301E-2</v>
      </c>
      <c r="AW20" s="17">
        <v>8.1803687506758302E-2</v>
      </c>
    </row>
    <row r="21" spans="2:49" ht="57.6" x14ac:dyDescent="0.3">
      <c r="B21" s="18" t="s">
        <v>661</v>
      </c>
      <c r="C21" s="17">
        <v>8.9093963009406599E-2</v>
      </c>
      <c r="D21" s="17">
        <v>9.4448106865847994E-2</v>
      </c>
      <c r="E21" s="17">
        <v>8.3579891669905995E-2</v>
      </c>
      <c r="F21" s="17"/>
      <c r="G21" s="17">
        <v>0.13730960815623</v>
      </c>
      <c r="H21" s="17">
        <v>0.203896903985163</v>
      </c>
      <c r="I21" s="17">
        <v>8.8173907264279705E-2</v>
      </c>
      <c r="J21" s="17">
        <v>7.1472920049489796E-2</v>
      </c>
      <c r="K21" s="17">
        <v>3.0404566700419602E-2</v>
      </c>
      <c r="L21" s="17">
        <v>1.8049586377494799E-2</v>
      </c>
      <c r="M21" s="17"/>
      <c r="N21" s="17">
        <v>0.12365634969736</v>
      </c>
      <c r="O21" s="17">
        <v>7.6522208880887593E-2</v>
      </c>
      <c r="P21" s="17">
        <v>7.8054056432986602E-2</v>
      </c>
      <c r="Q21" s="17">
        <v>7.5523498448196294E-2</v>
      </c>
      <c r="R21" s="17"/>
      <c r="S21" s="17">
        <v>0.14853886021764201</v>
      </c>
      <c r="T21" s="17">
        <v>8.3277597791908201E-2</v>
      </c>
      <c r="U21" s="17">
        <v>4.1791694502677598E-2</v>
      </c>
      <c r="V21" s="17">
        <v>9.5006365188853401E-2</v>
      </c>
      <c r="W21" s="17">
        <v>7.2690882575110596E-2</v>
      </c>
      <c r="X21" s="17">
        <v>0.108275858269616</v>
      </c>
      <c r="Y21" s="17">
        <v>6.4953642667159403E-2</v>
      </c>
      <c r="Z21" s="17">
        <v>7.4871870906523599E-2</v>
      </c>
      <c r="AA21" s="17">
        <v>0.112258512192445</v>
      </c>
      <c r="AB21" s="17">
        <v>5.5797483948205502E-2</v>
      </c>
      <c r="AC21" s="17">
        <v>4.5824761554178001E-2</v>
      </c>
      <c r="AD21" s="17">
        <v>9.5962132437965503E-2</v>
      </c>
      <c r="AE21" s="17"/>
      <c r="AF21" s="17">
        <v>4.4853435892464398E-2</v>
      </c>
      <c r="AG21" s="17">
        <v>5.8940890461433401E-2</v>
      </c>
      <c r="AH21" s="17">
        <v>0.12609791088234501</v>
      </c>
      <c r="AI21" s="17">
        <v>0.15107430488470899</v>
      </c>
      <c r="AJ21" s="17">
        <v>0.41590648929061702</v>
      </c>
      <c r="AK21" s="17"/>
      <c r="AL21" s="17">
        <v>0.14848935885846201</v>
      </c>
      <c r="AM21" s="17">
        <v>6.9096449533695703E-2</v>
      </c>
      <c r="AN21" s="17">
        <v>0.113538703139557</v>
      </c>
      <c r="AO21" s="17">
        <v>5.9654828497073903E-2</v>
      </c>
      <c r="AP21" s="17">
        <v>2.36223348109789E-2</v>
      </c>
      <c r="AQ21" s="17">
        <v>7.1037621956725097E-2</v>
      </c>
      <c r="AR21" s="17"/>
      <c r="AS21" s="17">
        <v>9.0884273300524801E-2</v>
      </c>
      <c r="AT21" s="17">
        <v>8.69619678208403E-2</v>
      </c>
      <c r="AU21" s="17"/>
      <c r="AV21" s="17">
        <v>9.6132982743435E-2</v>
      </c>
      <c r="AW21" s="17">
        <v>7.8660897131325902E-2</v>
      </c>
    </row>
    <row r="22" spans="2:49" ht="57.6" x14ac:dyDescent="0.3">
      <c r="B22" s="18" t="s">
        <v>662</v>
      </c>
      <c r="C22" s="17">
        <v>8.0368086770679706E-2</v>
      </c>
      <c r="D22" s="17">
        <v>9.2737673241967494E-2</v>
      </c>
      <c r="E22" s="17">
        <v>6.7902772478559498E-2</v>
      </c>
      <c r="F22" s="17"/>
      <c r="G22" s="17">
        <v>0.14439172619405999</v>
      </c>
      <c r="H22" s="17">
        <v>0.187276096282014</v>
      </c>
      <c r="I22" s="17">
        <v>8.2961010835232898E-2</v>
      </c>
      <c r="J22" s="17">
        <v>5.20803496210967E-2</v>
      </c>
      <c r="K22" s="17">
        <v>2.0672473308243601E-2</v>
      </c>
      <c r="L22" s="17">
        <v>1.16277125138171E-2</v>
      </c>
      <c r="M22" s="17"/>
      <c r="N22" s="17">
        <v>0.114297429664521</v>
      </c>
      <c r="O22" s="17">
        <v>6.5432995987581996E-2</v>
      </c>
      <c r="P22" s="17">
        <v>7.0983306938021198E-2</v>
      </c>
      <c r="Q22" s="17">
        <v>6.8387929540987602E-2</v>
      </c>
      <c r="R22" s="17"/>
      <c r="S22" s="17">
        <v>0.14572350218042199</v>
      </c>
      <c r="T22" s="17">
        <v>7.9342560767282702E-2</v>
      </c>
      <c r="U22" s="17">
        <v>5.0300868794647201E-2</v>
      </c>
      <c r="V22" s="17">
        <v>6.3324253919815901E-2</v>
      </c>
      <c r="W22" s="17">
        <v>4.2114862514347498E-2</v>
      </c>
      <c r="X22" s="17">
        <v>0.10849446530259001</v>
      </c>
      <c r="Y22" s="17">
        <v>6.8329755362295796E-2</v>
      </c>
      <c r="Z22" s="17">
        <v>0.110822017595355</v>
      </c>
      <c r="AA22" s="17">
        <v>9.1023742129811E-2</v>
      </c>
      <c r="AB22" s="17">
        <v>3.0102639373747901E-2</v>
      </c>
      <c r="AC22" s="17">
        <v>5.4047773341802802E-2</v>
      </c>
      <c r="AD22" s="17">
        <v>6.2451462491043497E-2</v>
      </c>
      <c r="AE22" s="17"/>
      <c r="AF22" s="17">
        <v>4.4860300180067703E-2</v>
      </c>
      <c r="AG22" s="17">
        <v>6.3165495147937803E-2</v>
      </c>
      <c r="AH22" s="17">
        <v>9.6128749275247005E-2</v>
      </c>
      <c r="AI22" s="17">
        <v>0.16183261397332799</v>
      </c>
      <c r="AJ22" s="17">
        <v>0.21512906828421899</v>
      </c>
      <c r="AK22" s="17"/>
      <c r="AL22" s="17">
        <v>0.150706555290606</v>
      </c>
      <c r="AM22" s="17">
        <v>5.9599366530029799E-2</v>
      </c>
      <c r="AN22" s="17">
        <v>7.5910746052994305E-2</v>
      </c>
      <c r="AO22" s="17">
        <v>4.76034297031835E-2</v>
      </c>
      <c r="AP22" s="17">
        <v>3.2392729607531798E-2</v>
      </c>
      <c r="AQ22" s="17">
        <v>4.86955504257729E-2</v>
      </c>
      <c r="AR22" s="17"/>
      <c r="AS22" s="17">
        <v>8.1611761581426107E-2</v>
      </c>
      <c r="AT22" s="17">
        <v>7.8887053719701603E-2</v>
      </c>
      <c r="AU22" s="17"/>
      <c r="AV22" s="17">
        <v>9.32813996249304E-2</v>
      </c>
      <c r="AW22" s="17">
        <v>5.4435104706882897E-2</v>
      </c>
    </row>
    <row r="23" spans="2:49" x14ac:dyDescent="0.3">
      <c r="B23" s="18" t="s">
        <v>214</v>
      </c>
      <c r="C23" s="19">
        <v>1.4580022405161E-2</v>
      </c>
      <c r="D23" s="19">
        <v>2.0383228260222101E-2</v>
      </c>
      <c r="E23" s="19">
        <v>9.0242994555902595E-3</v>
      </c>
      <c r="F23" s="19"/>
      <c r="G23" s="19">
        <v>0</v>
      </c>
      <c r="H23" s="19">
        <v>1.33278486427008E-2</v>
      </c>
      <c r="I23" s="19">
        <v>0</v>
      </c>
      <c r="J23" s="19">
        <v>1.6731481655947199E-2</v>
      </c>
      <c r="K23" s="19">
        <v>3.6548811641841802E-2</v>
      </c>
      <c r="L23" s="19">
        <v>2.0778868561652099E-2</v>
      </c>
      <c r="M23" s="19"/>
      <c r="N23" s="19">
        <v>2.00424874135137E-2</v>
      </c>
      <c r="O23" s="19">
        <v>9.9804526837492004E-3</v>
      </c>
      <c r="P23" s="19">
        <v>1.04613628978162E-2</v>
      </c>
      <c r="Q23" s="19">
        <v>1.7246516462449901E-2</v>
      </c>
      <c r="R23" s="19"/>
      <c r="S23" s="19">
        <v>1.00226730667338E-2</v>
      </c>
      <c r="T23" s="19">
        <v>9.5984700191497595E-3</v>
      </c>
      <c r="U23" s="19">
        <v>1.72846874306175E-2</v>
      </c>
      <c r="V23" s="19">
        <v>1.5389599171769301E-2</v>
      </c>
      <c r="W23" s="19">
        <v>0</v>
      </c>
      <c r="X23" s="19">
        <v>2.38666543370178E-2</v>
      </c>
      <c r="Y23" s="19">
        <v>1.10855907150823E-2</v>
      </c>
      <c r="Z23" s="19">
        <v>3.2115563989978703E-2</v>
      </c>
      <c r="AA23" s="19">
        <v>1.9997500506439701E-2</v>
      </c>
      <c r="AB23" s="19">
        <v>9.6394250053959893E-3</v>
      </c>
      <c r="AC23" s="19">
        <v>2.5637233012622499E-2</v>
      </c>
      <c r="AD23" s="19">
        <v>1.6554538424509501E-2</v>
      </c>
      <c r="AE23" s="19"/>
      <c r="AF23" s="19">
        <v>1.6233566156885201E-2</v>
      </c>
      <c r="AG23" s="19">
        <v>8.8666100574455592E-3</v>
      </c>
      <c r="AH23" s="19">
        <v>1.0244539795292801E-2</v>
      </c>
      <c r="AI23" s="19">
        <v>1.7925103122461001E-2</v>
      </c>
      <c r="AJ23" s="19">
        <v>0</v>
      </c>
      <c r="AK23" s="19"/>
      <c r="AL23" s="19">
        <v>1.1840200763355501E-2</v>
      </c>
      <c r="AM23" s="19">
        <v>1.9879821348650701E-2</v>
      </c>
      <c r="AN23" s="19">
        <v>1.9059165299704899E-2</v>
      </c>
      <c r="AO23" s="19">
        <v>1.21242319174299E-2</v>
      </c>
      <c r="AP23" s="19">
        <v>1.2959731344566201E-2</v>
      </c>
      <c r="AQ23" s="19">
        <v>0</v>
      </c>
      <c r="AR23" s="19"/>
      <c r="AS23" s="19">
        <v>1.6224635331095399E-2</v>
      </c>
      <c r="AT23" s="19">
        <v>1.2621531263965599E-2</v>
      </c>
      <c r="AU23" s="19"/>
      <c r="AV23" s="19">
        <v>1.48419954391868E-2</v>
      </c>
      <c r="AW23" s="19">
        <v>1.9444574954190299E-2</v>
      </c>
    </row>
    <row r="24" spans="2:49" x14ac:dyDescent="0.3">
      <c r="B24" s="16"/>
    </row>
    <row r="25" spans="2:49" x14ac:dyDescent="0.3">
      <c r="B25" t="s">
        <v>81</v>
      </c>
    </row>
    <row r="26" spans="2:49" x14ac:dyDescent="0.3">
      <c r="B26" t="s">
        <v>82</v>
      </c>
    </row>
    <row r="28" spans="2:49" x14ac:dyDescent="0.3">
      <c r="B28"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B2:AW31"/>
  <sheetViews>
    <sheetView showGridLines="0" topLeftCell="A22" workbookViewId="0">
      <pane xSplit="2" topLeftCell="C1" activePane="topRight" state="frozen"/>
      <selection pane="topRight" activeCell="B31" sqref="B3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6" width="10.6640625" customWidth="1"/>
    <col min="47" max="47" width="2.21875" customWidth="1"/>
    <col min="48" max="49" width="10.6640625" customWidth="1"/>
    <col min="50" max="50" width="2.21875" customWidth="1"/>
  </cols>
  <sheetData>
    <row r="2" spans="2:49" ht="40.049999999999997" customHeight="1" x14ac:dyDescent="0.3">
      <c r="D2" s="32" t="s">
        <v>674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row>
    <row r="5" spans="2:49" ht="30" customHeight="1" x14ac:dyDescent="0.3">
      <c r="B5" s="15"/>
      <c r="C5" s="15"/>
      <c r="D5" s="31" t="s">
        <v>56</v>
      </c>
      <c r="E5" s="31"/>
      <c r="F5" s="15"/>
      <c r="G5" s="31" t="s">
        <v>57</v>
      </c>
      <c r="H5" s="31"/>
      <c r="I5" s="31"/>
      <c r="J5" s="31"/>
      <c r="K5" s="31"/>
      <c r="L5" s="31"/>
      <c r="M5" s="15"/>
      <c r="N5" s="31" t="s">
        <v>58</v>
      </c>
      <c r="O5" s="31"/>
      <c r="P5" s="31"/>
      <c r="Q5" s="31"/>
      <c r="R5" s="15"/>
      <c r="S5" s="31" t="s">
        <v>59</v>
      </c>
      <c r="T5" s="31"/>
      <c r="U5" s="31"/>
      <c r="V5" s="31"/>
      <c r="W5" s="31"/>
      <c r="X5" s="31"/>
      <c r="Y5" s="31"/>
      <c r="Z5" s="31"/>
      <c r="AA5" s="31"/>
      <c r="AB5" s="31"/>
      <c r="AC5" s="31"/>
      <c r="AD5" s="31"/>
      <c r="AE5" s="15"/>
      <c r="AF5" s="31" t="s">
        <v>60</v>
      </c>
      <c r="AG5" s="31"/>
      <c r="AH5" s="31"/>
      <c r="AI5" s="31"/>
      <c r="AJ5" s="31"/>
      <c r="AK5" s="15"/>
      <c r="AL5" s="31" t="s">
        <v>61</v>
      </c>
      <c r="AM5" s="31"/>
      <c r="AN5" s="31"/>
      <c r="AO5" s="31"/>
      <c r="AP5" s="31"/>
      <c r="AQ5" s="31"/>
      <c r="AR5" s="15"/>
      <c r="AS5" s="31" t="s">
        <v>62</v>
      </c>
      <c r="AT5" s="31"/>
      <c r="AU5" s="15"/>
      <c r="AV5" s="31" t="s">
        <v>63</v>
      </c>
      <c r="AW5" s="31"/>
    </row>
    <row r="6" spans="2:4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50</v>
      </c>
      <c r="AO6" s="12" t="s">
        <v>51</v>
      </c>
      <c r="AP6" s="12" t="s">
        <v>52</v>
      </c>
      <c r="AQ6" s="12" t="s">
        <v>53</v>
      </c>
      <c r="AS6" s="12" t="s">
        <v>54</v>
      </c>
      <c r="AT6" s="12" t="s">
        <v>55</v>
      </c>
      <c r="AV6" s="12" t="s">
        <v>54</v>
      </c>
      <c r="AW6" s="12" t="s">
        <v>55</v>
      </c>
    </row>
    <row r="7" spans="2:49" ht="30" customHeight="1" x14ac:dyDescent="0.3">
      <c r="B7" s="10" t="s">
        <v>19</v>
      </c>
      <c r="C7" s="10">
        <v>2202</v>
      </c>
      <c r="D7" s="10">
        <v>1069</v>
      </c>
      <c r="E7" s="10">
        <v>1125</v>
      </c>
      <c r="F7" s="10"/>
      <c r="G7" s="10">
        <v>311</v>
      </c>
      <c r="H7" s="10">
        <v>388</v>
      </c>
      <c r="I7" s="10">
        <v>323</v>
      </c>
      <c r="J7" s="10">
        <v>364</v>
      </c>
      <c r="K7" s="10">
        <v>324</v>
      </c>
      <c r="L7" s="10">
        <v>492</v>
      </c>
      <c r="M7" s="10"/>
      <c r="N7" s="10">
        <v>601</v>
      </c>
      <c r="O7" s="10">
        <v>581</v>
      </c>
      <c r="P7" s="10">
        <v>458</v>
      </c>
      <c r="Q7" s="10">
        <v>556</v>
      </c>
      <c r="R7" s="10"/>
      <c r="S7" s="10">
        <v>305</v>
      </c>
      <c r="T7" s="10">
        <v>296</v>
      </c>
      <c r="U7" s="10">
        <v>172</v>
      </c>
      <c r="V7" s="10">
        <v>200</v>
      </c>
      <c r="W7" s="10">
        <v>162</v>
      </c>
      <c r="X7" s="10">
        <v>190</v>
      </c>
      <c r="Y7" s="10">
        <v>183</v>
      </c>
      <c r="Z7" s="10">
        <v>92</v>
      </c>
      <c r="AA7" s="10">
        <v>230</v>
      </c>
      <c r="AB7" s="10">
        <v>195</v>
      </c>
      <c r="AC7" s="10">
        <v>113</v>
      </c>
      <c r="AD7" s="10">
        <v>64</v>
      </c>
      <c r="AE7" s="10"/>
      <c r="AF7" s="10">
        <v>483</v>
      </c>
      <c r="AG7" s="10">
        <v>539</v>
      </c>
      <c r="AH7" s="10">
        <v>563</v>
      </c>
      <c r="AI7" s="10">
        <v>282</v>
      </c>
      <c r="AJ7" s="10">
        <v>34</v>
      </c>
      <c r="AK7" s="10"/>
      <c r="AL7" s="10">
        <v>588</v>
      </c>
      <c r="AM7" s="10">
        <v>634</v>
      </c>
      <c r="AN7" s="10">
        <v>245</v>
      </c>
      <c r="AO7" s="10">
        <v>402</v>
      </c>
      <c r="AP7" s="10">
        <v>227</v>
      </c>
      <c r="AQ7" s="10">
        <v>105</v>
      </c>
      <c r="AR7" s="10"/>
      <c r="AS7" s="10">
        <v>1203</v>
      </c>
      <c r="AT7" s="10">
        <v>999</v>
      </c>
      <c r="AU7" s="10"/>
      <c r="AV7" s="10">
        <v>842</v>
      </c>
      <c r="AW7" s="10">
        <v>361</v>
      </c>
    </row>
    <row r="8" spans="2:49" ht="30" customHeight="1" x14ac:dyDescent="0.3">
      <c r="B8" s="11" t="s">
        <v>20</v>
      </c>
      <c r="C8" s="11">
        <v>2202</v>
      </c>
      <c r="D8" s="11">
        <v>1083</v>
      </c>
      <c r="E8" s="11">
        <v>1111</v>
      </c>
      <c r="F8" s="11"/>
      <c r="G8" s="11">
        <v>308</v>
      </c>
      <c r="H8" s="11">
        <v>374</v>
      </c>
      <c r="I8" s="11">
        <v>376</v>
      </c>
      <c r="J8" s="11">
        <v>374</v>
      </c>
      <c r="K8" s="11">
        <v>309</v>
      </c>
      <c r="L8" s="11">
        <v>460</v>
      </c>
      <c r="M8" s="11"/>
      <c r="N8" s="11">
        <v>593</v>
      </c>
      <c r="O8" s="11">
        <v>571</v>
      </c>
      <c r="P8" s="11">
        <v>483</v>
      </c>
      <c r="Q8" s="11">
        <v>549</v>
      </c>
      <c r="R8" s="11"/>
      <c r="S8" s="11">
        <v>309</v>
      </c>
      <c r="T8" s="11">
        <v>287</v>
      </c>
      <c r="U8" s="11">
        <v>176</v>
      </c>
      <c r="V8" s="11">
        <v>198</v>
      </c>
      <c r="W8" s="11">
        <v>154</v>
      </c>
      <c r="X8" s="11">
        <v>198</v>
      </c>
      <c r="Y8" s="11">
        <v>176</v>
      </c>
      <c r="Z8" s="11">
        <v>88</v>
      </c>
      <c r="AA8" s="11">
        <v>242</v>
      </c>
      <c r="AB8" s="11">
        <v>198</v>
      </c>
      <c r="AC8" s="11">
        <v>110</v>
      </c>
      <c r="AD8" s="11">
        <v>66</v>
      </c>
      <c r="AE8" s="11"/>
      <c r="AF8" s="11">
        <v>485</v>
      </c>
      <c r="AG8" s="11">
        <v>541</v>
      </c>
      <c r="AH8" s="11">
        <v>566</v>
      </c>
      <c r="AI8" s="11">
        <v>283</v>
      </c>
      <c r="AJ8" s="11">
        <v>32</v>
      </c>
      <c r="AK8" s="11"/>
      <c r="AL8" s="11">
        <v>590</v>
      </c>
      <c r="AM8" s="11">
        <v>638</v>
      </c>
      <c r="AN8" s="11">
        <v>247</v>
      </c>
      <c r="AO8" s="11">
        <v>398</v>
      </c>
      <c r="AP8" s="11">
        <v>224</v>
      </c>
      <c r="AQ8" s="11">
        <v>104</v>
      </c>
      <c r="AR8" s="11"/>
      <c r="AS8" s="11">
        <v>1197</v>
      </c>
      <c r="AT8" s="11">
        <v>1005</v>
      </c>
      <c r="AU8" s="11"/>
      <c r="AV8" s="11">
        <v>837</v>
      </c>
      <c r="AW8" s="11">
        <v>360</v>
      </c>
    </row>
    <row r="9" spans="2:49" ht="43.2" x14ac:dyDescent="0.3">
      <c r="B9" s="18" t="s">
        <v>664</v>
      </c>
      <c r="C9" s="17">
        <v>0.429227283375191</v>
      </c>
      <c r="D9" s="17">
        <v>0.399539532718721</v>
      </c>
      <c r="E9" s="17">
        <v>0.456912220918473</v>
      </c>
      <c r="F9" s="17"/>
      <c r="G9" s="17">
        <v>0.242869692502337</v>
      </c>
      <c r="H9" s="17">
        <v>0.22734192095559499</v>
      </c>
      <c r="I9" s="17">
        <v>0.37586522155917601</v>
      </c>
      <c r="J9" s="17">
        <v>0.46967589947462601</v>
      </c>
      <c r="K9" s="17">
        <v>0.56357820595981101</v>
      </c>
      <c r="L9" s="17">
        <v>0.63850532602378196</v>
      </c>
      <c r="M9" s="17"/>
      <c r="N9" s="17">
        <v>0.34230666061968601</v>
      </c>
      <c r="O9" s="17">
        <v>0.45862578716438601</v>
      </c>
      <c r="P9" s="17">
        <v>0.426281176913409</v>
      </c>
      <c r="Q9" s="17">
        <v>0.49078222179571801</v>
      </c>
      <c r="R9" s="17"/>
      <c r="S9" s="17">
        <v>0.28067842780341901</v>
      </c>
      <c r="T9" s="17">
        <v>0.481452344442931</v>
      </c>
      <c r="U9" s="17">
        <v>0.46017141781083398</v>
      </c>
      <c r="V9" s="17">
        <v>0.43517123384336298</v>
      </c>
      <c r="W9" s="17">
        <v>0.498696498155214</v>
      </c>
      <c r="X9" s="17">
        <v>0.39999456868222899</v>
      </c>
      <c r="Y9" s="17">
        <v>0.46877399406258802</v>
      </c>
      <c r="Z9" s="17">
        <v>0.36777995773036698</v>
      </c>
      <c r="AA9" s="17">
        <v>0.43801517794384798</v>
      </c>
      <c r="AB9" s="17">
        <v>0.46493903114035201</v>
      </c>
      <c r="AC9" s="17">
        <v>0.50229090919465602</v>
      </c>
      <c r="AD9" s="17">
        <v>0.437532530834772</v>
      </c>
      <c r="AE9" s="17"/>
      <c r="AF9" s="17">
        <v>0.49720368673208398</v>
      </c>
      <c r="AG9" s="17">
        <v>0.48395814351767502</v>
      </c>
      <c r="AH9" s="17">
        <v>0.35789935662691702</v>
      </c>
      <c r="AI9" s="17">
        <v>0.242280457006498</v>
      </c>
      <c r="AJ9" s="17">
        <v>0.15229316681185001</v>
      </c>
      <c r="AK9" s="17"/>
      <c r="AL9" s="17">
        <v>0.26705052778913801</v>
      </c>
      <c r="AM9" s="17">
        <v>0.48801034860061698</v>
      </c>
      <c r="AN9" s="17">
        <v>0.44472700474293703</v>
      </c>
      <c r="AO9" s="17">
        <v>0.47866882312590697</v>
      </c>
      <c r="AP9" s="17">
        <v>0.579466294397882</v>
      </c>
      <c r="AQ9" s="17">
        <v>0.43355949808741501</v>
      </c>
      <c r="AR9" s="17"/>
      <c r="AS9" s="17">
        <v>0.43160292839259001</v>
      </c>
      <c r="AT9" s="17">
        <v>0.42639824096172602</v>
      </c>
      <c r="AU9" s="17"/>
      <c r="AV9" s="17">
        <v>0.42220250397971298</v>
      </c>
      <c r="AW9" s="17">
        <v>0.45349496204362799</v>
      </c>
    </row>
    <row r="10" spans="2:49" ht="43.2" x14ac:dyDescent="0.3">
      <c r="B10" s="18" t="s">
        <v>665</v>
      </c>
      <c r="C10" s="17">
        <v>0.185259820558313</v>
      </c>
      <c r="D10" s="17">
        <v>0.18295394513347399</v>
      </c>
      <c r="E10" s="17">
        <v>0.18790933179592101</v>
      </c>
      <c r="F10" s="17"/>
      <c r="G10" s="17">
        <v>0.18583398132034501</v>
      </c>
      <c r="H10" s="17">
        <v>0.225501305503681</v>
      </c>
      <c r="I10" s="17">
        <v>0.18440902228585199</v>
      </c>
      <c r="J10" s="17">
        <v>0.17361558281936501</v>
      </c>
      <c r="K10" s="17">
        <v>0.17055876914399201</v>
      </c>
      <c r="L10" s="17">
        <v>0.17222040976129399</v>
      </c>
      <c r="M10" s="17"/>
      <c r="N10" s="17">
        <v>0.23370378629834501</v>
      </c>
      <c r="O10" s="17">
        <v>0.178037291634495</v>
      </c>
      <c r="P10" s="17">
        <v>0.17750842293083699</v>
      </c>
      <c r="Q10" s="17">
        <v>0.14928946775153901</v>
      </c>
      <c r="R10" s="17"/>
      <c r="S10" s="17">
        <v>0.19706915611839201</v>
      </c>
      <c r="T10" s="17">
        <v>0.192378260881092</v>
      </c>
      <c r="U10" s="17">
        <v>0.18373175857563601</v>
      </c>
      <c r="V10" s="17">
        <v>0.20035058776693301</v>
      </c>
      <c r="W10" s="17">
        <v>0.15725021362627001</v>
      </c>
      <c r="X10" s="17">
        <v>0.19031083800760701</v>
      </c>
      <c r="Y10" s="17">
        <v>0.20646592465329</v>
      </c>
      <c r="Z10" s="17">
        <v>0.23245162314632001</v>
      </c>
      <c r="AA10" s="17">
        <v>0.16665576227676901</v>
      </c>
      <c r="AB10" s="17">
        <v>0.15924286799908699</v>
      </c>
      <c r="AC10" s="17">
        <v>0.10914551191187</v>
      </c>
      <c r="AD10" s="17">
        <v>0.261741752776738</v>
      </c>
      <c r="AE10" s="17"/>
      <c r="AF10" s="17">
        <v>0.176336871162074</v>
      </c>
      <c r="AG10" s="17">
        <v>0.171760436220185</v>
      </c>
      <c r="AH10" s="17">
        <v>0.18161000968695201</v>
      </c>
      <c r="AI10" s="17">
        <v>0.22717204489680701</v>
      </c>
      <c r="AJ10" s="17">
        <v>0.37451400337548202</v>
      </c>
      <c r="AK10" s="17"/>
      <c r="AL10" s="17">
        <v>0.222335291585216</v>
      </c>
      <c r="AM10" s="17">
        <v>0.17854433421715801</v>
      </c>
      <c r="AN10" s="17">
        <v>0.19585135474198501</v>
      </c>
      <c r="AO10" s="17">
        <v>0.135246443039099</v>
      </c>
      <c r="AP10" s="17">
        <v>0.161745496349609</v>
      </c>
      <c r="AQ10" s="17">
        <v>0.234734083075019</v>
      </c>
      <c r="AR10" s="17"/>
      <c r="AS10" s="17">
        <v>0.20548307116790901</v>
      </c>
      <c r="AT10" s="17">
        <v>0.16117691537102199</v>
      </c>
      <c r="AU10" s="17"/>
      <c r="AV10" s="17">
        <v>0.20603678724107199</v>
      </c>
      <c r="AW10" s="17">
        <v>0.20419355801676001</v>
      </c>
    </row>
    <row r="11" spans="2:49" ht="43.2" x14ac:dyDescent="0.3">
      <c r="B11" s="18" t="s">
        <v>651</v>
      </c>
      <c r="C11" s="17">
        <v>0.14933138545532701</v>
      </c>
      <c r="D11" s="17">
        <v>0.144168794147715</v>
      </c>
      <c r="E11" s="17">
        <v>0.15353113599908999</v>
      </c>
      <c r="F11" s="17"/>
      <c r="G11" s="17">
        <v>0.21298964908079801</v>
      </c>
      <c r="H11" s="17">
        <v>0.20517185896503701</v>
      </c>
      <c r="I11" s="17">
        <v>0.15093428081208099</v>
      </c>
      <c r="J11" s="17">
        <v>0.16805868294069701</v>
      </c>
      <c r="K11" s="17">
        <v>0.102288032593376</v>
      </c>
      <c r="L11" s="17">
        <v>7.6414418340218004E-2</v>
      </c>
      <c r="M11" s="17"/>
      <c r="N11" s="17">
        <v>0.17471650794683899</v>
      </c>
      <c r="O11" s="17">
        <v>0.13291592145707201</v>
      </c>
      <c r="P11" s="17">
        <v>0.14179077464782999</v>
      </c>
      <c r="Q11" s="17">
        <v>0.147251158931264</v>
      </c>
      <c r="R11" s="17"/>
      <c r="S11" s="17">
        <v>0.22493201330502299</v>
      </c>
      <c r="T11" s="17">
        <v>0.11834841922606899</v>
      </c>
      <c r="U11" s="17">
        <v>0.166767071452954</v>
      </c>
      <c r="V11" s="17">
        <v>0.182191348990349</v>
      </c>
      <c r="W11" s="17">
        <v>0.15914051192335199</v>
      </c>
      <c r="X11" s="17">
        <v>0.146086055920019</v>
      </c>
      <c r="Y11" s="17">
        <v>9.7062822284579894E-2</v>
      </c>
      <c r="Z11" s="17">
        <v>0.119927190236869</v>
      </c>
      <c r="AA11" s="17">
        <v>0.14377386287649699</v>
      </c>
      <c r="AB11" s="17">
        <v>0.106216358232868</v>
      </c>
      <c r="AC11" s="17">
        <v>0.13558842618441899</v>
      </c>
      <c r="AD11" s="17">
        <v>0.123411075186841</v>
      </c>
      <c r="AE11" s="17"/>
      <c r="AF11" s="17">
        <v>0.122116864138565</v>
      </c>
      <c r="AG11" s="17">
        <v>0.143608910623505</v>
      </c>
      <c r="AH11" s="17">
        <v>0.17729486933668001</v>
      </c>
      <c r="AI11" s="17">
        <v>0.19283121930617</v>
      </c>
      <c r="AJ11" s="17">
        <v>0.31923743702961999</v>
      </c>
      <c r="AK11" s="17"/>
      <c r="AL11" s="17">
        <v>0.21496455669719899</v>
      </c>
      <c r="AM11" s="17">
        <v>0.131837308729498</v>
      </c>
      <c r="AN11" s="17">
        <v>0.13490893948871699</v>
      </c>
      <c r="AO11" s="17">
        <v>0.11680105753638401</v>
      </c>
      <c r="AP11" s="17">
        <v>0.11141379876261399</v>
      </c>
      <c r="AQ11" s="17">
        <v>0.126156226800445</v>
      </c>
      <c r="AR11" s="17"/>
      <c r="AS11" s="17">
        <v>0.145451212120664</v>
      </c>
      <c r="AT11" s="17">
        <v>0.15395209892681</v>
      </c>
      <c r="AU11" s="17"/>
      <c r="AV11" s="17">
        <v>0.154569676507122</v>
      </c>
      <c r="AW11" s="17">
        <v>0.124215816735675</v>
      </c>
    </row>
    <row r="12" spans="2:49" ht="43.2" x14ac:dyDescent="0.3">
      <c r="B12" s="18" t="s">
        <v>652</v>
      </c>
      <c r="C12" s="17">
        <v>0.140384475157393</v>
      </c>
      <c r="D12" s="17">
        <v>0.13992981653584899</v>
      </c>
      <c r="E12" s="17">
        <v>0.14086002350274099</v>
      </c>
      <c r="F12" s="17"/>
      <c r="G12" s="17">
        <v>0.233992309035711</v>
      </c>
      <c r="H12" s="17">
        <v>0.183283952846785</v>
      </c>
      <c r="I12" s="17">
        <v>0.147572205115825</v>
      </c>
      <c r="J12" s="17">
        <v>0.105042172833904</v>
      </c>
      <c r="K12" s="17">
        <v>0.118200029318768</v>
      </c>
      <c r="L12" s="17">
        <v>8.0622015897557298E-2</v>
      </c>
      <c r="M12" s="17"/>
      <c r="N12" s="17">
        <v>0.19747410213910299</v>
      </c>
      <c r="O12" s="17">
        <v>0.109757647500334</v>
      </c>
      <c r="P12" s="17">
        <v>0.13552096387297499</v>
      </c>
      <c r="Q12" s="17">
        <v>0.116386574598821</v>
      </c>
      <c r="R12" s="17"/>
      <c r="S12" s="17">
        <v>0.19601855037070501</v>
      </c>
      <c r="T12" s="17">
        <v>0.13361965527547501</v>
      </c>
      <c r="U12" s="17">
        <v>0.132353662435929</v>
      </c>
      <c r="V12" s="17">
        <v>0.100740257831444</v>
      </c>
      <c r="W12" s="17">
        <v>0.106304541807627</v>
      </c>
      <c r="X12" s="17">
        <v>0.15095215707824</v>
      </c>
      <c r="Y12" s="17">
        <v>0.16024394625258401</v>
      </c>
      <c r="Z12" s="17">
        <v>0.13214240306347999</v>
      </c>
      <c r="AA12" s="17">
        <v>0.12612109159486301</v>
      </c>
      <c r="AB12" s="17">
        <v>0.15645243199379499</v>
      </c>
      <c r="AC12" s="17">
        <v>7.5884138332239504E-2</v>
      </c>
      <c r="AD12" s="17">
        <v>0.167353274854175</v>
      </c>
      <c r="AE12" s="17"/>
      <c r="AF12" s="17">
        <v>0.108408201417638</v>
      </c>
      <c r="AG12" s="17">
        <v>0.13554955831635199</v>
      </c>
      <c r="AH12" s="17">
        <v>0.15501285943621201</v>
      </c>
      <c r="AI12" s="17">
        <v>0.17901438756267701</v>
      </c>
      <c r="AJ12" s="17">
        <v>0.29554073460895602</v>
      </c>
      <c r="AK12" s="17"/>
      <c r="AL12" s="17">
        <v>0.193551351082865</v>
      </c>
      <c r="AM12" s="17">
        <v>0.12589268366513001</v>
      </c>
      <c r="AN12" s="17">
        <v>0.13351087921500501</v>
      </c>
      <c r="AO12" s="17">
        <v>0.14415939009672801</v>
      </c>
      <c r="AP12" s="17">
        <v>6.4434135784985497E-2</v>
      </c>
      <c r="AQ12" s="17">
        <v>9.4450680994905403E-2</v>
      </c>
      <c r="AR12" s="17"/>
      <c r="AS12" s="17">
        <v>0.14401254159285201</v>
      </c>
      <c r="AT12" s="17">
        <v>0.136063983775216</v>
      </c>
      <c r="AU12" s="17"/>
      <c r="AV12" s="17">
        <v>0.157990192368411</v>
      </c>
      <c r="AW12" s="17">
        <v>0.111460904804853</v>
      </c>
    </row>
    <row r="13" spans="2:49" ht="43.2" x14ac:dyDescent="0.3">
      <c r="B13" s="18" t="s">
        <v>666</v>
      </c>
      <c r="C13" s="17">
        <v>0.12341320729980899</v>
      </c>
      <c r="D13" s="17">
        <v>0.12863345159914399</v>
      </c>
      <c r="E13" s="17">
        <v>0.11827662760254901</v>
      </c>
      <c r="F13" s="17"/>
      <c r="G13" s="17">
        <v>0.182351339199711</v>
      </c>
      <c r="H13" s="17">
        <v>0.17368829227486801</v>
      </c>
      <c r="I13" s="17">
        <v>9.9125158786286305E-2</v>
      </c>
      <c r="J13" s="17">
        <v>0.12439764219397199</v>
      </c>
      <c r="K13" s="17">
        <v>0.10728992667597</v>
      </c>
      <c r="L13" s="17">
        <v>7.3006646830956895E-2</v>
      </c>
      <c r="M13" s="17"/>
      <c r="N13" s="17">
        <v>0.16865166653194799</v>
      </c>
      <c r="O13" s="17">
        <v>0.13141784610184001</v>
      </c>
      <c r="P13" s="17">
        <v>0.111668163374988</v>
      </c>
      <c r="Q13" s="17">
        <v>7.7905521286820795E-2</v>
      </c>
      <c r="R13" s="17"/>
      <c r="S13" s="17">
        <v>0.17572798526948599</v>
      </c>
      <c r="T13" s="17">
        <v>0.122862524084668</v>
      </c>
      <c r="U13" s="17">
        <v>6.7799210509740401E-2</v>
      </c>
      <c r="V13" s="17">
        <v>0.10771576583135301</v>
      </c>
      <c r="W13" s="17">
        <v>9.8905210456539897E-2</v>
      </c>
      <c r="X13" s="17">
        <v>0.1255299214774</v>
      </c>
      <c r="Y13" s="17">
        <v>0.121079266589039</v>
      </c>
      <c r="Z13" s="17">
        <v>0.18671995129677099</v>
      </c>
      <c r="AA13" s="17">
        <v>0.13834064490515199</v>
      </c>
      <c r="AB13" s="17">
        <v>9.4848500407021405E-2</v>
      </c>
      <c r="AC13" s="17">
        <v>0.13478254924448799</v>
      </c>
      <c r="AD13" s="17">
        <v>6.1193809791422298E-2</v>
      </c>
      <c r="AE13" s="17"/>
      <c r="AF13" s="17">
        <v>8.1921231871909E-2</v>
      </c>
      <c r="AG13" s="17">
        <v>0.120804030425888</v>
      </c>
      <c r="AH13" s="17">
        <v>0.13945507083640599</v>
      </c>
      <c r="AI13" s="17">
        <v>0.16872336916404501</v>
      </c>
      <c r="AJ13" s="17">
        <v>0.36381717145238801</v>
      </c>
      <c r="AK13" s="17"/>
      <c r="AL13" s="17">
        <v>0.18024053640670801</v>
      </c>
      <c r="AM13" s="17">
        <v>0.114251135197669</v>
      </c>
      <c r="AN13" s="17">
        <v>0.11716618008593301</v>
      </c>
      <c r="AO13" s="17">
        <v>9.7757131986837498E-2</v>
      </c>
      <c r="AP13" s="17">
        <v>5.2554373058679903E-2</v>
      </c>
      <c r="AQ13" s="17">
        <v>0.12396959552117399</v>
      </c>
      <c r="AR13" s="17"/>
      <c r="AS13" s="17">
        <v>0.12405049153822199</v>
      </c>
      <c r="AT13" s="17">
        <v>0.12265429587714401</v>
      </c>
      <c r="AU13" s="17"/>
      <c r="AV13" s="17">
        <v>0.12780447102321801</v>
      </c>
      <c r="AW13" s="17">
        <v>0.115308094216428</v>
      </c>
    </row>
    <row r="14" spans="2:49" ht="43.2" x14ac:dyDescent="0.3">
      <c r="B14" s="18" t="s">
        <v>667</v>
      </c>
      <c r="C14" s="17">
        <v>0.123184312843702</v>
      </c>
      <c r="D14" s="17">
        <v>0.124021523460046</v>
      </c>
      <c r="E14" s="17">
        <v>0.121343596736738</v>
      </c>
      <c r="F14" s="17"/>
      <c r="G14" s="17">
        <v>0.209204459697684</v>
      </c>
      <c r="H14" s="17">
        <v>0.18479797395103401</v>
      </c>
      <c r="I14" s="17">
        <v>0.13741637637295101</v>
      </c>
      <c r="J14" s="17">
        <v>0.101268802355285</v>
      </c>
      <c r="K14" s="17">
        <v>8.1696073631250393E-2</v>
      </c>
      <c r="L14" s="17">
        <v>4.9588481310385499E-2</v>
      </c>
      <c r="M14" s="17"/>
      <c r="N14" s="17">
        <v>0.172572526487521</v>
      </c>
      <c r="O14" s="17">
        <v>0.109921990926657</v>
      </c>
      <c r="P14" s="17">
        <v>9.8497057444416794E-2</v>
      </c>
      <c r="Q14" s="17">
        <v>0.106697291639265</v>
      </c>
      <c r="R14" s="17"/>
      <c r="S14" s="17">
        <v>0.21998643442706201</v>
      </c>
      <c r="T14" s="17">
        <v>8.1432976510617996E-2</v>
      </c>
      <c r="U14" s="17">
        <v>0.104157921245909</v>
      </c>
      <c r="V14" s="17">
        <v>8.4866208021986494E-2</v>
      </c>
      <c r="W14" s="17">
        <v>9.92517001430612E-2</v>
      </c>
      <c r="X14" s="17">
        <v>9.0612727905442905E-2</v>
      </c>
      <c r="Y14" s="17">
        <v>0.14182284356678401</v>
      </c>
      <c r="Z14" s="17">
        <v>0.16053219710385699</v>
      </c>
      <c r="AA14" s="17">
        <v>0.12090803040141999</v>
      </c>
      <c r="AB14" s="17">
        <v>0.108831775113833</v>
      </c>
      <c r="AC14" s="17">
        <v>0.13129431427198299</v>
      </c>
      <c r="AD14" s="17">
        <v>0.109520331215297</v>
      </c>
      <c r="AE14" s="17"/>
      <c r="AF14" s="17">
        <v>7.4853584444029897E-2</v>
      </c>
      <c r="AG14" s="17">
        <v>0.11308355683720001</v>
      </c>
      <c r="AH14" s="17">
        <v>0.15464122176265699</v>
      </c>
      <c r="AI14" s="17">
        <v>0.206148874479026</v>
      </c>
      <c r="AJ14" s="17">
        <v>0.171114990964193</v>
      </c>
      <c r="AK14" s="17"/>
      <c r="AL14" s="17">
        <v>0.19416829525895199</v>
      </c>
      <c r="AM14" s="17">
        <v>9.5246221298023306E-2</v>
      </c>
      <c r="AN14" s="17">
        <v>0.120570270680344</v>
      </c>
      <c r="AO14" s="17">
        <v>9.2766521104830496E-2</v>
      </c>
      <c r="AP14" s="17">
        <v>7.9931817561077895E-2</v>
      </c>
      <c r="AQ14" s="17">
        <v>0.10873647764722399</v>
      </c>
      <c r="AR14" s="17"/>
      <c r="AS14" s="17">
        <v>0.123137104515211</v>
      </c>
      <c r="AT14" s="17">
        <v>0.123240530991863</v>
      </c>
      <c r="AU14" s="17"/>
      <c r="AV14" s="17">
        <v>0.13149702409946001</v>
      </c>
      <c r="AW14" s="17">
        <v>0.10366823451316801</v>
      </c>
    </row>
    <row r="15" spans="2:49" ht="28.8" x14ac:dyDescent="0.3">
      <c r="B15" s="18" t="s">
        <v>668</v>
      </c>
      <c r="C15" s="17">
        <v>0.11761973203043199</v>
      </c>
      <c r="D15" s="17">
        <v>0.14893724204652301</v>
      </c>
      <c r="E15" s="17">
        <v>8.7917888903861194E-2</v>
      </c>
      <c r="F15" s="17"/>
      <c r="G15" s="17">
        <v>0.15763351223570701</v>
      </c>
      <c r="H15" s="17">
        <v>0.18567638570335299</v>
      </c>
      <c r="I15" s="17">
        <v>0.116199085925744</v>
      </c>
      <c r="J15" s="17">
        <v>9.3270955605796804E-2</v>
      </c>
      <c r="K15" s="17">
        <v>8.8003076922490306E-2</v>
      </c>
      <c r="L15" s="17">
        <v>7.6393043015952899E-2</v>
      </c>
      <c r="M15" s="17"/>
      <c r="N15" s="17">
        <v>0.15766700853934401</v>
      </c>
      <c r="O15" s="17">
        <v>0.111011906402139</v>
      </c>
      <c r="P15" s="17">
        <v>9.7647969974115401E-2</v>
      </c>
      <c r="Q15" s="17">
        <v>0.100091704579347</v>
      </c>
      <c r="R15" s="17"/>
      <c r="S15" s="17">
        <v>0.16878276421389399</v>
      </c>
      <c r="T15" s="17">
        <v>0.124204740714963</v>
      </c>
      <c r="U15" s="17">
        <v>0.109711315897228</v>
      </c>
      <c r="V15" s="17">
        <v>0.12001877524707701</v>
      </c>
      <c r="W15" s="17">
        <v>0.105441385670971</v>
      </c>
      <c r="X15" s="17">
        <v>0.11595023133783799</v>
      </c>
      <c r="Y15" s="17">
        <v>0.114831300650293</v>
      </c>
      <c r="Z15" s="17">
        <v>0.116273711614564</v>
      </c>
      <c r="AA15" s="17">
        <v>0.114565833473126</v>
      </c>
      <c r="AB15" s="17">
        <v>7.7704559421027303E-2</v>
      </c>
      <c r="AC15" s="17">
        <v>8.6320353078911699E-2</v>
      </c>
      <c r="AD15" s="17">
        <v>8.9318986059061703E-2</v>
      </c>
      <c r="AE15" s="17"/>
      <c r="AF15" s="17">
        <v>8.1317275405336203E-2</v>
      </c>
      <c r="AG15" s="17">
        <v>0.11444738275403001</v>
      </c>
      <c r="AH15" s="17">
        <v>0.138781535359321</v>
      </c>
      <c r="AI15" s="17">
        <v>0.14613157665495899</v>
      </c>
      <c r="AJ15" s="17">
        <v>0.240530805724885</v>
      </c>
      <c r="AK15" s="17"/>
      <c r="AL15" s="17">
        <v>0.181942329507674</v>
      </c>
      <c r="AM15" s="17">
        <v>9.6096645916904005E-2</v>
      </c>
      <c r="AN15" s="17">
        <v>8.8465499604244394E-2</v>
      </c>
      <c r="AO15" s="17">
        <v>9.8167172954073997E-2</v>
      </c>
      <c r="AP15" s="17">
        <v>6.2132973320953001E-2</v>
      </c>
      <c r="AQ15" s="17">
        <v>0.14908317443029001</v>
      </c>
      <c r="AR15" s="17"/>
      <c r="AS15" s="17">
        <v>0.120917380740938</v>
      </c>
      <c r="AT15" s="17">
        <v>0.113692719367176</v>
      </c>
      <c r="AU15" s="17"/>
      <c r="AV15" s="17">
        <v>0.12972476556012699</v>
      </c>
      <c r="AW15" s="17">
        <v>0.100406438216339</v>
      </c>
    </row>
    <row r="16" spans="2:49" ht="43.2" x14ac:dyDescent="0.3">
      <c r="B16" s="18" t="s">
        <v>669</v>
      </c>
      <c r="C16" s="17">
        <v>0.10758609973752201</v>
      </c>
      <c r="D16" s="17">
        <v>9.9241019181427206E-2</v>
      </c>
      <c r="E16" s="17">
        <v>0.11552224188414401</v>
      </c>
      <c r="F16" s="17"/>
      <c r="G16" s="17">
        <v>0.17377739419104399</v>
      </c>
      <c r="H16" s="17">
        <v>0.19707079324399501</v>
      </c>
      <c r="I16" s="17">
        <v>0.110301104162093</v>
      </c>
      <c r="J16" s="17">
        <v>9.3667485338402801E-2</v>
      </c>
      <c r="K16" s="17">
        <v>5.65932344019048E-2</v>
      </c>
      <c r="L16" s="17">
        <v>3.3923998312725703E-2</v>
      </c>
      <c r="M16" s="17"/>
      <c r="N16" s="17">
        <v>0.14988311169403701</v>
      </c>
      <c r="O16" s="17">
        <v>9.8968569377957005E-2</v>
      </c>
      <c r="P16" s="17">
        <v>0.104667454207006</v>
      </c>
      <c r="Q16" s="17">
        <v>7.4605597250752304E-2</v>
      </c>
      <c r="R16" s="17"/>
      <c r="S16" s="17">
        <v>0.193709341825374</v>
      </c>
      <c r="T16" s="17">
        <v>7.6484005948392497E-2</v>
      </c>
      <c r="U16" s="17">
        <v>6.7296483346960395E-2</v>
      </c>
      <c r="V16" s="17">
        <v>0.108970784176814</v>
      </c>
      <c r="W16" s="17">
        <v>6.5522231336314796E-2</v>
      </c>
      <c r="X16" s="17">
        <v>0.13663149480507999</v>
      </c>
      <c r="Y16" s="17">
        <v>9.6159911462531694E-2</v>
      </c>
      <c r="Z16" s="17">
        <v>0.107518970062247</v>
      </c>
      <c r="AA16" s="17">
        <v>0.124127378820324</v>
      </c>
      <c r="AB16" s="17">
        <v>7.6406877098925699E-2</v>
      </c>
      <c r="AC16" s="17">
        <v>5.2015131946721103E-2</v>
      </c>
      <c r="AD16" s="17">
        <v>0.110416804986219</v>
      </c>
      <c r="AE16" s="17"/>
      <c r="AF16" s="17">
        <v>6.7762848923221E-2</v>
      </c>
      <c r="AG16" s="17">
        <v>9.5765317455228899E-2</v>
      </c>
      <c r="AH16" s="17">
        <v>0.13486091290965499</v>
      </c>
      <c r="AI16" s="17">
        <v>0.17207599640164201</v>
      </c>
      <c r="AJ16" s="17">
        <v>0.225785691890658</v>
      </c>
      <c r="AK16" s="17"/>
      <c r="AL16" s="17">
        <v>0.17572278381542999</v>
      </c>
      <c r="AM16" s="17">
        <v>9.4505974228233994E-2</v>
      </c>
      <c r="AN16" s="17">
        <v>8.1746746977593598E-2</v>
      </c>
      <c r="AO16" s="17">
        <v>8.9168313815819703E-2</v>
      </c>
      <c r="AP16" s="17">
        <v>3.0876506327853701E-2</v>
      </c>
      <c r="AQ16" s="17">
        <v>9.9359491652234996E-2</v>
      </c>
      <c r="AR16" s="17"/>
      <c r="AS16" s="17">
        <v>0.10710614381786999</v>
      </c>
      <c r="AT16" s="17">
        <v>0.108157656364605</v>
      </c>
      <c r="AU16" s="17"/>
      <c r="AV16" s="17">
        <v>0.11811502885504301</v>
      </c>
      <c r="AW16" s="17">
        <v>8.1468271408188506E-2</v>
      </c>
    </row>
    <row r="17" spans="2:49" ht="43.2" x14ac:dyDescent="0.3">
      <c r="B17" s="18" t="s">
        <v>670</v>
      </c>
      <c r="C17" s="17">
        <v>0.104313804662006</v>
      </c>
      <c r="D17" s="17">
        <v>0.106975574996335</v>
      </c>
      <c r="E17" s="17">
        <v>0.10055761386416701</v>
      </c>
      <c r="F17" s="17"/>
      <c r="G17" s="17">
        <v>0.16034402230183001</v>
      </c>
      <c r="H17" s="17">
        <v>0.18599814984712701</v>
      </c>
      <c r="I17" s="17">
        <v>0.13947344037912399</v>
      </c>
      <c r="J17" s="17">
        <v>7.6554563883157706E-2</v>
      </c>
      <c r="K17" s="17">
        <v>4.6566343054981599E-2</v>
      </c>
      <c r="L17" s="17">
        <v>3.3047527743095301E-2</v>
      </c>
      <c r="M17" s="17"/>
      <c r="N17" s="17">
        <v>0.15344524092537201</v>
      </c>
      <c r="O17" s="17">
        <v>9.3156960693598106E-2</v>
      </c>
      <c r="P17" s="17">
        <v>7.5330821477269702E-2</v>
      </c>
      <c r="Q17" s="17">
        <v>8.9487356406970101E-2</v>
      </c>
      <c r="R17" s="17"/>
      <c r="S17" s="17">
        <v>0.165006528374086</v>
      </c>
      <c r="T17" s="17">
        <v>9.8654842899650805E-2</v>
      </c>
      <c r="U17" s="17">
        <v>0.106409367404478</v>
      </c>
      <c r="V17" s="17">
        <v>9.8635390999901804E-2</v>
      </c>
      <c r="W17" s="17">
        <v>9.0206467360291004E-2</v>
      </c>
      <c r="X17" s="17">
        <v>0.126194018472918</v>
      </c>
      <c r="Y17" s="17">
        <v>0.108984757980157</v>
      </c>
      <c r="Z17" s="17">
        <v>9.19958962524728E-2</v>
      </c>
      <c r="AA17" s="17">
        <v>9.3741818459496598E-2</v>
      </c>
      <c r="AB17" s="17">
        <v>5.8729334348671003E-2</v>
      </c>
      <c r="AC17" s="17">
        <v>5.9877315247196999E-2</v>
      </c>
      <c r="AD17" s="17">
        <v>7.7277111407486401E-2</v>
      </c>
      <c r="AE17" s="17"/>
      <c r="AF17" s="17">
        <v>6.18137246330785E-2</v>
      </c>
      <c r="AG17" s="17">
        <v>9.3596177436500297E-2</v>
      </c>
      <c r="AH17" s="17">
        <v>0.126304712607689</v>
      </c>
      <c r="AI17" s="17">
        <v>0.194548990447338</v>
      </c>
      <c r="AJ17" s="17">
        <v>0.169296008873703</v>
      </c>
      <c r="AK17" s="17"/>
      <c r="AL17" s="17">
        <v>0.16525404212339001</v>
      </c>
      <c r="AM17" s="17">
        <v>8.7933303475997704E-2</v>
      </c>
      <c r="AN17" s="17">
        <v>0.118938329152212</v>
      </c>
      <c r="AO17" s="17">
        <v>7.1891067559069002E-2</v>
      </c>
      <c r="AP17" s="17">
        <v>3.2703007629922801E-2</v>
      </c>
      <c r="AQ17" s="17">
        <v>0.10345313613271299</v>
      </c>
      <c r="AR17" s="17"/>
      <c r="AS17" s="17">
        <v>0.108831328447119</v>
      </c>
      <c r="AT17" s="17">
        <v>9.8934100919099197E-2</v>
      </c>
      <c r="AU17" s="17"/>
      <c r="AV17" s="17">
        <v>0.1147641375445</v>
      </c>
      <c r="AW17" s="17">
        <v>9.5014797331020098E-2</v>
      </c>
    </row>
    <row r="18" spans="2:49" ht="43.2" x14ac:dyDescent="0.3">
      <c r="B18" s="18" t="s">
        <v>655</v>
      </c>
      <c r="C18" s="17">
        <v>9.7248509353965298E-2</v>
      </c>
      <c r="D18" s="17">
        <v>0.113493789334268</v>
      </c>
      <c r="E18" s="17">
        <v>8.0191762537299704E-2</v>
      </c>
      <c r="F18" s="17"/>
      <c r="G18" s="17">
        <v>0.12767580706780501</v>
      </c>
      <c r="H18" s="17">
        <v>0.19505805352342301</v>
      </c>
      <c r="I18" s="17">
        <v>0.110879425603922</v>
      </c>
      <c r="J18" s="17">
        <v>7.6587902884595702E-2</v>
      </c>
      <c r="K18" s="17">
        <v>5.7976050313525498E-2</v>
      </c>
      <c r="L18" s="17">
        <v>2.94512571591539E-2</v>
      </c>
      <c r="M18" s="17"/>
      <c r="N18" s="17">
        <v>0.136691025667246</v>
      </c>
      <c r="O18" s="17">
        <v>7.9839506395101206E-2</v>
      </c>
      <c r="P18" s="17">
        <v>9.0486424156499601E-2</v>
      </c>
      <c r="Q18" s="17">
        <v>7.9763457846198094E-2</v>
      </c>
      <c r="R18" s="17"/>
      <c r="S18" s="17">
        <v>0.17811753576318501</v>
      </c>
      <c r="T18" s="17">
        <v>8.2938418633418706E-2</v>
      </c>
      <c r="U18" s="17">
        <v>6.4470057752260307E-2</v>
      </c>
      <c r="V18" s="17">
        <v>0.10598531002379299</v>
      </c>
      <c r="W18" s="17">
        <v>0.103897144222001</v>
      </c>
      <c r="X18" s="17">
        <v>7.6129933003857495E-2</v>
      </c>
      <c r="Y18" s="17">
        <v>7.52948563205212E-2</v>
      </c>
      <c r="Z18" s="17">
        <v>9.6643749685145205E-2</v>
      </c>
      <c r="AA18" s="17">
        <v>9.6060924487104904E-2</v>
      </c>
      <c r="AB18" s="17">
        <v>8.0367629700470899E-2</v>
      </c>
      <c r="AC18" s="17">
        <v>3.2921935495131102E-2</v>
      </c>
      <c r="AD18" s="17">
        <v>0.11183601314382401</v>
      </c>
      <c r="AE18" s="17"/>
      <c r="AF18" s="17">
        <v>5.5061934726113301E-2</v>
      </c>
      <c r="AG18" s="17">
        <v>6.7265528740289293E-2</v>
      </c>
      <c r="AH18" s="17">
        <v>0.13549086083862399</v>
      </c>
      <c r="AI18" s="17">
        <v>0.17355367321290099</v>
      </c>
      <c r="AJ18" s="17">
        <v>0.199752414221124</v>
      </c>
      <c r="AK18" s="17"/>
      <c r="AL18" s="17">
        <v>0.16633389338100699</v>
      </c>
      <c r="AM18" s="17">
        <v>7.1138522365228704E-2</v>
      </c>
      <c r="AN18" s="17">
        <v>7.4876616716172906E-2</v>
      </c>
      <c r="AO18" s="17">
        <v>7.3032947376705404E-2</v>
      </c>
      <c r="AP18" s="17">
        <v>5.3118129279758203E-2</v>
      </c>
      <c r="AQ18" s="17">
        <v>0.107256573912641</v>
      </c>
      <c r="AR18" s="17"/>
      <c r="AS18" s="17">
        <v>0.10745769632561</v>
      </c>
      <c r="AT18" s="17">
        <v>8.5090875221657702E-2</v>
      </c>
      <c r="AU18" s="17"/>
      <c r="AV18" s="17">
        <v>0.10878830426207001</v>
      </c>
      <c r="AW18" s="17">
        <v>0.1043589305208</v>
      </c>
    </row>
    <row r="19" spans="2:49" ht="43.2" x14ac:dyDescent="0.3">
      <c r="B19" s="18" t="s">
        <v>671</v>
      </c>
      <c r="C19" s="17">
        <v>9.6880577159944803E-2</v>
      </c>
      <c r="D19" s="17">
        <v>0.109185521043326</v>
      </c>
      <c r="E19" s="17">
        <v>8.4597102920347597E-2</v>
      </c>
      <c r="F19" s="17"/>
      <c r="G19" s="17">
        <v>0.111021061319985</v>
      </c>
      <c r="H19" s="17">
        <v>0.177947223840765</v>
      </c>
      <c r="I19" s="17">
        <v>0.128049546589076</v>
      </c>
      <c r="J19" s="17">
        <v>8.2251416772407604E-2</v>
      </c>
      <c r="K19" s="17">
        <v>4.6632259532413199E-2</v>
      </c>
      <c r="L19" s="17">
        <v>4.1713059367532897E-2</v>
      </c>
      <c r="M19" s="17"/>
      <c r="N19" s="17">
        <v>0.132173368241118</v>
      </c>
      <c r="O19" s="17">
        <v>7.3394989329320801E-2</v>
      </c>
      <c r="P19" s="17">
        <v>8.7660840628683304E-2</v>
      </c>
      <c r="Q19" s="17">
        <v>9.2356099469069503E-2</v>
      </c>
      <c r="R19" s="17"/>
      <c r="S19" s="17">
        <v>0.141798588214849</v>
      </c>
      <c r="T19" s="17">
        <v>9.5960010307128293E-2</v>
      </c>
      <c r="U19" s="17">
        <v>7.4389733130109603E-2</v>
      </c>
      <c r="V19" s="17">
        <v>0.119317050827298</v>
      </c>
      <c r="W19" s="17">
        <v>0.11759410626240201</v>
      </c>
      <c r="X19" s="17">
        <v>7.9234682878349602E-2</v>
      </c>
      <c r="Y19" s="17">
        <v>4.2976624709751603E-2</v>
      </c>
      <c r="Z19" s="17">
        <v>0.117263911108532</v>
      </c>
      <c r="AA19" s="17">
        <v>0.119087538606055</v>
      </c>
      <c r="AB19" s="17">
        <v>7.4667036181662594E-2</v>
      </c>
      <c r="AC19" s="17">
        <v>5.3064369848685997E-2</v>
      </c>
      <c r="AD19" s="17">
        <v>6.2903219293098694E-2</v>
      </c>
      <c r="AE19" s="17"/>
      <c r="AF19" s="17">
        <v>6.7596417508978296E-2</v>
      </c>
      <c r="AG19" s="17">
        <v>8.3112971867835006E-2</v>
      </c>
      <c r="AH19" s="17">
        <v>0.111662315680277</v>
      </c>
      <c r="AI19" s="17">
        <v>0.164966456161077</v>
      </c>
      <c r="AJ19" s="17">
        <v>0.282110633471715</v>
      </c>
      <c r="AK19" s="17"/>
      <c r="AL19" s="17">
        <v>0.159344749527667</v>
      </c>
      <c r="AM19" s="17">
        <v>6.5418220132811303E-2</v>
      </c>
      <c r="AN19" s="17">
        <v>0.111098083784962</v>
      </c>
      <c r="AO19" s="17">
        <v>7.5527886564405303E-2</v>
      </c>
      <c r="AP19" s="17">
        <v>4.7850264347875801E-2</v>
      </c>
      <c r="AQ19" s="17">
        <v>8.9823774749964502E-2</v>
      </c>
      <c r="AR19" s="17"/>
      <c r="AS19" s="17">
        <v>0.100882054243862</v>
      </c>
      <c r="AT19" s="17">
        <v>9.21154088355529E-2</v>
      </c>
      <c r="AU19" s="17"/>
      <c r="AV19" s="17">
        <v>0.11059164574036399</v>
      </c>
      <c r="AW19" s="17">
        <v>7.8270021590518393E-2</v>
      </c>
    </row>
    <row r="20" spans="2:49" ht="28.8" x14ac:dyDescent="0.3">
      <c r="B20" s="18" t="s">
        <v>657</v>
      </c>
      <c r="C20" s="17">
        <v>9.4124900524171398E-2</v>
      </c>
      <c r="D20" s="17">
        <v>9.6085874161978002E-2</v>
      </c>
      <c r="E20" s="17">
        <v>9.2889218898503295E-2</v>
      </c>
      <c r="F20" s="17"/>
      <c r="G20" s="17">
        <v>0.109462571445469</v>
      </c>
      <c r="H20" s="17">
        <v>0.12466384994547799</v>
      </c>
      <c r="I20" s="17">
        <v>0.110187198181638</v>
      </c>
      <c r="J20" s="17">
        <v>0.11067743469038401</v>
      </c>
      <c r="K20" s="17">
        <v>7.9443509566330894E-2</v>
      </c>
      <c r="L20" s="17">
        <v>4.23225051036977E-2</v>
      </c>
      <c r="M20" s="17"/>
      <c r="N20" s="17">
        <v>0.10398758332137099</v>
      </c>
      <c r="O20" s="17">
        <v>7.6222398071029498E-2</v>
      </c>
      <c r="P20" s="17">
        <v>0.1128701667541</v>
      </c>
      <c r="Q20" s="17">
        <v>8.4738014139655204E-2</v>
      </c>
      <c r="R20" s="17"/>
      <c r="S20" s="17">
        <v>0.106783571906269</v>
      </c>
      <c r="T20" s="17">
        <v>8.7360553832146304E-2</v>
      </c>
      <c r="U20" s="17">
        <v>0.105132112183461</v>
      </c>
      <c r="V20" s="17">
        <v>0.12742334916044901</v>
      </c>
      <c r="W20" s="17">
        <v>8.6705708741579901E-2</v>
      </c>
      <c r="X20" s="17">
        <v>0.10108082057929001</v>
      </c>
      <c r="Y20" s="17">
        <v>5.44568759708055E-2</v>
      </c>
      <c r="Z20" s="17">
        <v>0.13282584990117599</v>
      </c>
      <c r="AA20" s="17">
        <v>7.5544576080484399E-2</v>
      </c>
      <c r="AB20" s="17">
        <v>8.4165713813417295E-2</v>
      </c>
      <c r="AC20" s="17">
        <v>9.8825726892694907E-2</v>
      </c>
      <c r="AD20" s="17">
        <v>7.5876083014057003E-2</v>
      </c>
      <c r="AE20" s="17"/>
      <c r="AF20" s="17">
        <v>6.9547315221557104E-2</v>
      </c>
      <c r="AG20" s="17">
        <v>7.0685795415696195E-2</v>
      </c>
      <c r="AH20" s="17">
        <v>0.10822332498168</v>
      </c>
      <c r="AI20" s="17">
        <v>0.173039931007331</v>
      </c>
      <c r="AJ20" s="17">
        <v>8.2211223017056106E-2</v>
      </c>
      <c r="AK20" s="17"/>
      <c r="AL20" s="17">
        <v>0.13933160159734401</v>
      </c>
      <c r="AM20" s="17">
        <v>7.2439046206223906E-2</v>
      </c>
      <c r="AN20" s="17">
        <v>8.6073738441129102E-2</v>
      </c>
      <c r="AO20" s="17">
        <v>8.2895385721191303E-2</v>
      </c>
      <c r="AP20" s="17">
        <v>6.1725795710963198E-2</v>
      </c>
      <c r="AQ20" s="17">
        <v>0.103454400583706</v>
      </c>
      <c r="AR20" s="17"/>
      <c r="AS20" s="17">
        <v>0.10158622085537999</v>
      </c>
      <c r="AT20" s="17">
        <v>8.5239569793846601E-2</v>
      </c>
      <c r="AU20" s="17"/>
      <c r="AV20" s="17">
        <v>0.110022519751119</v>
      </c>
      <c r="AW20" s="17">
        <v>8.1939476069821798E-2</v>
      </c>
    </row>
    <row r="21" spans="2:49" ht="43.2" x14ac:dyDescent="0.3">
      <c r="B21" s="18" t="s">
        <v>658</v>
      </c>
      <c r="C21" s="17">
        <v>8.7151064703775205E-2</v>
      </c>
      <c r="D21" s="17">
        <v>9.4149649406283606E-2</v>
      </c>
      <c r="E21" s="17">
        <v>7.9051144272103094E-2</v>
      </c>
      <c r="F21" s="17"/>
      <c r="G21" s="17">
        <v>0.11926427997816499</v>
      </c>
      <c r="H21" s="17">
        <v>0.130520398573059</v>
      </c>
      <c r="I21" s="17">
        <v>8.9186163052145301E-2</v>
      </c>
      <c r="J21" s="17">
        <v>7.9239265612962906E-2</v>
      </c>
      <c r="K21" s="17">
        <v>5.0035900308775798E-2</v>
      </c>
      <c r="L21" s="17">
        <v>6.0114305500088103E-2</v>
      </c>
      <c r="M21" s="17"/>
      <c r="N21" s="17">
        <v>9.1078351315854206E-2</v>
      </c>
      <c r="O21" s="17">
        <v>7.6947513928425401E-2</v>
      </c>
      <c r="P21" s="17">
        <v>9.5861325977331893E-2</v>
      </c>
      <c r="Q21" s="17">
        <v>8.6810803729014993E-2</v>
      </c>
      <c r="R21" s="17"/>
      <c r="S21" s="17">
        <v>0.14345151116931401</v>
      </c>
      <c r="T21" s="17">
        <v>6.8813622650524001E-2</v>
      </c>
      <c r="U21" s="17">
        <v>8.9820166533885706E-2</v>
      </c>
      <c r="V21" s="17">
        <v>8.8922052599220397E-2</v>
      </c>
      <c r="W21" s="17">
        <v>7.9193562830592701E-2</v>
      </c>
      <c r="X21" s="17">
        <v>7.9122502026322705E-2</v>
      </c>
      <c r="Y21" s="17">
        <v>6.3514498686922397E-2</v>
      </c>
      <c r="Z21" s="17">
        <v>9.7396388353885893E-2</v>
      </c>
      <c r="AA21" s="17">
        <v>6.7742081384989994E-2</v>
      </c>
      <c r="AB21" s="17">
        <v>7.77736861286564E-2</v>
      </c>
      <c r="AC21" s="17">
        <v>0.119276671975985</v>
      </c>
      <c r="AD21" s="17">
        <v>2.8848218012983401E-2</v>
      </c>
      <c r="AE21" s="17"/>
      <c r="AF21" s="17">
        <v>6.9221192432281697E-2</v>
      </c>
      <c r="AG21" s="17">
        <v>7.14958585320805E-2</v>
      </c>
      <c r="AH21" s="17">
        <v>0.104210086782551</v>
      </c>
      <c r="AI21" s="17">
        <v>0.136565119918551</v>
      </c>
      <c r="AJ21" s="17">
        <v>0.170083658882382</v>
      </c>
      <c r="AK21" s="17"/>
      <c r="AL21" s="17">
        <v>0.14206069916564101</v>
      </c>
      <c r="AM21" s="17">
        <v>7.0450872581176799E-2</v>
      </c>
      <c r="AN21" s="17">
        <v>7.2980371896606E-2</v>
      </c>
      <c r="AO21" s="17">
        <v>8.1339283597798601E-2</v>
      </c>
      <c r="AP21" s="17">
        <v>3.8915406604606802E-2</v>
      </c>
      <c r="AQ21" s="17">
        <v>3.8706815216154697E-2</v>
      </c>
      <c r="AR21" s="17"/>
      <c r="AS21" s="17">
        <v>8.3442178891676405E-2</v>
      </c>
      <c r="AT21" s="17">
        <v>9.1567800029246499E-2</v>
      </c>
      <c r="AU21" s="17"/>
      <c r="AV21" s="17">
        <v>8.0075931615781804E-2</v>
      </c>
      <c r="AW21" s="17">
        <v>9.1281612028402903E-2</v>
      </c>
    </row>
    <row r="22" spans="2:49" ht="43.2" x14ac:dyDescent="0.3">
      <c r="B22" s="18" t="s">
        <v>672</v>
      </c>
      <c r="C22" s="17">
        <v>8.5252692521882903E-2</v>
      </c>
      <c r="D22" s="17">
        <v>9.85293997550752E-2</v>
      </c>
      <c r="E22" s="17">
        <v>7.2915507874389204E-2</v>
      </c>
      <c r="F22" s="17"/>
      <c r="G22" s="17">
        <v>0.101236478530218</v>
      </c>
      <c r="H22" s="17">
        <v>0.15733984935804499</v>
      </c>
      <c r="I22" s="17">
        <v>5.7931664398170497E-2</v>
      </c>
      <c r="J22" s="17">
        <v>7.8568587547361707E-2</v>
      </c>
      <c r="K22" s="17">
        <v>5.1451573596678998E-2</v>
      </c>
      <c r="L22" s="17">
        <v>6.6466307551141093E-2</v>
      </c>
      <c r="M22" s="17"/>
      <c r="N22" s="17">
        <v>0.106860614528269</v>
      </c>
      <c r="O22" s="17">
        <v>7.3236026152069297E-2</v>
      </c>
      <c r="P22" s="17">
        <v>7.8459084170112506E-2</v>
      </c>
      <c r="Q22" s="17">
        <v>8.1319810438846396E-2</v>
      </c>
      <c r="R22" s="17"/>
      <c r="S22" s="17">
        <v>0.115476213588773</v>
      </c>
      <c r="T22" s="17">
        <v>8.9588919442397094E-2</v>
      </c>
      <c r="U22" s="17">
        <v>4.9271827682328302E-2</v>
      </c>
      <c r="V22" s="17">
        <v>9.7544071814236896E-2</v>
      </c>
      <c r="W22" s="17">
        <v>8.4573468227874898E-2</v>
      </c>
      <c r="X22" s="17">
        <v>7.99015349587852E-2</v>
      </c>
      <c r="Y22" s="17">
        <v>9.7590839337013804E-2</v>
      </c>
      <c r="Z22" s="17">
        <v>0.138164798401607</v>
      </c>
      <c r="AA22" s="17">
        <v>8.9908265831171494E-2</v>
      </c>
      <c r="AB22" s="17">
        <v>4.1555834597241402E-2</v>
      </c>
      <c r="AC22" s="17">
        <v>7.4190405201503204E-2</v>
      </c>
      <c r="AD22" s="17">
        <v>3.07448776098019E-2</v>
      </c>
      <c r="AE22" s="17"/>
      <c r="AF22" s="17">
        <v>6.65535927482169E-2</v>
      </c>
      <c r="AG22" s="17">
        <v>6.5164968780648605E-2</v>
      </c>
      <c r="AH22" s="17">
        <v>0.10109682457552201</v>
      </c>
      <c r="AI22" s="17">
        <v>0.106523150753456</v>
      </c>
      <c r="AJ22" s="17">
        <v>0.24476778436190799</v>
      </c>
      <c r="AK22" s="17"/>
      <c r="AL22" s="17">
        <v>0.112997833816365</v>
      </c>
      <c r="AM22" s="17">
        <v>6.1896070200095202E-2</v>
      </c>
      <c r="AN22" s="17">
        <v>8.3432015006824303E-2</v>
      </c>
      <c r="AO22" s="17">
        <v>8.7312386058279096E-2</v>
      </c>
      <c r="AP22" s="17">
        <v>7.3169670097900402E-2</v>
      </c>
      <c r="AQ22" s="17">
        <v>9.4428572452475296E-2</v>
      </c>
      <c r="AR22" s="17"/>
      <c r="AS22" s="17">
        <v>9.5369985273760796E-2</v>
      </c>
      <c r="AT22" s="17">
        <v>7.32044908356555E-2</v>
      </c>
      <c r="AU22" s="17"/>
      <c r="AV22" s="17">
        <v>0.101661650636136</v>
      </c>
      <c r="AW22" s="17">
        <v>8.0717737270413994E-2</v>
      </c>
    </row>
    <row r="23" spans="2:49" ht="43.2" x14ac:dyDescent="0.3">
      <c r="B23" s="18" t="s">
        <v>659</v>
      </c>
      <c r="C23" s="17">
        <v>8.2101176101355297E-2</v>
      </c>
      <c r="D23" s="17">
        <v>8.3082453150237698E-2</v>
      </c>
      <c r="E23" s="17">
        <v>8.1734622526817305E-2</v>
      </c>
      <c r="F23" s="17"/>
      <c r="G23" s="17">
        <v>0.15722276008823899</v>
      </c>
      <c r="H23" s="17">
        <v>0.17727088801183999</v>
      </c>
      <c r="I23" s="17">
        <v>7.7506393609566807E-2</v>
      </c>
      <c r="J23" s="17">
        <v>6.0354403641873902E-2</v>
      </c>
      <c r="K23" s="17">
        <v>2.21330683980238E-2</v>
      </c>
      <c r="L23" s="17">
        <v>1.62091495901188E-2</v>
      </c>
      <c r="M23" s="17"/>
      <c r="N23" s="17">
        <v>0.116614486093884</v>
      </c>
      <c r="O23" s="17">
        <v>6.5566721170116707E-2</v>
      </c>
      <c r="P23" s="17">
        <v>7.5782524700184498E-2</v>
      </c>
      <c r="Q23" s="17">
        <v>6.8475122592323495E-2</v>
      </c>
      <c r="R23" s="17"/>
      <c r="S23" s="17">
        <v>0.14107962020449799</v>
      </c>
      <c r="T23" s="17">
        <v>8.3734215238472506E-2</v>
      </c>
      <c r="U23" s="17">
        <v>5.5194872031890302E-2</v>
      </c>
      <c r="V23" s="17">
        <v>6.20157160351801E-2</v>
      </c>
      <c r="W23" s="17">
        <v>7.0522554351719099E-2</v>
      </c>
      <c r="X23" s="17">
        <v>5.08816709988602E-2</v>
      </c>
      <c r="Y23" s="17">
        <v>8.4736261105245902E-2</v>
      </c>
      <c r="Z23" s="17">
        <v>0.115441056844969</v>
      </c>
      <c r="AA23" s="17">
        <v>7.98610877934018E-2</v>
      </c>
      <c r="AB23" s="17">
        <v>8.7408301623363993E-2</v>
      </c>
      <c r="AC23" s="17">
        <v>6.98548518236662E-2</v>
      </c>
      <c r="AD23" s="17">
        <v>1.2995407267226601E-2</v>
      </c>
      <c r="AE23" s="17"/>
      <c r="AF23" s="17">
        <v>5.3330469356441403E-2</v>
      </c>
      <c r="AG23" s="17">
        <v>5.7555531704795403E-2</v>
      </c>
      <c r="AH23" s="17">
        <v>0.11839156315456199</v>
      </c>
      <c r="AI23" s="17">
        <v>0.137932884160226</v>
      </c>
      <c r="AJ23" s="17">
        <v>0.25007511937267501</v>
      </c>
      <c r="AK23" s="17"/>
      <c r="AL23" s="17">
        <v>0.148359674159043</v>
      </c>
      <c r="AM23" s="17">
        <v>4.97724877040885E-2</v>
      </c>
      <c r="AN23" s="17">
        <v>7.8917805067001801E-2</v>
      </c>
      <c r="AO23" s="17">
        <v>6.69377646343811E-2</v>
      </c>
      <c r="AP23" s="17">
        <v>3.6291590633756102E-2</v>
      </c>
      <c r="AQ23" s="17">
        <v>6.9469349750569495E-2</v>
      </c>
      <c r="AR23" s="17"/>
      <c r="AS23" s="17">
        <v>8.7491337994537094E-2</v>
      </c>
      <c r="AT23" s="17">
        <v>7.5682289230811994E-2</v>
      </c>
      <c r="AU23" s="17"/>
      <c r="AV23" s="17">
        <v>8.5478738606514504E-2</v>
      </c>
      <c r="AW23" s="17">
        <v>9.2178349090365597E-2</v>
      </c>
    </row>
    <row r="24" spans="2:49" ht="43.2" x14ac:dyDescent="0.3">
      <c r="B24" s="18" t="s">
        <v>673</v>
      </c>
      <c r="C24" s="17">
        <v>7.7082684303840798E-2</v>
      </c>
      <c r="D24" s="17">
        <v>7.4316112962127007E-2</v>
      </c>
      <c r="E24" s="17">
        <v>7.8425555391751098E-2</v>
      </c>
      <c r="F24" s="17"/>
      <c r="G24" s="17">
        <v>0.111116268568715</v>
      </c>
      <c r="H24" s="17">
        <v>0.13256664754756001</v>
      </c>
      <c r="I24" s="17">
        <v>7.49119569091449E-2</v>
      </c>
      <c r="J24" s="17">
        <v>7.6519700011785305E-2</v>
      </c>
      <c r="K24" s="17">
        <v>4.0229340068415997E-2</v>
      </c>
      <c r="L24" s="17">
        <v>3.6209889856696202E-2</v>
      </c>
      <c r="M24" s="17"/>
      <c r="N24" s="17">
        <v>0.107388946135238</v>
      </c>
      <c r="O24" s="17">
        <v>5.8577411612131598E-2</v>
      </c>
      <c r="P24" s="17">
        <v>8.4944594638796403E-2</v>
      </c>
      <c r="Q24" s="17">
        <v>5.7520008265565102E-2</v>
      </c>
      <c r="R24" s="17"/>
      <c r="S24" s="17">
        <v>0.109850235186568</v>
      </c>
      <c r="T24" s="17">
        <v>6.2769484457753003E-2</v>
      </c>
      <c r="U24" s="17">
        <v>7.25060648159985E-2</v>
      </c>
      <c r="V24" s="17">
        <v>8.64352773997248E-2</v>
      </c>
      <c r="W24" s="17">
        <v>4.9085705520817001E-2</v>
      </c>
      <c r="X24" s="17">
        <v>9.5345077854331703E-2</v>
      </c>
      <c r="Y24" s="17">
        <v>7.0539147971297803E-2</v>
      </c>
      <c r="Z24" s="17">
        <v>7.3803670661921505E-2</v>
      </c>
      <c r="AA24" s="17">
        <v>9.1984379205042599E-2</v>
      </c>
      <c r="AB24" s="17">
        <v>5.5099459139181101E-2</v>
      </c>
      <c r="AC24" s="17">
        <v>4.4078391605321197E-2</v>
      </c>
      <c r="AD24" s="17">
        <v>6.8902182758865602E-2</v>
      </c>
      <c r="AE24" s="17"/>
      <c r="AF24" s="17">
        <v>4.8828451180941299E-2</v>
      </c>
      <c r="AG24" s="17">
        <v>6.8457281678458506E-2</v>
      </c>
      <c r="AH24" s="17">
        <v>0.11865435295591201</v>
      </c>
      <c r="AI24" s="17">
        <v>8.7744573374750195E-2</v>
      </c>
      <c r="AJ24" s="17">
        <v>0.117880641172577</v>
      </c>
      <c r="AK24" s="17"/>
      <c r="AL24" s="17">
        <v>0.13408333220856899</v>
      </c>
      <c r="AM24" s="17">
        <v>4.5824859911414897E-2</v>
      </c>
      <c r="AN24" s="17">
        <v>9.45473291252652E-2</v>
      </c>
      <c r="AO24" s="17">
        <v>6.2659870507850393E-2</v>
      </c>
      <c r="AP24" s="17">
        <v>3.3156771564467703E-2</v>
      </c>
      <c r="AQ24" s="17">
        <v>5.4347364396290503E-2</v>
      </c>
      <c r="AR24" s="17"/>
      <c r="AS24" s="17">
        <v>8.5080172771826099E-2</v>
      </c>
      <c r="AT24" s="17">
        <v>6.7558856496477901E-2</v>
      </c>
      <c r="AU24" s="17"/>
      <c r="AV24" s="17">
        <v>8.7010717057020501E-2</v>
      </c>
      <c r="AW24" s="17">
        <v>8.0584254438777106E-2</v>
      </c>
    </row>
    <row r="25" spans="2:49" ht="57.6" x14ac:dyDescent="0.3">
      <c r="B25" s="18" t="s">
        <v>662</v>
      </c>
      <c r="C25" s="17">
        <v>6.9716752041293906E-2</v>
      </c>
      <c r="D25" s="17">
        <v>8.1098823118477298E-2</v>
      </c>
      <c r="E25" s="17">
        <v>5.9115886938768299E-2</v>
      </c>
      <c r="F25" s="17"/>
      <c r="G25" s="17">
        <v>0.109170274982795</v>
      </c>
      <c r="H25" s="17">
        <v>0.14437403145611299</v>
      </c>
      <c r="I25" s="17">
        <v>9.7960357807056198E-2</v>
      </c>
      <c r="J25" s="17">
        <v>3.8509887883334003E-2</v>
      </c>
      <c r="K25" s="17">
        <v>2.6804685044203601E-2</v>
      </c>
      <c r="L25" s="17">
        <v>1.37510664217757E-2</v>
      </c>
      <c r="M25" s="17"/>
      <c r="N25" s="17">
        <v>0.101266505253329</v>
      </c>
      <c r="O25" s="17">
        <v>5.9620856615128698E-2</v>
      </c>
      <c r="P25" s="17">
        <v>5.4220690874657099E-2</v>
      </c>
      <c r="Q25" s="17">
        <v>6.0533966411671303E-2</v>
      </c>
      <c r="R25" s="17"/>
      <c r="S25" s="17">
        <v>0.11950572413937199</v>
      </c>
      <c r="T25" s="17">
        <v>7.8376773656238602E-2</v>
      </c>
      <c r="U25" s="17">
        <v>4.06517768023811E-2</v>
      </c>
      <c r="V25" s="17">
        <v>3.7818888800719298E-2</v>
      </c>
      <c r="W25" s="17">
        <v>3.8642442124377299E-2</v>
      </c>
      <c r="X25" s="17">
        <v>7.5484418981021303E-2</v>
      </c>
      <c r="Y25" s="17">
        <v>4.9957655983326799E-2</v>
      </c>
      <c r="Z25" s="17">
        <v>8.5264674732395407E-2</v>
      </c>
      <c r="AA25" s="17">
        <v>7.7376907642227197E-2</v>
      </c>
      <c r="AB25" s="17">
        <v>6.0001301594234301E-2</v>
      </c>
      <c r="AC25" s="17">
        <v>6.0101051393259899E-2</v>
      </c>
      <c r="AD25" s="17">
        <v>7.6671166954010897E-2</v>
      </c>
      <c r="AE25" s="17"/>
      <c r="AF25" s="17">
        <v>3.73633043907418E-2</v>
      </c>
      <c r="AG25" s="17">
        <v>4.5729843457089803E-2</v>
      </c>
      <c r="AH25" s="17">
        <v>8.6365817447328103E-2</v>
      </c>
      <c r="AI25" s="17">
        <v>0.13669166275362901</v>
      </c>
      <c r="AJ25" s="17">
        <v>0.26268900253004501</v>
      </c>
      <c r="AK25" s="17"/>
      <c r="AL25" s="17">
        <v>0.14582604632837001</v>
      </c>
      <c r="AM25" s="17">
        <v>3.6268843020697203E-2</v>
      </c>
      <c r="AN25" s="17">
        <v>4.6599185887173503E-2</v>
      </c>
      <c r="AO25" s="17">
        <v>4.0333018535636402E-2</v>
      </c>
      <c r="AP25" s="17">
        <v>2.2381400499661201E-2</v>
      </c>
      <c r="AQ25" s="17">
        <v>0.113024863329607</v>
      </c>
      <c r="AR25" s="17"/>
      <c r="AS25" s="17">
        <v>7.9547015238304694E-2</v>
      </c>
      <c r="AT25" s="17">
        <v>5.8010360170375599E-2</v>
      </c>
      <c r="AU25" s="17"/>
      <c r="AV25" s="17">
        <v>8.9564251991911106E-2</v>
      </c>
      <c r="AW25" s="17">
        <v>5.6218527664916598E-2</v>
      </c>
    </row>
    <row r="26" spans="2:49" x14ac:dyDescent="0.3">
      <c r="B26" s="18" t="s">
        <v>214</v>
      </c>
      <c r="C26" s="19">
        <v>6.6443572731532102E-3</v>
      </c>
      <c r="D26" s="19">
        <v>1.2644078448731499E-2</v>
      </c>
      <c r="E26" s="19">
        <v>8.3986106618358803E-4</v>
      </c>
      <c r="F26" s="19"/>
      <c r="G26" s="19">
        <v>0</v>
      </c>
      <c r="H26" s="19">
        <v>5.1709406551423698E-3</v>
      </c>
      <c r="I26" s="19">
        <v>6.7921137466793102E-3</v>
      </c>
      <c r="J26" s="19">
        <v>5.1989439057274003E-3</v>
      </c>
      <c r="K26" s="19">
        <v>1.17270953121037E-2</v>
      </c>
      <c r="L26" s="19">
        <v>9.9303660945232498E-3</v>
      </c>
      <c r="M26" s="19"/>
      <c r="N26" s="19">
        <v>8.2142159713821002E-3</v>
      </c>
      <c r="O26" s="19">
        <v>3.4094037762920702E-3</v>
      </c>
      <c r="P26" s="19">
        <v>6.7512728859520496E-3</v>
      </c>
      <c r="Q26" s="19">
        <v>8.2918220114319898E-3</v>
      </c>
      <c r="R26" s="19"/>
      <c r="S26" s="19">
        <v>3.2791267384710099E-3</v>
      </c>
      <c r="T26" s="19">
        <v>6.4648242361299603E-3</v>
      </c>
      <c r="U26" s="19">
        <v>0</v>
      </c>
      <c r="V26" s="19">
        <v>4.9205160646859404E-3</v>
      </c>
      <c r="W26" s="19">
        <v>1.6595342158117501E-2</v>
      </c>
      <c r="X26" s="19">
        <v>4.4144157297892096E-3</v>
      </c>
      <c r="Y26" s="19">
        <v>0</v>
      </c>
      <c r="Z26" s="19">
        <v>1.04043681922032E-2</v>
      </c>
      <c r="AA26" s="19">
        <v>3.7479282630697398E-3</v>
      </c>
      <c r="AB26" s="19">
        <v>1.8675964137591601E-2</v>
      </c>
      <c r="AC26" s="19">
        <v>1.6700110572897602E-2</v>
      </c>
      <c r="AD26" s="19">
        <v>0</v>
      </c>
      <c r="AE26" s="19"/>
      <c r="AF26" s="19">
        <v>5.8813162059274098E-3</v>
      </c>
      <c r="AG26" s="19">
        <v>3.3456592732885298E-3</v>
      </c>
      <c r="AH26" s="19">
        <v>7.2798080872940102E-3</v>
      </c>
      <c r="AI26" s="19">
        <v>2.7675660872677399E-3</v>
      </c>
      <c r="AJ26" s="19">
        <v>0</v>
      </c>
      <c r="AK26" s="19"/>
      <c r="AL26" s="19">
        <v>4.89058162635713E-3</v>
      </c>
      <c r="AM26" s="19">
        <v>4.4119446902118496E-3</v>
      </c>
      <c r="AN26" s="19">
        <v>1.4493825345203101E-2</v>
      </c>
      <c r="AO26" s="19">
        <v>2.3193203443124602E-3</v>
      </c>
      <c r="AP26" s="19">
        <v>9.9880178017472693E-3</v>
      </c>
      <c r="AQ26" s="19">
        <v>2.1026269006401602E-2</v>
      </c>
      <c r="AR26" s="19"/>
      <c r="AS26" s="19">
        <v>9.6008024748702996E-3</v>
      </c>
      <c r="AT26" s="19">
        <v>3.12366760466896E-3</v>
      </c>
      <c r="AU26" s="19"/>
      <c r="AV26" s="19">
        <v>1.2224306576050401E-2</v>
      </c>
      <c r="AW26" s="19">
        <v>3.4910953442008302E-3</v>
      </c>
    </row>
    <row r="27" spans="2:49" x14ac:dyDescent="0.3">
      <c r="B27" s="16"/>
    </row>
    <row r="28" spans="2:49" x14ac:dyDescent="0.3">
      <c r="B28" t="s">
        <v>81</v>
      </c>
    </row>
    <row r="29" spans="2:49" x14ac:dyDescent="0.3">
      <c r="B29" t="s">
        <v>82</v>
      </c>
    </row>
    <row r="31" spans="2:49" x14ac:dyDescent="0.3">
      <c r="B31" s="8" t="str">
        <f>HYPERLINK("#'Contents'!A1", "Return to Contents")</f>
        <v>Return to Contents</v>
      </c>
    </row>
  </sheetData>
  <mergeCells count="9">
    <mergeCell ref="AL5:AQ5"/>
    <mergeCell ref="AS5:AT5"/>
    <mergeCell ref="AV5:AW5"/>
    <mergeCell ref="D2:AQ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236</vt:i4>
      </vt:variant>
    </vt:vector>
  </HeadingPairs>
  <TitlesOfParts>
    <vt:vector size="23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vt:lpstr>
      <vt:lpstr>Table 227</vt:lpstr>
      <vt:lpstr>Table 228</vt:lpstr>
      <vt:lpstr>Table 229</vt:lpstr>
      <vt:lpstr>Table 230</vt:lpstr>
      <vt:lpstr>Table 231</vt:lpstr>
      <vt:lpstr>Table 232</vt:lpstr>
      <vt:lpstr>Table 233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2025-04-02T19:28:58Z</dcterms:created>
  <dcterms:modified xsi:type="dcterms:W3CDTF">2025-09-11T09:18:01Z</dcterms:modified>
</cp:coreProperties>
</file>